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G:\Commercieel\Aanbestedingen\2021\makelaarsaanbestedingen 2021\Haarlemmermeer\brand\NVI\"/>
    </mc:Choice>
  </mc:AlternateContent>
  <xr:revisionPtr revIDLastSave="0" documentId="8_{659967D5-224A-4C2E-9984-BF010A61AC9D}" xr6:coauthVersionLast="47" xr6:coauthVersionMax="47" xr10:uidLastSave="{00000000-0000-0000-0000-000000000000}"/>
  <bookViews>
    <workbookView xWindow="-120" yWindow="-120" windowWidth="29040" windowHeight="15840" activeTab="1" xr2:uid="{00000000-000D-0000-FFFF-FFFF00000000}"/>
  </bookViews>
  <sheets>
    <sheet name="Vragen_en_antwoorden_327495_ins" sheetId="1" r:id="rId1"/>
    <sheet name="Alle adressen" sheetId="2" r:id="rId2"/>
  </sheets>
  <definedNames>
    <definedName name="_xlnm._FilterDatabase" localSheetId="1" hidden="1">'Alle adressen'!$A$4:$AX$309</definedName>
    <definedName name="_xlnm._FilterDatabase" localSheetId="0" hidden="1">Vragen_en_antwoorden_327495_ins!$A$1:$N$40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7" i="2" l="1"/>
  <c r="AD17" i="2"/>
  <c r="AC55" i="2"/>
  <c r="AE55" i="2" s="1"/>
  <c r="AD55" i="2"/>
  <c r="AF55" i="2" s="1"/>
  <c r="AD118" i="2"/>
  <c r="AF118" i="2" s="1"/>
  <c r="AE118" i="2"/>
  <c r="AD131" i="2"/>
  <c r="AF131" i="2" s="1"/>
  <c r="AC273" i="2"/>
  <c r="AE273" i="2" s="1"/>
  <c r="AC268" i="2"/>
  <c r="AE268" i="2" s="1"/>
  <c r="AD268" i="2"/>
  <c r="AF268" i="2" s="1"/>
  <c r="AC269" i="2"/>
  <c r="AE269" i="2" s="1"/>
  <c r="AD89" i="2"/>
  <c r="AF89" i="2" s="1"/>
  <c r="AD274" i="2"/>
  <c r="AF274" i="2" s="1"/>
  <c r="AC177" i="2"/>
  <c r="AE177" i="2" s="1"/>
  <c r="AD177" i="2"/>
  <c r="AF177" i="2" s="1"/>
  <c r="AB314" i="2"/>
  <c r="M314" i="2"/>
  <c r="AB42" i="2"/>
  <c r="AD42" i="2" s="1"/>
  <c r="AF42" i="2" s="1"/>
  <c r="M42" i="2"/>
  <c r="AC42" i="2" s="1"/>
  <c r="AE42" i="2" s="1"/>
  <c r="AB58" i="2"/>
  <c r="AD58" i="2" s="1"/>
  <c r="AF58" i="2" s="1"/>
  <c r="M58" i="2"/>
  <c r="AC58" i="2" s="1"/>
  <c r="AE58" i="2" s="1"/>
  <c r="AB243" i="2"/>
  <c r="AD243" i="2" s="1"/>
  <c r="AF243" i="2" s="1"/>
  <c r="M243" i="2"/>
  <c r="AC243" i="2" s="1"/>
  <c r="AE243" i="2" s="1"/>
  <c r="AB170" i="2"/>
  <c r="AD170" i="2" s="1"/>
  <c r="AF170" i="2" s="1"/>
  <c r="M170" i="2"/>
  <c r="AC170" i="2" s="1"/>
  <c r="AE170" i="2" s="1"/>
  <c r="AB204" i="2"/>
  <c r="AD204" i="2" s="1"/>
  <c r="M204" i="2"/>
  <c r="AC204" i="2" s="1"/>
  <c r="AB227" i="2"/>
  <c r="AD227" i="2" s="1"/>
  <c r="AF227" i="2" s="1"/>
  <c r="M227" i="2"/>
  <c r="AC227" i="2" s="1"/>
  <c r="AE227" i="2" s="1"/>
  <c r="AB88" i="2"/>
  <c r="AD88" i="2" s="1"/>
  <c r="AF88" i="2" s="1"/>
  <c r="M88" i="2"/>
  <c r="AC88" i="2" s="1"/>
  <c r="AB197" i="2"/>
  <c r="AD197" i="2" s="1"/>
  <c r="AF197" i="2" s="1"/>
  <c r="M197" i="2"/>
  <c r="AC197" i="2" s="1"/>
  <c r="AE197" i="2" s="1"/>
  <c r="AB205" i="2"/>
  <c r="AD205" i="2" s="1"/>
  <c r="AF205" i="2" s="1"/>
  <c r="M205" i="2"/>
  <c r="AC205" i="2" s="1"/>
  <c r="AE205" i="2" s="1"/>
  <c r="AB56" i="2"/>
  <c r="AD56" i="2" s="1"/>
  <c r="M56" i="2"/>
  <c r="AC56" i="2" s="1"/>
  <c r="AE56" i="2" s="1"/>
  <c r="AB228" i="2"/>
  <c r="AD228" i="2" s="1"/>
  <c r="AF228" i="2" s="1"/>
  <c r="M228" i="2"/>
  <c r="AC228" i="2" s="1"/>
  <c r="AE228" i="2" s="1"/>
  <c r="M274" i="2"/>
  <c r="AC274" i="2" s="1"/>
  <c r="AE274" i="2" s="1"/>
  <c r="AB155" i="2"/>
  <c r="AD155" i="2" s="1"/>
  <c r="AF155" i="2" s="1"/>
  <c r="M155" i="2"/>
  <c r="AC155" i="2" s="1"/>
  <c r="AE155" i="2" s="1"/>
  <c r="M89" i="2"/>
  <c r="AC89" i="2" s="1"/>
  <c r="AB120" i="2"/>
  <c r="AD120" i="2" s="1"/>
  <c r="AF120" i="2" s="1"/>
  <c r="M120" i="2"/>
  <c r="AC120" i="2" s="1"/>
  <c r="AE120" i="2" s="1"/>
  <c r="AB282" i="2"/>
  <c r="AD282" i="2" s="1"/>
  <c r="AF282" i="2" s="1"/>
  <c r="M282" i="2"/>
  <c r="AC282" i="2" s="1"/>
  <c r="AE282" i="2" s="1"/>
  <c r="AB28" i="2"/>
  <c r="AD28" i="2" s="1"/>
  <c r="AF28" i="2" s="1"/>
  <c r="M28" i="2"/>
  <c r="AC28" i="2" s="1"/>
  <c r="AE28" i="2" s="1"/>
  <c r="AB178" i="2"/>
  <c r="AD178" i="2" s="1"/>
  <c r="AF178" i="2" s="1"/>
  <c r="M178" i="2"/>
  <c r="AC178" i="2" s="1"/>
  <c r="AE178" i="2" s="1"/>
  <c r="AB98" i="2"/>
  <c r="AD98" i="2" s="1"/>
  <c r="AF98" i="2" s="1"/>
  <c r="M98" i="2"/>
  <c r="AC98" i="2" s="1"/>
  <c r="AE98" i="2" s="1"/>
  <c r="AB308" i="2"/>
  <c r="AD308" i="2" s="1"/>
  <c r="AF308" i="2" s="1"/>
  <c r="M308" i="2"/>
  <c r="AC308" i="2" s="1"/>
  <c r="AE308" i="2" s="1"/>
  <c r="AB194" i="2"/>
  <c r="AD194" i="2" s="1"/>
  <c r="AF194" i="2" s="1"/>
  <c r="M194" i="2"/>
  <c r="AC194" i="2" s="1"/>
  <c r="AE194" i="2" s="1"/>
  <c r="AB307" i="2"/>
  <c r="AD307" i="2" s="1"/>
  <c r="AF307" i="2" s="1"/>
  <c r="M307" i="2"/>
  <c r="AC307" i="2" s="1"/>
  <c r="AE307" i="2" s="1"/>
  <c r="AB306" i="2"/>
  <c r="AD306" i="2" s="1"/>
  <c r="AF306" i="2" s="1"/>
  <c r="M306" i="2"/>
  <c r="AC306" i="2" s="1"/>
  <c r="AE306" i="2" s="1"/>
  <c r="AB305" i="2"/>
  <c r="AD305" i="2" s="1"/>
  <c r="AF305" i="2" s="1"/>
  <c r="M305" i="2"/>
  <c r="AC305" i="2" s="1"/>
  <c r="AE305" i="2" s="1"/>
  <c r="AB303" i="2"/>
  <c r="AD303" i="2" s="1"/>
  <c r="AF303" i="2" s="1"/>
  <c r="M303" i="2"/>
  <c r="AC303" i="2" s="1"/>
  <c r="AE303" i="2" s="1"/>
  <c r="AB302" i="2"/>
  <c r="AD302" i="2" s="1"/>
  <c r="AF302" i="2" s="1"/>
  <c r="M302" i="2"/>
  <c r="AC302" i="2" s="1"/>
  <c r="AE302" i="2" s="1"/>
  <c r="AB304" i="2"/>
  <c r="AD304" i="2" s="1"/>
  <c r="AF304" i="2" s="1"/>
  <c r="M304" i="2"/>
  <c r="AC304" i="2" s="1"/>
  <c r="AE304" i="2" s="1"/>
  <c r="AB301" i="2"/>
  <c r="AD301" i="2" s="1"/>
  <c r="AF301" i="2" s="1"/>
  <c r="M301" i="2"/>
  <c r="AC301" i="2" s="1"/>
  <c r="AE301" i="2" s="1"/>
  <c r="AB300" i="2"/>
  <c r="AD300" i="2" s="1"/>
  <c r="AF300" i="2" s="1"/>
  <c r="M300" i="2"/>
  <c r="AC300" i="2" s="1"/>
  <c r="AE300" i="2" s="1"/>
  <c r="AB299" i="2"/>
  <c r="AD299" i="2" s="1"/>
  <c r="AF299" i="2" s="1"/>
  <c r="M299" i="2"/>
  <c r="AC299" i="2" s="1"/>
  <c r="AE299" i="2" s="1"/>
  <c r="AB298" i="2"/>
  <c r="AD298" i="2" s="1"/>
  <c r="AF298" i="2" s="1"/>
  <c r="M298" i="2"/>
  <c r="AC298" i="2" s="1"/>
  <c r="AE298" i="2" s="1"/>
  <c r="AB297" i="2"/>
  <c r="AD297" i="2" s="1"/>
  <c r="AF297" i="2" s="1"/>
  <c r="M297" i="2"/>
  <c r="AC297" i="2" s="1"/>
  <c r="AE297" i="2" s="1"/>
  <c r="AB296" i="2"/>
  <c r="AD296" i="2" s="1"/>
  <c r="AF296" i="2" s="1"/>
  <c r="M296" i="2"/>
  <c r="AC296" i="2" s="1"/>
  <c r="AE296" i="2" s="1"/>
  <c r="AB295" i="2"/>
  <c r="AD295" i="2" s="1"/>
  <c r="AF295" i="2" s="1"/>
  <c r="M295" i="2"/>
  <c r="AC295" i="2" s="1"/>
  <c r="AE295" i="2" s="1"/>
  <c r="AB294" i="2"/>
  <c r="AD294" i="2" s="1"/>
  <c r="AF294" i="2" s="1"/>
  <c r="M294" i="2"/>
  <c r="AC294" i="2" s="1"/>
  <c r="AE294" i="2" s="1"/>
  <c r="AB293" i="2"/>
  <c r="AD293" i="2" s="1"/>
  <c r="AF293" i="2" s="1"/>
  <c r="M293" i="2"/>
  <c r="AC293" i="2" s="1"/>
  <c r="AE293" i="2" s="1"/>
  <c r="AB291" i="2"/>
  <c r="AD291" i="2" s="1"/>
  <c r="AF291" i="2" s="1"/>
  <c r="M291" i="2"/>
  <c r="AC291" i="2" s="1"/>
  <c r="AE291" i="2" s="1"/>
  <c r="AB292" i="2"/>
  <c r="AD292" i="2" s="1"/>
  <c r="AF292" i="2" s="1"/>
  <c r="M292" i="2"/>
  <c r="AC292" i="2" s="1"/>
  <c r="AE292" i="2" s="1"/>
  <c r="AB290" i="2"/>
  <c r="AD290" i="2" s="1"/>
  <c r="AF290" i="2" s="1"/>
  <c r="M290" i="2"/>
  <c r="AC290" i="2" s="1"/>
  <c r="AE290" i="2" s="1"/>
  <c r="AB289" i="2"/>
  <c r="AD289" i="2" s="1"/>
  <c r="AF289" i="2" s="1"/>
  <c r="M289" i="2"/>
  <c r="AC289" i="2" s="1"/>
  <c r="AE289" i="2" s="1"/>
  <c r="AB288" i="2"/>
  <c r="AD288" i="2" s="1"/>
  <c r="AF288" i="2" s="1"/>
  <c r="M288" i="2"/>
  <c r="AC288" i="2" s="1"/>
  <c r="AE288" i="2" s="1"/>
  <c r="AB287" i="2"/>
  <c r="AD287" i="2" s="1"/>
  <c r="AF287" i="2" s="1"/>
  <c r="M287" i="2"/>
  <c r="AC287" i="2" s="1"/>
  <c r="AE287" i="2" s="1"/>
  <c r="AB286" i="2"/>
  <c r="AD286" i="2" s="1"/>
  <c r="AF286" i="2" s="1"/>
  <c r="M286" i="2"/>
  <c r="AC286" i="2" s="1"/>
  <c r="AE286" i="2" s="1"/>
  <c r="AB285" i="2"/>
  <c r="AD285" i="2" s="1"/>
  <c r="AF285" i="2" s="1"/>
  <c r="M285" i="2"/>
  <c r="AC285" i="2" s="1"/>
  <c r="AE285" i="2" s="1"/>
  <c r="AB283" i="2"/>
  <c r="AD283" i="2" s="1"/>
  <c r="AF283" i="2" s="1"/>
  <c r="M283" i="2"/>
  <c r="AC283" i="2" s="1"/>
  <c r="AE283" i="2" s="1"/>
  <c r="AB284" i="2"/>
  <c r="AD284" i="2" s="1"/>
  <c r="AF284" i="2" s="1"/>
  <c r="M284" i="2"/>
  <c r="AC284" i="2" s="1"/>
  <c r="AB281" i="2"/>
  <c r="AD281" i="2" s="1"/>
  <c r="AF281" i="2" s="1"/>
  <c r="M281" i="2"/>
  <c r="AC281" i="2" s="1"/>
  <c r="AE281" i="2" s="1"/>
  <c r="AB280" i="2"/>
  <c r="AD280" i="2" s="1"/>
  <c r="AF280" i="2" s="1"/>
  <c r="M280" i="2"/>
  <c r="AC280" i="2" s="1"/>
  <c r="AE280" i="2" s="1"/>
  <c r="AB279" i="2"/>
  <c r="AD279" i="2" s="1"/>
  <c r="AF279" i="2" s="1"/>
  <c r="M279" i="2"/>
  <c r="AC279" i="2" s="1"/>
  <c r="AE279" i="2" s="1"/>
  <c r="AB276" i="2"/>
  <c r="AD276" i="2" s="1"/>
  <c r="AF276" i="2" s="1"/>
  <c r="M276" i="2"/>
  <c r="AC276" i="2" s="1"/>
  <c r="AE276" i="2" s="1"/>
  <c r="AB278" i="2"/>
  <c r="AD278" i="2" s="1"/>
  <c r="AF278" i="2" s="1"/>
  <c r="M278" i="2"/>
  <c r="AC278" i="2" s="1"/>
  <c r="AE278" i="2" s="1"/>
  <c r="AB275" i="2"/>
  <c r="AD275" i="2" s="1"/>
  <c r="AF275" i="2" s="1"/>
  <c r="M275" i="2"/>
  <c r="AC275" i="2" s="1"/>
  <c r="AE275" i="2" s="1"/>
  <c r="AB277" i="2"/>
  <c r="AD277" i="2" s="1"/>
  <c r="AF277" i="2" s="1"/>
  <c r="M277" i="2"/>
  <c r="AC277" i="2" s="1"/>
  <c r="AE277" i="2" s="1"/>
  <c r="AB272" i="2"/>
  <c r="AD272" i="2" s="1"/>
  <c r="AF272" i="2" s="1"/>
  <c r="M272" i="2"/>
  <c r="AC272" i="2" s="1"/>
  <c r="AE272" i="2" s="1"/>
  <c r="AB271" i="2"/>
  <c r="AD271" i="2" s="1"/>
  <c r="AF271" i="2" s="1"/>
  <c r="M271" i="2"/>
  <c r="AC271" i="2" s="1"/>
  <c r="AE271" i="2" s="1"/>
  <c r="AB270" i="2"/>
  <c r="AD270" i="2" s="1"/>
  <c r="AF270" i="2" s="1"/>
  <c r="M270" i="2"/>
  <c r="AC270" i="2" s="1"/>
  <c r="AE270" i="2" s="1"/>
  <c r="AB266" i="2"/>
  <c r="AD266" i="2" s="1"/>
  <c r="AF266" i="2" s="1"/>
  <c r="M266" i="2"/>
  <c r="AC266" i="2" s="1"/>
  <c r="AE266" i="2" s="1"/>
  <c r="AB265" i="2"/>
  <c r="AD265" i="2" s="1"/>
  <c r="AF265" i="2" s="1"/>
  <c r="M265" i="2"/>
  <c r="AC265" i="2" s="1"/>
  <c r="AE265" i="2" s="1"/>
  <c r="AB267" i="2"/>
  <c r="AD267" i="2" s="1"/>
  <c r="AF267" i="2" s="1"/>
  <c r="M267" i="2"/>
  <c r="AC267" i="2" s="1"/>
  <c r="AE267" i="2" s="1"/>
  <c r="AB269" i="2"/>
  <c r="AD269" i="2" s="1"/>
  <c r="AF269" i="2" s="1"/>
  <c r="AB264" i="2"/>
  <c r="AD264" i="2" s="1"/>
  <c r="AF264" i="2" s="1"/>
  <c r="M264" i="2"/>
  <c r="AC264" i="2" s="1"/>
  <c r="AE264" i="2" s="1"/>
  <c r="AB263" i="2"/>
  <c r="AD263" i="2" s="1"/>
  <c r="AF263" i="2" s="1"/>
  <c r="M263" i="2"/>
  <c r="AC263" i="2" s="1"/>
  <c r="AE263" i="2" s="1"/>
  <c r="AB262" i="2"/>
  <c r="AD262" i="2" s="1"/>
  <c r="AF262" i="2" s="1"/>
  <c r="M262" i="2"/>
  <c r="AC262" i="2" s="1"/>
  <c r="AE262" i="2" s="1"/>
  <c r="AB261" i="2"/>
  <c r="AD261" i="2" s="1"/>
  <c r="AF261" i="2" s="1"/>
  <c r="M261" i="2"/>
  <c r="AC261" i="2" s="1"/>
  <c r="AE261" i="2" s="1"/>
  <c r="AB260" i="2"/>
  <c r="AD260" i="2" s="1"/>
  <c r="AF260" i="2" s="1"/>
  <c r="M260" i="2"/>
  <c r="AC260" i="2" s="1"/>
  <c r="AE260" i="2" s="1"/>
  <c r="AB259" i="2"/>
  <c r="AD259" i="2" s="1"/>
  <c r="AF259" i="2" s="1"/>
  <c r="M259" i="2"/>
  <c r="AC259" i="2" s="1"/>
  <c r="AE259" i="2" s="1"/>
  <c r="AB258" i="2"/>
  <c r="AD258" i="2" s="1"/>
  <c r="AF258" i="2" s="1"/>
  <c r="M258" i="2"/>
  <c r="AC258" i="2" s="1"/>
  <c r="AE258" i="2" s="1"/>
  <c r="AB257" i="2"/>
  <c r="AD257" i="2" s="1"/>
  <c r="AF257" i="2" s="1"/>
  <c r="M257" i="2"/>
  <c r="AC257" i="2" s="1"/>
  <c r="AE257" i="2" s="1"/>
  <c r="AB256" i="2"/>
  <c r="AD256" i="2" s="1"/>
  <c r="AF256" i="2" s="1"/>
  <c r="M256" i="2"/>
  <c r="AC256" i="2" s="1"/>
  <c r="AE256" i="2" s="1"/>
  <c r="AB255" i="2"/>
  <c r="AD255" i="2" s="1"/>
  <c r="AF255" i="2" s="1"/>
  <c r="M255" i="2"/>
  <c r="AC255" i="2" s="1"/>
  <c r="AE255" i="2" s="1"/>
  <c r="AB254" i="2"/>
  <c r="AD254" i="2" s="1"/>
  <c r="AF254" i="2" s="1"/>
  <c r="M254" i="2"/>
  <c r="AC254" i="2" s="1"/>
  <c r="AE254" i="2" s="1"/>
  <c r="AB253" i="2"/>
  <c r="AD253" i="2" s="1"/>
  <c r="AF253" i="2" s="1"/>
  <c r="M253" i="2"/>
  <c r="AC253" i="2" s="1"/>
  <c r="AE253" i="2" s="1"/>
  <c r="AB251" i="2"/>
  <c r="AD251" i="2" s="1"/>
  <c r="AF251" i="2" s="1"/>
  <c r="M251" i="2"/>
  <c r="AC251" i="2" s="1"/>
  <c r="AE251" i="2" s="1"/>
  <c r="AB252" i="2"/>
  <c r="AD252" i="2" s="1"/>
  <c r="AF252" i="2" s="1"/>
  <c r="M252" i="2"/>
  <c r="AC252" i="2" s="1"/>
  <c r="AE252" i="2" s="1"/>
  <c r="AB250" i="2"/>
  <c r="AD250" i="2" s="1"/>
  <c r="AF250" i="2" s="1"/>
  <c r="M250" i="2"/>
  <c r="AC250" i="2" s="1"/>
  <c r="AE250" i="2" s="1"/>
  <c r="AB249" i="2"/>
  <c r="AD249" i="2" s="1"/>
  <c r="AF249" i="2" s="1"/>
  <c r="M249" i="2"/>
  <c r="AC249" i="2" s="1"/>
  <c r="AE249" i="2" s="1"/>
  <c r="AB248" i="2"/>
  <c r="AD248" i="2" s="1"/>
  <c r="AF248" i="2" s="1"/>
  <c r="M248" i="2"/>
  <c r="AC248" i="2" s="1"/>
  <c r="AE248" i="2" s="1"/>
  <c r="AB247" i="2"/>
  <c r="AD247" i="2" s="1"/>
  <c r="AF247" i="2" s="1"/>
  <c r="M247" i="2"/>
  <c r="AC247" i="2" s="1"/>
  <c r="AE247" i="2" s="1"/>
  <c r="AB245" i="2"/>
  <c r="AD245" i="2" s="1"/>
  <c r="AF245" i="2" s="1"/>
  <c r="M245" i="2"/>
  <c r="AC245" i="2" s="1"/>
  <c r="AE245" i="2" s="1"/>
  <c r="AB246" i="2"/>
  <c r="AD246" i="2" s="1"/>
  <c r="AF246" i="2" s="1"/>
  <c r="M246" i="2"/>
  <c r="AC246" i="2" s="1"/>
  <c r="AE246" i="2" s="1"/>
  <c r="AB244" i="2"/>
  <c r="AD244" i="2" s="1"/>
  <c r="AF244" i="2" s="1"/>
  <c r="M244" i="2"/>
  <c r="AC244" i="2" s="1"/>
  <c r="AE244" i="2" s="1"/>
  <c r="AB242" i="2"/>
  <c r="AD242" i="2" s="1"/>
  <c r="AF242" i="2" s="1"/>
  <c r="M242" i="2"/>
  <c r="AC242" i="2" s="1"/>
  <c r="AE242" i="2" s="1"/>
  <c r="AB240" i="2"/>
  <c r="AD240" i="2" s="1"/>
  <c r="AF240" i="2" s="1"/>
  <c r="M240" i="2"/>
  <c r="AC240" i="2" s="1"/>
  <c r="AE240" i="2" s="1"/>
  <c r="AB241" i="2"/>
  <c r="AD241" i="2" s="1"/>
  <c r="AF241" i="2" s="1"/>
  <c r="M241" i="2"/>
  <c r="AC241" i="2" s="1"/>
  <c r="AE241" i="2" s="1"/>
  <c r="AB238" i="2"/>
  <c r="AD238" i="2" s="1"/>
  <c r="AF238" i="2" s="1"/>
  <c r="M238" i="2"/>
  <c r="AC238" i="2" s="1"/>
  <c r="AE238" i="2" s="1"/>
  <c r="AB239" i="2"/>
  <c r="AD239" i="2" s="1"/>
  <c r="AF239" i="2" s="1"/>
  <c r="M239" i="2"/>
  <c r="AC239" i="2" s="1"/>
  <c r="AE239" i="2" s="1"/>
  <c r="AB237" i="2"/>
  <c r="AD237" i="2" s="1"/>
  <c r="AF237" i="2" s="1"/>
  <c r="M237" i="2"/>
  <c r="AC237" i="2" s="1"/>
  <c r="AE237" i="2" s="1"/>
  <c r="AB236" i="2"/>
  <c r="AD236" i="2" s="1"/>
  <c r="AF236" i="2" s="1"/>
  <c r="M236" i="2"/>
  <c r="AC236" i="2" s="1"/>
  <c r="AE236" i="2" s="1"/>
  <c r="AB235" i="2"/>
  <c r="AD235" i="2" s="1"/>
  <c r="AF235" i="2" s="1"/>
  <c r="M235" i="2"/>
  <c r="AC235" i="2" s="1"/>
  <c r="AE235" i="2" s="1"/>
  <c r="AB233" i="2"/>
  <c r="AD233" i="2" s="1"/>
  <c r="AF233" i="2" s="1"/>
  <c r="M233" i="2"/>
  <c r="AC233" i="2" s="1"/>
  <c r="AE233" i="2" s="1"/>
  <c r="AB234" i="2"/>
  <c r="AD234" i="2" s="1"/>
  <c r="AF234" i="2" s="1"/>
  <c r="M234" i="2"/>
  <c r="AC234" i="2" s="1"/>
  <c r="AE234" i="2" s="1"/>
  <c r="AB232" i="2"/>
  <c r="AD232" i="2" s="1"/>
  <c r="AF232" i="2" s="1"/>
  <c r="M232" i="2"/>
  <c r="AC232" i="2" s="1"/>
  <c r="AE232" i="2" s="1"/>
  <c r="AB231" i="2"/>
  <c r="AD231" i="2" s="1"/>
  <c r="AF231" i="2" s="1"/>
  <c r="M231" i="2"/>
  <c r="AC231" i="2" s="1"/>
  <c r="AE231" i="2" s="1"/>
  <c r="AB230" i="2"/>
  <c r="AD230" i="2" s="1"/>
  <c r="AF230" i="2" s="1"/>
  <c r="M230" i="2"/>
  <c r="AC230" i="2" s="1"/>
  <c r="AE230" i="2" s="1"/>
  <c r="AB229" i="2"/>
  <c r="AD229" i="2" s="1"/>
  <c r="AF229" i="2" s="1"/>
  <c r="M229" i="2"/>
  <c r="AC229" i="2" s="1"/>
  <c r="AE229" i="2" s="1"/>
  <c r="AB226" i="2"/>
  <c r="AD226" i="2" s="1"/>
  <c r="AF226" i="2" s="1"/>
  <c r="M226" i="2"/>
  <c r="AC226" i="2" s="1"/>
  <c r="AE226" i="2" s="1"/>
  <c r="AB224" i="2"/>
  <c r="AD224" i="2" s="1"/>
  <c r="AF224" i="2" s="1"/>
  <c r="M224" i="2"/>
  <c r="AC224" i="2" s="1"/>
  <c r="AE224" i="2" s="1"/>
  <c r="AB225" i="2"/>
  <c r="AD225" i="2" s="1"/>
  <c r="AF225" i="2" s="1"/>
  <c r="M225" i="2"/>
  <c r="AC225" i="2" s="1"/>
  <c r="AE225" i="2" s="1"/>
  <c r="AB223" i="2"/>
  <c r="AD223" i="2" s="1"/>
  <c r="AF223" i="2" s="1"/>
  <c r="M223" i="2"/>
  <c r="AC223" i="2" s="1"/>
  <c r="AE223" i="2" s="1"/>
  <c r="AB222" i="2"/>
  <c r="AD222" i="2" s="1"/>
  <c r="AF222" i="2" s="1"/>
  <c r="M222" i="2"/>
  <c r="AC222" i="2" s="1"/>
  <c r="AE222" i="2" s="1"/>
  <c r="AB221" i="2"/>
  <c r="AD221" i="2" s="1"/>
  <c r="AF221" i="2" s="1"/>
  <c r="M221" i="2"/>
  <c r="AC221" i="2" s="1"/>
  <c r="AE221" i="2" s="1"/>
  <c r="AB218" i="2"/>
  <c r="AD218" i="2" s="1"/>
  <c r="AF218" i="2" s="1"/>
  <c r="M218" i="2"/>
  <c r="AC218" i="2" s="1"/>
  <c r="AE218" i="2" s="1"/>
  <c r="AB220" i="2"/>
  <c r="AD220" i="2" s="1"/>
  <c r="AF220" i="2" s="1"/>
  <c r="M220" i="2"/>
  <c r="AC220" i="2" s="1"/>
  <c r="AE220" i="2" s="1"/>
  <c r="AB219" i="2"/>
  <c r="AD219" i="2" s="1"/>
  <c r="AF219" i="2" s="1"/>
  <c r="M219" i="2"/>
  <c r="AC219" i="2" s="1"/>
  <c r="AE219" i="2" s="1"/>
  <c r="AB217" i="2"/>
  <c r="AD217" i="2" s="1"/>
  <c r="AF217" i="2" s="1"/>
  <c r="M217" i="2"/>
  <c r="AC217" i="2" s="1"/>
  <c r="AE217" i="2" s="1"/>
  <c r="AB216" i="2"/>
  <c r="AD216" i="2" s="1"/>
  <c r="AF216" i="2" s="1"/>
  <c r="M216" i="2"/>
  <c r="AC216" i="2" s="1"/>
  <c r="AE216" i="2" s="1"/>
  <c r="AB215" i="2"/>
  <c r="AD215" i="2" s="1"/>
  <c r="AF215" i="2" s="1"/>
  <c r="M215" i="2"/>
  <c r="AC215" i="2" s="1"/>
  <c r="AE215" i="2" s="1"/>
  <c r="AB214" i="2"/>
  <c r="AD214" i="2" s="1"/>
  <c r="AF214" i="2" s="1"/>
  <c r="M214" i="2"/>
  <c r="AC214" i="2" s="1"/>
  <c r="AE214" i="2" s="1"/>
  <c r="AB213" i="2"/>
  <c r="AD213" i="2" s="1"/>
  <c r="AF213" i="2" s="1"/>
  <c r="M213" i="2"/>
  <c r="AC213" i="2" s="1"/>
  <c r="AE213" i="2" s="1"/>
  <c r="AB212" i="2"/>
  <c r="AD212" i="2" s="1"/>
  <c r="AF212" i="2" s="1"/>
  <c r="M212" i="2"/>
  <c r="AC212" i="2" s="1"/>
  <c r="AE212" i="2" s="1"/>
  <c r="AB211" i="2"/>
  <c r="AD211" i="2" s="1"/>
  <c r="AF211" i="2" s="1"/>
  <c r="M211" i="2"/>
  <c r="AC211" i="2" s="1"/>
  <c r="AE211" i="2" s="1"/>
  <c r="AB210" i="2"/>
  <c r="AD210" i="2" s="1"/>
  <c r="AF210" i="2" s="1"/>
  <c r="M210" i="2"/>
  <c r="AC210" i="2" s="1"/>
  <c r="AE210" i="2" s="1"/>
  <c r="AB209" i="2"/>
  <c r="AD209" i="2" s="1"/>
  <c r="AF209" i="2" s="1"/>
  <c r="M209" i="2"/>
  <c r="AC209" i="2" s="1"/>
  <c r="AE209" i="2" s="1"/>
  <c r="AB208" i="2"/>
  <c r="AD208" i="2" s="1"/>
  <c r="AF208" i="2" s="1"/>
  <c r="M208" i="2"/>
  <c r="AC208" i="2" s="1"/>
  <c r="AE208" i="2" s="1"/>
  <c r="AB207" i="2"/>
  <c r="AD207" i="2" s="1"/>
  <c r="AF207" i="2" s="1"/>
  <c r="M207" i="2"/>
  <c r="AC207" i="2" s="1"/>
  <c r="AE207" i="2" s="1"/>
  <c r="AB206" i="2"/>
  <c r="AD206" i="2" s="1"/>
  <c r="AF206" i="2" s="1"/>
  <c r="M206" i="2"/>
  <c r="AC206" i="2" s="1"/>
  <c r="AE206" i="2" s="1"/>
  <c r="AB203" i="2"/>
  <c r="AD203" i="2" s="1"/>
  <c r="AF203" i="2" s="1"/>
  <c r="M203" i="2"/>
  <c r="AC203" i="2" s="1"/>
  <c r="AE203" i="2" s="1"/>
  <c r="AB200" i="2"/>
  <c r="AD200" i="2" s="1"/>
  <c r="AF200" i="2" s="1"/>
  <c r="M200" i="2"/>
  <c r="AC200" i="2" s="1"/>
  <c r="AE200" i="2" s="1"/>
  <c r="AB201" i="2"/>
  <c r="AD201" i="2" s="1"/>
  <c r="AF201" i="2" s="1"/>
  <c r="M201" i="2"/>
  <c r="AC201" i="2" s="1"/>
  <c r="AE201" i="2" s="1"/>
  <c r="AB199" i="2"/>
  <c r="AD199" i="2" s="1"/>
  <c r="AF199" i="2" s="1"/>
  <c r="M199" i="2"/>
  <c r="AC199" i="2" s="1"/>
  <c r="AE199" i="2" s="1"/>
  <c r="AB198" i="2"/>
  <c r="AD198" i="2" s="1"/>
  <c r="AF198" i="2" s="1"/>
  <c r="M198" i="2"/>
  <c r="AC198" i="2" s="1"/>
  <c r="AE198" i="2" s="1"/>
  <c r="AB35" i="2"/>
  <c r="AD35" i="2" s="1"/>
  <c r="AF35" i="2" s="1"/>
  <c r="M35" i="2"/>
  <c r="AC35" i="2" s="1"/>
  <c r="AE35" i="2" s="1"/>
  <c r="AB34" i="2"/>
  <c r="AD34" i="2" s="1"/>
  <c r="AF34" i="2" s="1"/>
  <c r="M34" i="2"/>
  <c r="AC34" i="2" s="1"/>
  <c r="AE34" i="2" s="1"/>
  <c r="AB196" i="2"/>
  <c r="AD196" i="2" s="1"/>
  <c r="AF196" i="2" s="1"/>
  <c r="M196" i="2"/>
  <c r="AC196" i="2" s="1"/>
  <c r="AE196" i="2" s="1"/>
  <c r="AB195" i="2"/>
  <c r="AD195" i="2" s="1"/>
  <c r="AF195" i="2" s="1"/>
  <c r="M195" i="2"/>
  <c r="AC195" i="2" s="1"/>
  <c r="AE195" i="2" s="1"/>
  <c r="AB193" i="2"/>
  <c r="AD193" i="2" s="1"/>
  <c r="AF193" i="2" s="1"/>
  <c r="M193" i="2"/>
  <c r="AC193" i="2" s="1"/>
  <c r="AE193" i="2" s="1"/>
  <c r="AB192" i="2"/>
  <c r="AD192" i="2" s="1"/>
  <c r="AF192" i="2" s="1"/>
  <c r="M192" i="2"/>
  <c r="AC192" i="2" s="1"/>
  <c r="AE192" i="2" s="1"/>
  <c r="AB190" i="2"/>
  <c r="AD190" i="2" s="1"/>
  <c r="AF190" i="2" s="1"/>
  <c r="M190" i="2"/>
  <c r="AC190" i="2" s="1"/>
  <c r="AE190" i="2" s="1"/>
  <c r="AB188" i="2"/>
  <c r="AD188" i="2" s="1"/>
  <c r="AF188" i="2" s="1"/>
  <c r="M188" i="2"/>
  <c r="AC188" i="2" s="1"/>
  <c r="AE188" i="2" s="1"/>
  <c r="AB187" i="2"/>
  <c r="AD187" i="2" s="1"/>
  <c r="AF187" i="2" s="1"/>
  <c r="M187" i="2"/>
  <c r="AC187" i="2" s="1"/>
  <c r="AE187" i="2" s="1"/>
  <c r="AB186" i="2"/>
  <c r="AD186" i="2" s="1"/>
  <c r="AF186" i="2" s="1"/>
  <c r="M186" i="2"/>
  <c r="AC186" i="2" s="1"/>
  <c r="AE186" i="2" s="1"/>
  <c r="AB185" i="2"/>
  <c r="AD185" i="2" s="1"/>
  <c r="AF185" i="2" s="1"/>
  <c r="M185" i="2"/>
  <c r="AC185" i="2" s="1"/>
  <c r="AE185" i="2" s="1"/>
  <c r="AB189" i="2"/>
  <c r="AD189" i="2" s="1"/>
  <c r="AF189" i="2" s="1"/>
  <c r="M189" i="2"/>
  <c r="AC189" i="2" s="1"/>
  <c r="AE189" i="2" s="1"/>
  <c r="AB183" i="2"/>
  <c r="AD183" i="2" s="1"/>
  <c r="AF183" i="2" s="1"/>
  <c r="M183" i="2"/>
  <c r="AC183" i="2" s="1"/>
  <c r="AE183" i="2" s="1"/>
  <c r="AB184" i="2"/>
  <c r="AD184" i="2" s="1"/>
  <c r="AF184" i="2" s="1"/>
  <c r="M184" i="2"/>
  <c r="AC184" i="2" s="1"/>
  <c r="AE184" i="2" s="1"/>
  <c r="AB182" i="2"/>
  <c r="M182" i="2"/>
  <c r="AC182" i="2" s="1"/>
  <c r="AE182" i="2" s="1"/>
  <c r="AB181" i="2"/>
  <c r="AD181" i="2" s="1"/>
  <c r="AF181" i="2" s="1"/>
  <c r="M181" i="2"/>
  <c r="AC181" i="2" s="1"/>
  <c r="AE181" i="2" s="1"/>
  <c r="AB180" i="2"/>
  <c r="AD180" i="2" s="1"/>
  <c r="AF180" i="2" s="1"/>
  <c r="M180" i="2"/>
  <c r="AC180" i="2" s="1"/>
  <c r="AE180" i="2" s="1"/>
  <c r="AB179" i="2"/>
  <c r="AD179" i="2" s="1"/>
  <c r="AF179" i="2" s="1"/>
  <c r="M179" i="2"/>
  <c r="AC179" i="2" s="1"/>
  <c r="AE179" i="2" s="1"/>
  <c r="AB174" i="2"/>
  <c r="AD174" i="2" s="1"/>
  <c r="AF174" i="2" s="1"/>
  <c r="M174" i="2"/>
  <c r="AC174" i="2" s="1"/>
  <c r="AE174" i="2" s="1"/>
  <c r="AB173" i="2"/>
  <c r="AD173" i="2" s="1"/>
  <c r="AF173" i="2" s="1"/>
  <c r="M173" i="2"/>
  <c r="AC173" i="2" s="1"/>
  <c r="AE173" i="2" s="1"/>
  <c r="AB176" i="2"/>
  <c r="AD176" i="2" s="1"/>
  <c r="AF176" i="2" s="1"/>
  <c r="M176" i="2"/>
  <c r="AC176" i="2" s="1"/>
  <c r="AE176" i="2" s="1"/>
  <c r="AB175" i="2"/>
  <c r="AD175" i="2" s="1"/>
  <c r="AF175" i="2" s="1"/>
  <c r="M175" i="2"/>
  <c r="AC175" i="2" s="1"/>
  <c r="AE175" i="2" s="1"/>
  <c r="AB172" i="2"/>
  <c r="AD172" i="2" s="1"/>
  <c r="AF172" i="2" s="1"/>
  <c r="M172" i="2"/>
  <c r="AC172" i="2" s="1"/>
  <c r="AE172" i="2" s="1"/>
  <c r="AB171" i="2"/>
  <c r="AD171" i="2" s="1"/>
  <c r="AF171" i="2" s="1"/>
  <c r="M171" i="2"/>
  <c r="AC171" i="2" s="1"/>
  <c r="AE171" i="2" s="1"/>
  <c r="AB169" i="2"/>
  <c r="AD169" i="2" s="1"/>
  <c r="AF169" i="2" s="1"/>
  <c r="M169" i="2"/>
  <c r="AC169" i="2" s="1"/>
  <c r="AE169" i="2" s="1"/>
  <c r="AB168" i="2"/>
  <c r="AD168" i="2" s="1"/>
  <c r="AF168" i="2" s="1"/>
  <c r="M168" i="2"/>
  <c r="AC168" i="2" s="1"/>
  <c r="AE168" i="2" s="1"/>
  <c r="AB167" i="2"/>
  <c r="AD167" i="2" s="1"/>
  <c r="AF167" i="2" s="1"/>
  <c r="M167" i="2"/>
  <c r="AC167" i="2" s="1"/>
  <c r="AE167" i="2" s="1"/>
  <c r="AB166" i="2"/>
  <c r="AD166" i="2" s="1"/>
  <c r="AF166" i="2" s="1"/>
  <c r="M166" i="2"/>
  <c r="AC166" i="2" s="1"/>
  <c r="AE166" i="2" s="1"/>
  <c r="AB165" i="2"/>
  <c r="AD165" i="2" s="1"/>
  <c r="AF165" i="2" s="1"/>
  <c r="M165" i="2"/>
  <c r="AC165" i="2" s="1"/>
  <c r="AE165" i="2" s="1"/>
  <c r="AB164" i="2"/>
  <c r="AD164" i="2" s="1"/>
  <c r="AF164" i="2" s="1"/>
  <c r="M164" i="2"/>
  <c r="AC164" i="2" s="1"/>
  <c r="AE164" i="2" s="1"/>
  <c r="AB163" i="2"/>
  <c r="AD163" i="2" s="1"/>
  <c r="AF163" i="2" s="1"/>
  <c r="M163" i="2"/>
  <c r="AC163" i="2" s="1"/>
  <c r="AE163" i="2" s="1"/>
  <c r="AB162" i="2"/>
  <c r="AD162" i="2" s="1"/>
  <c r="AF162" i="2" s="1"/>
  <c r="M162" i="2"/>
  <c r="AC162" i="2" s="1"/>
  <c r="AE162" i="2" s="1"/>
  <c r="AB161" i="2"/>
  <c r="AD161" i="2" s="1"/>
  <c r="AF161" i="2" s="1"/>
  <c r="M161" i="2"/>
  <c r="AC161" i="2" s="1"/>
  <c r="AE161" i="2" s="1"/>
  <c r="AB160" i="2"/>
  <c r="AD160" i="2" s="1"/>
  <c r="AF160" i="2" s="1"/>
  <c r="M160" i="2"/>
  <c r="AC160" i="2" s="1"/>
  <c r="AE160" i="2" s="1"/>
  <c r="AB158" i="2"/>
  <c r="AD158" i="2" s="1"/>
  <c r="AF158" i="2" s="1"/>
  <c r="M158" i="2"/>
  <c r="AC158" i="2" s="1"/>
  <c r="AE158" i="2" s="1"/>
  <c r="AB157" i="2"/>
  <c r="AD157" i="2" s="1"/>
  <c r="AF157" i="2" s="1"/>
  <c r="M157" i="2"/>
  <c r="AC157" i="2" s="1"/>
  <c r="AE157" i="2" s="1"/>
  <c r="AB156" i="2"/>
  <c r="AD156" i="2" s="1"/>
  <c r="AF156" i="2" s="1"/>
  <c r="M156" i="2"/>
  <c r="AC156" i="2" s="1"/>
  <c r="AE156" i="2" s="1"/>
  <c r="AB159" i="2"/>
  <c r="AD159" i="2" s="1"/>
  <c r="AF159" i="2" s="1"/>
  <c r="M159" i="2"/>
  <c r="AC159" i="2" s="1"/>
  <c r="AE159" i="2" s="1"/>
  <c r="AB154" i="2"/>
  <c r="AD154" i="2" s="1"/>
  <c r="AF154" i="2" s="1"/>
  <c r="M154" i="2"/>
  <c r="AC154" i="2" s="1"/>
  <c r="AE154" i="2" s="1"/>
  <c r="AB151" i="2"/>
  <c r="AD151" i="2" s="1"/>
  <c r="AF151" i="2" s="1"/>
  <c r="M151" i="2"/>
  <c r="AC151" i="2" s="1"/>
  <c r="AE151" i="2" s="1"/>
  <c r="AB150" i="2"/>
  <c r="AD150" i="2" s="1"/>
  <c r="AF150" i="2" s="1"/>
  <c r="M150" i="2"/>
  <c r="AC150" i="2" s="1"/>
  <c r="AE150" i="2" s="1"/>
  <c r="AB153" i="2"/>
  <c r="AD153" i="2" s="1"/>
  <c r="AF153" i="2" s="1"/>
  <c r="M153" i="2"/>
  <c r="AC153" i="2" s="1"/>
  <c r="AE153" i="2" s="1"/>
  <c r="AB152" i="2"/>
  <c r="AD152" i="2" s="1"/>
  <c r="AF152" i="2" s="1"/>
  <c r="M152" i="2"/>
  <c r="AC152" i="2" s="1"/>
  <c r="AE152" i="2" s="1"/>
  <c r="AB149" i="2"/>
  <c r="AD149" i="2" s="1"/>
  <c r="AF149" i="2" s="1"/>
  <c r="M149" i="2"/>
  <c r="AC149" i="2" s="1"/>
  <c r="AE149" i="2" s="1"/>
  <c r="AB148" i="2"/>
  <c r="AD148" i="2" s="1"/>
  <c r="AF148" i="2" s="1"/>
  <c r="M148" i="2"/>
  <c r="AC148" i="2" s="1"/>
  <c r="AE148" i="2" s="1"/>
  <c r="AB147" i="2"/>
  <c r="AD147" i="2" s="1"/>
  <c r="AF147" i="2" s="1"/>
  <c r="M147" i="2"/>
  <c r="AC147" i="2" s="1"/>
  <c r="AE147" i="2" s="1"/>
  <c r="AB146" i="2"/>
  <c r="AD146" i="2" s="1"/>
  <c r="AF146" i="2" s="1"/>
  <c r="M146" i="2"/>
  <c r="AC146" i="2" s="1"/>
  <c r="AE146" i="2" s="1"/>
  <c r="AB145" i="2"/>
  <c r="AD145" i="2" s="1"/>
  <c r="M145" i="2"/>
  <c r="AC145" i="2" s="1"/>
  <c r="AE145" i="2" s="1"/>
  <c r="AB273" i="2"/>
  <c r="AD273" i="2" s="1"/>
  <c r="AF273" i="2" s="1"/>
  <c r="AB144" i="2"/>
  <c r="AD144" i="2" s="1"/>
  <c r="AF144" i="2" s="1"/>
  <c r="M144" i="2"/>
  <c r="AC144" i="2" s="1"/>
  <c r="AE144" i="2" s="1"/>
  <c r="AB143" i="2"/>
  <c r="AD143" i="2" s="1"/>
  <c r="AF143" i="2" s="1"/>
  <c r="M143" i="2"/>
  <c r="AC143" i="2" s="1"/>
  <c r="AE143" i="2" s="1"/>
  <c r="M131" i="2"/>
  <c r="AC131" i="2" s="1"/>
  <c r="AE131" i="2" s="1"/>
  <c r="AB137" i="2"/>
  <c r="AD137" i="2" s="1"/>
  <c r="AF137" i="2" s="1"/>
  <c r="M137" i="2"/>
  <c r="AC137" i="2" s="1"/>
  <c r="AE137" i="2" s="1"/>
  <c r="AB136" i="2"/>
  <c r="AD136" i="2" s="1"/>
  <c r="AF136" i="2" s="1"/>
  <c r="M136" i="2"/>
  <c r="AC136" i="2" s="1"/>
  <c r="AE136" i="2" s="1"/>
  <c r="AB135" i="2"/>
  <c r="AD135" i="2" s="1"/>
  <c r="AF135" i="2" s="1"/>
  <c r="M135" i="2"/>
  <c r="AC135" i="2" s="1"/>
  <c r="AE135" i="2" s="1"/>
  <c r="AB134" i="2"/>
  <c r="AD134" i="2" s="1"/>
  <c r="AF134" i="2" s="1"/>
  <c r="M134" i="2"/>
  <c r="AC134" i="2" s="1"/>
  <c r="AE134" i="2" s="1"/>
  <c r="AB141" i="2"/>
  <c r="AD141" i="2" s="1"/>
  <c r="AF141" i="2" s="1"/>
  <c r="M141" i="2"/>
  <c r="AC141" i="2" s="1"/>
  <c r="AE141" i="2" s="1"/>
  <c r="AB142" i="2"/>
  <c r="AD142" i="2" s="1"/>
  <c r="AF142" i="2" s="1"/>
  <c r="M142" i="2"/>
  <c r="AC142" i="2" s="1"/>
  <c r="AE142" i="2" s="1"/>
  <c r="AB133" i="2"/>
  <c r="AD133" i="2" s="1"/>
  <c r="AF133" i="2" s="1"/>
  <c r="M133" i="2"/>
  <c r="AC133" i="2" s="1"/>
  <c r="AE133" i="2" s="1"/>
  <c r="AB140" i="2"/>
  <c r="AD140" i="2" s="1"/>
  <c r="AF140" i="2" s="1"/>
  <c r="M140" i="2"/>
  <c r="AC140" i="2" s="1"/>
  <c r="AE140" i="2" s="1"/>
  <c r="AB139" i="2"/>
  <c r="AD139" i="2" s="1"/>
  <c r="AF139" i="2" s="1"/>
  <c r="M139" i="2"/>
  <c r="AC139" i="2" s="1"/>
  <c r="AE139" i="2" s="1"/>
  <c r="AB138" i="2"/>
  <c r="AD138" i="2" s="1"/>
  <c r="AF138" i="2" s="1"/>
  <c r="M138" i="2"/>
  <c r="AC138" i="2" s="1"/>
  <c r="AE138" i="2" s="1"/>
  <c r="AB132" i="2"/>
  <c r="AD132" i="2" s="1"/>
  <c r="AF132" i="2" s="1"/>
  <c r="M132" i="2"/>
  <c r="AC132" i="2" s="1"/>
  <c r="AE132" i="2" s="1"/>
  <c r="AB130" i="2"/>
  <c r="AD130" i="2" s="1"/>
  <c r="AF130" i="2" s="1"/>
  <c r="M130" i="2"/>
  <c r="AC130" i="2" s="1"/>
  <c r="AE130" i="2" s="1"/>
  <c r="AB129" i="2"/>
  <c r="AD129" i="2" s="1"/>
  <c r="AF129" i="2" s="1"/>
  <c r="M129" i="2"/>
  <c r="AC129" i="2" s="1"/>
  <c r="AE129" i="2" s="1"/>
  <c r="AB128" i="2"/>
  <c r="AD128" i="2" s="1"/>
  <c r="AF128" i="2" s="1"/>
  <c r="M128" i="2"/>
  <c r="AC128" i="2" s="1"/>
  <c r="AE128" i="2" s="1"/>
  <c r="AB126" i="2"/>
  <c r="AD126" i="2" s="1"/>
  <c r="AF126" i="2" s="1"/>
  <c r="M126" i="2"/>
  <c r="AC126" i="2" s="1"/>
  <c r="AE126" i="2" s="1"/>
  <c r="AB125" i="2"/>
  <c r="AD125" i="2" s="1"/>
  <c r="AF125" i="2" s="1"/>
  <c r="M125" i="2"/>
  <c r="AC125" i="2" s="1"/>
  <c r="AE125" i="2" s="1"/>
  <c r="AB127" i="2"/>
  <c r="AD127" i="2" s="1"/>
  <c r="AF127" i="2" s="1"/>
  <c r="M127" i="2"/>
  <c r="AC127" i="2" s="1"/>
  <c r="AE127" i="2" s="1"/>
  <c r="AB124" i="2"/>
  <c r="AD124" i="2" s="1"/>
  <c r="AF124" i="2" s="1"/>
  <c r="M124" i="2"/>
  <c r="AC124" i="2" s="1"/>
  <c r="AE124" i="2" s="1"/>
  <c r="AB123" i="2"/>
  <c r="AD123" i="2" s="1"/>
  <c r="AF123" i="2" s="1"/>
  <c r="M123" i="2"/>
  <c r="AC123" i="2" s="1"/>
  <c r="AE123" i="2" s="1"/>
  <c r="AB122" i="2"/>
  <c r="AD122" i="2" s="1"/>
  <c r="AF122" i="2" s="1"/>
  <c r="M122" i="2"/>
  <c r="AC122" i="2" s="1"/>
  <c r="AE122" i="2" s="1"/>
  <c r="AB121" i="2"/>
  <c r="AD121" i="2" s="1"/>
  <c r="AF121" i="2" s="1"/>
  <c r="M121" i="2"/>
  <c r="AC121" i="2" s="1"/>
  <c r="AE121" i="2" s="1"/>
  <c r="AB114" i="2"/>
  <c r="AD114" i="2" s="1"/>
  <c r="AF114" i="2" s="1"/>
  <c r="M114" i="2"/>
  <c r="AC114" i="2" s="1"/>
  <c r="AE114" i="2" s="1"/>
  <c r="AB113" i="2"/>
  <c r="AD113" i="2" s="1"/>
  <c r="AF113" i="2" s="1"/>
  <c r="M113" i="2"/>
  <c r="AC113" i="2" s="1"/>
  <c r="AE113" i="2" s="1"/>
  <c r="AB112" i="2"/>
  <c r="AD112" i="2" s="1"/>
  <c r="AF112" i="2" s="1"/>
  <c r="M112" i="2"/>
  <c r="AC112" i="2" s="1"/>
  <c r="AE112" i="2" s="1"/>
  <c r="AB105" i="2"/>
  <c r="AD105" i="2" s="1"/>
  <c r="AF105" i="2" s="1"/>
  <c r="M105" i="2"/>
  <c r="AC105" i="2" s="1"/>
  <c r="AE105" i="2" s="1"/>
  <c r="AB109" i="2"/>
  <c r="AD109" i="2" s="1"/>
  <c r="AF109" i="2" s="1"/>
  <c r="M109" i="2"/>
  <c r="AC109" i="2" s="1"/>
  <c r="AE109" i="2" s="1"/>
  <c r="AB104" i="2"/>
  <c r="AD104" i="2" s="1"/>
  <c r="AF104" i="2" s="1"/>
  <c r="M104" i="2"/>
  <c r="AC104" i="2" s="1"/>
  <c r="AE104" i="2" s="1"/>
  <c r="AB108" i="2"/>
  <c r="AD108" i="2" s="1"/>
  <c r="M108" i="2"/>
  <c r="AC108" i="2" s="1"/>
  <c r="AE108" i="2" s="1"/>
  <c r="AB103" i="2"/>
  <c r="AD103" i="2" s="1"/>
  <c r="AF103" i="2" s="1"/>
  <c r="M103" i="2"/>
  <c r="AC103" i="2" s="1"/>
  <c r="AE103" i="2" s="1"/>
  <c r="AB102" i="2"/>
  <c r="AD102" i="2" s="1"/>
  <c r="M102" i="2"/>
  <c r="AC102" i="2" s="1"/>
  <c r="AE102" i="2" s="1"/>
  <c r="AB106" i="2"/>
  <c r="AD106" i="2" s="1"/>
  <c r="AF106" i="2" s="1"/>
  <c r="M106" i="2"/>
  <c r="AC106" i="2" s="1"/>
  <c r="AE106" i="2" s="1"/>
  <c r="AB110" i="2"/>
  <c r="AD110" i="2" s="1"/>
  <c r="AF110" i="2" s="1"/>
  <c r="M110" i="2"/>
  <c r="AC110" i="2" s="1"/>
  <c r="AE110" i="2" s="1"/>
  <c r="AB101" i="2"/>
  <c r="AD101" i="2" s="1"/>
  <c r="AF101" i="2" s="1"/>
  <c r="M101" i="2"/>
  <c r="AC101" i="2" s="1"/>
  <c r="AE101" i="2" s="1"/>
  <c r="AB111" i="2"/>
  <c r="AD111" i="2" s="1"/>
  <c r="AF111" i="2" s="1"/>
  <c r="M111" i="2"/>
  <c r="AC111" i="2" s="1"/>
  <c r="AE111" i="2" s="1"/>
  <c r="AB107" i="2"/>
  <c r="AD107" i="2" s="1"/>
  <c r="AF107" i="2" s="1"/>
  <c r="M107" i="2"/>
  <c r="AC107" i="2" s="1"/>
  <c r="AE107" i="2" s="1"/>
  <c r="AB100" i="2"/>
  <c r="AD100" i="2" s="1"/>
  <c r="AF100" i="2" s="1"/>
  <c r="M100" i="2"/>
  <c r="AC100" i="2" s="1"/>
  <c r="AE100" i="2" s="1"/>
  <c r="AB99" i="2"/>
  <c r="AD99" i="2" s="1"/>
  <c r="AF99" i="2" s="1"/>
  <c r="M99" i="2"/>
  <c r="AC99" i="2" s="1"/>
  <c r="AE99" i="2" s="1"/>
  <c r="AB117" i="2"/>
  <c r="AD117" i="2" s="1"/>
  <c r="AF117" i="2" s="1"/>
  <c r="M117" i="2"/>
  <c r="AC117" i="2" s="1"/>
  <c r="AE117" i="2" s="1"/>
  <c r="AB116" i="2"/>
  <c r="AD116" i="2" s="1"/>
  <c r="AF116" i="2" s="1"/>
  <c r="M116" i="2"/>
  <c r="AC116" i="2" s="1"/>
  <c r="AE116" i="2" s="1"/>
  <c r="AB115" i="2"/>
  <c r="AD115" i="2" s="1"/>
  <c r="AF115" i="2" s="1"/>
  <c r="M115" i="2"/>
  <c r="AC115" i="2" s="1"/>
  <c r="AE115" i="2" s="1"/>
  <c r="AB97" i="2"/>
  <c r="AD97" i="2" s="1"/>
  <c r="AF97" i="2" s="1"/>
  <c r="M97" i="2"/>
  <c r="AC97" i="2" s="1"/>
  <c r="AE97" i="2" s="1"/>
  <c r="AB95" i="2"/>
  <c r="AD95" i="2" s="1"/>
  <c r="AF95" i="2" s="1"/>
  <c r="M95" i="2"/>
  <c r="AC95" i="2" s="1"/>
  <c r="AE95" i="2" s="1"/>
  <c r="AB96" i="2"/>
  <c r="AD96" i="2" s="1"/>
  <c r="AF96" i="2" s="1"/>
  <c r="M96" i="2"/>
  <c r="AC96" i="2" s="1"/>
  <c r="AE96" i="2" s="1"/>
  <c r="AB92" i="2"/>
  <c r="AD92" i="2" s="1"/>
  <c r="AF92" i="2" s="1"/>
  <c r="M92" i="2"/>
  <c r="AC92" i="2" s="1"/>
  <c r="AE92" i="2" s="1"/>
  <c r="AB91" i="2"/>
  <c r="AD91" i="2" s="1"/>
  <c r="AF91" i="2" s="1"/>
  <c r="M91" i="2"/>
  <c r="AC91" i="2" s="1"/>
  <c r="AE91" i="2" s="1"/>
  <c r="AB94" i="2"/>
  <c r="AD94" i="2" s="1"/>
  <c r="AF94" i="2" s="1"/>
  <c r="M94" i="2"/>
  <c r="AC94" i="2" s="1"/>
  <c r="AE94" i="2" s="1"/>
  <c r="AB93" i="2"/>
  <c r="AD93" i="2" s="1"/>
  <c r="AF93" i="2" s="1"/>
  <c r="M93" i="2"/>
  <c r="AC93" i="2" s="1"/>
  <c r="AE93" i="2" s="1"/>
  <c r="AB90" i="2"/>
  <c r="AD90" i="2" s="1"/>
  <c r="AF90" i="2" s="1"/>
  <c r="M90" i="2"/>
  <c r="AC90" i="2" s="1"/>
  <c r="AE90" i="2" s="1"/>
  <c r="AB86" i="2"/>
  <c r="AD86" i="2" s="1"/>
  <c r="M86" i="2"/>
  <c r="AC86" i="2" s="1"/>
  <c r="AE86" i="2" s="1"/>
  <c r="AB87" i="2"/>
  <c r="AD87" i="2" s="1"/>
  <c r="AF87" i="2" s="1"/>
  <c r="M87" i="2"/>
  <c r="AC87" i="2" s="1"/>
  <c r="AE87" i="2" s="1"/>
  <c r="AB85" i="2"/>
  <c r="AD85" i="2" s="1"/>
  <c r="AF85" i="2" s="1"/>
  <c r="M85" i="2"/>
  <c r="AC85" i="2" s="1"/>
  <c r="AE85" i="2" s="1"/>
  <c r="AB82" i="2"/>
  <c r="AD82" i="2" s="1"/>
  <c r="AF82" i="2" s="1"/>
  <c r="M82" i="2"/>
  <c r="AC82" i="2" s="1"/>
  <c r="AE82" i="2" s="1"/>
  <c r="AB84" i="2"/>
  <c r="AD84" i="2" s="1"/>
  <c r="AF84" i="2" s="1"/>
  <c r="M84" i="2"/>
  <c r="AC84" i="2" s="1"/>
  <c r="AE84" i="2" s="1"/>
  <c r="AB83" i="2"/>
  <c r="AD83" i="2" s="1"/>
  <c r="AF83" i="2" s="1"/>
  <c r="M83" i="2"/>
  <c r="AC83" i="2" s="1"/>
  <c r="AE83" i="2" s="1"/>
  <c r="AB81" i="2"/>
  <c r="AD81" i="2" s="1"/>
  <c r="AF81" i="2" s="1"/>
  <c r="M81" i="2"/>
  <c r="AC81" i="2" s="1"/>
  <c r="AE81" i="2" s="1"/>
  <c r="AB80" i="2"/>
  <c r="AD80" i="2" s="1"/>
  <c r="AF80" i="2" s="1"/>
  <c r="M80" i="2"/>
  <c r="AC80" i="2" s="1"/>
  <c r="AE80" i="2" s="1"/>
  <c r="AB79" i="2"/>
  <c r="AD79" i="2" s="1"/>
  <c r="AF79" i="2" s="1"/>
  <c r="M79" i="2"/>
  <c r="AC79" i="2" s="1"/>
  <c r="AE79" i="2" s="1"/>
  <c r="AB77" i="2"/>
  <c r="AD77" i="2" s="1"/>
  <c r="AF77" i="2" s="1"/>
  <c r="M77" i="2"/>
  <c r="AC77" i="2" s="1"/>
  <c r="AE77" i="2" s="1"/>
  <c r="AB76" i="2"/>
  <c r="AD76" i="2" s="1"/>
  <c r="AF76" i="2" s="1"/>
  <c r="M76" i="2"/>
  <c r="AC76" i="2" s="1"/>
  <c r="AE76" i="2" s="1"/>
  <c r="AB78" i="2"/>
  <c r="AD78" i="2" s="1"/>
  <c r="AF78" i="2" s="1"/>
  <c r="M78" i="2"/>
  <c r="AC78" i="2" s="1"/>
  <c r="AE78" i="2" s="1"/>
  <c r="AB75" i="2"/>
  <c r="AD75" i="2" s="1"/>
  <c r="AF75" i="2" s="1"/>
  <c r="M75" i="2"/>
  <c r="AC75" i="2" s="1"/>
  <c r="AE75" i="2" s="1"/>
  <c r="AB72" i="2"/>
  <c r="AD72" i="2" s="1"/>
  <c r="AF72" i="2" s="1"/>
  <c r="M72" i="2"/>
  <c r="AC72" i="2" s="1"/>
  <c r="AE72" i="2" s="1"/>
  <c r="AB74" i="2"/>
  <c r="AD74" i="2" s="1"/>
  <c r="AF74" i="2" s="1"/>
  <c r="M74" i="2"/>
  <c r="AC74" i="2" s="1"/>
  <c r="AE74" i="2" s="1"/>
  <c r="AB73" i="2"/>
  <c r="AD73" i="2" s="1"/>
  <c r="AF73" i="2" s="1"/>
  <c r="M73" i="2"/>
  <c r="AC73" i="2" s="1"/>
  <c r="AE73" i="2" s="1"/>
  <c r="AB71" i="2"/>
  <c r="AD71" i="2" s="1"/>
  <c r="M71" i="2"/>
  <c r="AC71" i="2" s="1"/>
  <c r="AE71" i="2" s="1"/>
  <c r="AB70" i="2"/>
  <c r="AD70" i="2" s="1"/>
  <c r="AF70" i="2" s="1"/>
  <c r="M70" i="2"/>
  <c r="AC70" i="2" s="1"/>
  <c r="AE70" i="2" s="1"/>
  <c r="AB69" i="2"/>
  <c r="AD69" i="2" s="1"/>
  <c r="AF69" i="2" s="1"/>
  <c r="M69" i="2"/>
  <c r="AC69" i="2" s="1"/>
  <c r="AE69" i="2" s="1"/>
  <c r="AB68" i="2"/>
  <c r="AD68" i="2" s="1"/>
  <c r="AF68" i="2" s="1"/>
  <c r="M68" i="2"/>
  <c r="AC68" i="2" s="1"/>
  <c r="AE68" i="2" s="1"/>
  <c r="AB61" i="2"/>
  <c r="AD61" i="2" s="1"/>
  <c r="AF61" i="2" s="1"/>
  <c r="M61" i="2"/>
  <c r="AC61" i="2" s="1"/>
  <c r="AE61" i="2" s="1"/>
  <c r="AB67" i="2"/>
  <c r="AD67" i="2" s="1"/>
  <c r="AF67" i="2" s="1"/>
  <c r="M67" i="2"/>
  <c r="AC67" i="2" s="1"/>
  <c r="AE67" i="2" s="1"/>
  <c r="AB59" i="2"/>
  <c r="AD59" i="2" s="1"/>
  <c r="AF59" i="2" s="1"/>
  <c r="M59" i="2"/>
  <c r="AC59" i="2" s="1"/>
  <c r="AE59" i="2" s="1"/>
  <c r="AB66" i="2"/>
  <c r="AD66" i="2" s="1"/>
  <c r="AF66" i="2" s="1"/>
  <c r="M66" i="2"/>
  <c r="AC66" i="2" s="1"/>
  <c r="AE66" i="2" s="1"/>
  <c r="AB63" i="2"/>
  <c r="AD63" i="2" s="1"/>
  <c r="AF63" i="2" s="1"/>
  <c r="M63" i="2"/>
  <c r="AC63" i="2" s="1"/>
  <c r="AE63" i="2" s="1"/>
  <c r="AB62" i="2"/>
  <c r="AD62" i="2" s="1"/>
  <c r="AF62" i="2" s="1"/>
  <c r="M62" i="2"/>
  <c r="AC62" i="2" s="1"/>
  <c r="AE62" i="2" s="1"/>
  <c r="AB64" i="2"/>
  <c r="AD64" i="2" s="1"/>
  <c r="AF64" i="2" s="1"/>
  <c r="M64" i="2"/>
  <c r="AC64" i="2" s="1"/>
  <c r="AE64" i="2" s="1"/>
  <c r="AB65" i="2"/>
  <c r="AD65" i="2" s="1"/>
  <c r="AF65" i="2" s="1"/>
  <c r="M65" i="2"/>
  <c r="AC65" i="2" s="1"/>
  <c r="AE65" i="2" s="1"/>
  <c r="AB60" i="2"/>
  <c r="AD60" i="2" s="1"/>
  <c r="AF60" i="2" s="1"/>
  <c r="M60" i="2"/>
  <c r="AC60" i="2" s="1"/>
  <c r="AE60" i="2" s="1"/>
  <c r="AB57" i="2"/>
  <c r="AD57" i="2" s="1"/>
  <c r="AF57" i="2" s="1"/>
  <c r="M57" i="2"/>
  <c r="AC57" i="2" s="1"/>
  <c r="AE57" i="2" s="1"/>
  <c r="AB53" i="2"/>
  <c r="AD53" i="2" s="1"/>
  <c r="AF53" i="2" s="1"/>
  <c r="M53" i="2"/>
  <c r="AC53" i="2" s="1"/>
  <c r="AE53" i="2" s="1"/>
  <c r="AB50" i="2"/>
  <c r="AD50" i="2" s="1"/>
  <c r="AF50" i="2" s="1"/>
  <c r="M50" i="2"/>
  <c r="AC50" i="2" s="1"/>
  <c r="AE50" i="2" s="1"/>
  <c r="AB48" i="2"/>
  <c r="AD48" i="2" s="1"/>
  <c r="M48" i="2"/>
  <c r="AC48" i="2" s="1"/>
  <c r="AE48" i="2" s="1"/>
  <c r="AB47" i="2"/>
  <c r="AD47" i="2" s="1"/>
  <c r="AF47" i="2" s="1"/>
  <c r="M47" i="2"/>
  <c r="AC47" i="2" s="1"/>
  <c r="AE47" i="2" s="1"/>
  <c r="AB46" i="2"/>
  <c r="AD46" i="2" s="1"/>
  <c r="AF46" i="2" s="1"/>
  <c r="M46" i="2"/>
  <c r="AC46" i="2" s="1"/>
  <c r="AE46" i="2" s="1"/>
  <c r="AB45" i="2"/>
  <c r="AD45" i="2" s="1"/>
  <c r="AF45" i="2" s="1"/>
  <c r="M45" i="2"/>
  <c r="AC45" i="2" s="1"/>
  <c r="AE45" i="2" s="1"/>
  <c r="AB43" i="2"/>
  <c r="AD43" i="2" s="1"/>
  <c r="AF43" i="2" s="1"/>
  <c r="M43" i="2"/>
  <c r="AC43" i="2" s="1"/>
  <c r="AE43" i="2" s="1"/>
  <c r="AB52" i="2"/>
  <c r="AD52" i="2" s="1"/>
  <c r="AF52" i="2" s="1"/>
  <c r="M52" i="2"/>
  <c r="AC52" i="2" s="1"/>
  <c r="AE52" i="2" s="1"/>
  <c r="AB49" i="2"/>
  <c r="AD49" i="2" s="1"/>
  <c r="AF49" i="2" s="1"/>
  <c r="M49" i="2"/>
  <c r="AC49" i="2" s="1"/>
  <c r="AE49" i="2" s="1"/>
  <c r="AB51" i="2"/>
  <c r="AD51" i="2" s="1"/>
  <c r="AF51" i="2" s="1"/>
  <c r="M51" i="2"/>
  <c r="AC51" i="2" s="1"/>
  <c r="AE51" i="2" s="1"/>
  <c r="AB41" i="2"/>
  <c r="AD41" i="2" s="1"/>
  <c r="AF41" i="2" s="1"/>
  <c r="M41" i="2"/>
  <c r="AC41" i="2" s="1"/>
  <c r="AE41" i="2" s="1"/>
  <c r="AB40" i="2"/>
  <c r="AD40" i="2" s="1"/>
  <c r="AF40" i="2" s="1"/>
  <c r="M40" i="2"/>
  <c r="AC40" i="2" s="1"/>
  <c r="AE40" i="2" s="1"/>
  <c r="AB39" i="2"/>
  <c r="AD39" i="2" s="1"/>
  <c r="AF39" i="2" s="1"/>
  <c r="M39" i="2"/>
  <c r="AC39" i="2" s="1"/>
  <c r="AE39" i="2" s="1"/>
  <c r="AB38" i="2"/>
  <c r="AD38" i="2" s="1"/>
  <c r="AF38" i="2" s="1"/>
  <c r="M38" i="2"/>
  <c r="AC38" i="2" s="1"/>
  <c r="AE38" i="2" s="1"/>
  <c r="AB37" i="2"/>
  <c r="AD37" i="2" s="1"/>
  <c r="AF37" i="2" s="1"/>
  <c r="M37" i="2"/>
  <c r="AC37" i="2" s="1"/>
  <c r="AE37" i="2" s="1"/>
  <c r="AB36" i="2"/>
  <c r="AD36" i="2" s="1"/>
  <c r="AF36" i="2" s="1"/>
  <c r="M36" i="2"/>
  <c r="AC36" i="2" s="1"/>
  <c r="AE36" i="2" s="1"/>
  <c r="AB33" i="2"/>
  <c r="AD33" i="2" s="1"/>
  <c r="M33" i="2"/>
  <c r="AC33" i="2" s="1"/>
  <c r="AE33" i="2" s="1"/>
  <c r="AB30" i="2"/>
  <c r="AD30" i="2" s="1"/>
  <c r="AF30" i="2" s="1"/>
  <c r="M30" i="2"/>
  <c r="AC30" i="2" s="1"/>
  <c r="AE30" i="2" s="1"/>
  <c r="AB32" i="2"/>
  <c r="AD32" i="2" s="1"/>
  <c r="AF32" i="2" s="1"/>
  <c r="M32" i="2"/>
  <c r="AC32" i="2" s="1"/>
  <c r="AE32" i="2" s="1"/>
  <c r="AB31" i="2"/>
  <c r="AD31" i="2" s="1"/>
  <c r="AF31" i="2" s="1"/>
  <c r="M31" i="2"/>
  <c r="AC31" i="2" s="1"/>
  <c r="AE31" i="2" s="1"/>
  <c r="AB29" i="2"/>
  <c r="AD29" i="2" s="1"/>
  <c r="AF29" i="2" s="1"/>
  <c r="M29" i="2"/>
  <c r="AC29" i="2" s="1"/>
  <c r="AE29" i="2" s="1"/>
  <c r="AB27" i="2"/>
  <c r="AD27" i="2" s="1"/>
  <c r="AF27" i="2" s="1"/>
  <c r="M27" i="2"/>
  <c r="AC27" i="2" s="1"/>
  <c r="AE27" i="2" s="1"/>
  <c r="AB25" i="2"/>
  <c r="AD25" i="2" s="1"/>
  <c r="AF25" i="2" s="1"/>
  <c r="M25" i="2"/>
  <c r="AC25" i="2" s="1"/>
  <c r="AE25" i="2" s="1"/>
  <c r="AB26" i="2"/>
  <c r="AD26" i="2" s="1"/>
  <c r="AF26" i="2" s="1"/>
  <c r="M26" i="2"/>
  <c r="AC26" i="2" s="1"/>
  <c r="AE26" i="2" s="1"/>
  <c r="AB24" i="2"/>
  <c r="AD24" i="2" s="1"/>
  <c r="AF24" i="2" s="1"/>
  <c r="M24" i="2"/>
  <c r="AC24" i="2" s="1"/>
  <c r="AE24" i="2" s="1"/>
  <c r="AB23" i="2"/>
  <c r="AD23" i="2" s="1"/>
  <c r="AF23" i="2" s="1"/>
  <c r="M23" i="2"/>
  <c r="AC23" i="2" s="1"/>
  <c r="AE23" i="2" s="1"/>
  <c r="AB22" i="2"/>
  <c r="AD22" i="2" s="1"/>
  <c r="AF22" i="2" s="1"/>
  <c r="M22" i="2"/>
  <c r="AC22" i="2" s="1"/>
  <c r="AE22" i="2" s="1"/>
  <c r="AB21" i="2"/>
  <c r="AD21" i="2" s="1"/>
  <c r="AF21" i="2" s="1"/>
  <c r="M21" i="2"/>
  <c r="AC21" i="2" s="1"/>
  <c r="AE21" i="2" s="1"/>
  <c r="AB20" i="2"/>
  <c r="AD20" i="2" s="1"/>
  <c r="AF20" i="2" s="1"/>
  <c r="M20" i="2"/>
  <c r="AC20" i="2" s="1"/>
  <c r="AE20" i="2" s="1"/>
  <c r="AB19" i="2"/>
  <c r="AD19" i="2" s="1"/>
  <c r="AF19" i="2" s="1"/>
  <c r="M19" i="2"/>
  <c r="AC19" i="2" s="1"/>
  <c r="AE19" i="2" s="1"/>
  <c r="AB18" i="2"/>
  <c r="AD18" i="2" s="1"/>
  <c r="M18" i="2"/>
  <c r="AC18" i="2" s="1"/>
  <c r="AE18" i="2" s="1"/>
  <c r="AB16" i="2"/>
  <c r="AD16" i="2" s="1"/>
  <c r="AF16" i="2" s="1"/>
  <c r="M16" i="2"/>
  <c r="AC16" i="2" s="1"/>
  <c r="AE16" i="2" s="1"/>
  <c r="AB15" i="2"/>
  <c r="AD15" i="2" s="1"/>
  <c r="AF15" i="2" s="1"/>
  <c r="M15" i="2"/>
  <c r="AC15" i="2" s="1"/>
  <c r="AE15" i="2" s="1"/>
  <c r="AB14" i="2"/>
  <c r="AD14" i="2" s="1"/>
  <c r="AF14" i="2" s="1"/>
  <c r="M14" i="2"/>
  <c r="AC14" i="2" s="1"/>
  <c r="AE14" i="2" s="1"/>
  <c r="AB13" i="2"/>
  <c r="AD13" i="2" s="1"/>
  <c r="AF13" i="2" s="1"/>
  <c r="M13" i="2"/>
  <c r="AC13" i="2" s="1"/>
  <c r="AE13" i="2" s="1"/>
  <c r="AB12" i="2"/>
  <c r="AD12" i="2" s="1"/>
  <c r="AF12" i="2" s="1"/>
  <c r="M12" i="2"/>
  <c r="AC12" i="2" s="1"/>
  <c r="AE12" i="2" s="1"/>
  <c r="AB11" i="2"/>
  <c r="AD11" i="2" s="1"/>
  <c r="AF11" i="2" s="1"/>
  <c r="M11" i="2"/>
  <c r="AC11" i="2" s="1"/>
  <c r="AE11" i="2" s="1"/>
  <c r="AB10" i="2"/>
  <c r="AD10" i="2" s="1"/>
  <c r="AF10" i="2" s="1"/>
  <c r="M10" i="2"/>
  <c r="AC10" i="2" s="1"/>
  <c r="AE10" i="2" s="1"/>
  <c r="AB9" i="2"/>
  <c r="AD9" i="2" s="1"/>
  <c r="AF9" i="2" s="1"/>
  <c r="M9" i="2"/>
  <c r="AC9" i="2" s="1"/>
  <c r="AE9" i="2" s="1"/>
  <c r="AB8" i="2"/>
  <c r="AD8" i="2" s="1"/>
  <c r="AF8" i="2" s="1"/>
  <c r="M8" i="2"/>
  <c r="AC8" i="2" s="1"/>
  <c r="AE8" i="2" s="1"/>
  <c r="AB7" i="2"/>
  <c r="AD7" i="2" s="1"/>
  <c r="AF7" i="2" s="1"/>
  <c r="M7" i="2"/>
  <c r="AC7" i="2" s="1"/>
  <c r="AE7" i="2" s="1"/>
  <c r="AB6" i="2"/>
  <c r="AD6" i="2" s="1"/>
  <c r="AF6" i="2" s="1"/>
  <c r="M6" i="2"/>
  <c r="AC6" i="2" s="1"/>
  <c r="AE6" i="2" s="1"/>
  <c r="AB5" i="2"/>
  <c r="AD5" i="2" s="1"/>
  <c r="AF5" i="2" s="1"/>
  <c r="M5" i="2"/>
  <c r="AC5" i="2" s="1"/>
  <c r="AE5" i="2" s="1"/>
  <c r="AE89" i="2" l="1"/>
  <c r="AE88" i="2"/>
  <c r="AE204" i="2"/>
  <c r="AF56" i="2"/>
  <c r="AF204" i="2"/>
  <c r="AD309" i="2"/>
  <c r="AC309" i="2"/>
  <c r="AE309" i="2" l="1"/>
  <c r="AF309" i="2"/>
  <c r="M309" i="2"/>
  <c r="AB309" i="2"/>
  <c r="AG309" i="2" l="1"/>
</calcChain>
</file>

<file path=xl/sharedStrings.xml><?xml version="1.0" encoding="utf-8"?>
<sst xmlns="http://schemas.openxmlformats.org/spreadsheetml/2006/main" count="4748" uniqueCount="1202">
  <si>
    <t>Ref. nr.</t>
  </si>
  <si>
    <t>Fase</t>
  </si>
  <si>
    <t>Status</t>
  </si>
  <si>
    <t>Individueel</t>
  </si>
  <si>
    <t>Label</t>
  </si>
  <si>
    <t>Onderwerp</t>
  </si>
  <si>
    <t>Onderneming</t>
  </si>
  <si>
    <t>Vraag</t>
  </si>
  <si>
    <t>Antwoord</t>
  </si>
  <si>
    <t>Ontvangen op</t>
  </si>
  <si>
    <t>Adres</t>
  </si>
  <si>
    <t>Omschrijving</t>
  </si>
  <si>
    <t>Inschrijffase</t>
  </si>
  <si>
    <t>Onbeantwoord</t>
  </si>
  <si>
    <t>Nee</t>
  </si>
  <si>
    <t>Inhoud</t>
  </si>
  <si>
    <t>schoolgebouwen</t>
  </si>
  <si>
    <t>Mandatis</t>
  </si>
  <si>
    <t>Wie is er verantwoordelijk voor het onderhoud- en beheer van de schoolgebouwen?</t>
  </si>
  <si>
    <t>Van de in de gemeente aanwezige schoolgebouwen is 90% in eigendom bij de schoolbesturen zelf. De eigenaar is verantwoordelijk voor het onderhoud en beheer van de schoolgebouwen.</t>
  </si>
  <si>
    <t>Raadhuisplein     1</t>
  </si>
  <si>
    <t>Raadhuis/terreinafsch.apparatuur e.d. en TUNNEL!!!!!!!!!!!!</t>
  </si>
  <si>
    <t>meerjarig onderhoud</t>
  </si>
  <si>
    <t>Wat is de stand van zaken m.b.t. het meerjarig, groot- onderhoud van de schoolgebouwen? 
Graag per object aangeven: Goed, voldoende, onvoldoende.</t>
  </si>
  <si>
    <t>De schoolgebouwen worden sober en doelmatig conform meerjarenonderhoudsplanning onderhouden. Het is voor ons per schoolgebouw niet aan te geven wat de stand van zaken voor wat betreft onderhoud is. Over het algemeen worden de gebouwen goed onderhouden.</t>
  </si>
  <si>
    <t>Raadhuisplein     3 - 9</t>
  </si>
  <si>
    <t>Cultureel centrum</t>
  </si>
  <si>
    <t>brand-, inbraak-, vandalisme preventie</t>
  </si>
  <si>
    <t>Wat is het beleid m.b.t. brand-, inbraak- , vandalisme- preventie?
Graag een uitgebreide toelichting.</t>
  </si>
  <si>
    <t>Nieuwe Bennebroekerweg 800</t>
  </si>
  <si>
    <t>Sportcomplex het SKWA</t>
  </si>
  <si>
    <t>Inspectierapporten</t>
  </si>
  <si>
    <t>Graag ontvangen wij inspectierapporten van de gebouwen met een verzekerde waarde vanaf EUR 20 miljoen.</t>
  </si>
  <si>
    <t>Helsinkilaan 1</t>
  </si>
  <si>
    <t>Sportcomplex "De Estafette"</t>
  </si>
  <si>
    <t>Panden/Woningen</t>
  </si>
  <si>
    <t>Graag vernemen of en zo ja welke panden/woningen  verhuurd worden aan studenten, assielzoekers, buitenlandse arbeiders of verhuurd worden onder anti-kraak.</t>
  </si>
  <si>
    <t>Dussenstraat 2-44</t>
  </si>
  <si>
    <t>In den Breedte Floriande-middenschool</t>
  </si>
  <si>
    <t>Objectenoverzicht</t>
  </si>
  <si>
    <t>Kunt u per object de postcode aangeven?
Kunt u per object aangeven welke preventie maatregelen zijn getroffen?
Kunt u aangeven welke panden leeg staan ?
Kunt u aangeven welke objecten een gemeentelijke of landelijke monumentenstatus hebben?
Zijn er gebouwen waarin asbest is verwerkt, zo ja, kunt u dit aangeven in het objectenoverzicht</t>
  </si>
  <si>
    <t>Assumburg 10</t>
  </si>
  <si>
    <t>KSH Assumburg 10 incl. 1 gymzaal</t>
  </si>
  <si>
    <t>Clausule zonnepanelen</t>
  </si>
  <si>
    <t>Wij willen de VNAB clausule zonnepanelen opnemen, gaat u hiermee akkoord?</t>
  </si>
  <si>
    <t>Beurtschipper 200</t>
  </si>
  <si>
    <t>HVC, Beurtschipper 200 incl. 2 gymzalen</t>
  </si>
  <si>
    <t>Zonnepanelen</t>
  </si>
  <si>
    <t>Er is een sterke toename van branden door zonnepanelen, voornamelijk door ondeskundige installatie en/of door het gebruik van verschillende connectoren of het gebruik van connectoren van onvoldoende kwaliteit. Is er sprake van het “zonnekeur” keurmerk voor uw zonnepanelen of een vergelijkbaar keurmerk? Zo nee, voldoen de betreffende installatie aan NEN1010 en NEN7250? Zo nee, kunt u uitgebreid toelichten hoe u de (brand)veiligheid van de installaties zijn gewaarborgd?</t>
  </si>
  <si>
    <t>Deltaweg 97-109</t>
  </si>
  <si>
    <t>Deltaweg 97-109 IJtocht -Midden school (Floriande)</t>
  </si>
  <si>
    <t>NHT Dekking</t>
  </si>
  <si>
    <t>Wij, c.q. onze risicodrager is geen lid van de NHT. Wij nemen aan dat u ermee akkoord gaat dat wij ons conformeren aan de NHT door middel van de NHT-Volgclausule:
Binnen de grenzen van de van toepassing zijnde polisvoorwaarden wordt, voor schade als gevolg van 
gewelddadige handelingen en/of gedragingen - begaan buiten het kader van de vormen van molest zijnde gewapend conflict, burgeroorlog, opstand, binnenlandse onlusten, oproer en muiterij - in de vorm van een aanslag of een reeks van in tijd en oogmerk met elkaar samenhangende aanslagen als gevolg waarvan letsel en/of aantasting van de gezondheid, al dan niet de dood ten gevolge hebbend, en/of schade aan zaken ontstaat dan wel anderszins economische belangen worden aangetast, waarbij aannemelijk is dat deze aanslag of reeks - al dan niet in enig organisatorisch verband - is beraamd en/of uitgevoerd met het oogmerk om bepaalde politieke en/of religieuze en/of ideologische doelen te verwezenlijken, de dekking/schadevergoeding/uitkeringsprotocol gevolgd zoals omschreven in het clausuleblad terrorismedekking van de Nederlandse Herverzekeringsmaatschappij voor Terrorismeschaden N.V.
De NHT is een herverzekeringsmaatschappij. De verzekeraar blijft verantwoordelijk voor de afwikkeling van de schade.  Indien de NHT vast stelt dat een schade verband houdt met het terrorisme risico, kunnen alle deelnemende verzekeraars de bij hen aangemelde schaden, waarvoor een verzekering dekking biedt, indienen bij de NHT.  De NHT gaat vervolgens over tot het bepalen van uitkeringspercentages (indien de totale schade groter is dan de marktfranchise van 7,5 miljoen). Dit uitkeringspercentage zal alleen lager zijn dan 100% indien alle schaden samen de limiet van een miljard overstijgen. Wij zullen hetzelfde uitkeringspercentages hanteren als de overige ondertekenaars van de polis. Verzekerde krijgt gewoon haar schade vergoed conform de NHT clausule. Wij nemen aan dat u akkoord kunt gaan met deze werkwijze. Indien dat niet het geval is vernemen wij graag gemotiveerd waarom niet.</t>
  </si>
  <si>
    <t>Bestemming</t>
  </si>
  <si>
    <t>Verzekeraars zijn bekend met het feit dat de bestemming van gevaarsobjecten kunnen wijzigen, buiten gebruik kunnen raken en leeg kunnen gaan staan. Kunt u begrijpen dat een verzekeraar daarvan graag op de hoogte wil worden gesteld?
Kunnen wij daarom een clausule opnemen waarbij u per hoofdvervaldatum een nieuw overzicht met eventueel gewijzigde bestemmingen en verzekerde bedragen overlegt, waarbij de verzekeraar ook het recht behoudt om de premie en/of voorwaarden te herzien?</t>
  </si>
  <si>
    <t>Fundamentenclausule in combinatie met onderverzekering</t>
  </si>
  <si>
    <t>Alleen indien gebouwen zijn getaxeerd.</t>
  </si>
  <si>
    <t>Verlies aan inkomsten</t>
  </si>
  <si>
    <t>Gerealiseerde besparingen dienen op de uitkering in mindering te worden gebracht</t>
  </si>
  <si>
    <t>Schade expertise</t>
  </si>
  <si>
    <t>Het inschakelen van een expert dien te geschieden in overleg met de (leidende)verzekeraar.</t>
  </si>
  <si>
    <t>Jaarlijkse opzegging / schaderatio</t>
  </si>
  <si>
    <t>Kunt u akkoord gaan met een aanpassing van de schaderatio naar 60%</t>
  </si>
  <si>
    <t>Voorwaarden / clausules</t>
  </si>
  <si>
    <t>Extra kosten / bijzondere kosten zijn akkoord indien zij in overleg met de expert van de verzekeraar worden gemaakt.</t>
  </si>
  <si>
    <t>Verzekerde bedragen</t>
  </si>
  <si>
    <t>Zijn de vermelde verzekerde bedragen inclusief de funderingen?</t>
  </si>
  <si>
    <t>Zijn de vermelde verzekerde bedragen inclusief of exclusief BTW opgenomen?</t>
  </si>
  <si>
    <t>Planning</t>
  </si>
  <si>
    <t>Wij wensen nog wel graag de mogelijkheid om eventueel vragen te stellen n.a.v. de eerste nota van inlichten. Graag vernemen wij wat daarvoor de uiterste datum zal zijn.</t>
  </si>
  <si>
    <t>Indexering premievoet</t>
  </si>
  <si>
    <t>Mandatis is van mening dat de verzekering en de eventuele schade uitkeringen onderhevig zijn aan de prijsschommelingen in de economie. De indexeringen zoals deze toegepast worden op de gebouwen en eventueel inventaris, waarvoor indexatie op basis van een indexcijfer is afgesproken, is naar onze mening niet voldoende om een eventuele inflatie op te vangen. Wij stellen voor om bij een inschrijving voor ons aandeel, de door Mandatis af te geven premie onderhevig te doen zijn aan het consumenten prijs index cijfer als vastgesteld door het CBS. Hierbij zal ieder jaar de komende jaarpremie vastgesteld worden op het CPI cijfer van de maand oktober van ieder jaar afgezet tegen het CPI cijfer van het voorgaande jaar. Naar boven afgerond op vijf (5) cijfers achter de komma. Kunt u hiermee akkoord gaan ?</t>
  </si>
  <si>
    <t>Juridisch</t>
  </si>
  <si>
    <t>Kunt u akkoord gaan met het opnemen van de cyber clausule LMA5400</t>
  </si>
  <si>
    <t>Kunt u akkoord gaan met het opnemen van de cyber clausule LMA5400  CYBER- EN DATACLAUSULE VOOR BRANDVERZEKERINGEN LMA5400 (11/11/2019)</t>
  </si>
  <si>
    <t>Clausule Overdraagbare Ziekten</t>
  </si>
  <si>
    <t>Er wordt geen dekking verleend voor verlies, schade, kosten, uitgaven of andere bedragen, direct of indirect voortvloeiend uit, toe te schrijven aan overdraagbare ziekten of de angst voor of bedreiging van een (werkelijke of vermeende) overdraagbare ziekte. Onder deze kosten worden ook verstaan - maar is niet beperkt tot - de kosten voor het opruimen, ontgiften, testen, verwijderen, controleren van een overdraagbare ziekte. 
Onder overdraagbare ziekte wordt verstaan elke ziekte die kan worden overgedragen door middel van enige substantie of een agens van één organisme naar een ander organisme waar: 
- de substantie of het agens bevat – maar is niet beperkt tot - een virus, bacterie, parasiet of andere varianten van ziekteverwekkers al dan niet levend en
- de wijze van overdracht, direct of indirect, omvat -  maar is niet beperkt tot - overdracht via de lucht, lichaamsvocht, zaken, oppervlakten, voorwerpen, vloeistoffen of gassen tussen organismen en
- de ziekte, stof of het agens kan schade aan de gezondheid en het welzijn van de mens veroorzaken of dreigen te veroorzaken of kan waardevermindering, vermindering/verlies van gebruik, vermindering van verhandelbaarheid 
  veroorzaken of dreigen te veroorzaken aan de verzekerde eigendommen. 
 (In accordance LMA5393)
Deze clausule draagt bij aan verduidelijking van de dekking in relatie tot COVID-19. Voor de volledigheid willen wij benadrukken dat een brand uitgebreide gevaren verzekering sowieso geen dekking biedt voor schade ten gevolge van overdraagbare ziekten. Een uitgebreide gevaren verzekering  geeft uitsluitend dekking voor schade-oorzaken/evenementen die met name in de verzekeringsvoorwaarden worden genoemd. In de brand uitgebreide gevarenverzekering worden overdraagbare ziekten niet genoemd als verzekerde schadeoorzaak. Dat betekent dat opname van de bovenstaande clausule in technische zin geen andere dekking op een polis oplevert dan andere risicodragers bieden.  
Zonder opname van deze clausule kunnen wij niet inschrijven c.q. is onze inschrijving niet geldig.</t>
  </si>
  <si>
    <t>Clausule overdraagbare ziekten</t>
  </si>
  <si>
    <t>Nagenoeg alle nationale- en internationale (her-) verzekeraars  worstelen met de vraag over het wel of niet invoeren van een Covid clausule. De basis van deze vraag is of verzekeraars meer expliciete duidelijkheid willen of moeten verschaffen dat schade veroorzaakt door COVID-19 bijna nooit een verzekerde schade-oorzaak is. 
Verzekeren betekent ook transparant en duidelijk zijn over wat is verzekerd en over wat niet onder dekking van de polis valt. 
QBE Europe SA/NV, een wereldwijd toonaangevende internationale verzekeraar waarvoor wij optreden als gevolmachtigde, verplicht ons dat wij,  ingegeven door interne QBE compliance regels, geen onduidelijkheid mogen laten ontstaan of bestaan over de impact die  COVID-19 wel of niet kan hebben op een verzekeringsdekking. 
Om die reden geldt voor ons aandeel dat de onderstaande clausule van toepassing is/wij deze van toepassing verklaren voor brandverzekeringen waarop wij participeren, ongeacht de dekking.</t>
  </si>
  <si>
    <t>Achmea Schadeverzekeringen N.V.</t>
  </si>
  <si>
    <t>Op de gebouwen waar de zonnepanelen zijn geïnstalleerd:
Is er een constructieberekening door een erkend constructeur gemaakt?
Is er een verplichte opleveringsinspectie en herkeuring 1x per 5 jaar?
Zijn de omvormers geplaatst op onbrandbare constructies?
Welke dakisolatie is er op het gebouw aanwezig bij gebouwen &gt; EUR 10.000.000,-?
Is er vlamboog detectie aanwezig?</t>
  </si>
  <si>
    <t>Asbest</t>
  </si>
  <si>
    <t>Graag ontvangen wij een opgave van objecten met asbest in gevels en/of daken en kunt u aangeven: wat is het beleid ten aanzien van sanering?</t>
  </si>
  <si>
    <t>Zijn er inspectierapporten beschikbaar van die locaties/objecten met een verzekerd belang groter dan EUR 5.000.000,00?</t>
  </si>
  <si>
    <t>Opzegtermijn</t>
  </si>
  <si>
    <t>Kan het opzegtermijn verkort worden van 6 maanden naar 4 maanden?</t>
  </si>
  <si>
    <t>Sluitnota, 8 begeleidingskosten</t>
  </si>
  <si>
    <t>Intermont Assuradeuren B.V.</t>
  </si>
  <si>
    <t>U geeft aan dat de werkelijk gemaakte begeleidingskosten tot de volgende maxima worden vergoed. Vervolgens geeft u aan dat er voor schaden van EUR 50.000 tot EUR 150.000 en voor schaden hoger dan EUR 150.000 minimum bedragen gelden. Graag uw bevestiging dat dit maximum bedragen betreft. Voor schaden hoger dan EUR 150.000 kunnen wij niet akkoord gaan met een ongelimiteerde dekking.</t>
  </si>
  <si>
    <t>Sluitnota, 4.10 (afmakingscourtage)</t>
  </si>
  <si>
    <t>Kunt u akkoord gaan met maximaal 1% van de verschuldigde schadevergoeding, tot maximaal € 250.000?</t>
  </si>
  <si>
    <t>Risicoreductieplan</t>
  </si>
  <si>
    <t>De gemeente Haarlemmermeer heeft de mogelijkheid om tweemaal per jaar een risico reductieplan te laten uitvoeren. Is er reeds een risicoreductieplan uitgevoerd en zo ja, kunt u deze dan aanvullend ter beschikking stellen?</t>
  </si>
  <si>
    <t>11.2 Van toepassing zijnde stukken</t>
  </si>
  <si>
    <t>Wij gaan ervan uit dat de opdrachtbrief de definitieve gunning betreft. Graag uw bevestiging.</t>
  </si>
  <si>
    <t>9.2 Premie en inschrijfbiljet</t>
  </si>
  <si>
    <t>Mogen wij ervan uitgaan dat in geval van een inschrijving van een gevolmachtigd agent namens verzekeraar(s), het akkoord is dat het inschrijfbiljet ondertekend wordt door de gevolmachtigd agent?</t>
  </si>
  <si>
    <t>8.4 Financiële en economische draagkracht</t>
  </si>
  <si>
    <t>Verzekeraar maakt ten aanzien van de rating gebruik van de rating van haar moedermaatschappij. De moedermaatschappij staat hiervoor garant. Hiervoor is destijds een verklaring afgegeven door de moedermaatschappij, welke van toepassing is op ieder huidig en toekomstig contract en geen einddatum heeft. Kunt u ermee akkoord gaan dat deze verklaring van de moedermaatschappij afdoende is? Het is voor verzekeraar niet mogelijk om voor iedere aanbesteding een separate verklaring door de moedermaatschappij te laten ondertekenen. Dit zou derhalve betekenen dat verzekeraar niet kan inschrijven, terwijl verzekeraar wel over de vereiste financiële en economische draagkracht beschikt en ook kan aantonen dat de moedermaatschappij hiervoor garant staat.</t>
  </si>
  <si>
    <t>8.2 Beroepsbevoegdheid, 2.</t>
  </si>
  <si>
    <t>Mogen wij ervan uitgaan dat een uittreksel uit het AFM register volstaat als bewijsmiddel?</t>
  </si>
  <si>
    <t>5.4 Combinaties</t>
  </si>
  <si>
    <t>U geeft aan dat als meerdere verzekeraars met dezelfde gevolmachtigd agent een inschrijving indienen er geen sprake zal zijn van hoofdelijke aansprakelijkheid tussen de combinanten. Uiteraard kan er ook geen hoofdelijke aansprakelijkheid tot stand worden gebracht tussen een gevolmachtigd agent en verzekeraar. Ieder is verantwoordelijk voor zijn eigen taken en werkzaamheden. Graag uw bevestiging.</t>
  </si>
  <si>
    <t>2.1 Beschriijving onderwerp aanbesteding</t>
  </si>
  <si>
    <t>U geeft aan dat er sprake is van een stilzwijgende verlengingsmogelijkheid (door Gemeente Haarlemmermeer) van 3 x 12 maanden. Wij kunnen niet akkoord gaan met een eenzijdige verlengingsmogelijkheid door gemeente. Kunt u akkoord gaan met een wederzijdse verlengingsmogelijkheid (conform sluitnota)? Zowel verzekeraar als verzekeringnemer hebben de mogelijkheid om het contract na de contractstermijn op te zeggen.</t>
  </si>
  <si>
    <t>Schadeoverzicht</t>
  </si>
  <si>
    <t>Graag ontvangen wij het schadeoverzicht als Exceldocument. Kunt u deze aanvullend ter beschikking stellen?</t>
  </si>
  <si>
    <t>Objectenoverzicht 2021</t>
  </si>
  <si>
    <t>Is er wellicht een risicorapportage van de 5 grootste locaties?</t>
  </si>
  <si>
    <t>2.1 Beschrijving onderwerp aanbesteding</t>
  </si>
  <si>
    <t>"In de verlengingsperiode heeft Opdrachtnemer een opzegtermijn van 6 maanden". Een opzegtermijn van 6 maanden is voor verzekeraar niet wenselijk. Kunt u akkoord gaan met een opzegtermijn van 4 maanden? Voor aanbestedende dienst is er dan voldoende tijd om een eventuele nieuwe aanbesteding uit te voeren.</t>
  </si>
  <si>
    <t>Schaderapportage</t>
  </si>
  <si>
    <t>Gaarne toezending van de schaderapportage en schadenota van de  twee grote brand schades.</t>
  </si>
  <si>
    <t>index 122,9</t>
  </si>
  <si>
    <t>index 116,3</t>
  </si>
  <si>
    <t>index 139,1</t>
  </si>
  <si>
    <t>index 121,6</t>
  </si>
  <si>
    <t>Index 105</t>
  </si>
  <si>
    <t>Wijk</t>
  </si>
  <si>
    <t>Buurt</t>
  </si>
  <si>
    <t>Behcode</t>
  </si>
  <si>
    <t>Beheerder</t>
  </si>
  <si>
    <t>Rubcode</t>
  </si>
  <si>
    <t>Bouwaard</t>
  </si>
  <si>
    <t>Kostenplaats</t>
  </si>
  <si>
    <t>Poliskenmerk</t>
  </si>
  <si>
    <t>Postcode</t>
  </si>
  <si>
    <t>WaardeOpstal</t>
  </si>
  <si>
    <t>Gebouwen</t>
  </si>
  <si>
    <t>WaardeInvent</t>
  </si>
  <si>
    <t>BeginOpstal</t>
  </si>
  <si>
    <t>BeginInvent</t>
  </si>
  <si>
    <t>PremieOpstal</t>
  </si>
  <si>
    <t>PremieInvent</t>
  </si>
  <si>
    <t>Stormind</t>
  </si>
  <si>
    <t>StormOpstal</t>
  </si>
  <si>
    <t>StormInvent</t>
  </si>
  <si>
    <t>Gevarenind</t>
  </si>
  <si>
    <t>GevarenOpstal</t>
  </si>
  <si>
    <t>GevarenInvent</t>
  </si>
  <si>
    <t>Bouwjaar</t>
  </si>
  <si>
    <t>Taxatie</t>
  </si>
  <si>
    <t>Taxdat</t>
  </si>
  <si>
    <t>Inventaris</t>
  </si>
  <si>
    <t>Ingdat</t>
  </si>
  <si>
    <t>Eindat</t>
  </si>
  <si>
    <t>Premie1</t>
  </si>
  <si>
    <t>Premie2</t>
  </si>
  <si>
    <t>Premie3</t>
  </si>
  <si>
    <t>BoekWaarde</t>
  </si>
  <si>
    <t>OZBWaarde</t>
  </si>
  <si>
    <t>VerkWaarde</t>
  </si>
  <si>
    <t>HerbWaarde</t>
  </si>
  <si>
    <t>Mutdat</t>
  </si>
  <si>
    <t>Regdat</t>
  </si>
  <si>
    <t>Mutuser</t>
  </si>
  <si>
    <t>Reguser</t>
  </si>
  <si>
    <t>Opmerking</t>
  </si>
  <si>
    <t>Indexjaar</t>
  </si>
  <si>
    <t>Leegstand</t>
  </si>
  <si>
    <t>Anti-kraak</t>
  </si>
  <si>
    <t>Monument</t>
  </si>
  <si>
    <t>Aalsmeerderdijk 81 - 456 - 460</t>
  </si>
  <si>
    <t>Rijsenhout - Dijk</t>
  </si>
  <si>
    <t>Uitvoering Brandweer</t>
  </si>
  <si>
    <t>steen en hout/hard</t>
  </si>
  <si>
    <t>Oefenbunkers+houten schuren</t>
  </si>
  <si>
    <t>95612051.5811</t>
  </si>
  <si>
    <t>003</t>
  </si>
  <si>
    <t/>
  </si>
  <si>
    <t>AHL</t>
  </si>
  <si>
    <t>Tax 2010-2017</t>
  </si>
  <si>
    <t>ja</t>
  </si>
  <si>
    <t>Acacialaan 38</t>
  </si>
  <si>
    <t>Zwanenburg - Zuidwest</t>
  </si>
  <si>
    <t>Uitvoering B&amp;O Vastgoed</t>
  </si>
  <si>
    <t>steen/hard</t>
  </si>
  <si>
    <t>Appartement</t>
  </si>
  <si>
    <t>96601820.5811</t>
  </si>
  <si>
    <t>004</t>
  </si>
  <si>
    <t>1161 XG</t>
  </si>
  <si>
    <t>Tax 2010/2017</t>
  </si>
  <si>
    <t>Acacialaan 40</t>
  </si>
  <si>
    <t>005</t>
  </si>
  <si>
    <t>Acacialaan 42</t>
  </si>
  <si>
    <t>006</t>
  </si>
  <si>
    <t>Adelaarstraat 15 B</t>
  </si>
  <si>
    <t>Badhoevedorp - Zuid</t>
  </si>
  <si>
    <t>Uitvoering MEO Recreatie &amp; Sport</t>
  </si>
  <si>
    <t>Gym.Lokaal, in gebruik bij GTV "De Badhoeve", Het Voortouw</t>
  </si>
  <si>
    <t>94653204.5811</t>
  </si>
  <si>
    <t>007</t>
  </si>
  <si>
    <t>SYS</t>
  </si>
  <si>
    <t>Adelaarstraat 62</t>
  </si>
  <si>
    <t>Uitvoering Bel. Ondern, Werk,Jeugd, Ond.</t>
  </si>
  <si>
    <t>Kinderdagverblijf "De Zevensprong"</t>
  </si>
  <si>
    <t>94665002.5811</t>
  </si>
  <si>
    <t>008</t>
  </si>
  <si>
    <t>Tax 2010/2017 Ex-glasverz.</t>
  </si>
  <si>
    <t>Adrianahoeve 2</t>
  </si>
  <si>
    <t>Hoofddorp - Vrijschot-Noord</t>
  </si>
  <si>
    <t>Brandweerkazerne/ambulancedienst</t>
  </si>
  <si>
    <t>009</t>
  </si>
  <si>
    <t>Anna Blamanstraat 2+4</t>
  </si>
  <si>
    <t>Hoofddorp - Toolenburg-Oost</t>
  </si>
  <si>
    <t>Kinderdagverblijf en peuterspeelzaal Baloe+ Pippeloentje</t>
  </si>
  <si>
    <t>011</t>
  </si>
  <si>
    <t>Anne Franklaan 20</t>
  </si>
  <si>
    <t>L.O.M. school "Het Kompas" + uitbreiding hoofdgebouw</t>
  </si>
  <si>
    <t>94643300.5811</t>
  </si>
  <si>
    <t>012</t>
  </si>
  <si>
    <t>Tax 2010/2017 incl aanbouw</t>
  </si>
  <si>
    <t>Anne Franklaan 22</t>
  </si>
  <si>
    <t>Voorthuijsenschool  (vm Montessori)</t>
  </si>
  <si>
    <t>94642300.5811</t>
  </si>
  <si>
    <t>014</t>
  </si>
  <si>
    <t>Arendstraat 34</t>
  </si>
  <si>
    <t>Badhoevedorp - Centrum</t>
  </si>
  <si>
    <t>Bibliotheek/leeszaal/kantoor</t>
  </si>
  <si>
    <t>94651002.5811</t>
  </si>
  <si>
    <t>017</t>
  </si>
  <si>
    <t>Arnolduspark 3</t>
  </si>
  <si>
    <t>Hoofddorp - Oost</t>
  </si>
  <si>
    <t>Fanny Blankers-Koen sporthal</t>
  </si>
  <si>
    <t>SF94653200.5811</t>
  </si>
  <si>
    <t>018</t>
  </si>
  <si>
    <t>Tax 2009-10/2017</t>
  </si>
  <si>
    <t>Assumburg 1</t>
  </si>
  <si>
    <t>Hoofddorp - Toolenburg-West</t>
  </si>
  <si>
    <t>Zwembad annex sporthal Het Spectrum</t>
  </si>
  <si>
    <t>020</t>
  </si>
  <si>
    <t>Tax 2019-03/2025</t>
  </si>
  <si>
    <t>94644300.5811</t>
  </si>
  <si>
    <t>023</t>
  </si>
  <si>
    <t>Athenelaan 11</t>
  </si>
  <si>
    <t>Nieuw-Vennep - Getsewoud-Noord</t>
  </si>
  <si>
    <t>De Fakkel (v.m. Het Kompas)</t>
  </si>
  <si>
    <t>024</t>
  </si>
  <si>
    <t>Opstal van IJmere. tax 2017</t>
  </si>
  <si>
    <t>Azollastraat 45</t>
  </si>
  <si>
    <t>Lisserbroek</t>
  </si>
  <si>
    <t>basisschool De Zilvermeeuw</t>
  </si>
  <si>
    <t>025-A</t>
  </si>
  <si>
    <t>Azollastraat 47</t>
  </si>
  <si>
    <t>Basisschool  De Reiger</t>
  </si>
  <si>
    <t>94642300,5811</t>
  </si>
  <si>
    <t>025-B</t>
  </si>
  <si>
    <t>Azollastraat 49</t>
  </si>
  <si>
    <t>Gymnastieklokaal</t>
  </si>
  <si>
    <t>SF94653204.5811</t>
  </si>
  <si>
    <t>027</t>
  </si>
  <si>
    <t>Baarsjesweg 1</t>
  </si>
  <si>
    <t>Vijfhuizen - Dorp</t>
  </si>
  <si>
    <t>onbekend</t>
  </si>
  <si>
    <t>De Tweemaster IC- Basisschool</t>
  </si>
  <si>
    <t>028</t>
  </si>
  <si>
    <t>steen/hard houten lokalen</t>
  </si>
  <si>
    <t>2 noodlokalen De Tweemaster</t>
  </si>
  <si>
    <t>94648400.5811</t>
  </si>
  <si>
    <t>029</t>
  </si>
  <si>
    <t>Baron de Coubertinlaan 2</t>
  </si>
  <si>
    <t>Hoofddorp-Floriande</t>
  </si>
  <si>
    <t>hout/hard</t>
  </si>
  <si>
    <t>Haarlemmermeer Lyceum, Semi permanent 7-klassig</t>
  </si>
  <si>
    <t>030-B</t>
  </si>
  <si>
    <t>tax 2017</t>
  </si>
  <si>
    <t>Baron de Coubertinlaan 2 - 8 - 10</t>
  </si>
  <si>
    <t>Haarlemmermeerlyceum incl. 2 gymzalen</t>
  </si>
  <si>
    <t>94644100.5811</t>
  </si>
  <si>
    <t>030</t>
  </si>
  <si>
    <t>Tax 2009-10/2017  ingangsdatum 1-12-2003</t>
  </si>
  <si>
    <t>Baron de Coubertinlaan 4 - 6</t>
  </si>
  <si>
    <t>Bibliotheek</t>
  </si>
  <si>
    <t>031</t>
  </si>
  <si>
    <t>Tax 2009/10/2017 ingangsdatum 1-12-2003</t>
  </si>
  <si>
    <t>Bennebroekerdijk 94</t>
  </si>
  <si>
    <t>Zwaanshoek - Dorp</t>
  </si>
  <si>
    <t>Uitvoering B&amp;O Team A&amp;B</t>
  </si>
  <si>
    <t>Brughuisje Zwaanshoek/Bennebroek gemetseld op de brug</t>
  </si>
  <si>
    <t>93621011.5811</t>
  </si>
  <si>
    <t>326</t>
  </si>
  <si>
    <t>Tax 2009/10/2017 opstal + inventaris</t>
  </si>
  <si>
    <t>Bennebroekerdijk 97 - 222</t>
  </si>
  <si>
    <t>Cruquius - Dorp</t>
  </si>
  <si>
    <t>Woonhuis</t>
  </si>
  <si>
    <t>033</t>
  </si>
  <si>
    <t>Bennebroekerweg 82 - 305</t>
  </si>
  <si>
    <t>Rijsenhout - omgeving</t>
  </si>
  <si>
    <t>Woonhuis (dichtgeplankt)</t>
  </si>
  <si>
    <t>035-A</t>
  </si>
  <si>
    <t>Sloopwaarde tax 2017</t>
  </si>
  <si>
    <t>Bennebroekerweg 94 - 951</t>
  </si>
  <si>
    <t>034</t>
  </si>
  <si>
    <t>Bennebroekerweg 94 - 953</t>
  </si>
  <si>
    <t>Dorpshuis De Oase</t>
  </si>
  <si>
    <t>034-A</t>
  </si>
  <si>
    <t>Sloopwaarde. 2017 gecorr. tax.</t>
  </si>
  <si>
    <t>Nieuw-Vennep - Welgelegen-Noor</t>
  </si>
  <si>
    <t>040</t>
  </si>
  <si>
    <t>glas</t>
  </si>
  <si>
    <t>HVC, nieuw schoolgebouw incl. gymzaal</t>
  </si>
  <si>
    <t>197</t>
  </si>
  <si>
    <t>niet lichtdoorlatend glas en vliesgevels</t>
  </si>
  <si>
    <t>Ketelhuis  incl. ketel+electra verdeelinrichting na de trafo</t>
  </si>
  <si>
    <t>198</t>
  </si>
  <si>
    <t>ketelhuis voor oudbouw Beurtschipper 200</t>
  </si>
  <si>
    <t>Boslaan 02 - 1</t>
  </si>
  <si>
    <t>Hoofddorp - Zuid</t>
  </si>
  <si>
    <t>Woonhuis + 2 schuren bestemd voor part.gebruik</t>
  </si>
  <si>
    <t>043</t>
  </si>
  <si>
    <t>Bosweg 17</t>
  </si>
  <si>
    <t>Hoofddorp - Noord</t>
  </si>
  <si>
    <t>Museum,incl. betimmeringen van derden</t>
  </si>
  <si>
    <t>94656202.5811</t>
  </si>
  <si>
    <t>044</t>
  </si>
  <si>
    <t>2132 LX</t>
  </si>
  <si>
    <t>vm Kruisweg 1403.</t>
  </si>
  <si>
    <t>Broekermeerstraat 87</t>
  </si>
  <si>
    <t>Ondersteuning FM Huisvesting</t>
  </si>
  <si>
    <t>Loods en opslag gymtoestellen/tentoonst.mat.</t>
  </si>
  <si>
    <t>9590721.5811</t>
  </si>
  <si>
    <t>045</t>
  </si>
  <si>
    <t>Burg Amersfoordtln 61</t>
  </si>
  <si>
    <t>Oranje Nassau Chr.Basisschool.</t>
  </si>
  <si>
    <t>049</t>
  </si>
  <si>
    <t>Tax 2009/10/2017</t>
  </si>
  <si>
    <t>Burg Pabstlaan 04 - 3 - 5</t>
  </si>
  <si>
    <t>De Klimop R.K. Basisschool</t>
  </si>
  <si>
    <t>051</t>
  </si>
  <si>
    <t>Chr. Huygensstraat 21</t>
  </si>
  <si>
    <t>Badhoevedorp - Noordwest</t>
  </si>
  <si>
    <t>Rietland het, soc.cult.centrum</t>
  </si>
  <si>
    <t>053</t>
  </si>
  <si>
    <t>Claes van Kietenstraat 2</t>
  </si>
  <si>
    <t>Adalbertusschool 11-klassig Spaarndam</t>
  </si>
  <si>
    <t>incl.btw</t>
  </si>
  <si>
    <t>Deltaweg 103</t>
  </si>
  <si>
    <t>Deltaweg 103 Montessorischool Floriande 10 klassig</t>
  </si>
  <si>
    <t>056 D</t>
  </si>
  <si>
    <t>2134 XS</t>
  </si>
  <si>
    <t>ENB</t>
  </si>
  <si>
    <t>Tax 2010 /2017 corr. 2017</t>
  </si>
  <si>
    <t>Inventaris Stichting Koos</t>
  </si>
  <si>
    <t>Deltaweg 105</t>
  </si>
  <si>
    <t>Deltaweg 105 Kindercentrum BSO Robbeneiland</t>
  </si>
  <si>
    <t>056 E</t>
  </si>
  <si>
    <t>Tax 2010 /2017</t>
  </si>
  <si>
    <t>Deltaweg 107</t>
  </si>
  <si>
    <t>Deltaweg 107 Sportcentrum ( 2 gymzalen )</t>
  </si>
  <si>
    <t>056 F</t>
  </si>
  <si>
    <t>Deltaweg 109</t>
  </si>
  <si>
    <t>Bredeschool Floriande Midden</t>
  </si>
  <si>
    <t>94642100.5811</t>
  </si>
  <si>
    <t>056 G</t>
  </si>
  <si>
    <t>Uitvoering H&amp;T Team Midden</t>
  </si>
  <si>
    <t>Leegstaand (alleen het Meer Team is verhuisd)</t>
  </si>
  <si>
    <t>056 GG</t>
  </si>
  <si>
    <t>Tax 2017</t>
  </si>
  <si>
    <t>Deltaweg 97</t>
  </si>
  <si>
    <t>disloc. Eerste Montessorischool 6 groepen/Middenschool</t>
  </si>
  <si>
    <t>056 A</t>
  </si>
  <si>
    <t>Brede school Floriande Midden (vm schoolwoning H'meerlyceum)</t>
  </si>
  <si>
    <t>056-AA</t>
  </si>
  <si>
    <t>Deltaweg 97 - 109</t>
  </si>
  <si>
    <t>Uitvoering Bel. Brede scholen</t>
  </si>
  <si>
    <t>94648010.5811</t>
  </si>
  <si>
    <t>056</t>
  </si>
  <si>
    <t>Deltaweg 99 - 101</t>
  </si>
  <si>
    <t>Brede school Floriande Midden: Auris v Gilse + Klavertje 4</t>
  </si>
  <si>
    <t>056 B+C</t>
  </si>
  <si>
    <t>Dennenlaan 45 - 110</t>
  </si>
  <si>
    <t>Zwanenburg - Zuidoost</t>
  </si>
  <si>
    <t>Brandweer kazerne staat LEEG.</t>
  </si>
  <si>
    <t>058</t>
  </si>
  <si>
    <t>Dennenlaan 133a</t>
  </si>
  <si>
    <t>Nieuwe dorpshuis Zwanenburg</t>
  </si>
  <si>
    <t>Dennenlaan 135 - 137</t>
  </si>
  <si>
    <t>schoolgebouw in gebruik door aannemer</t>
  </si>
  <si>
    <t>wordt getaxeerd</t>
  </si>
  <si>
    <t>Dokter W. Nijestraat 75 - 85</t>
  </si>
  <si>
    <t>Winkelcentrum Nijestraat</t>
  </si>
  <si>
    <t>excl. Btw</t>
  </si>
  <si>
    <t>Dorpstraat 45</t>
  </si>
  <si>
    <t>Nieuw-Vennep - Welgelegen</t>
  </si>
  <si>
    <t>Noodlokalen IKC Avonturijn</t>
  </si>
  <si>
    <t>062</t>
  </si>
  <si>
    <t>Dr. Schaepmanstraat 3</t>
  </si>
  <si>
    <t>Jozef school 4-klassig Halfweg</t>
  </si>
  <si>
    <t>Dussenstraat 2</t>
  </si>
  <si>
    <t>Brede school In de Breedte  vm PCD Brandaris 13 schoolwoning</t>
  </si>
  <si>
    <t>063-G</t>
  </si>
  <si>
    <t>Tax 2010, corr.Tax 2017  in hoofdgebouw</t>
  </si>
  <si>
    <t>Dussenstraat 2 - 44</t>
  </si>
  <si>
    <t>063</t>
  </si>
  <si>
    <t>2134 DL</t>
  </si>
  <si>
    <t>Dussenstraat 28</t>
  </si>
  <si>
    <t>BSO De Jungle SKH.</t>
  </si>
  <si>
    <t>063-I</t>
  </si>
  <si>
    <t>inv. voor gebruiker.</t>
  </si>
  <si>
    <t>Dussenstraat 30</t>
  </si>
  <si>
    <t>Sportcentrum</t>
  </si>
  <si>
    <t>94653200.5811</t>
  </si>
  <si>
    <t>063-C</t>
  </si>
  <si>
    <t>Dussenstraat 32</t>
  </si>
  <si>
    <t>Wijkcentrum/GGD</t>
  </si>
  <si>
    <t>94662802.5811</t>
  </si>
  <si>
    <t>063-E</t>
  </si>
  <si>
    <t>Dussenstraat 34</t>
  </si>
  <si>
    <t>PC-B De Brandaris, 16 klassen, incl. 13 schoolwoningen</t>
  </si>
  <si>
    <t>063-B</t>
  </si>
  <si>
    <t>Dussenstraat 38</t>
  </si>
  <si>
    <t>RK-B Klavertje 4, 16 klassen</t>
  </si>
  <si>
    <t>063-A</t>
  </si>
  <si>
    <t>Dussenstraat 40 - 42</t>
  </si>
  <si>
    <t>SKH Mirakels (kindercentrum)</t>
  </si>
  <si>
    <t>063-F</t>
  </si>
  <si>
    <t>Dussenstraat 44</t>
  </si>
  <si>
    <t>Brede school In de Breedte vmKlavertje 4, 10 schoolwoning</t>
  </si>
  <si>
    <t>063-H</t>
  </si>
  <si>
    <t>Edisonstraat 3</t>
  </si>
  <si>
    <t>Badhoevedorp - West</t>
  </si>
  <si>
    <t>steen/staal/hard</t>
  </si>
  <si>
    <t>Rietveld Schoolgebouw en fietsenstalling</t>
  </si>
  <si>
    <t>065</t>
  </si>
  <si>
    <t>Rietveldschool Cobragebouw  14 noodlok.</t>
  </si>
  <si>
    <t>066</t>
  </si>
  <si>
    <t>Tax 209/10/2017</t>
  </si>
  <si>
    <t>Einsteinlaan 52 - 16</t>
  </si>
  <si>
    <t>Rietveld OB- basisschool Mondriaangebouw</t>
  </si>
  <si>
    <t>067</t>
  </si>
  <si>
    <t>Etta Palmstraat 236 - 272</t>
  </si>
  <si>
    <t>Wooncomplex 39 wooneenheden + een kantoor</t>
  </si>
  <si>
    <t>068</t>
  </si>
  <si>
    <t>Eugenie Previnaireweg 63</t>
  </si>
  <si>
    <t>Nieuw-Vennep - West</t>
  </si>
  <si>
    <t>St. Senioren Samen op Weg (ANBO opgeheven).</t>
  </si>
  <si>
    <t>070</t>
  </si>
  <si>
    <t>Eugenie Previnaireweg 15 - 19</t>
  </si>
  <si>
    <t>Servicecentrum Nieuw-Vennep</t>
  </si>
  <si>
    <t>069</t>
  </si>
  <si>
    <t>Fietsenberging + oplaadpunten elo-bikes</t>
  </si>
  <si>
    <t>069-A</t>
  </si>
  <si>
    <t>Fandango 25</t>
  </si>
  <si>
    <t>TOH, 10 tijd.lokalen . bs Opmaat,Getsewoud-noord.</t>
  </si>
  <si>
    <t>070-A</t>
  </si>
  <si>
    <t>Femina Mullerstraat 74</t>
  </si>
  <si>
    <t>Tabitha Prot.chr.basisschool</t>
  </si>
  <si>
    <t>073</t>
  </si>
  <si>
    <t>Femina Mullerstraat 78</t>
  </si>
  <si>
    <t>De Octopus Ob school, incl.2 noodl.</t>
  </si>
  <si>
    <t>074</t>
  </si>
  <si>
    <t>Femina Mullerstraat 177</t>
  </si>
  <si>
    <t>De Wilgen R.k.basisschool</t>
  </si>
  <si>
    <t>071</t>
  </si>
  <si>
    <t>Gelevinkstraat 43</t>
  </si>
  <si>
    <t>079</t>
  </si>
  <si>
    <t>Graan Voor Visch 14001</t>
  </si>
  <si>
    <t>Hoofddorp - Graan voor Visch</t>
  </si>
  <si>
    <t>Opslagruimte ballen etc.Sportservice voor diverse scholen</t>
  </si>
  <si>
    <t>085</t>
  </si>
  <si>
    <t>Tax 2010/2017 ballen van Sportservice</t>
  </si>
  <si>
    <t>Gymnastieklokaal en nevenruimten</t>
  </si>
  <si>
    <t>086</t>
  </si>
  <si>
    <t>Graan Voor Visch 14301</t>
  </si>
  <si>
    <t>Gr.v.v.14301+14302+303,SiloP.Punt(Meerwaarde)/leeg, anti kr.</t>
  </si>
  <si>
    <t>088</t>
  </si>
  <si>
    <t>Graan Voor Visch 14302</t>
  </si>
  <si>
    <t>De Wegwijzer 14302 - ZMLK Silo(nieuw) 14302</t>
  </si>
  <si>
    <t>94643100.5811</t>
  </si>
  <si>
    <t>087</t>
  </si>
  <si>
    <t>Graan Voor Visch 14303</t>
  </si>
  <si>
    <t>Jeugd en gezinszorg, integrale zorg 14302+14303</t>
  </si>
  <si>
    <t>087-A</t>
  </si>
  <si>
    <t>inv. is van Maatvast.</t>
  </si>
  <si>
    <t>Graan Voor Visch 14402</t>
  </si>
  <si>
    <t>De Wegwijzer PC Basis 10 klassig, IKC Wereldwijs 14402</t>
  </si>
  <si>
    <t>089</t>
  </si>
  <si>
    <t>Haarlemmermeer</t>
  </si>
  <si>
    <t>Hoofddorp - omgeving</t>
  </si>
  <si>
    <t>Ondersteuning FM Services</t>
  </si>
  <si>
    <t>Computerapparatuur in alle locaties</t>
  </si>
  <si>
    <t>091</t>
  </si>
  <si>
    <t>Lenovo, Thinkpads losse app. (muis etc.)</t>
  </si>
  <si>
    <t>Haarlemmermeerse Bos</t>
  </si>
  <si>
    <t>Sanitaire units 5 stuks (stenen gebouwtjes)</t>
  </si>
  <si>
    <t>090</t>
  </si>
  <si>
    <t>Tax. 2017</t>
  </si>
  <si>
    <t>Haarlemmermeerstraat 2</t>
  </si>
  <si>
    <t>Kinderdagverblijf</t>
  </si>
  <si>
    <t>incl. btw</t>
  </si>
  <si>
    <t>Haarlemmerstraatweg 51</t>
  </si>
  <si>
    <t>vm gemeentehuis nu Servicecentrum Noord</t>
  </si>
  <si>
    <t>?</t>
  </si>
  <si>
    <t>Ja, oude deel</t>
  </si>
  <si>
    <t>Hammarskjöldstraat 226 - 228</t>
  </si>
  <si>
    <t>Hoofddorp - Pax-Oost</t>
  </si>
  <si>
    <t>Hoofdvaart Coll. + De Linie, beide nevenvestigingen</t>
  </si>
  <si>
    <t>093</t>
  </si>
  <si>
    <t>2131 VN</t>
  </si>
  <si>
    <t>Hammarskjoldstraat 226-228</t>
  </si>
  <si>
    <t>Hammarskjöldstraat 238</t>
  </si>
  <si>
    <t>095</t>
  </si>
  <si>
    <t>Hammarskjöldstraat 240</t>
  </si>
  <si>
    <t>096</t>
  </si>
  <si>
    <t>Hammarskjöldstraat 230 - 236</t>
  </si>
  <si>
    <t>Octop./Vrije scho Ob.9 lok/vrije school 6 lok+1 speellok+KDV</t>
  </si>
  <si>
    <t>094</t>
  </si>
  <si>
    <t>Caleidoscoop (vh Flamingo)+Albert Schweizerschool</t>
  </si>
  <si>
    <t>094 A</t>
  </si>
  <si>
    <t>Harmonieplein</t>
  </si>
  <si>
    <t>Nieuw-Vennep - Centrum</t>
  </si>
  <si>
    <t>Muziekkoepel</t>
  </si>
  <si>
    <t>098</t>
  </si>
  <si>
    <t>Harmonieplein 2</t>
  </si>
  <si>
    <t>Pier-K</t>
  </si>
  <si>
    <t>097</t>
  </si>
  <si>
    <t>099</t>
  </si>
  <si>
    <t>Hillegommerdijk 93</t>
  </si>
  <si>
    <t>Beinsdorp</t>
  </si>
  <si>
    <t>Brughuisje Beinsdorp/Hillegom gemetseld tegen de brug</t>
  </si>
  <si>
    <t>324</t>
  </si>
  <si>
    <t>Hoofdweg 01 - 395</t>
  </si>
  <si>
    <t>Hoofddorp - West</t>
  </si>
  <si>
    <t>Woonhuis en rijwielbergplaats</t>
  </si>
  <si>
    <t>93672411.5811</t>
  </si>
  <si>
    <t>104</t>
  </si>
  <si>
    <t>Tax 2009/2017</t>
  </si>
  <si>
    <t>Kantoor/berghok op begraafpl. Wilgenhof</t>
  </si>
  <si>
    <t>105</t>
  </si>
  <si>
    <t>Hoofdweg 01 - 671</t>
  </si>
  <si>
    <t>Kantoor/schouwburg/filmzaal.</t>
  </si>
  <si>
    <t>94654002.5811</t>
  </si>
  <si>
    <t>109</t>
  </si>
  <si>
    <t>Tax  2009/10/2017</t>
  </si>
  <si>
    <t>Hoofdweg 01 - 741</t>
  </si>
  <si>
    <t>steen/hout/riet</t>
  </si>
  <si>
    <t>Molen "De Eersteling"</t>
  </si>
  <si>
    <t>94654101.5811</t>
  </si>
  <si>
    <t>112</t>
  </si>
  <si>
    <t>Ja</t>
  </si>
  <si>
    <t>Hoofdweg 01 - 741 A</t>
  </si>
  <si>
    <t>Molenaarswoning</t>
  </si>
  <si>
    <t>113</t>
  </si>
  <si>
    <t>Hoofdweg 01 - 743</t>
  </si>
  <si>
    <t>Woonhuis en schuur (Witte Boerderij)</t>
  </si>
  <si>
    <t>94654102.5811</t>
  </si>
  <si>
    <t>114</t>
  </si>
  <si>
    <t>Hoofdweg 01 - 776</t>
  </si>
  <si>
    <t>Grafdelverhuisje/baarhuis</t>
  </si>
  <si>
    <t>116</t>
  </si>
  <si>
    <t>Ja, Begraafplaats Iepenhof, Hoofdweg 774</t>
  </si>
  <si>
    <t>Hoofdweg 01 - 737+739</t>
  </si>
  <si>
    <t>Fort, Electr.-en c.v.install. whs en schietschool</t>
  </si>
  <si>
    <t>111</t>
  </si>
  <si>
    <t>Tax 2017 Uitsluitend de opstal</t>
  </si>
  <si>
    <t>Prefab garagebox</t>
  </si>
  <si>
    <t>105-A</t>
  </si>
  <si>
    <t>Hoofdweg 01 - 741 - B</t>
  </si>
  <si>
    <t>hout</t>
  </si>
  <si>
    <t>Houten schuur nabij de molen "De Eersteling".</t>
  </si>
  <si>
    <t>113-A</t>
  </si>
  <si>
    <t>Hoofdweg 01 - 751</t>
  </si>
  <si>
    <t>115</t>
  </si>
  <si>
    <t>Hoofdweg 02 - 727</t>
  </si>
  <si>
    <t>De Linie, Hoofdweg 727 incl. gymzaal</t>
  </si>
  <si>
    <t>110</t>
  </si>
  <si>
    <t>Hoofdweg 22 - 395</t>
  </si>
  <si>
    <t>Aula "De Wilgenhof"</t>
  </si>
  <si>
    <t>106</t>
  </si>
  <si>
    <t>Hoofdweg 22 - 836</t>
  </si>
  <si>
    <t>Boerderij De Hendrikskamp</t>
  </si>
  <si>
    <t>117</t>
  </si>
  <si>
    <t>Boerderij (loods)</t>
  </si>
  <si>
    <t>118</t>
  </si>
  <si>
    <t>Aanhorigheden boerderij (hooiberg+schuur)</t>
  </si>
  <si>
    <t>119</t>
  </si>
  <si>
    <t>Hoofdweg 86 - 1730</t>
  </si>
  <si>
    <t>Abbenes - Dorp</t>
  </si>
  <si>
    <t>Dorpshuis Het Praatpunt</t>
  </si>
  <si>
    <t>100</t>
  </si>
  <si>
    <t>Hoofdweg 88 - 2034</t>
  </si>
  <si>
    <t>Buitenkaag</t>
  </si>
  <si>
    <t>Willibrordus R.K. basisschool</t>
  </si>
  <si>
    <t>101</t>
  </si>
  <si>
    <t>Hoofdweg 88 - 2038</t>
  </si>
  <si>
    <t>Willibrordus gymlokaal + aangebouwde ontmoetingsruimte</t>
  </si>
  <si>
    <t>102</t>
  </si>
  <si>
    <t>Hoofdweg 2036</t>
  </si>
  <si>
    <t>Leegstaand</t>
  </si>
  <si>
    <t>Hoofdweg 714</t>
  </si>
  <si>
    <t>Kantoor</t>
  </si>
  <si>
    <t>Huigsloterdijk 85 - 50</t>
  </si>
  <si>
    <t>Weteringbrug</t>
  </si>
  <si>
    <t>Brughuisje Weteringbrug gemetseld op de brug</t>
  </si>
  <si>
    <t>328</t>
  </si>
  <si>
    <t>IJtochtkade 44 - 24 - B</t>
  </si>
  <si>
    <t>123-A</t>
  </si>
  <si>
    <t>1161 RC</t>
  </si>
  <si>
    <t>IJtochtkade 44 - 26</t>
  </si>
  <si>
    <t>123-B</t>
  </si>
  <si>
    <t>IJtochtkade 44 - 28</t>
  </si>
  <si>
    <t>123-C</t>
  </si>
  <si>
    <t>IJtochtkade 44 - 30</t>
  </si>
  <si>
    <t>124</t>
  </si>
  <si>
    <t>IJtochtkade 44 - 32A</t>
  </si>
  <si>
    <t>125-A</t>
  </si>
  <si>
    <t>Tax 2010/2017 naar hs.nr. 32</t>
  </si>
  <si>
    <t>IJtochtkade 44 - 32B</t>
  </si>
  <si>
    <t>125-B</t>
  </si>
  <si>
    <t>Tax 2010/2017 naar hs nr. 32</t>
  </si>
  <si>
    <t>IJtochtkade 44 – 32 - 34B</t>
  </si>
  <si>
    <t>125</t>
  </si>
  <si>
    <t>IJtochtkade 44 - 34</t>
  </si>
  <si>
    <t>126</t>
  </si>
  <si>
    <t>IJtochtkade 44 - 34A</t>
  </si>
  <si>
    <t>126-A</t>
  </si>
  <si>
    <t>IJtochtkade 44 - 34B</t>
  </si>
  <si>
    <t>126-B</t>
  </si>
  <si>
    <t>Tax 2010/2017 alles op hs.nr.32</t>
  </si>
  <si>
    <t>IJweg 08 - 967</t>
  </si>
  <si>
    <t>Hoofddorp - Bornholm-West</t>
  </si>
  <si>
    <t>Romneyloods achter IJweg 971 en 973</t>
  </si>
  <si>
    <t>142</t>
  </si>
  <si>
    <t>IJweg 08 - 1013</t>
  </si>
  <si>
    <t>Woonhuis en schuur</t>
  </si>
  <si>
    <t>127</t>
  </si>
  <si>
    <t>IJweg 08 - 1092</t>
  </si>
  <si>
    <t>Boerderij</t>
  </si>
  <si>
    <t>134</t>
  </si>
  <si>
    <t>IJweg 08 - 1126</t>
  </si>
  <si>
    <t>Woonhuis met aangebouwde schuur+atelier boven</t>
  </si>
  <si>
    <t>136</t>
  </si>
  <si>
    <t>hout/kunststof</t>
  </si>
  <si>
    <t>Boswachterslocatie (kantoor+kantine)</t>
  </si>
  <si>
    <t>140</t>
  </si>
  <si>
    <t>Tax  2010/2017</t>
  </si>
  <si>
    <t>Boswachterslocatie (kantoor + kantine)</t>
  </si>
  <si>
    <t>140-A</t>
  </si>
  <si>
    <t>Uitsluitend de inv., incl. keuken/2017</t>
  </si>
  <si>
    <t>Mavo garage/toiletgebouw tbv de boomkwekerij/ portocabin/</t>
  </si>
  <si>
    <t>141</t>
  </si>
  <si>
    <t>IJweg 22 - 1071</t>
  </si>
  <si>
    <t>ALGEMEEN</t>
  </si>
  <si>
    <t>131</t>
  </si>
  <si>
    <t>Schuur steen/staal</t>
  </si>
  <si>
    <t>132</t>
  </si>
  <si>
    <t>Schuur hout/hard</t>
  </si>
  <si>
    <t>133</t>
  </si>
  <si>
    <t xml:space="preserve">Ijweg 1270 naast 'Toolenburg - recreatiegebied - </t>
  </si>
  <si>
    <t>IJweg 1244 en 1284, Toiletgebouw in recreatiegebied</t>
  </si>
  <si>
    <t>94656203.5811</t>
  </si>
  <si>
    <t>284</t>
  </si>
  <si>
    <t xml:space="preserve">IJweg 1270 nabij'Toolenburg - recreatiegebied - </t>
  </si>
  <si>
    <t>Johannis Bogaardstraat 16a A</t>
  </si>
  <si>
    <t>De Boog Montessorischool</t>
  </si>
  <si>
    <t>145</t>
  </si>
  <si>
    <t>Julianalaan 02 - 45</t>
  </si>
  <si>
    <t>146</t>
  </si>
  <si>
    <t>Kaj Munkweg 41</t>
  </si>
  <si>
    <t>Hoofddorp - Pax-West</t>
  </si>
  <si>
    <t>Kaj Munk College, dislocatie</t>
  </si>
  <si>
    <t>147</t>
  </si>
  <si>
    <t>nieuw medio 2017</t>
  </si>
  <si>
    <t>Kaj Munkweg 45</t>
  </si>
  <si>
    <t>Eerste Montessorischool</t>
  </si>
  <si>
    <t>148</t>
  </si>
  <si>
    <t>Kaj Munkweg 3</t>
  </si>
  <si>
    <t>Kaj Munk Coll., K.Munkweg 3 (hoofdgebouw) incl. gymzaal</t>
  </si>
  <si>
    <t>149</t>
  </si>
  <si>
    <t>Kaj Munk College  uitbreiding</t>
  </si>
  <si>
    <t>149-A</t>
  </si>
  <si>
    <t>Kalslagerring 19 - 21 - A</t>
  </si>
  <si>
    <t>Nieuw-Vennep - Linquenda</t>
  </si>
  <si>
    <t>151</t>
  </si>
  <si>
    <t>Kalslagerring 11 - 13</t>
  </si>
  <si>
    <t>RK Anthoniusschool</t>
  </si>
  <si>
    <t>153-B</t>
  </si>
  <si>
    <t>2151TA</t>
  </si>
  <si>
    <t>Kalslagerring 15 - 17</t>
  </si>
  <si>
    <t>OB Het Palet</t>
  </si>
  <si>
    <t>153-C</t>
  </si>
  <si>
    <t>Kalslagerring 7 - 17</t>
  </si>
  <si>
    <t>Polderrakkers/Antonius/Palet school</t>
  </si>
  <si>
    <t>153</t>
  </si>
  <si>
    <t>Kalslagerring 7 - 9</t>
  </si>
  <si>
    <t>Uitvoering Bel.Wonen,Welz.Zorg</t>
  </si>
  <si>
    <t>PC De Polderrakkers</t>
  </si>
  <si>
    <t>153-A</t>
  </si>
  <si>
    <t>Kastanjelaan 88</t>
  </si>
  <si>
    <t>Zwanenburg - Noordwest</t>
  </si>
  <si>
    <t>153-Z</t>
  </si>
  <si>
    <t>Kerkweg 26</t>
  </si>
  <si>
    <t>Spaarnwoude</t>
  </si>
  <si>
    <t>Stompe Toren, vm kerkgebouw</t>
  </si>
  <si>
    <t>400</t>
  </si>
  <si>
    <t>Kinheim 4</t>
  </si>
  <si>
    <t>Zwanenburg - West</t>
  </si>
  <si>
    <t>Aldoende Openbare basis school</t>
  </si>
  <si>
    <t>155</t>
  </si>
  <si>
    <t>Kinheim 6</t>
  </si>
  <si>
    <t>Gaandeweg schoolgebouw LEEG!! sinds 2015!!!!</t>
  </si>
  <si>
    <t>156</t>
  </si>
  <si>
    <t>Kinheim 8</t>
  </si>
  <si>
    <t>De Meerbrug, R.K. school</t>
  </si>
  <si>
    <t>157</t>
  </si>
  <si>
    <t>Kinheim 10</t>
  </si>
  <si>
    <t>154</t>
  </si>
  <si>
    <t>Kleine Belt 1</t>
  </si>
  <si>
    <t>KDV Gremlins, Naschoolse opvang</t>
  </si>
  <si>
    <t>94662702.5811</t>
  </si>
  <si>
    <t>158</t>
  </si>
  <si>
    <t>Krabbescheerstraat 1</t>
  </si>
  <si>
    <t>Meerkoet, Med.post en jeugdhonk</t>
  </si>
  <si>
    <t>158-B</t>
  </si>
  <si>
    <t>2165 XG</t>
  </si>
  <si>
    <t>tax corr. 1-7-'13/2017</t>
  </si>
  <si>
    <t>Kromme Spieringweg67 - 436</t>
  </si>
  <si>
    <t>Jongerencentrum De Spiering</t>
  </si>
  <si>
    <t>159</t>
  </si>
  <si>
    <t>Dorpshuis/Cultureel Centrum De Waterwolf</t>
  </si>
  <si>
    <t>160</t>
  </si>
  <si>
    <t>Kromme Spieringweg67 - 438</t>
  </si>
  <si>
    <t>161</t>
  </si>
  <si>
    <t>Kruisweg 02 - 1159</t>
  </si>
  <si>
    <t>Woning 2 st./dierenasiel/1 loods/3 romneyloods 1159-1163</t>
  </si>
  <si>
    <t>165</t>
  </si>
  <si>
    <t>Laan van Gildestein 74</t>
  </si>
  <si>
    <t>De Ark Chr.-basisschool</t>
  </si>
  <si>
    <t>166</t>
  </si>
  <si>
    <t>Tax 2009/10-cor./2017</t>
  </si>
  <si>
    <t>Laan van Gildestein 76</t>
  </si>
  <si>
    <t>Bommelstein RK-basisschool</t>
  </si>
  <si>
    <t>167</t>
  </si>
  <si>
    <t>Tax 2009/10- corr./2017</t>
  </si>
  <si>
    <t>Langerak 42</t>
  </si>
  <si>
    <t>De Tonne Christelijke school</t>
  </si>
  <si>
    <t>168</t>
  </si>
  <si>
    <t>Langerak 42 A</t>
  </si>
  <si>
    <t>169</t>
  </si>
  <si>
    <t>Liedeweg 79</t>
  </si>
  <si>
    <t>Haarlemmerliede</t>
  </si>
  <si>
    <t>St. Franciscus RK Basisschool 5-klassig Haarlemmerliede</t>
  </si>
  <si>
    <t>402</t>
  </si>
  <si>
    <t>Liesbos 11 - 10</t>
  </si>
  <si>
    <t>Hoofddorp - Overbos-Noord</t>
  </si>
  <si>
    <t>steen/hard bijgebouwen hout</t>
  </si>
  <si>
    <t>Bosbouwers R.K. lagere school</t>
  </si>
  <si>
    <t>170</t>
  </si>
  <si>
    <t>Liesbos 11 - 14</t>
  </si>
  <si>
    <t>Klimboom Prot.Chr. school</t>
  </si>
  <si>
    <t>171</t>
  </si>
  <si>
    <t>Liesbos 11 - 18</t>
  </si>
  <si>
    <t>De Bosrank Openb.basisschool</t>
  </si>
  <si>
    <t>174</t>
  </si>
  <si>
    <t>Liesbos 11 - 22 - 26</t>
  </si>
  <si>
    <t>Boskern Cult.centr/2 gymlok./hobbyruimte/peuterspeelz.</t>
  </si>
  <si>
    <t>175</t>
  </si>
  <si>
    <t>Tax 2009/10  Ex-glasverz.</t>
  </si>
  <si>
    <t>Liesbos 11 - 16 - A</t>
  </si>
  <si>
    <t>Kinderdagverblijf, Scholeneilend Overbos, BSO Wigwam</t>
  </si>
  <si>
    <t>172</t>
  </si>
  <si>
    <t>2134 SB</t>
  </si>
  <si>
    <t>Tax 2017(50%)</t>
  </si>
  <si>
    <t>Bosbouwers, Scholeneiland Overbos</t>
  </si>
  <si>
    <t>172-A</t>
  </si>
  <si>
    <t>50% voor de Bosbouwers</t>
  </si>
  <si>
    <t>Lijnderdijk, opslag werkmaterieel</t>
  </si>
  <si>
    <t>Opslag gereedschap</t>
  </si>
  <si>
    <t xml:space="preserve">Lisserdijk 90 - </t>
  </si>
  <si>
    <t>Brughuisje Lisserbroek/Lisse gemetseld op de brug</t>
  </si>
  <si>
    <t>325</t>
  </si>
  <si>
    <t>Lisserweg 85 - 1 - A</t>
  </si>
  <si>
    <t>Dorpshuis De Kern</t>
  </si>
  <si>
    <t>175-A</t>
  </si>
  <si>
    <t>Lisserweg 85 - 1 - B</t>
  </si>
  <si>
    <t>Club- en kleedgebouw ex SVOW</t>
  </si>
  <si>
    <t>175-AA</t>
  </si>
  <si>
    <t>2156 LA</t>
  </si>
  <si>
    <t>Lisserweg 90 - 491</t>
  </si>
  <si>
    <t>Mantelzorgwoning</t>
  </si>
  <si>
    <t>176-A</t>
  </si>
  <si>
    <t>NAAST</t>
  </si>
  <si>
    <t>Lucas Bolsstraat 10 - G</t>
  </si>
  <si>
    <t>Afgevoerd</t>
  </si>
  <si>
    <t>176-B</t>
  </si>
  <si>
    <t>Lutulistraat 06 - 140</t>
  </si>
  <si>
    <t>16 onzelfstandige woningen statushouders</t>
  </si>
  <si>
    <t>177-A</t>
  </si>
  <si>
    <t>Lutulistraat 06 - 139</t>
  </si>
  <si>
    <t>Wijkcentrum De Boerderij</t>
  </si>
  <si>
    <t>177</t>
  </si>
  <si>
    <t>Marialaan 44 - 84</t>
  </si>
  <si>
    <t>Woonhuis met atelier</t>
  </si>
  <si>
    <t>180</t>
  </si>
  <si>
    <t>Marialaan 44 - 86</t>
  </si>
  <si>
    <t>jongerencentrum De Basis</t>
  </si>
  <si>
    <t>181</t>
  </si>
  <si>
    <t>Tax 09/2017</t>
  </si>
  <si>
    <t>Marktlaan 124</t>
  </si>
  <si>
    <t>De Polderlanden</t>
  </si>
  <si>
    <t>183</t>
  </si>
  <si>
    <t>De Polderlanden planten, geleased</t>
  </si>
  <si>
    <t>183-A</t>
  </si>
  <si>
    <t>Mathilde Wibautstraat 20 - 22</t>
  </si>
  <si>
    <t>Buurtcentrum/gymzaal De Amazone en peuterspeelzaal Pinokkio</t>
  </si>
  <si>
    <t>178</t>
  </si>
  <si>
    <t>Nachtschadestraat 52</t>
  </si>
  <si>
    <t>Nieuw-Vennep - Zuid</t>
  </si>
  <si>
    <t>vm ketelhuis</t>
  </si>
  <si>
    <t>184</t>
  </si>
  <si>
    <t>onbekende gebruiker Tax 2017</t>
  </si>
  <si>
    <t>Neptunusstraat 35</t>
  </si>
  <si>
    <t>altelier Oostflank</t>
  </si>
  <si>
    <t>SKWA</t>
  </si>
  <si>
    <t>186</t>
  </si>
  <si>
    <t>Nieuwe Molenaarslaan 20</t>
  </si>
  <si>
    <t>Haarlemmermeer Lyceum Zuidrand</t>
  </si>
  <si>
    <t>187</t>
  </si>
  <si>
    <t>Nieuwemeerdijk 62</t>
  </si>
  <si>
    <t>Badhoevedorp - Dijk</t>
  </si>
  <si>
    <t>Brughuisje Badhoevedorp/Sloten (portocabin)</t>
  </si>
  <si>
    <t>322</t>
  </si>
  <si>
    <t>Tax 2009/10/2017 opstal+inventaris</t>
  </si>
  <si>
    <t>Nieuwstraat 43 - 45</t>
  </si>
  <si>
    <t>Mozaïek, vm Joh.Weststein pcb</t>
  </si>
  <si>
    <t>191</t>
  </si>
  <si>
    <t>Noorderdreef 30 - 104</t>
  </si>
  <si>
    <t>Nieuw-Vennep - Oost</t>
  </si>
  <si>
    <t>195</t>
  </si>
  <si>
    <t>Noordzeekanaalweg 4</t>
  </si>
  <si>
    <t>dienstwoningen</t>
  </si>
  <si>
    <t>Noppenstraat 90</t>
  </si>
  <si>
    <t>199</t>
  </si>
  <si>
    <t>Noppenstraat 92</t>
  </si>
  <si>
    <t>Zwanenbloem, openbare basisschool</t>
  </si>
  <si>
    <t>200</t>
  </si>
  <si>
    <t>Olmenlaan 45 - 139</t>
  </si>
  <si>
    <t>Bibliotheek/leeszaal en kantoor</t>
  </si>
  <si>
    <t>201</t>
  </si>
  <si>
    <t>Olmenlaan 45 - 78 - 82</t>
  </si>
  <si>
    <t>Appartementencomplex met garageboxen</t>
  </si>
  <si>
    <t>200-A</t>
  </si>
  <si>
    <t xml:space="preserve">Olmenlaan 141 </t>
  </si>
  <si>
    <t>Dorpshuis</t>
  </si>
  <si>
    <t>Oostmoor 52</t>
  </si>
  <si>
    <t>Wijkgebouw Linquenda</t>
  </si>
  <si>
    <t>202-A</t>
  </si>
  <si>
    <t>Oranje Nassaustraat 19</t>
  </si>
  <si>
    <t>Halfweg</t>
  </si>
  <si>
    <t>Margrietschool, kleutergebouw 7-klassig Halfweg</t>
  </si>
  <si>
    <t>401</t>
  </si>
  <si>
    <t>1065 GL</t>
  </si>
  <si>
    <t>Oude Haarlemmerstraatweg 1</t>
  </si>
  <si>
    <t>liftschacht station Halfweg</t>
  </si>
  <si>
    <t>Oude Venneperweg 24</t>
  </si>
  <si>
    <t>Burgerveen</t>
  </si>
  <si>
    <t>Dorpshuis Marijke</t>
  </si>
  <si>
    <t>202-B</t>
  </si>
  <si>
    <t>Tax,gecorrigeerd  2017</t>
  </si>
  <si>
    <t>Pampusstraat 28</t>
  </si>
  <si>
    <t>Rijsenhout - Dorp</t>
  </si>
  <si>
    <t>Zevensprong/W.vd Zwaardschool, openbare basisschool</t>
  </si>
  <si>
    <t>203</t>
  </si>
  <si>
    <t>Pampusstraat 30</t>
  </si>
  <si>
    <t>204</t>
  </si>
  <si>
    <t>Papaverstraat 30</t>
  </si>
  <si>
    <t>Kantoor en berging t.b.v. openbare werken</t>
  </si>
  <si>
    <t>205</t>
  </si>
  <si>
    <t>Begr.plaats Lindenhof Tax 2017</t>
  </si>
  <si>
    <t>Papegaaistraat 4</t>
  </si>
  <si>
    <t>Dr. Plesmanschool R.K. basisschool incl. 4 noodlok.</t>
  </si>
  <si>
    <t>206</t>
  </si>
  <si>
    <t>Dr. Plesmanschool speel/ gymzaal</t>
  </si>
  <si>
    <t>207</t>
  </si>
  <si>
    <t>Tax 2010/17</t>
  </si>
  <si>
    <t>Paviljoenlaan 1</t>
  </si>
  <si>
    <t>Paviljoen vm Floriadeterrein</t>
  </si>
  <si>
    <t>94656207.5811</t>
  </si>
  <si>
    <t>207 A</t>
  </si>
  <si>
    <t>Plantsoenlaan 4</t>
  </si>
  <si>
    <t>De Gaandeweg Chr.basisschool, (incl. 1 noodlok.)??</t>
  </si>
  <si>
    <t>208</t>
  </si>
  <si>
    <t>Prins Hendriklaan 33</t>
  </si>
  <si>
    <t>Uitvoering Planv. A/B OR/RO/Verkeer</t>
  </si>
  <si>
    <t>Gymzaal in gebruik bij RO als projectbureau</t>
  </si>
  <si>
    <t>212-A</t>
  </si>
  <si>
    <t>tax. 2017</t>
  </si>
  <si>
    <t>gymtoestellen  in gymzaal Pr. Hendriklaan 33</t>
  </si>
  <si>
    <t>212-AA</t>
  </si>
  <si>
    <t>Purmerstraat 17 - 19</t>
  </si>
  <si>
    <t>KDV Partou +BSO Partou +  Wormerstr. 29</t>
  </si>
  <si>
    <t>213</t>
  </si>
  <si>
    <t>Raadhuisplein 1</t>
  </si>
  <si>
    <t>216</t>
  </si>
  <si>
    <t>Raadhuisplein 3 - 9</t>
  </si>
  <si>
    <t>9570215.5811</t>
  </si>
  <si>
    <t>217</t>
  </si>
  <si>
    <t>Raadhuis/ Uitsluitend inventaris</t>
  </si>
  <si>
    <t>216-A</t>
  </si>
  <si>
    <t>Parkeergarage, naast Raadhuis</t>
  </si>
  <si>
    <t>216-B</t>
  </si>
  <si>
    <t>Ridderspoorstraat 22</t>
  </si>
  <si>
    <t>219</t>
  </si>
  <si>
    <t>Ridderspoorstraat 24</t>
  </si>
  <si>
    <t>Antoniusschool R.K. basis school</t>
  </si>
  <si>
    <t>220</t>
  </si>
  <si>
    <t>Rietkraag 5</t>
  </si>
  <si>
    <t>Dorpshuis 't Eiland</t>
  </si>
  <si>
    <t>220-A</t>
  </si>
  <si>
    <t>Rijnlanderweg 22 - 820</t>
  </si>
  <si>
    <t>Schuren, 2 stuks</t>
  </si>
  <si>
    <t>223</t>
  </si>
  <si>
    <t>Rijnlanderweg 22 - 1005</t>
  </si>
  <si>
    <t>221-A</t>
  </si>
  <si>
    <t>2132MN</t>
  </si>
  <si>
    <t>Rijnlanderweg 25 - 958</t>
  </si>
  <si>
    <t>Hoofddorp - Beukenhorst-Oost</t>
  </si>
  <si>
    <t>Rijnlanderweg 958, woonhuis, garage + berging</t>
  </si>
  <si>
    <t>228</t>
  </si>
  <si>
    <t>Ringweg 12A</t>
  </si>
  <si>
    <t>Verenigingsgebouw</t>
  </si>
  <si>
    <t>Ringweg 40</t>
  </si>
  <si>
    <t>brandweerkazerne Spaarndam</t>
  </si>
  <si>
    <t>Roerdompstraat 10</t>
  </si>
  <si>
    <t>BAS School/gymlok.,Burg.Amersf.school</t>
  </si>
  <si>
    <t>231</t>
  </si>
  <si>
    <t>`Tax 2009/10/2017</t>
  </si>
  <si>
    <t>Roerdompstraat 14</t>
  </si>
  <si>
    <t>Oranje Nassau dislokatie kleuterschool</t>
  </si>
  <si>
    <t>233</t>
  </si>
  <si>
    <t>Rustoordstraat 17</t>
  </si>
  <si>
    <t>Berging/opslagpl./kantoor alg.begraafplaats</t>
  </si>
  <si>
    <t>235</t>
  </si>
  <si>
    <t>Ja, toegangshek</t>
  </si>
  <si>
    <t>Sandestein 40</t>
  </si>
  <si>
    <t>inventaris in 3 gehuurde gymzalen</t>
  </si>
  <si>
    <t>SF94653205.5811</t>
  </si>
  <si>
    <t>236</t>
  </si>
  <si>
    <t>Sarabande 1</t>
  </si>
  <si>
    <t>Sarabande 1 sportcentrum</t>
  </si>
  <si>
    <t>237 A</t>
  </si>
  <si>
    <t>2152 TB</t>
  </si>
  <si>
    <t>Sarabande 1 - 9</t>
  </si>
  <si>
    <t>Sarabande 1-9 complex Getsewoud-noord</t>
  </si>
  <si>
    <t>237</t>
  </si>
  <si>
    <t>Sarabande 3</t>
  </si>
  <si>
    <t>Sarabande 3 buitenschoolse opvang/KDV</t>
  </si>
  <si>
    <t>237 B</t>
  </si>
  <si>
    <t>Tax 2009/10/2017 niet voor rek gemeente</t>
  </si>
  <si>
    <t>Sarabande 5</t>
  </si>
  <si>
    <t>Sarabande 5 basisschool Opmaat 10 klassig</t>
  </si>
  <si>
    <t>237 C</t>
  </si>
  <si>
    <t>Sarabande 7</t>
  </si>
  <si>
    <t>Sarabande 7 basisschool 't Venne 10 klassig</t>
  </si>
  <si>
    <t>237 D</t>
  </si>
  <si>
    <t>Sarabande 7 - A</t>
  </si>
  <si>
    <t>'t Venne, semi-permanent schoolgebouw</t>
  </si>
  <si>
    <t>237 F</t>
  </si>
  <si>
    <t>Sarabande 9</t>
  </si>
  <si>
    <t>Sarabande 9 basisschool Merlijn 10 klassig</t>
  </si>
  <si>
    <t>237 E</t>
  </si>
  <si>
    <t>Schipholweg 65 - 651</t>
  </si>
  <si>
    <t>Lijnden</t>
  </si>
  <si>
    <t>Verenigingsgebouw Het Vluchthonk</t>
  </si>
  <si>
    <t>238-A</t>
  </si>
  <si>
    <t>Schipholweg 65 - 649</t>
  </si>
  <si>
    <t>Verenigingsgebouw De Vluchthaven</t>
  </si>
  <si>
    <t>238</t>
  </si>
  <si>
    <t>Schoolstraat 2</t>
  </si>
  <si>
    <t>Bibliotheek, huurdersbelang</t>
  </si>
  <si>
    <t>239</t>
  </si>
  <si>
    <t>uitsluitend betimmering, huurdersbelang!</t>
  </si>
  <si>
    <t>Schoolstraat 5</t>
  </si>
  <si>
    <t>Halverwege, 8 noodlok, 11-klassig Halfweg</t>
  </si>
  <si>
    <t>Schouwstraat 11</t>
  </si>
  <si>
    <t>Brandweerkazerne</t>
  </si>
  <si>
    <t>241</t>
  </si>
  <si>
    <t>Schouwstraat 15</t>
  </si>
  <si>
    <t>Immanuel Chr.school belending:op minder dan 10m afstand</t>
  </si>
  <si>
    <t>244</t>
  </si>
  <si>
    <t>Schouwstraat 10 - 14</t>
  </si>
  <si>
    <t>Dorpshuis De Reede, incl. Buurtzorg</t>
  </si>
  <si>
    <t>243</t>
  </si>
  <si>
    <t>Schuilenburg 1</t>
  </si>
  <si>
    <t>Jongerencentrum De Lans</t>
  </si>
  <si>
    <t>247</t>
  </si>
  <si>
    <t>Schuilenburg 3</t>
  </si>
  <si>
    <t>Sociaal cultureel centrum De Veste</t>
  </si>
  <si>
    <t>248</t>
  </si>
  <si>
    <t>`Tax 2009/10/2017 Ex-glasverz.</t>
  </si>
  <si>
    <t>Schuilenburg 5</t>
  </si>
  <si>
    <t>Sport-en gymzaal</t>
  </si>
  <si>
    <t>94653206.5811</t>
  </si>
  <si>
    <t>249</t>
  </si>
  <si>
    <t>TaxExploitatie WOCgebouw via  Meerwaarde</t>
  </si>
  <si>
    <t>Schuilenburg 7</t>
  </si>
  <si>
    <t>De Twickel Ob.school , incl 7 noodlokalen Geb.1</t>
  </si>
  <si>
    <t>250</t>
  </si>
  <si>
    <t>-</t>
  </si>
  <si>
    <t>Schuilenburg 88</t>
  </si>
  <si>
    <t>Vredeburg R.K. basisschool</t>
  </si>
  <si>
    <t>251</t>
  </si>
  <si>
    <t>OB De Twickel, geb. 2,  2 verdiepingen</t>
  </si>
  <si>
    <t>94542100.5811</t>
  </si>
  <si>
    <t>250-A</t>
  </si>
  <si>
    <t>Scorpius 131</t>
  </si>
  <si>
    <t>Uitvoering P &amp; P, Bedrijven</t>
  </si>
  <si>
    <t>P &amp; R Parkeergarage</t>
  </si>
  <si>
    <t>253</t>
  </si>
  <si>
    <t>2132 LR</t>
  </si>
  <si>
    <t>Skagerrak 170</t>
  </si>
  <si>
    <t>Hoofddorp - Bornholm-Oost</t>
  </si>
  <si>
    <t>Vesterhavet Chr.basisschool en multi-functionele ruimten.</t>
  </si>
  <si>
    <t>255</t>
  </si>
  <si>
    <t>Skagerrak 182 - 184</t>
  </si>
  <si>
    <t>Klippeholm R.K. basisschool</t>
  </si>
  <si>
    <t>256</t>
  </si>
  <si>
    <t>Skagerrak 186</t>
  </si>
  <si>
    <t>Gymnastieklokalen + nevenruimten</t>
  </si>
  <si>
    <t>257</t>
  </si>
  <si>
    <t>Skagerrak 296</t>
  </si>
  <si>
    <t>Bikube Openbare basisschool</t>
  </si>
  <si>
    <t>259</t>
  </si>
  <si>
    <t>Skagerrak 324 - 328</t>
  </si>
  <si>
    <t>Cultureel centrum incl. vaste inv., Peuterspeelzaal etc.</t>
  </si>
  <si>
    <t>260</t>
  </si>
  <si>
    <t>Sloterweg 55 - 265 - 287</t>
  </si>
  <si>
    <t>Badhoevedorp - Sloterweg</t>
  </si>
  <si>
    <t>Sloterweg 265/267, 281/283,285/287 (6 woningen)</t>
  </si>
  <si>
    <t>262</t>
  </si>
  <si>
    <t>Tax 2009/10/2017 nog 3 2-onder-1-kappers</t>
  </si>
  <si>
    <t>Snelliuslaan 1</t>
  </si>
  <si>
    <t>Zwembad/sporthal/kantine en restaurant</t>
  </si>
  <si>
    <t>263</t>
  </si>
  <si>
    <t>Snelliuslaan 33 - 35</t>
  </si>
  <si>
    <t>Dorpshuis (nieuw)</t>
  </si>
  <si>
    <t>265</t>
  </si>
  <si>
    <t>Spannenburg 2</t>
  </si>
  <si>
    <t>De Wijngaard Protestants christelijke school</t>
  </si>
  <si>
    <t>268</t>
  </si>
  <si>
    <t>Sparresholm 175</t>
  </si>
  <si>
    <t>269</t>
  </si>
  <si>
    <t>Sparresholm 195 - 197</t>
  </si>
  <si>
    <t>IJwegschool Openbare basisschool</t>
  </si>
  <si>
    <t>270</t>
  </si>
  <si>
    <t>Spieringweg 67 – 570 - 570 - A</t>
  </si>
  <si>
    <t>Noodwoning en stacaravan</t>
  </si>
  <si>
    <t>276</t>
  </si>
  <si>
    <t>Spieringweg 67 - 801</t>
  </si>
  <si>
    <t>Waterlelie, + 8 perm.lokalen.</t>
  </si>
  <si>
    <t>277</t>
  </si>
  <si>
    <t>Spieringweg 67 - 536</t>
  </si>
  <si>
    <t>Woonhuis met half open kapschuur</t>
  </si>
  <si>
    <t>273</t>
  </si>
  <si>
    <t>Spieringweg 94 - 1021</t>
  </si>
  <si>
    <t>Aula Zwaanshoek</t>
  </si>
  <si>
    <t>271</t>
  </si>
  <si>
    <t>GLAS</t>
  </si>
  <si>
    <t>Tax 2009/10/2017 incl. Glasverz.?</t>
  </si>
  <si>
    <t>Spieringweg 96 - 1021</t>
  </si>
  <si>
    <t>Zwaanshoek - N.O. omgeving</t>
  </si>
  <si>
    <t>Beheerdersgebouw begraafplaats</t>
  </si>
  <si>
    <t>272</t>
  </si>
  <si>
    <t>Steve Bikostraat 73 - 75</t>
  </si>
  <si>
    <t>Hoofdvaartcollege ex Hoofdweg 709)</t>
  </si>
  <si>
    <t>280</t>
  </si>
  <si>
    <t>Steve Bikostraat 77</t>
  </si>
  <si>
    <t>Gymacc. voormalig H'meerlyceum</t>
  </si>
  <si>
    <t>281</t>
  </si>
  <si>
    <t>Steve Bikostraat 83</t>
  </si>
  <si>
    <t>Hoofdvaart coll. Praktijklokalen (ingang Paxlaan)</t>
  </si>
  <si>
    <t>282</t>
  </si>
  <si>
    <t>t Kabel 47</t>
  </si>
  <si>
    <t>Nieuw-Vennep</t>
  </si>
  <si>
    <t>Ted. Van Berkhoutweg 3</t>
  </si>
  <si>
    <t>vm gemeentewerf</t>
  </si>
  <si>
    <t>leeg!</t>
  </si>
  <si>
    <t>Van Den Berghlaan 72</t>
  </si>
  <si>
    <t>J.v.Stolberg Christelijke basisschool</t>
  </si>
  <si>
    <t>286</t>
  </si>
  <si>
    <t>Van Den Berghlaan 78</t>
  </si>
  <si>
    <t>De Ster (vm Pion en Buitenrif)</t>
  </si>
  <si>
    <t>287-A</t>
  </si>
  <si>
    <t>Van Den Berghlaan 130</t>
  </si>
  <si>
    <t>Altra College</t>
  </si>
  <si>
    <t>285</t>
  </si>
  <si>
    <t>Van Den Berghlaan 76</t>
  </si>
  <si>
    <t>Triversum, huurder, inventaris niet van de gemeente</t>
  </si>
  <si>
    <t>287</t>
  </si>
  <si>
    <t>Tax 2017 één bedrag met hs.nr. 78</t>
  </si>
  <si>
    <t>ja, deels</t>
  </si>
  <si>
    <t>Veenwortelstraat 3</t>
  </si>
  <si>
    <t>Brandweergebouw</t>
  </si>
  <si>
    <t>288</t>
  </si>
  <si>
    <t>Tax 2009/10/2017 Inv. via VRK verzekerd</t>
  </si>
  <si>
    <t>Venneperweg 30 - 298</t>
  </si>
  <si>
    <t>Jongerencentrum De Hype (v.m. De Stip).</t>
  </si>
  <si>
    <t>289</t>
  </si>
  <si>
    <t>Sloopwaarde 2017 tax!</t>
  </si>
  <si>
    <t>Vertrekhal</t>
  </si>
  <si>
    <t>Schiphol-centrum</t>
  </si>
  <si>
    <t>PDV KLC Burgerzaken</t>
  </si>
  <si>
    <t>Schiphol balie</t>
  </si>
  <si>
    <t>289-AA</t>
  </si>
  <si>
    <t>Tax 2017 verbouwing+inrichting</t>
  </si>
  <si>
    <t>Vijfhuizerdijk 68</t>
  </si>
  <si>
    <t>Vijfhuizen - Dijk</t>
  </si>
  <si>
    <t>Brughuisje Vijfhuizen/Haarlem portocabin op de wal</t>
  </si>
  <si>
    <t>327</t>
  </si>
  <si>
    <t>Tax 2009/10/2017 opstal+ inventaris</t>
  </si>
  <si>
    <t>Vijfhuizerdijk 68 - 161</t>
  </si>
  <si>
    <t>Clubgebouw</t>
  </si>
  <si>
    <t>291</t>
  </si>
  <si>
    <t>Tax 2009/10/2017 gemeente geen eigenaar</t>
  </si>
  <si>
    <t>Vijfhuizerdijk 68 - 26</t>
  </si>
  <si>
    <t>loods/garagebox, particulier gebruik</t>
  </si>
  <si>
    <t>290</t>
  </si>
  <si>
    <t>Vlietestein 31</t>
  </si>
  <si>
    <t>4-onder-1-kap-woningen als 8 klaslokalen. Het Joppe</t>
  </si>
  <si>
    <t>293</t>
  </si>
  <si>
    <t>en Wielestein 48+50/Vopssestein 15?</t>
  </si>
  <si>
    <t>Vlietestein 33</t>
  </si>
  <si>
    <t>4-onder-1-kap-woning, als 8 klaslokalen Bommelstein</t>
  </si>
  <si>
    <t>293-A</t>
  </si>
  <si>
    <t>Vossestein 15</t>
  </si>
  <si>
    <t>'t Joppe OB-basisschool 14 schoolwoningen</t>
  </si>
  <si>
    <t>294</t>
  </si>
  <si>
    <t>Tax 2009/10, zie Ln.v.Gildestein74-76</t>
  </si>
  <si>
    <t>Waddenweg 3</t>
  </si>
  <si>
    <t>Buurthuis Floriande Studio 5</t>
  </si>
  <si>
    <t>296</t>
  </si>
  <si>
    <t>2134 XL</t>
  </si>
  <si>
    <t>Waddenweg 81 - 83</t>
  </si>
  <si>
    <t>Braambos, incl. gymzaal en Hasselbraam=kinderopvang</t>
  </si>
  <si>
    <t>297</t>
  </si>
  <si>
    <t>Waddenweg 85</t>
  </si>
  <si>
    <t>gymzaal Braambos</t>
  </si>
  <si>
    <t>297-A</t>
  </si>
  <si>
    <t>Waddenweg 85 - A</t>
  </si>
  <si>
    <t>Het Braamt (Braambos), permanente locatie voor ca 15 jaar.</t>
  </si>
  <si>
    <t>299-A</t>
  </si>
  <si>
    <t>Waddenweg 87</t>
  </si>
  <si>
    <t>Schoolwoningen 16 stuks Braambos</t>
  </si>
  <si>
    <t>298</t>
  </si>
  <si>
    <t>Wieger Bruinlaan 1</t>
  </si>
  <si>
    <t>De Kijkdoos, vm woonhuis met garage</t>
  </si>
  <si>
    <t>302</t>
  </si>
  <si>
    <t>Wieger Bruinlaan 7</t>
  </si>
  <si>
    <t>NMCX, Educatieruimte (vm rayonkantoor)</t>
  </si>
  <si>
    <t>303</t>
  </si>
  <si>
    <t>Wielestein 48 - 50</t>
  </si>
  <si>
    <t>2x 4-onder-1-kap-woningen, dus 2x 8 klaslokalen Het Joppe</t>
  </si>
  <si>
    <t>304</t>
  </si>
  <si>
    <t>Wilgenlaan 46 - 83</t>
  </si>
  <si>
    <t>Zwanenburg - Oost</t>
  </si>
  <si>
    <t>De Achtbaan Ob.basis school , incl. 2 noodlok.</t>
  </si>
  <si>
    <t>305</t>
  </si>
  <si>
    <t>De Achtbaan, 2 noodlok.</t>
  </si>
  <si>
    <t>305-A</t>
  </si>
  <si>
    <t>Wilhelminalaan 02 - 55</t>
  </si>
  <si>
    <t>(Inventaris uitsl.verz. t.b.v.) J.P.Heijeschool</t>
  </si>
  <si>
    <t>307</t>
  </si>
  <si>
    <t>St. Openbaar Primair Onderwijs</t>
  </si>
  <si>
    <t>Inv.+vloerbedekking.e.d.tbv SOPOH</t>
  </si>
  <si>
    <t>308</t>
  </si>
  <si>
    <t>2132 DV</t>
  </si>
  <si>
    <t>Wormerstraat 23</t>
  </si>
  <si>
    <t>309</t>
  </si>
  <si>
    <t>Wormerstraat 25</t>
  </si>
  <si>
    <t>Dik Trom Openbare basisschool incl. 1 noodlokaal</t>
  </si>
  <si>
    <t>310</t>
  </si>
  <si>
    <t>Zandbos 46</t>
  </si>
  <si>
    <t>Hoofddorp - Overbos-Zuid</t>
  </si>
  <si>
    <t>De Tovercirkel Openb.basisschool</t>
  </si>
  <si>
    <t>313</t>
  </si>
  <si>
    <t>Zandbos 48</t>
  </si>
  <si>
    <t>De Regenboog School met houten bijgebouw</t>
  </si>
  <si>
    <t>315</t>
  </si>
  <si>
    <t>Zandbos 161</t>
  </si>
  <si>
    <t>peuterspeelzaal en gymzaal huisnrs. 161 + 163</t>
  </si>
  <si>
    <t>312</t>
  </si>
  <si>
    <t>Zeemanlaan 50</t>
  </si>
  <si>
    <t>brandweerkazerne</t>
  </si>
  <si>
    <t>317</t>
  </si>
  <si>
    <t>Zijdewinde 38</t>
  </si>
  <si>
    <t>De Waterwolf openbare basisschool</t>
  </si>
  <si>
    <t>319</t>
  </si>
  <si>
    <t>Zijdewinde 40</t>
  </si>
  <si>
    <t>320</t>
  </si>
  <si>
    <t>Zwanenburgerdijk 49</t>
  </si>
  <si>
    <t>Zwanenburg - Dijk</t>
  </si>
  <si>
    <t>Brughuisje Zwanenburg/Halfweg gemetseld, op de brug</t>
  </si>
  <si>
    <t>323</t>
  </si>
  <si>
    <t>Totaal</t>
  </si>
  <si>
    <t>Bedrijfsschade</t>
  </si>
  <si>
    <t xml:space="preserve">Voor zover vanuit wetgeving voorgeschreven voldoen wij aan de brandpreventievereisten. Voor wat betreft de overige onderwerpen is er geen vastgesteld beleid. </t>
  </si>
  <si>
    <t xml:space="preserve"> Raadhuisplein 1 wordt binnen een jaar gesloopt. Beurtschipper 200 en Assumburg 10 zijn in eigendom van schoolbestuur. Wel opgevraagd maar (nog) niet ontvangen. Overige inspectierapporten beschikbaar.</t>
  </si>
  <si>
    <t>- We beschikken over de postcodes maar deze zijn op basis van de pandenlijst voor de verzekering niet te koppelen. Preventiemaatregelen per pand onmogelijk om aan te geven. Leegstand, monument zie tab "alle adressen". Ook zijn een aantal panden gesloopt of niet in ons eigendom. Dit is ook op de lijst aangegeven. Wij beschikken niet over een lijst van onze panden waarin asbest verwerkt zit.</t>
  </si>
  <si>
    <t>Spoedzoekers/ flexwonen: Etta Palmstraat 236-272 (m.u.v. kantoorgedeelte, Sarabande 7A (vanaf 2022), Lutulistraat 140. Anti-kraak: zie tab "alle adressen".</t>
  </si>
  <si>
    <t>Het korte antwoord is dat de installaties die de afgelopen jaren zijn geplaatst op de schoolgebouwen er allemaal aan voldoen. Voor de overige installaties is deze informatie niet direct voorhanden.</t>
  </si>
  <si>
    <t>Er is geen overzciht noch een saneringsbeleid t.a.v. asbest.</t>
  </si>
  <si>
    <t>Gemeente Haarlemmermeer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</si>
</sst>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000000"/>
      <name val="Calibri"/>
      <family val="2"/>
      <scheme val="minor"/>
    </font>
    <font>
      <sz val="11"/>
      <color rgb="FF000000"/>
      <name val="Calibri"/>
      <family val="2"/>
      <scheme val="minor"/>
    </font>
    <font>
      <b/>
      <sz val="16"/>
      <color theme="1"/>
      <name val="Calibri"/>
      <family val="2"/>
      <scheme val="minor"/>
    </font>
    <font>
      <b/>
      <strike/>
      <sz val="11"/>
      <color rgb="FF000000"/>
      <name val="Calibri"/>
      <family val="2"/>
      <scheme val="minor"/>
    </font>
    <font>
      <strike/>
      <sz val="11"/>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C0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4">
    <xf numFmtId="0" fontId="0" fillId="0" borderId="0" xfId="0"/>
    <xf numFmtId="0" fontId="0" fillId="0" borderId="0" xfId="0" applyAlignment="1">
      <alignment horizontal="left" vertical="top" wrapText="1"/>
    </xf>
    <xf numFmtId="0" fontId="16" fillId="0" borderId="10" xfId="0" applyFont="1" applyBorder="1" applyAlignment="1">
      <alignment horizontal="left" vertical="top" wrapText="1"/>
    </xf>
    <xf numFmtId="0" fontId="0" fillId="0" borderId="10" xfId="0" applyBorder="1" applyAlignment="1">
      <alignment horizontal="left" vertical="top" wrapText="1"/>
    </xf>
    <xf numFmtId="14" fontId="0" fillId="0" borderId="10" xfId="0" applyNumberFormat="1" applyBorder="1" applyAlignment="1">
      <alignment horizontal="left" vertical="top" wrapText="1"/>
    </xf>
    <xf numFmtId="0" fontId="0" fillId="33" borderId="10" xfId="0" applyFill="1" applyBorder="1" applyAlignment="1">
      <alignment horizontal="left" vertical="top" wrapText="1"/>
    </xf>
    <xf numFmtId="0" fontId="0" fillId="34" borderId="10" xfId="0" applyFill="1" applyBorder="1" applyAlignment="1">
      <alignment horizontal="left" vertical="top" wrapText="1"/>
    </xf>
    <xf numFmtId="0" fontId="18" fillId="0" borderId="11" xfId="0" applyFont="1" applyBorder="1"/>
    <xf numFmtId="0" fontId="18" fillId="0" borderId="10" xfId="0" applyFont="1" applyBorder="1"/>
    <xf numFmtId="0" fontId="19" fillId="0" borderId="10" xfId="0" applyFont="1" applyBorder="1"/>
    <xf numFmtId="0" fontId="16" fillId="0" borderId="0" xfId="0" applyFont="1"/>
    <xf numFmtId="0" fontId="16" fillId="0" borderId="12" xfId="0" applyFont="1" applyBorder="1"/>
    <xf numFmtId="0" fontId="16" fillId="0" borderId="16" xfId="0" applyFont="1" applyBorder="1"/>
    <xf numFmtId="0" fontId="16" fillId="0" borderId="11" xfId="0" quotePrefix="1" applyFont="1" applyBorder="1"/>
    <xf numFmtId="0" fontId="16" fillId="0" borderId="0" xfId="0" quotePrefix="1" applyFont="1"/>
    <xf numFmtId="3" fontId="16" fillId="0" borderId="0" xfId="0" quotePrefix="1" applyNumberFormat="1" applyFont="1"/>
    <xf numFmtId="3" fontId="16" fillId="0" borderId="11" xfId="0" quotePrefix="1" applyNumberFormat="1" applyFont="1" applyBorder="1"/>
    <xf numFmtId="4" fontId="16" fillId="0" borderId="0" xfId="0" quotePrefix="1" applyNumberFormat="1" applyFont="1"/>
    <xf numFmtId="0" fontId="16" fillId="35" borderId="11" xfId="0" quotePrefix="1" applyFont="1" applyFill="1" applyBorder="1"/>
    <xf numFmtId="0" fontId="16" fillId="0" borderId="10" xfId="0" quotePrefix="1" applyFont="1" applyBorder="1"/>
    <xf numFmtId="44" fontId="16" fillId="0" borderId="10" xfId="0" applyNumberFormat="1" applyFont="1" applyBorder="1"/>
    <xf numFmtId="44" fontId="16" fillId="0" borderId="10" xfId="0" quotePrefix="1" applyNumberFormat="1" applyFont="1" applyBorder="1"/>
    <xf numFmtId="44" fontId="16" fillId="35" borderId="10" xfId="0" applyNumberFormat="1" applyFont="1" applyFill="1" applyBorder="1"/>
    <xf numFmtId="44" fontId="16" fillId="35" borderId="13" xfId="0" applyNumberFormat="1" applyFont="1" applyFill="1" applyBorder="1"/>
    <xf numFmtId="0" fontId="0" fillId="36" borderId="10" xfId="0" applyFill="1" applyBorder="1" applyAlignment="1">
      <alignment horizontal="left" vertical="top" wrapText="1"/>
    </xf>
    <xf numFmtId="0" fontId="18" fillId="0" borderId="17" xfId="0" applyFont="1" applyBorder="1" applyAlignment="1">
      <alignment vertical="center"/>
    </xf>
    <xf numFmtId="0" fontId="18" fillId="0" borderId="10" xfId="0" applyFont="1" applyBorder="1" applyAlignment="1">
      <alignment vertical="center"/>
    </xf>
    <xf numFmtId="0" fontId="0" fillId="34" borderId="10" xfId="0" applyFont="1" applyFill="1" applyBorder="1" applyAlignment="1">
      <alignment horizontal="left" vertical="top" wrapText="1"/>
    </xf>
    <xf numFmtId="0" fontId="0" fillId="0" borderId="0" xfId="0" applyFont="1"/>
    <xf numFmtId="3" fontId="0" fillId="0" borderId="0" xfId="0" applyNumberFormat="1" applyFont="1"/>
    <xf numFmtId="4" fontId="0" fillId="0" borderId="0" xfId="0" applyNumberFormat="1" applyFont="1"/>
    <xf numFmtId="0" fontId="0" fillId="0" borderId="12" xfId="0" applyFont="1" applyBorder="1"/>
    <xf numFmtId="0" fontId="0" fillId="0" borderId="16" xfId="0" applyFont="1" applyBorder="1"/>
    <xf numFmtId="164" fontId="0" fillId="0" borderId="0" xfId="0" applyNumberFormat="1" applyFont="1"/>
    <xf numFmtId="164" fontId="0" fillId="0" borderId="12" xfId="0" applyNumberFormat="1" applyFont="1" applyBorder="1"/>
    <xf numFmtId="164" fontId="0" fillId="35" borderId="16" xfId="0" applyNumberFormat="1" applyFont="1" applyFill="1" applyBorder="1"/>
    <xf numFmtId="0" fontId="0" fillId="0" borderId="15" xfId="0" quotePrefix="1" applyFont="1" applyBorder="1"/>
    <xf numFmtId="0" fontId="0" fillId="0" borderId="10" xfId="0" quotePrefix="1" applyFont="1" applyBorder="1"/>
    <xf numFmtId="0" fontId="0" fillId="0" borderId="10" xfId="0" applyFont="1" applyBorder="1"/>
    <xf numFmtId="3" fontId="0" fillId="0" borderId="10" xfId="0" applyNumberFormat="1" applyFont="1" applyBorder="1"/>
    <xf numFmtId="44" fontId="0" fillId="0" borderId="10" xfId="0" applyNumberFormat="1" applyFont="1" applyBorder="1"/>
    <xf numFmtId="44" fontId="0" fillId="0" borderId="10" xfId="0" quotePrefix="1" applyNumberFormat="1" applyFont="1" applyBorder="1"/>
    <xf numFmtId="44" fontId="0" fillId="35" borderId="10" xfId="0" applyNumberFormat="1" applyFont="1" applyFill="1" applyBorder="1"/>
    <xf numFmtId="14" fontId="0" fillId="0" borderId="10" xfId="0" applyNumberFormat="1" applyFont="1" applyBorder="1"/>
    <xf numFmtId="4" fontId="0" fillId="0" borderId="10" xfId="0" applyNumberFormat="1" applyFont="1" applyBorder="1"/>
    <xf numFmtId="44" fontId="0" fillId="0" borderId="0" xfId="0" applyNumberFormat="1" applyFont="1"/>
    <xf numFmtId="0" fontId="0" fillId="0" borderId="15" xfId="0" applyFont="1" applyBorder="1"/>
    <xf numFmtId="0" fontId="0" fillId="0" borderId="0" xfId="0" quotePrefix="1" applyFont="1"/>
    <xf numFmtId="14" fontId="0" fillId="0" borderId="0" xfId="0" applyNumberFormat="1" applyFont="1"/>
    <xf numFmtId="0" fontId="0" fillId="0" borderId="0" xfId="0" applyFont="1" applyFill="1"/>
    <xf numFmtId="0" fontId="16" fillId="0" borderId="0" xfId="0" applyFont="1" applyFill="1"/>
    <xf numFmtId="0" fontId="0" fillId="34" borderId="10" xfId="0" quotePrefix="1" applyFill="1" applyBorder="1" applyAlignment="1">
      <alignment horizontal="left" vertical="top" wrapText="1"/>
    </xf>
    <xf numFmtId="0" fontId="0" fillId="34" borderId="10" xfId="0" quotePrefix="1" applyFont="1" applyFill="1" applyBorder="1" applyAlignment="1">
      <alignment horizontal="left" vertical="top" wrapText="1"/>
    </xf>
    <xf numFmtId="0" fontId="0" fillId="0" borderId="13" xfId="0" applyFont="1" applyBorder="1" applyAlignment="1">
      <alignment horizontal="center" vertical="center"/>
    </xf>
    <xf numFmtId="0" fontId="0" fillId="0" borderId="15" xfId="0" applyFont="1" applyBorder="1" applyAlignment="1">
      <alignment horizontal="center" vertical="center"/>
    </xf>
    <xf numFmtId="0" fontId="0" fillId="0" borderId="13" xfId="0" applyFont="1" applyBorder="1" applyAlignment="1">
      <alignment horizontal="center"/>
    </xf>
    <xf numFmtId="0" fontId="0" fillId="0" borderId="15" xfId="0" applyFont="1" applyBorder="1" applyAlignment="1">
      <alignment horizontal="center"/>
    </xf>
    <xf numFmtId="0" fontId="0" fillId="0" borderId="14" xfId="0" applyFont="1" applyBorder="1" applyAlignment="1">
      <alignment horizontal="center"/>
    </xf>
    <xf numFmtId="0" fontId="0" fillId="35" borderId="13" xfId="0" applyFont="1" applyFill="1" applyBorder="1" applyAlignment="1">
      <alignment horizontal="center"/>
    </xf>
    <xf numFmtId="0" fontId="0" fillId="35" borderId="15" xfId="0" applyFont="1" applyFill="1" applyBorder="1" applyAlignment="1">
      <alignment horizontal="center"/>
    </xf>
    <xf numFmtId="0" fontId="20" fillId="0" borderId="0" xfId="0" applyFont="1" applyAlignment="1">
      <alignment horizontal="left"/>
    </xf>
    <xf numFmtId="0" fontId="18" fillId="0" borderId="10" xfId="0" applyFont="1" applyFill="1" applyBorder="1" applyAlignment="1">
      <alignment vertical="center"/>
    </xf>
    <xf numFmtId="0" fontId="0" fillId="0" borderId="15" xfId="0" quotePrefix="1" applyFont="1" applyFill="1" applyBorder="1"/>
    <xf numFmtId="0" fontId="0" fillId="0" borderId="10" xfId="0" quotePrefix="1" applyFont="1" applyFill="1" applyBorder="1"/>
    <xf numFmtId="0" fontId="0" fillId="0" borderId="10" xfId="0" applyFont="1" applyFill="1" applyBorder="1"/>
    <xf numFmtId="3" fontId="0" fillId="0" borderId="10" xfId="0" applyNumberFormat="1" applyFont="1" applyFill="1" applyBorder="1"/>
    <xf numFmtId="44" fontId="0" fillId="0" borderId="10" xfId="0" applyNumberFormat="1" applyFont="1" applyFill="1" applyBorder="1"/>
    <xf numFmtId="44" fontId="0" fillId="0" borderId="10" xfId="0" quotePrefix="1" applyNumberFormat="1" applyFont="1" applyFill="1" applyBorder="1"/>
    <xf numFmtId="14" fontId="0" fillId="0" borderId="10" xfId="0" applyNumberFormat="1" applyFont="1" applyFill="1" applyBorder="1"/>
    <xf numFmtId="4" fontId="0" fillId="0" borderId="10" xfId="0" applyNumberFormat="1" applyFont="1" applyFill="1" applyBorder="1"/>
    <xf numFmtId="0" fontId="21" fillId="0" borderId="10" xfId="0" applyFont="1" applyFill="1" applyBorder="1" applyAlignment="1">
      <alignment vertical="center"/>
    </xf>
    <xf numFmtId="0" fontId="22" fillId="0" borderId="15" xfId="0" quotePrefix="1" applyFont="1" applyFill="1" applyBorder="1"/>
    <xf numFmtId="0" fontId="22" fillId="0" borderId="10" xfId="0" quotePrefix="1" applyFont="1" applyFill="1" applyBorder="1"/>
    <xf numFmtId="0" fontId="22" fillId="0" borderId="10"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
  <sheetViews>
    <sheetView workbookViewId="0">
      <selection activeCell="H7" sqref="H7"/>
    </sheetView>
  </sheetViews>
  <sheetFormatPr defaultRowHeight="15" x14ac:dyDescent="0.25"/>
  <cols>
    <col min="1" max="1" width="5.42578125" style="1" customWidth="1"/>
    <col min="2" max="4" width="0" style="1" hidden="1" customWidth="1"/>
    <col min="5" max="5" width="9.140625" style="1"/>
    <col min="6" max="6" width="18.42578125" style="1" customWidth="1"/>
    <col min="7" max="7" width="11.85546875" style="1" customWidth="1"/>
    <col min="8" max="8" width="72.42578125" style="1" customWidth="1"/>
    <col min="9" max="9" width="61.85546875" style="1" customWidth="1"/>
    <col min="10" max="10" width="11.42578125" style="1" bestFit="1" customWidth="1"/>
    <col min="11" max="12" width="9.140625" style="1"/>
    <col min="13" max="13" width="28.85546875" style="1" bestFit="1" customWidth="1"/>
    <col min="14" max="14" width="55" style="1" bestFit="1" customWidth="1"/>
    <col min="15" max="16384" width="9.140625" style="1"/>
  </cols>
  <sheetData>
    <row r="1" spans="1:14" ht="30" x14ac:dyDescent="0.25">
      <c r="A1" s="2" t="s">
        <v>0</v>
      </c>
      <c r="B1" s="2" t="s">
        <v>1</v>
      </c>
      <c r="C1" s="2" t="s">
        <v>2</v>
      </c>
      <c r="D1" s="2" t="s">
        <v>3</v>
      </c>
      <c r="E1" s="2" t="s">
        <v>4</v>
      </c>
      <c r="F1" s="2" t="s">
        <v>5</v>
      </c>
      <c r="G1" s="2" t="s">
        <v>6</v>
      </c>
      <c r="H1" s="2" t="s">
        <v>7</v>
      </c>
      <c r="I1" s="2" t="s">
        <v>8</v>
      </c>
      <c r="J1" s="2" t="s">
        <v>9</v>
      </c>
      <c r="K1" s="3"/>
      <c r="M1" s="7" t="s">
        <v>10</v>
      </c>
      <c r="N1" s="7" t="s">
        <v>11</v>
      </c>
    </row>
    <row r="2" spans="1:14" ht="60" x14ac:dyDescent="0.25">
      <c r="A2" s="3">
        <v>1</v>
      </c>
      <c r="B2" s="3" t="s">
        <v>12</v>
      </c>
      <c r="C2" s="3" t="s">
        <v>13</v>
      </c>
      <c r="D2" s="3" t="s">
        <v>14</v>
      </c>
      <c r="E2" s="3" t="s">
        <v>15</v>
      </c>
      <c r="F2" s="3" t="s">
        <v>16</v>
      </c>
      <c r="G2" s="3" t="s">
        <v>17</v>
      </c>
      <c r="H2" s="5" t="s">
        <v>18</v>
      </c>
      <c r="I2" s="6" t="s">
        <v>19</v>
      </c>
      <c r="J2" s="4">
        <v>44468</v>
      </c>
      <c r="K2" s="3"/>
      <c r="M2" s="8" t="s">
        <v>20</v>
      </c>
      <c r="N2" s="9" t="s">
        <v>21</v>
      </c>
    </row>
    <row r="3" spans="1:14" ht="75" x14ac:dyDescent="0.25">
      <c r="A3" s="3">
        <v>2</v>
      </c>
      <c r="B3" s="3" t="s">
        <v>12</v>
      </c>
      <c r="C3" s="3" t="s">
        <v>13</v>
      </c>
      <c r="D3" s="3" t="s">
        <v>14</v>
      </c>
      <c r="E3" s="3" t="s">
        <v>15</v>
      </c>
      <c r="F3" s="3" t="s">
        <v>22</v>
      </c>
      <c r="G3" s="3" t="s">
        <v>17</v>
      </c>
      <c r="H3" s="5" t="s">
        <v>23</v>
      </c>
      <c r="I3" s="6" t="s">
        <v>24</v>
      </c>
      <c r="J3" s="4">
        <v>44468</v>
      </c>
      <c r="K3" s="3"/>
      <c r="M3" s="8" t="s">
        <v>25</v>
      </c>
      <c r="N3" s="9" t="s">
        <v>26</v>
      </c>
    </row>
    <row r="4" spans="1:14" ht="45" x14ac:dyDescent="0.25">
      <c r="A4" s="3">
        <v>3</v>
      </c>
      <c r="B4" s="3" t="s">
        <v>12</v>
      </c>
      <c r="C4" s="3" t="s">
        <v>13</v>
      </c>
      <c r="D4" s="3" t="s">
        <v>14</v>
      </c>
      <c r="E4" s="3" t="s">
        <v>15</v>
      </c>
      <c r="F4" s="3" t="s">
        <v>27</v>
      </c>
      <c r="G4" s="3" t="s">
        <v>17</v>
      </c>
      <c r="H4" s="5" t="s">
        <v>28</v>
      </c>
      <c r="I4" s="27" t="s">
        <v>1195</v>
      </c>
      <c r="J4" s="4">
        <v>44468</v>
      </c>
      <c r="K4" s="3"/>
      <c r="M4" s="8" t="s">
        <v>29</v>
      </c>
      <c r="N4" s="9" t="s">
        <v>30</v>
      </c>
    </row>
    <row r="5" spans="1:14" ht="60" x14ac:dyDescent="0.25">
      <c r="A5" s="3">
        <v>4</v>
      </c>
      <c r="B5" s="3" t="s">
        <v>12</v>
      </c>
      <c r="C5" s="3" t="s">
        <v>13</v>
      </c>
      <c r="D5" s="3" t="s">
        <v>14</v>
      </c>
      <c r="E5" s="3" t="s">
        <v>15</v>
      </c>
      <c r="F5" s="3" t="s">
        <v>31</v>
      </c>
      <c r="G5" s="3" t="s">
        <v>17</v>
      </c>
      <c r="H5" s="5" t="s">
        <v>32</v>
      </c>
      <c r="I5" s="27" t="s">
        <v>1196</v>
      </c>
      <c r="J5" s="4">
        <v>44468</v>
      </c>
      <c r="K5" s="3"/>
      <c r="M5" s="8" t="s">
        <v>33</v>
      </c>
      <c r="N5" s="9" t="s">
        <v>34</v>
      </c>
    </row>
    <row r="6" spans="1:14" ht="45" x14ac:dyDescent="0.25">
      <c r="A6" s="3">
        <v>5</v>
      </c>
      <c r="B6" s="3" t="s">
        <v>12</v>
      </c>
      <c r="C6" s="3" t="s">
        <v>13</v>
      </c>
      <c r="D6" s="3" t="s">
        <v>14</v>
      </c>
      <c r="E6" s="3" t="s">
        <v>15</v>
      </c>
      <c r="F6" s="3" t="s">
        <v>35</v>
      </c>
      <c r="G6" s="3" t="s">
        <v>17</v>
      </c>
      <c r="H6" s="5" t="s">
        <v>36</v>
      </c>
      <c r="I6" s="52" t="s">
        <v>1198</v>
      </c>
      <c r="J6" s="4">
        <v>44468</v>
      </c>
      <c r="K6" s="3"/>
      <c r="M6" s="8" t="s">
        <v>37</v>
      </c>
      <c r="N6" s="9" t="s">
        <v>38</v>
      </c>
    </row>
    <row r="7" spans="1:14" ht="105" x14ac:dyDescent="0.25">
      <c r="A7" s="3">
        <v>6</v>
      </c>
      <c r="B7" s="3" t="s">
        <v>12</v>
      </c>
      <c r="C7" s="3" t="s">
        <v>13</v>
      </c>
      <c r="D7" s="3" t="s">
        <v>14</v>
      </c>
      <c r="E7" s="3" t="s">
        <v>15</v>
      </c>
      <c r="F7" s="3" t="s">
        <v>39</v>
      </c>
      <c r="G7" s="3" t="s">
        <v>17</v>
      </c>
      <c r="H7" s="5" t="s">
        <v>40</v>
      </c>
      <c r="I7" s="51" t="s">
        <v>1197</v>
      </c>
      <c r="J7" s="4">
        <v>44468</v>
      </c>
      <c r="K7" s="3"/>
      <c r="M7" s="8" t="s">
        <v>41</v>
      </c>
      <c r="N7" s="9" t="s">
        <v>42</v>
      </c>
    </row>
    <row r="8" spans="1:14" ht="30" x14ac:dyDescent="0.25">
      <c r="A8" s="3">
        <v>7</v>
      </c>
      <c r="B8" s="3" t="s">
        <v>12</v>
      </c>
      <c r="C8" s="3" t="s">
        <v>13</v>
      </c>
      <c r="D8" s="3" t="s">
        <v>14</v>
      </c>
      <c r="E8" s="3" t="s">
        <v>15</v>
      </c>
      <c r="F8" s="3" t="s">
        <v>43</v>
      </c>
      <c r="G8" s="3" t="s">
        <v>17</v>
      </c>
      <c r="H8" s="6" t="s">
        <v>44</v>
      </c>
      <c r="I8" s="6"/>
      <c r="J8" s="4">
        <v>44468</v>
      </c>
      <c r="K8" s="3"/>
      <c r="M8" s="8" t="s">
        <v>45</v>
      </c>
      <c r="N8" s="9" t="s">
        <v>46</v>
      </c>
    </row>
    <row r="9" spans="1:14" ht="111.75" customHeight="1" x14ac:dyDescent="0.25">
      <c r="A9" s="3">
        <v>8</v>
      </c>
      <c r="B9" s="3" t="s">
        <v>12</v>
      </c>
      <c r="C9" s="3" t="s">
        <v>13</v>
      </c>
      <c r="D9" s="3" t="s">
        <v>14</v>
      </c>
      <c r="E9" s="3" t="s">
        <v>15</v>
      </c>
      <c r="F9" s="3" t="s">
        <v>47</v>
      </c>
      <c r="G9" s="3" t="s">
        <v>17</v>
      </c>
      <c r="H9" s="5" t="s">
        <v>48</v>
      </c>
      <c r="I9" s="6" t="s">
        <v>1199</v>
      </c>
      <c r="J9" s="4">
        <v>44468</v>
      </c>
      <c r="K9" s="3"/>
      <c r="M9" s="8" t="s">
        <v>49</v>
      </c>
      <c r="N9" s="9" t="s">
        <v>50</v>
      </c>
    </row>
    <row r="10" spans="1:14" ht="409.5" x14ac:dyDescent="0.25">
      <c r="A10" s="3">
        <v>9</v>
      </c>
      <c r="B10" s="3" t="s">
        <v>12</v>
      </c>
      <c r="C10" s="3" t="s">
        <v>13</v>
      </c>
      <c r="D10" s="3" t="s">
        <v>14</v>
      </c>
      <c r="E10" s="3" t="s">
        <v>15</v>
      </c>
      <c r="F10" s="3" t="s">
        <v>51</v>
      </c>
      <c r="G10" s="3" t="s">
        <v>17</v>
      </c>
      <c r="H10" s="6" t="s">
        <v>52</v>
      </c>
      <c r="I10" s="6"/>
      <c r="J10" s="4">
        <v>44468</v>
      </c>
      <c r="K10" s="3"/>
    </row>
    <row r="11" spans="1:14" ht="120" x14ac:dyDescent="0.25">
      <c r="A11" s="3">
        <v>10</v>
      </c>
      <c r="B11" s="3" t="s">
        <v>12</v>
      </c>
      <c r="C11" s="3" t="s">
        <v>13</v>
      </c>
      <c r="D11" s="3" t="s">
        <v>14</v>
      </c>
      <c r="E11" s="3" t="s">
        <v>15</v>
      </c>
      <c r="F11" s="3" t="s">
        <v>53</v>
      </c>
      <c r="G11" s="3" t="s">
        <v>17</v>
      </c>
      <c r="H11" s="6" t="s">
        <v>54</v>
      </c>
      <c r="I11" s="6"/>
      <c r="J11" s="4">
        <v>44468</v>
      </c>
      <c r="K11" s="3"/>
    </row>
    <row r="12" spans="1:14" ht="60" x14ac:dyDescent="0.25">
      <c r="A12" s="3">
        <v>11</v>
      </c>
      <c r="B12" s="3" t="s">
        <v>12</v>
      </c>
      <c r="C12" s="3" t="s">
        <v>13</v>
      </c>
      <c r="D12" s="3" t="s">
        <v>14</v>
      </c>
      <c r="E12" s="3" t="s">
        <v>15</v>
      </c>
      <c r="F12" s="3" t="s">
        <v>55</v>
      </c>
      <c r="G12" s="3" t="s">
        <v>17</v>
      </c>
      <c r="H12" s="6" t="s">
        <v>56</v>
      </c>
      <c r="I12" s="6"/>
      <c r="J12" s="4">
        <v>44468</v>
      </c>
      <c r="K12" s="3"/>
    </row>
    <row r="13" spans="1:14" ht="30" x14ac:dyDescent="0.25">
      <c r="A13" s="3">
        <v>12</v>
      </c>
      <c r="B13" s="3" t="s">
        <v>12</v>
      </c>
      <c r="C13" s="3" t="s">
        <v>13</v>
      </c>
      <c r="D13" s="3" t="s">
        <v>14</v>
      </c>
      <c r="E13" s="3" t="s">
        <v>15</v>
      </c>
      <c r="F13" s="3" t="s">
        <v>57</v>
      </c>
      <c r="G13" s="3" t="s">
        <v>17</v>
      </c>
      <c r="H13" s="6" t="s">
        <v>58</v>
      </c>
      <c r="I13" s="6"/>
      <c r="J13" s="4">
        <v>44468</v>
      </c>
      <c r="K13" s="3"/>
    </row>
    <row r="14" spans="1:14" ht="30" x14ac:dyDescent="0.25">
      <c r="A14" s="3">
        <v>13</v>
      </c>
      <c r="B14" s="3" t="s">
        <v>12</v>
      </c>
      <c r="C14" s="3" t="s">
        <v>13</v>
      </c>
      <c r="D14" s="3" t="s">
        <v>14</v>
      </c>
      <c r="E14" s="3" t="s">
        <v>15</v>
      </c>
      <c r="F14" s="3" t="s">
        <v>59</v>
      </c>
      <c r="G14" s="3" t="s">
        <v>17</v>
      </c>
      <c r="H14" s="6" t="s">
        <v>60</v>
      </c>
      <c r="I14" s="6"/>
      <c r="J14" s="4">
        <v>44468</v>
      </c>
      <c r="K14" s="3"/>
    </row>
    <row r="15" spans="1:14" ht="45" x14ac:dyDescent="0.25">
      <c r="A15" s="3">
        <v>14</v>
      </c>
      <c r="B15" s="3" t="s">
        <v>12</v>
      </c>
      <c r="C15" s="3" t="s">
        <v>13</v>
      </c>
      <c r="D15" s="3" t="s">
        <v>14</v>
      </c>
      <c r="E15" s="3" t="s">
        <v>15</v>
      </c>
      <c r="F15" s="3" t="s">
        <v>61</v>
      </c>
      <c r="G15" s="3" t="s">
        <v>17</v>
      </c>
      <c r="H15" s="6" t="s">
        <v>62</v>
      </c>
      <c r="I15" s="6"/>
      <c r="J15" s="4">
        <v>44468</v>
      </c>
      <c r="K15" s="3"/>
    </row>
    <row r="16" spans="1:14" ht="30" x14ac:dyDescent="0.25">
      <c r="A16" s="3">
        <v>15</v>
      </c>
      <c r="B16" s="3" t="s">
        <v>12</v>
      </c>
      <c r="C16" s="3" t="s">
        <v>13</v>
      </c>
      <c r="D16" s="3" t="s">
        <v>14</v>
      </c>
      <c r="E16" s="3" t="s">
        <v>15</v>
      </c>
      <c r="F16" s="3" t="s">
        <v>63</v>
      </c>
      <c r="G16" s="3" t="s">
        <v>17</v>
      </c>
      <c r="H16" s="6" t="s">
        <v>64</v>
      </c>
      <c r="I16" s="6"/>
      <c r="J16" s="4">
        <v>44468</v>
      </c>
      <c r="K16" s="3"/>
    </row>
    <row r="17" spans="1:11" ht="30" x14ac:dyDescent="0.25">
      <c r="A17" s="3">
        <v>16</v>
      </c>
      <c r="B17" s="3" t="s">
        <v>12</v>
      </c>
      <c r="C17" s="3" t="s">
        <v>13</v>
      </c>
      <c r="D17" s="3" t="s">
        <v>14</v>
      </c>
      <c r="E17" s="3" t="s">
        <v>15</v>
      </c>
      <c r="F17" s="3" t="s">
        <v>65</v>
      </c>
      <c r="G17" s="3" t="s">
        <v>17</v>
      </c>
      <c r="H17" s="6" t="s">
        <v>66</v>
      </c>
      <c r="I17" s="6"/>
      <c r="J17" s="4">
        <v>44468</v>
      </c>
      <c r="K17" s="3"/>
    </row>
    <row r="18" spans="1:11" ht="30" x14ac:dyDescent="0.25">
      <c r="A18" s="3">
        <v>17</v>
      </c>
      <c r="B18" s="3" t="s">
        <v>12</v>
      </c>
      <c r="C18" s="3" t="s">
        <v>13</v>
      </c>
      <c r="D18" s="3" t="s">
        <v>14</v>
      </c>
      <c r="E18" s="3" t="s">
        <v>15</v>
      </c>
      <c r="F18" s="3" t="s">
        <v>65</v>
      </c>
      <c r="G18" s="3" t="s">
        <v>17</v>
      </c>
      <c r="H18" s="6" t="s">
        <v>67</v>
      </c>
      <c r="I18" s="6"/>
      <c r="J18" s="4">
        <v>44468</v>
      </c>
      <c r="K18" s="3"/>
    </row>
    <row r="19" spans="1:11" ht="45" x14ac:dyDescent="0.25">
      <c r="A19" s="3">
        <v>18</v>
      </c>
      <c r="B19" s="3" t="s">
        <v>12</v>
      </c>
      <c r="C19" s="3" t="s">
        <v>13</v>
      </c>
      <c r="D19" s="3" t="s">
        <v>14</v>
      </c>
      <c r="E19" s="3" t="s">
        <v>15</v>
      </c>
      <c r="F19" s="3" t="s">
        <v>68</v>
      </c>
      <c r="G19" s="3" t="s">
        <v>17</v>
      </c>
      <c r="H19" s="24" t="s">
        <v>69</v>
      </c>
      <c r="I19" s="24"/>
      <c r="J19" s="4">
        <v>44468</v>
      </c>
      <c r="K19" s="3"/>
    </row>
    <row r="20" spans="1:11" ht="165" x14ac:dyDescent="0.25">
      <c r="A20" s="3">
        <v>19</v>
      </c>
      <c r="B20" s="3" t="s">
        <v>12</v>
      </c>
      <c r="C20" s="3" t="s">
        <v>13</v>
      </c>
      <c r="D20" s="3" t="s">
        <v>14</v>
      </c>
      <c r="E20" s="3" t="s">
        <v>15</v>
      </c>
      <c r="F20" s="3" t="s">
        <v>70</v>
      </c>
      <c r="G20" s="3" t="s">
        <v>17</v>
      </c>
      <c r="H20" s="6" t="s">
        <v>71</v>
      </c>
      <c r="I20" s="6"/>
      <c r="J20" s="4">
        <v>44468</v>
      </c>
      <c r="K20" s="3"/>
    </row>
    <row r="21" spans="1:11" ht="75" x14ac:dyDescent="0.25">
      <c r="A21" s="3">
        <v>20</v>
      </c>
      <c r="B21" s="3" t="s">
        <v>12</v>
      </c>
      <c r="C21" s="3" t="s">
        <v>13</v>
      </c>
      <c r="D21" s="3" t="s">
        <v>14</v>
      </c>
      <c r="E21" s="3" t="s">
        <v>72</v>
      </c>
      <c r="F21" s="3" t="s">
        <v>73</v>
      </c>
      <c r="G21" s="3" t="s">
        <v>17</v>
      </c>
      <c r="H21" s="6" t="s">
        <v>74</v>
      </c>
      <c r="I21" s="6"/>
      <c r="J21" s="4">
        <v>44468</v>
      </c>
      <c r="K21" s="3"/>
    </row>
    <row r="22" spans="1:11" ht="409.5" x14ac:dyDescent="0.25">
      <c r="A22" s="3">
        <v>21</v>
      </c>
      <c r="B22" s="3" t="s">
        <v>12</v>
      </c>
      <c r="C22" s="3" t="s">
        <v>13</v>
      </c>
      <c r="D22" s="3" t="s">
        <v>14</v>
      </c>
      <c r="E22" s="3" t="s">
        <v>72</v>
      </c>
      <c r="F22" s="3" t="s">
        <v>75</v>
      </c>
      <c r="G22" s="3" t="s">
        <v>17</v>
      </c>
      <c r="H22" s="6" t="s">
        <v>76</v>
      </c>
      <c r="I22" s="6"/>
      <c r="J22" s="4">
        <v>44468</v>
      </c>
      <c r="K22" s="3"/>
    </row>
    <row r="23" spans="1:11" ht="240" x14ac:dyDescent="0.25">
      <c r="A23" s="3">
        <v>22</v>
      </c>
      <c r="B23" s="3" t="s">
        <v>12</v>
      </c>
      <c r="C23" s="3" t="s">
        <v>13</v>
      </c>
      <c r="D23" s="3" t="s">
        <v>14</v>
      </c>
      <c r="E23" s="3" t="s">
        <v>72</v>
      </c>
      <c r="F23" s="3" t="s">
        <v>77</v>
      </c>
      <c r="G23" s="3" t="s">
        <v>17</v>
      </c>
      <c r="H23" s="6" t="s">
        <v>78</v>
      </c>
      <c r="I23" s="6"/>
      <c r="J23" s="4">
        <v>44468</v>
      </c>
      <c r="K23" s="3"/>
    </row>
    <row r="24" spans="1:11" ht="105" x14ac:dyDescent="0.25">
      <c r="A24" s="3">
        <v>23</v>
      </c>
      <c r="B24" s="3" t="s">
        <v>12</v>
      </c>
      <c r="C24" s="3" t="s">
        <v>13</v>
      </c>
      <c r="D24" s="3" t="s">
        <v>14</v>
      </c>
      <c r="E24" s="3" t="s">
        <v>15</v>
      </c>
      <c r="F24" s="3" t="s">
        <v>47</v>
      </c>
      <c r="G24" s="3" t="s">
        <v>79</v>
      </c>
      <c r="H24" s="5" t="s">
        <v>80</v>
      </c>
      <c r="I24" s="6" t="s">
        <v>1199</v>
      </c>
      <c r="J24" s="4">
        <v>44470</v>
      </c>
      <c r="K24" s="3"/>
    </row>
    <row r="25" spans="1:11" ht="60" x14ac:dyDescent="0.25">
      <c r="A25" s="3">
        <v>24</v>
      </c>
      <c r="B25" s="3" t="s">
        <v>12</v>
      </c>
      <c r="C25" s="3" t="s">
        <v>13</v>
      </c>
      <c r="D25" s="3" t="s">
        <v>14</v>
      </c>
      <c r="E25" s="3" t="s">
        <v>15</v>
      </c>
      <c r="F25" s="3" t="s">
        <v>81</v>
      </c>
      <c r="G25" s="3" t="s">
        <v>79</v>
      </c>
      <c r="H25" s="5" t="s">
        <v>82</v>
      </c>
      <c r="I25" s="27" t="s">
        <v>1200</v>
      </c>
      <c r="J25" s="4">
        <v>44470</v>
      </c>
      <c r="K25" s="3"/>
    </row>
    <row r="26" spans="1:11" ht="60" x14ac:dyDescent="0.25">
      <c r="A26" s="3">
        <v>25</v>
      </c>
      <c r="B26" s="3" t="s">
        <v>12</v>
      </c>
      <c r="C26" s="3" t="s">
        <v>13</v>
      </c>
      <c r="D26" s="3" t="s">
        <v>14</v>
      </c>
      <c r="E26" s="3" t="s">
        <v>15</v>
      </c>
      <c r="F26" s="3" t="s">
        <v>31</v>
      </c>
      <c r="G26" s="3" t="s">
        <v>79</v>
      </c>
      <c r="H26" s="6" t="s">
        <v>83</v>
      </c>
      <c r="I26" s="6"/>
      <c r="J26" s="4">
        <v>44470</v>
      </c>
      <c r="K26" s="3"/>
    </row>
    <row r="27" spans="1:11" ht="60" x14ac:dyDescent="0.25">
      <c r="A27" s="3">
        <v>26</v>
      </c>
      <c r="B27" s="3" t="s">
        <v>12</v>
      </c>
      <c r="C27" s="3" t="s">
        <v>13</v>
      </c>
      <c r="D27" s="3" t="s">
        <v>14</v>
      </c>
      <c r="E27" s="3" t="s">
        <v>15</v>
      </c>
      <c r="F27" s="3" t="s">
        <v>84</v>
      </c>
      <c r="G27" s="3" t="s">
        <v>79</v>
      </c>
      <c r="H27" s="6" t="s">
        <v>85</v>
      </c>
      <c r="I27" s="6"/>
      <c r="J27" s="4">
        <v>44470</v>
      </c>
      <c r="K27" s="3"/>
    </row>
    <row r="28" spans="1:11" ht="90" x14ac:dyDescent="0.25">
      <c r="A28" s="3">
        <v>27</v>
      </c>
      <c r="B28" s="3" t="s">
        <v>12</v>
      </c>
      <c r="C28" s="3" t="s">
        <v>13</v>
      </c>
      <c r="D28" s="3" t="s">
        <v>14</v>
      </c>
      <c r="E28" s="3" t="s">
        <v>15</v>
      </c>
      <c r="F28" s="3" t="s">
        <v>86</v>
      </c>
      <c r="G28" s="3" t="s">
        <v>87</v>
      </c>
      <c r="H28" s="6" t="s">
        <v>88</v>
      </c>
      <c r="I28" s="6"/>
      <c r="J28" s="4">
        <v>44473</v>
      </c>
      <c r="K28" s="3"/>
    </row>
    <row r="29" spans="1:11" ht="45" x14ac:dyDescent="0.25">
      <c r="A29" s="3">
        <v>28</v>
      </c>
      <c r="B29" s="3" t="s">
        <v>12</v>
      </c>
      <c r="C29" s="3" t="s">
        <v>13</v>
      </c>
      <c r="D29" s="3" t="s">
        <v>14</v>
      </c>
      <c r="E29" s="3" t="s">
        <v>15</v>
      </c>
      <c r="F29" s="3" t="s">
        <v>89</v>
      </c>
      <c r="G29" s="3" t="s">
        <v>87</v>
      </c>
      <c r="H29" s="6" t="s">
        <v>90</v>
      </c>
      <c r="I29" s="6"/>
      <c r="J29" s="4">
        <v>44473</v>
      </c>
      <c r="K29" s="3"/>
    </row>
    <row r="30" spans="1:11" ht="45" x14ac:dyDescent="0.25">
      <c r="A30" s="3">
        <v>29</v>
      </c>
      <c r="B30" s="3" t="s">
        <v>12</v>
      </c>
      <c r="C30" s="3" t="s">
        <v>13</v>
      </c>
      <c r="D30" s="3" t="s">
        <v>14</v>
      </c>
      <c r="E30" s="3" t="s">
        <v>15</v>
      </c>
      <c r="F30" s="3" t="s">
        <v>91</v>
      </c>
      <c r="G30" s="3" t="s">
        <v>87</v>
      </c>
      <c r="H30" s="6" t="s">
        <v>92</v>
      </c>
      <c r="I30" s="6"/>
      <c r="J30" s="4">
        <v>44473</v>
      </c>
      <c r="K30" s="3"/>
    </row>
    <row r="31" spans="1:11" ht="45" x14ac:dyDescent="0.25">
      <c r="A31" s="3">
        <v>30</v>
      </c>
      <c r="B31" s="3" t="s">
        <v>12</v>
      </c>
      <c r="C31" s="3" t="s">
        <v>13</v>
      </c>
      <c r="D31" s="3" t="s">
        <v>14</v>
      </c>
      <c r="E31" s="3" t="s">
        <v>15</v>
      </c>
      <c r="F31" s="3" t="s">
        <v>93</v>
      </c>
      <c r="G31" s="3" t="s">
        <v>87</v>
      </c>
      <c r="H31" s="6" t="s">
        <v>94</v>
      </c>
      <c r="I31" s="6"/>
      <c r="J31" s="4">
        <v>44473</v>
      </c>
      <c r="K31" s="3"/>
    </row>
    <row r="32" spans="1:11" ht="45" x14ac:dyDescent="0.25">
      <c r="A32" s="3">
        <v>31</v>
      </c>
      <c r="B32" s="3" t="s">
        <v>12</v>
      </c>
      <c r="C32" s="3" t="s">
        <v>13</v>
      </c>
      <c r="D32" s="3" t="s">
        <v>14</v>
      </c>
      <c r="E32" s="3" t="s">
        <v>15</v>
      </c>
      <c r="F32" s="3" t="s">
        <v>95</v>
      </c>
      <c r="G32" s="3" t="s">
        <v>87</v>
      </c>
      <c r="H32" s="6" t="s">
        <v>96</v>
      </c>
      <c r="I32" s="6"/>
      <c r="J32" s="4">
        <v>44473</v>
      </c>
      <c r="K32" s="3"/>
    </row>
    <row r="33" spans="1:11" ht="165" x14ac:dyDescent="0.25">
      <c r="A33" s="3">
        <v>32</v>
      </c>
      <c r="B33" s="3" t="s">
        <v>12</v>
      </c>
      <c r="C33" s="3" t="s">
        <v>13</v>
      </c>
      <c r="D33" s="3" t="s">
        <v>14</v>
      </c>
      <c r="E33" s="3" t="s">
        <v>15</v>
      </c>
      <c r="F33" s="3" t="s">
        <v>97</v>
      </c>
      <c r="G33" s="3" t="s">
        <v>87</v>
      </c>
      <c r="H33" s="6" t="s">
        <v>98</v>
      </c>
      <c r="I33" s="6"/>
      <c r="J33" s="4">
        <v>44473</v>
      </c>
      <c r="K33" s="3"/>
    </row>
    <row r="34" spans="1:11" ht="45" x14ac:dyDescent="0.25">
      <c r="A34" s="3">
        <v>33</v>
      </c>
      <c r="B34" s="3" t="s">
        <v>12</v>
      </c>
      <c r="C34" s="3" t="s">
        <v>13</v>
      </c>
      <c r="D34" s="3" t="s">
        <v>14</v>
      </c>
      <c r="E34" s="3" t="s">
        <v>15</v>
      </c>
      <c r="F34" s="3" t="s">
        <v>99</v>
      </c>
      <c r="G34" s="3" t="s">
        <v>87</v>
      </c>
      <c r="H34" s="6" t="s">
        <v>100</v>
      </c>
      <c r="I34" s="6"/>
      <c r="J34" s="4">
        <v>44473</v>
      </c>
      <c r="K34" s="3"/>
    </row>
    <row r="35" spans="1:11" ht="90" x14ac:dyDescent="0.25">
      <c r="A35" s="3">
        <v>34</v>
      </c>
      <c r="B35" s="3" t="s">
        <v>12</v>
      </c>
      <c r="C35" s="3" t="s">
        <v>13</v>
      </c>
      <c r="D35" s="3" t="s">
        <v>14</v>
      </c>
      <c r="E35" s="3" t="s">
        <v>15</v>
      </c>
      <c r="F35" s="3" t="s">
        <v>101</v>
      </c>
      <c r="G35" s="3" t="s">
        <v>87</v>
      </c>
      <c r="H35" s="6" t="s">
        <v>102</v>
      </c>
      <c r="I35" s="6"/>
      <c r="J35" s="4">
        <v>44473</v>
      </c>
      <c r="K35" s="3"/>
    </row>
    <row r="36" spans="1:11" ht="90" x14ac:dyDescent="0.25">
      <c r="A36" s="3">
        <v>35</v>
      </c>
      <c r="B36" s="3" t="s">
        <v>12</v>
      </c>
      <c r="C36" s="3" t="s">
        <v>13</v>
      </c>
      <c r="D36" s="3" t="s">
        <v>14</v>
      </c>
      <c r="E36" s="3" t="s">
        <v>15</v>
      </c>
      <c r="F36" s="3" t="s">
        <v>103</v>
      </c>
      <c r="G36" s="3" t="s">
        <v>87</v>
      </c>
      <c r="H36" s="6" t="s">
        <v>104</v>
      </c>
      <c r="I36" s="6"/>
      <c r="J36" s="4">
        <v>44473</v>
      </c>
      <c r="K36" s="3"/>
    </row>
    <row r="37" spans="1:11" ht="45" x14ac:dyDescent="0.25">
      <c r="A37" s="3">
        <v>36</v>
      </c>
      <c r="B37" s="3" t="s">
        <v>12</v>
      </c>
      <c r="C37" s="3" t="s">
        <v>13</v>
      </c>
      <c r="D37" s="3" t="s">
        <v>14</v>
      </c>
      <c r="E37" s="3" t="s">
        <v>15</v>
      </c>
      <c r="F37" s="3" t="s">
        <v>105</v>
      </c>
      <c r="G37" s="3" t="s">
        <v>87</v>
      </c>
      <c r="H37" s="6" t="s">
        <v>106</v>
      </c>
      <c r="I37" s="6"/>
      <c r="J37" s="4">
        <v>44473</v>
      </c>
      <c r="K37" s="3"/>
    </row>
    <row r="38" spans="1:11" ht="45" x14ac:dyDescent="0.25">
      <c r="A38" s="3">
        <v>37</v>
      </c>
      <c r="B38" s="3" t="s">
        <v>12</v>
      </c>
      <c r="C38" s="3" t="s">
        <v>13</v>
      </c>
      <c r="D38" s="3" t="s">
        <v>14</v>
      </c>
      <c r="E38" s="3" t="s">
        <v>15</v>
      </c>
      <c r="F38" s="3" t="s">
        <v>107</v>
      </c>
      <c r="G38" s="3" t="s">
        <v>87</v>
      </c>
      <c r="H38" s="6" t="s">
        <v>108</v>
      </c>
      <c r="I38" s="6"/>
      <c r="J38" s="4">
        <v>44473</v>
      </c>
      <c r="K38" s="3"/>
    </row>
    <row r="39" spans="1:11" ht="75" x14ac:dyDescent="0.25">
      <c r="A39" s="3">
        <v>38</v>
      </c>
      <c r="B39" s="3" t="s">
        <v>12</v>
      </c>
      <c r="C39" s="3" t="s">
        <v>13</v>
      </c>
      <c r="D39" s="3" t="s">
        <v>14</v>
      </c>
      <c r="E39" s="3" t="s">
        <v>15</v>
      </c>
      <c r="F39" s="3" t="s">
        <v>109</v>
      </c>
      <c r="G39" s="3" t="s">
        <v>87</v>
      </c>
      <c r="H39" s="6" t="s">
        <v>110</v>
      </c>
      <c r="I39" s="6"/>
      <c r="J39" s="4">
        <v>44473</v>
      </c>
      <c r="K39" s="3"/>
    </row>
    <row r="40" spans="1:11" ht="45" x14ac:dyDescent="0.25">
      <c r="A40" s="3">
        <v>39</v>
      </c>
      <c r="B40" s="3" t="s">
        <v>12</v>
      </c>
      <c r="C40" s="3" t="s">
        <v>13</v>
      </c>
      <c r="D40" s="3" t="s">
        <v>14</v>
      </c>
      <c r="E40" s="3" t="s">
        <v>15</v>
      </c>
      <c r="F40" s="3" t="s">
        <v>111</v>
      </c>
      <c r="G40" s="3" t="s">
        <v>87</v>
      </c>
      <c r="H40" s="6" t="s">
        <v>112</v>
      </c>
      <c r="I40" s="6"/>
      <c r="J40" s="4">
        <v>44473</v>
      </c>
      <c r="K40" s="3"/>
    </row>
  </sheetData>
  <autoFilter ref="A1:N40" xr:uid="{C9AD3031-FEC3-4945-B004-6E5442EC3347}"/>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126B1-D4A9-415A-BAB1-433055D330A5}">
  <dimension ref="A1:AX332"/>
  <sheetViews>
    <sheetView tabSelected="1" workbookViewId="0">
      <selection activeCell="H12" sqref="H12"/>
    </sheetView>
  </sheetViews>
  <sheetFormatPr defaultRowHeight="15" x14ac:dyDescent="0.25"/>
  <cols>
    <col min="1" max="1" width="28.85546875" style="10" bestFit="1" customWidth="1"/>
    <col min="2" max="3" width="33.28515625" style="28" hidden="1" customWidth="1"/>
    <col min="4" max="4" width="8.7109375" style="28" hidden="1" customWidth="1"/>
    <col min="5" max="5" width="39" style="28" hidden="1" customWidth="1"/>
    <col min="6" max="6" width="8.7109375" style="28" hidden="1" customWidth="1"/>
    <col min="7" max="7" width="23.7109375" style="28" hidden="1" customWidth="1"/>
    <col min="8" max="8" width="60.85546875" style="28" bestFit="1" customWidth="1"/>
    <col min="9" max="9" width="15.7109375" style="28" hidden="1" customWidth="1"/>
    <col min="10" max="10" width="13.28515625" style="28" hidden="1" customWidth="1"/>
    <col min="11" max="11" width="0" style="28" hidden="1" customWidth="1"/>
    <col min="12" max="12" width="13.7109375" style="29" hidden="1" customWidth="1"/>
    <col min="13" max="13" width="16.140625" style="29" hidden="1" customWidth="1"/>
    <col min="14" max="14" width="13.7109375" style="29" hidden="1" customWidth="1"/>
    <col min="15" max="16" width="11.7109375" style="29" hidden="1" customWidth="1"/>
    <col min="17" max="18" width="13.28515625" style="30" hidden="1" customWidth="1"/>
    <col min="19" max="19" width="0" style="28" hidden="1" customWidth="1"/>
    <col min="20" max="21" width="12" style="29" hidden="1" customWidth="1"/>
    <col min="22" max="22" width="11.28515625" style="28" hidden="1" customWidth="1"/>
    <col min="23" max="24" width="14.28515625" style="29" hidden="1" customWidth="1"/>
    <col min="25" max="25" width="9.28515625" style="28" hidden="1" customWidth="1"/>
    <col min="26" max="26" width="34.85546875" style="28" hidden="1" customWidth="1"/>
    <col min="27" max="27" width="6.85546875" style="28" hidden="1" customWidth="1"/>
    <col min="28" max="32" width="17.42578125" style="28" hidden="1" customWidth="1"/>
    <col min="33" max="33" width="16.140625" style="28" hidden="1" customWidth="1"/>
    <col min="34" max="34" width="6.5703125" style="28" hidden="1" customWidth="1"/>
    <col min="35" max="37" width="0" style="30" hidden="1" customWidth="1"/>
    <col min="38" max="38" width="12.28515625" style="29" hidden="1" customWidth="1"/>
    <col min="39" max="39" width="11.42578125" style="29" hidden="1" customWidth="1"/>
    <col min="40" max="40" width="12" style="29" hidden="1" customWidth="1"/>
    <col min="41" max="41" width="12.140625" style="29" hidden="1" customWidth="1"/>
    <col min="42" max="43" width="10.42578125" style="28" hidden="1" customWidth="1"/>
    <col min="44" max="44" width="8.42578125" style="28" hidden="1" customWidth="1"/>
    <col min="45" max="45" width="8.140625" style="28" hidden="1" customWidth="1"/>
    <col min="46" max="46" width="41.7109375" style="28" hidden="1" customWidth="1"/>
    <col min="47" max="47" width="9.28515625" style="28" hidden="1" customWidth="1"/>
    <col min="48" max="50" width="14" style="28" customWidth="1"/>
    <col min="51" max="252" width="9.140625" style="49"/>
    <col min="253" max="253" width="13.85546875" style="49" customWidth="1"/>
    <col min="254" max="254" width="28.85546875" style="49" bestFit="1" customWidth="1"/>
    <col min="255" max="258" width="0" style="49" hidden="1" customWidth="1"/>
    <col min="259" max="259" width="8.7109375" style="49" bestFit="1" customWidth="1"/>
    <col min="260" max="260" width="23.7109375" style="49" customWidth="1"/>
    <col min="261" max="261" width="60.85546875" style="49" bestFit="1" customWidth="1"/>
    <col min="262" max="281" width="0" style="49" hidden="1" customWidth="1"/>
    <col min="282" max="285" width="17.42578125" style="49" customWidth="1"/>
    <col min="286" max="286" width="16.140625" style="49" bestFit="1" customWidth="1"/>
    <col min="287" max="298" width="0" style="49" hidden="1" customWidth="1"/>
    <col min="299" max="299" width="41.7109375" style="49" bestFit="1" customWidth="1"/>
    <col min="300" max="300" width="0" style="49" hidden="1" customWidth="1"/>
    <col min="301" max="304" width="9.140625" style="49"/>
    <col min="305" max="305" width="22.7109375" style="49" customWidth="1"/>
    <col min="306" max="306" width="16.28515625" style="49" customWidth="1"/>
    <col min="307" max="508" width="9.140625" style="49"/>
    <col min="509" max="509" width="13.85546875" style="49" customWidth="1"/>
    <col min="510" max="510" width="28.85546875" style="49" bestFit="1" customWidth="1"/>
    <col min="511" max="514" width="0" style="49" hidden="1" customWidth="1"/>
    <col min="515" max="515" width="8.7109375" style="49" bestFit="1" customWidth="1"/>
    <col min="516" max="516" width="23.7109375" style="49" customWidth="1"/>
    <col min="517" max="517" width="60.85546875" style="49" bestFit="1" customWidth="1"/>
    <col min="518" max="537" width="0" style="49" hidden="1" customWidth="1"/>
    <col min="538" max="541" width="17.42578125" style="49" customWidth="1"/>
    <col min="542" max="542" width="16.140625" style="49" bestFit="1" customWidth="1"/>
    <col min="543" max="554" width="0" style="49" hidden="1" customWidth="1"/>
    <col min="555" max="555" width="41.7109375" style="49" bestFit="1" customWidth="1"/>
    <col min="556" max="556" width="0" style="49" hidden="1" customWidth="1"/>
    <col min="557" max="560" width="9.140625" style="49"/>
    <col min="561" max="561" width="22.7109375" style="49" customWidth="1"/>
    <col min="562" max="562" width="16.28515625" style="49" customWidth="1"/>
    <col min="563" max="764" width="9.140625" style="49"/>
    <col min="765" max="765" width="13.85546875" style="49" customWidth="1"/>
    <col min="766" max="766" width="28.85546875" style="49" bestFit="1" customWidth="1"/>
    <col min="767" max="770" width="0" style="49" hidden="1" customWidth="1"/>
    <col min="771" max="771" width="8.7109375" style="49" bestFit="1" customWidth="1"/>
    <col min="772" max="772" width="23.7109375" style="49" customWidth="1"/>
    <col min="773" max="773" width="60.85546875" style="49" bestFit="1" customWidth="1"/>
    <col min="774" max="793" width="0" style="49" hidden="1" customWidth="1"/>
    <col min="794" max="797" width="17.42578125" style="49" customWidth="1"/>
    <col min="798" max="798" width="16.140625" style="49" bestFit="1" customWidth="1"/>
    <col min="799" max="810" width="0" style="49" hidden="1" customWidth="1"/>
    <col min="811" max="811" width="41.7109375" style="49" bestFit="1" customWidth="1"/>
    <col min="812" max="812" width="0" style="49" hidden="1" customWidth="1"/>
    <col min="813" max="816" width="9.140625" style="49"/>
    <col min="817" max="817" width="22.7109375" style="49" customWidth="1"/>
    <col min="818" max="818" width="16.28515625" style="49" customWidth="1"/>
    <col min="819" max="1020" width="9.140625" style="49"/>
    <col min="1021" max="1021" width="13.85546875" style="49" customWidth="1"/>
    <col min="1022" max="1022" width="28.85546875" style="49" bestFit="1" customWidth="1"/>
    <col min="1023" max="1026" width="0" style="49" hidden="1" customWidth="1"/>
    <col min="1027" max="1027" width="8.7109375" style="49" bestFit="1" customWidth="1"/>
    <col min="1028" max="1028" width="23.7109375" style="49" customWidth="1"/>
    <col min="1029" max="1029" width="60.85546875" style="49" bestFit="1" customWidth="1"/>
    <col min="1030" max="1049" width="0" style="49" hidden="1" customWidth="1"/>
    <col min="1050" max="1053" width="17.42578125" style="49" customWidth="1"/>
    <col min="1054" max="1054" width="16.140625" style="49" bestFit="1" customWidth="1"/>
    <col min="1055" max="1066" width="0" style="49" hidden="1" customWidth="1"/>
    <col min="1067" max="1067" width="41.7109375" style="49" bestFit="1" customWidth="1"/>
    <col min="1068" max="1068" width="0" style="49" hidden="1" customWidth="1"/>
    <col min="1069" max="1072" width="9.140625" style="49"/>
    <col min="1073" max="1073" width="22.7109375" style="49" customWidth="1"/>
    <col min="1074" max="1074" width="16.28515625" style="49" customWidth="1"/>
    <col min="1075" max="1276" width="9.140625" style="49"/>
    <col min="1277" max="1277" width="13.85546875" style="49" customWidth="1"/>
    <col min="1278" max="1278" width="28.85546875" style="49" bestFit="1" customWidth="1"/>
    <col min="1279" max="1282" width="0" style="49" hidden="1" customWidth="1"/>
    <col min="1283" max="1283" width="8.7109375" style="49" bestFit="1" customWidth="1"/>
    <col min="1284" max="1284" width="23.7109375" style="49" customWidth="1"/>
    <col min="1285" max="1285" width="60.85546875" style="49" bestFit="1" customWidth="1"/>
    <col min="1286" max="1305" width="0" style="49" hidden="1" customWidth="1"/>
    <col min="1306" max="1309" width="17.42578125" style="49" customWidth="1"/>
    <col min="1310" max="1310" width="16.140625" style="49" bestFit="1" customWidth="1"/>
    <col min="1311" max="1322" width="0" style="49" hidden="1" customWidth="1"/>
    <col min="1323" max="1323" width="41.7109375" style="49" bestFit="1" customWidth="1"/>
    <col min="1324" max="1324" width="0" style="49" hidden="1" customWidth="1"/>
    <col min="1325" max="1328" width="9.140625" style="49"/>
    <col min="1329" max="1329" width="22.7109375" style="49" customWidth="1"/>
    <col min="1330" max="1330" width="16.28515625" style="49" customWidth="1"/>
    <col min="1331" max="1532" width="9.140625" style="49"/>
    <col min="1533" max="1533" width="13.85546875" style="49" customWidth="1"/>
    <col min="1534" max="1534" width="28.85546875" style="49" bestFit="1" customWidth="1"/>
    <col min="1535" max="1538" width="0" style="49" hidden="1" customWidth="1"/>
    <col min="1539" max="1539" width="8.7109375" style="49" bestFit="1" customWidth="1"/>
    <col min="1540" max="1540" width="23.7109375" style="49" customWidth="1"/>
    <col min="1541" max="1541" width="60.85546875" style="49" bestFit="1" customWidth="1"/>
    <col min="1542" max="1561" width="0" style="49" hidden="1" customWidth="1"/>
    <col min="1562" max="1565" width="17.42578125" style="49" customWidth="1"/>
    <col min="1566" max="1566" width="16.140625" style="49" bestFit="1" customWidth="1"/>
    <col min="1567" max="1578" width="0" style="49" hidden="1" customWidth="1"/>
    <col min="1579" max="1579" width="41.7109375" style="49" bestFit="1" customWidth="1"/>
    <col min="1580" max="1580" width="0" style="49" hidden="1" customWidth="1"/>
    <col min="1581" max="1584" width="9.140625" style="49"/>
    <col min="1585" max="1585" width="22.7109375" style="49" customWidth="1"/>
    <col min="1586" max="1586" width="16.28515625" style="49" customWidth="1"/>
    <col min="1587" max="1788" width="9.140625" style="49"/>
    <col min="1789" max="1789" width="13.85546875" style="49" customWidth="1"/>
    <col min="1790" max="1790" width="28.85546875" style="49" bestFit="1" customWidth="1"/>
    <col min="1791" max="1794" width="0" style="49" hidden="1" customWidth="1"/>
    <col min="1795" max="1795" width="8.7109375" style="49" bestFit="1" customWidth="1"/>
    <col min="1796" max="1796" width="23.7109375" style="49" customWidth="1"/>
    <col min="1797" max="1797" width="60.85546875" style="49" bestFit="1" customWidth="1"/>
    <col min="1798" max="1817" width="0" style="49" hidden="1" customWidth="1"/>
    <col min="1818" max="1821" width="17.42578125" style="49" customWidth="1"/>
    <col min="1822" max="1822" width="16.140625" style="49" bestFit="1" customWidth="1"/>
    <col min="1823" max="1834" width="0" style="49" hidden="1" customWidth="1"/>
    <col min="1835" max="1835" width="41.7109375" style="49" bestFit="1" customWidth="1"/>
    <col min="1836" max="1836" width="0" style="49" hidden="1" customWidth="1"/>
    <col min="1837" max="1840" width="9.140625" style="49"/>
    <col min="1841" max="1841" width="22.7109375" style="49" customWidth="1"/>
    <col min="1842" max="1842" width="16.28515625" style="49" customWidth="1"/>
    <col min="1843" max="2044" width="9.140625" style="49"/>
    <col min="2045" max="2045" width="13.85546875" style="49" customWidth="1"/>
    <col min="2046" max="2046" width="28.85546875" style="49" bestFit="1" customWidth="1"/>
    <col min="2047" max="2050" width="0" style="49" hidden="1" customWidth="1"/>
    <col min="2051" max="2051" width="8.7109375" style="49" bestFit="1" customWidth="1"/>
    <col min="2052" max="2052" width="23.7109375" style="49" customWidth="1"/>
    <col min="2053" max="2053" width="60.85546875" style="49" bestFit="1" customWidth="1"/>
    <col min="2054" max="2073" width="0" style="49" hidden="1" customWidth="1"/>
    <col min="2074" max="2077" width="17.42578125" style="49" customWidth="1"/>
    <col min="2078" max="2078" width="16.140625" style="49" bestFit="1" customWidth="1"/>
    <col min="2079" max="2090" width="0" style="49" hidden="1" customWidth="1"/>
    <col min="2091" max="2091" width="41.7109375" style="49" bestFit="1" customWidth="1"/>
    <col min="2092" max="2092" width="0" style="49" hidden="1" customWidth="1"/>
    <col min="2093" max="2096" width="9.140625" style="49"/>
    <col min="2097" max="2097" width="22.7109375" style="49" customWidth="1"/>
    <col min="2098" max="2098" width="16.28515625" style="49" customWidth="1"/>
    <col min="2099" max="2300" width="9.140625" style="49"/>
    <col min="2301" max="2301" width="13.85546875" style="49" customWidth="1"/>
    <col min="2302" max="2302" width="28.85546875" style="49" bestFit="1" customWidth="1"/>
    <col min="2303" max="2306" width="0" style="49" hidden="1" customWidth="1"/>
    <col min="2307" max="2307" width="8.7109375" style="49" bestFit="1" customWidth="1"/>
    <col min="2308" max="2308" width="23.7109375" style="49" customWidth="1"/>
    <col min="2309" max="2309" width="60.85546875" style="49" bestFit="1" customWidth="1"/>
    <col min="2310" max="2329" width="0" style="49" hidden="1" customWidth="1"/>
    <col min="2330" max="2333" width="17.42578125" style="49" customWidth="1"/>
    <col min="2334" max="2334" width="16.140625" style="49" bestFit="1" customWidth="1"/>
    <col min="2335" max="2346" width="0" style="49" hidden="1" customWidth="1"/>
    <col min="2347" max="2347" width="41.7109375" style="49" bestFit="1" customWidth="1"/>
    <col min="2348" max="2348" width="0" style="49" hidden="1" customWidth="1"/>
    <col min="2349" max="2352" width="9.140625" style="49"/>
    <col min="2353" max="2353" width="22.7109375" style="49" customWidth="1"/>
    <col min="2354" max="2354" width="16.28515625" style="49" customWidth="1"/>
    <col min="2355" max="2556" width="9.140625" style="49"/>
    <col min="2557" max="2557" width="13.85546875" style="49" customWidth="1"/>
    <col min="2558" max="2558" width="28.85546875" style="49" bestFit="1" customWidth="1"/>
    <col min="2559" max="2562" width="0" style="49" hidden="1" customWidth="1"/>
    <col min="2563" max="2563" width="8.7109375" style="49" bestFit="1" customWidth="1"/>
    <col min="2564" max="2564" width="23.7109375" style="49" customWidth="1"/>
    <col min="2565" max="2565" width="60.85546875" style="49" bestFit="1" customWidth="1"/>
    <col min="2566" max="2585" width="0" style="49" hidden="1" customWidth="1"/>
    <col min="2586" max="2589" width="17.42578125" style="49" customWidth="1"/>
    <col min="2590" max="2590" width="16.140625" style="49" bestFit="1" customWidth="1"/>
    <col min="2591" max="2602" width="0" style="49" hidden="1" customWidth="1"/>
    <col min="2603" max="2603" width="41.7109375" style="49" bestFit="1" customWidth="1"/>
    <col min="2604" max="2604" width="0" style="49" hidden="1" customWidth="1"/>
    <col min="2605" max="2608" width="9.140625" style="49"/>
    <col min="2609" max="2609" width="22.7109375" style="49" customWidth="1"/>
    <col min="2610" max="2610" width="16.28515625" style="49" customWidth="1"/>
    <col min="2611" max="2812" width="9.140625" style="49"/>
    <col min="2813" max="2813" width="13.85546875" style="49" customWidth="1"/>
    <col min="2814" max="2814" width="28.85546875" style="49" bestFit="1" customWidth="1"/>
    <col min="2815" max="2818" width="0" style="49" hidden="1" customWidth="1"/>
    <col min="2819" max="2819" width="8.7109375" style="49" bestFit="1" customWidth="1"/>
    <col min="2820" max="2820" width="23.7109375" style="49" customWidth="1"/>
    <col min="2821" max="2821" width="60.85546875" style="49" bestFit="1" customWidth="1"/>
    <col min="2822" max="2841" width="0" style="49" hidden="1" customWidth="1"/>
    <col min="2842" max="2845" width="17.42578125" style="49" customWidth="1"/>
    <col min="2846" max="2846" width="16.140625" style="49" bestFit="1" customWidth="1"/>
    <col min="2847" max="2858" width="0" style="49" hidden="1" customWidth="1"/>
    <col min="2859" max="2859" width="41.7109375" style="49" bestFit="1" customWidth="1"/>
    <col min="2860" max="2860" width="0" style="49" hidden="1" customWidth="1"/>
    <col min="2861" max="2864" width="9.140625" style="49"/>
    <col min="2865" max="2865" width="22.7109375" style="49" customWidth="1"/>
    <col min="2866" max="2866" width="16.28515625" style="49" customWidth="1"/>
    <col min="2867" max="3068" width="9.140625" style="49"/>
    <col min="3069" max="3069" width="13.85546875" style="49" customWidth="1"/>
    <col min="3070" max="3070" width="28.85546875" style="49" bestFit="1" customWidth="1"/>
    <col min="3071" max="3074" width="0" style="49" hidden="1" customWidth="1"/>
    <col min="3075" max="3075" width="8.7109375" style="49" bestFit="1" customWidth="1"/>
    <col min="3076" max="3076" width="23.7109375" style="49" customWidth="1"/>
    <col min="3077" max="3077" width="60.85546875" style="49" bestFit="1" customWidth="1"/>
    <col min="3078" max="3097" width="0" style="49" hidden="1" customWidth="1"/>
    <col min="3098" max="3101" width="17.42578125" style="49" customWidth="1"/>
    <col min="3102" max="3102" width="16.140625" style="49" bestFit="1" customWidth="1"/>
    <col min="3103" max="3114" width="0" style="49" hidden="1" customWidth="1"/>
    <col min="3115" max="3115" width="41.7109375" style="49" bestFit="1" customWidth="1"/>
    <col min="3116" max="3116" width="0" style="49" hidden="1" customWidth="1"/>
    <col min="3117" max="3120" width="9.140625" style="49"/>
    <col min="3121" max="3121" width="22.7109375" style="49" customWidth="1"/>
    <col min="3122" max="3122" width="16.28515625" style="49" customWidth="1"/>
    <col min="3123" max="3324" width="9.140625" style="49"/>
    <col min="3325" max="3325" width="13.85546875" style="49" customWidth="1"/>
    <col min="3326" max="3326" width="28.85546875" style="49" bestFit="1" customWidth="1"/>
    <col min="3327" max="3330" width="0" style="49" hidden="1" customWidth="1"/>
    <col min="3331" max="3331" width="8.7109375" style="49" bestFit="1" customWidth="1"/>
    <col min="3332" max="3332" width="23.7109375" style="49" customWidth="1"/>
    <col min="3333" max="3333" width="60.85546875" style="49" bestFit="1" customWidth="1"/>
    <col min="3334" max="3353" width="0" style="49" hidden="1" customWidth="1"/>
    <col min="3354" max="3357" width="17.42578125" style="49" customWidth="1"/>
    <col min="3358" max="3358" width="16.140625" style="49" bestFit="1" customWidth="1"/>
    <col min="3359" max="3370" width="0" style="49" hidden="1" customWidth="1"/>
    <col min="3371" max="3371" width="41.7109375" style="49" bestFit="1" customWidth="1"/>
    <col min="3372" max="3372" width="0" style="49" hidden="1" customWidth="1"/>
    <col min="3373" max="3376" width="9.140625" style="49"/>
    <col min="3377" max="3377" width="22.7109375" style="49" customWidth="1"/>
    <col min="3378" max="3378" width="16.28515625" style="49" customWidth="1"/>
    <col min="3379" max="3580" width="9.140625" style="49"/>
    <col min="3581" max="3581" width="13.85546875" style="49" customWidth="1"/>
    <col min="3582" max="3582" width="28.85546875" style="49" bestFit="1" customWidth="1"/>
    <col min="3583" max="3586" width="0" style="49" hidden="1" customWidth="1"/>
    <col min="3587" max="3587" width="8.7109375" style="49" bestFit="1" customWidth="1"/>
    <col min="3588" max="3588" width="23.7109375" style="49" customWidth="1"/>
    <col min="3589" max="3589" width="60.85546875" style="49" bestFit="1" customWidth="1"/>
    <col min="3590" max="3609" width="0" style="49" hidden="1" customWidth="1"/>
    <col min="3610" max="3613" width="17.42578125" style="49" customWidth="1"/>
    <col min="3614" max="3614" width="16.140625" style="49" bestFit="1" customWidth="1"/>
    <col min="3615" max="3626" width="0" style="49" hidden="1" customWidth="1"/>
    <col min="3627" max="3627" width="41.7109375" style="49" bestFit="1" customWidth="1"/>
    <col min="3628" max="3628" width="0" style="49" hidden="1" customWidth="1"/>
    <col min="3629" max="3632" width="9.140625" style="49"/>
    <col min="3633" max="3633" width="22.7109375" style="49" customWidth="1"/>
    <col min="3634" max="3634" width="16.28515625" style="49" customWidth="1"/>
    <col min="3635" max="3836" width="9.140625" style="49"/>
    <col min="3837" max="3837" width="13.85546875" style="49" customWidth="1"/>
    <col min="3838" max="3838" width="28.85546875" style="49" bestFit="1" customWidth="1"/>
    <col min="3839" max="3842" width="0" style="49" hidden="1" customWidth="1"/>
    <col min="3843" max="3843" width="8.7109375" style="49" bestFit="1" customWidth="1"/>
    <col min="3844" max="3844" width="23.7109375" style="49" customWidth="1"/>
    <col min="3845" max="3845" width="60.85546875" style="49" bestFit="1" customWidth="1"/>
    <col min="3846" max="3865" width="0" style="49" hidden="1" customWidth="1"/>
    <col min="3866" max="3869" width="17.42578125" style="49" customWidth="1"/>
    <col min="3870" max="3870" width="16.140625" style="49" bestFit="1" customWidth="1"/>
    <col min="3871" max="3882" width="0" style="49" hidden="1" customWidth="1"/>
    <col min="3883" max="3883" width="41.7109375" style="49" bestFit="1" customWidth="1"/>
    <col min="3884" max="3884" width="0" style="49" hidden="1" customWidth="1"/>
    <col min="3885" max="3888" width="9.140625" style="49"/>
    <col min="3889" max="3889" width="22.7109375" style="49" customWidth="1"/>
    <col min="3890" max="3890" width="16.28515625" style="49" customWidth="1"/>
    <col min="3891" max="4092" width="9.140625" style="49"/>
    <col min="4093" max="4093" width="13.85546875" style="49" customWidth="1"/>
    <col min="4094" max="4094" width="28.85546875" style="49" bestFit="1" customWidth="1"/>
    <col min="4095" max="4098" width="0" style="49" hidden="1" customWidth="1"/>
    <col min="4099" max="4099" width="8.7109375" style="49" bestFit="1" customWidth="1"/>
    <col min="4100" max="4100" width="23.7109375" style="49" customWidth="1"/>
    <col min="4101" max="4101" width="60.85546875" style="49" bestFit="1" customWidth="1"/>
    <col min="4102" max="4121" width="0" style="49" hidden="1" customWidth="1"/>
    <col min="4122" max="4125" width="17.42578125" style="49" customWidth="1"/>
    <col min="4126" max="4126" width="16.140625" style="49" bestFit="1" customWidth="1"/>
    <col min="4127" max="4138" width="0" style="49" hidden="1" customWidth="1"/>
    <col min="4139" max="4139" width="41.7109375" style="49" bestFit="1" customWidth="1"/>
    <col min="4140" max="4140" width="0" style="49" hidden="1" customWidth="1"/>
    <col min="4141" max="4144" width="9.140625" style="49"/>
    <col min="4145" max="4145" width="22.7109375" style="49" customWidth="1"/>
    <col min="4146" max="4146" width="16.28515625" style="49" customWidth="1"/>
    <col min="4147" max="4348" width="9.140625" style="49"/>
    <col min="4349" max="4349" width="13.85546875" style="49" customWidth="1"/>
    <col min="4350" max="4350" width="28.85546875" style="49" bestFit="1" customWidth="1"/>
    <col min="4351" max="4354" width="0" style="49" hidden="1" customWidth="1"/>
    <col min="4355" max="4355" width="8.7109375" style="49" bestFit="1" customWidth="1"/>
    <col min="4356" max="4356" width="23.7109375" style="49" customWidth="1"/>
    <col min="4357" max="4357" width="60.85546875" style="49" bestFit="1" customWidth="1"/>
    <col min="4358" max="4377" width="0" style="49" hidden="1" customWidth="1"/>
    <col min="4378" max="4381" width="17.42578125" style="49" customWidth="1"/>
    <col min="4382" max="4382" width="16.140625" style="49" bestFit="1" customWidth="1"/>
    <col min="4383" max="4394" width="0" style="49" hidden="1" customWidth="1"/>
    <col min="4395" max="4395" width="41.7109375" style="49" bestFit="1" customWidth="1"/>
    <col min="4396" max="4396" width="0" style="49" hidden="1" customWidth="1"/>
    <col min="4397" max="4400" width="9.140625" style="49"/>
    <col min="4401" max="4401" width="22.7109375" style="49" customWidth="1"/>
    <col min="4402" max="4402" width="16.28515625" style="49" customWidth="1"/>
    <col min="4403" max="4604" width="9.140625" style="49"/>
    <col min="4605" max="4605" width="13.85546875" style="49" customWidth="1"/>
    <col min="4606" max="4606" width="28.85546875" style="49" bestFit="1" customWidth="1"/>
    <col min="4607" max="4610" width="0" style="49" hidden="1" customWidth="1"/>
    <col min="4611" max="4611" width="8.7109375" style="49" bestFit="1" customWidth="1"/>
    <col min="4612" max="4612" width="23.7109375" style="49" customWidth="1"/>
    <col min="4613" max="4613" width="60.85546875" style="49" bestFit="1" customWidth="1"/>
    <col min="4614" max="4633" width="0" style="49" hidden="1" customWidth="1"/>
    <col min="4634" max="4637" width="17.42578125" style="49" customWidth="1"/>
    <col min="4638" max="4638" width="16.140625" style="49" bestFit="1" customWidth="1"/>
    <col min="4639" max="4650" width="0" style="49" hidden="1" customWidth="1"/>
    <col min="4651" max="4651" width="41.7109375" style="49" bestFit="1" customWidth="1"/>
    <col min="4652" max="4652" width="0" style="49" hidden="1" customWidth="1"/>
    <col min="4653" max="4656" width="9.140625" style="49"/>
    <col min="4657" max="4657" width="22.7109375" style="49" customWidth="1"/>
    <col min="4658" max="4658" width="16.28515625" style="49" customWidth="1"/>
    <col min="4659" max="4860" width="9.140625" style="49"/>
    <col min="4861" max="4861" width="13.85546875" style="49" customWidth="1"/>
    <col min="4862" max="4862" width="28.85546875" style="49" bestFit="1" customWidth="1"/>
    <col min="4863" max="4866" width="0" style="49" hidden="1" customWidth="1"/>
    <col min="4867" max="4867" width="8.7109375" style="49" bestFit="1" customWidth="1"/>
    <col min="4868" max="4868" width="23.7109375" style="49" customWidth="1"/>
    <col min="4869" max="4869" width="60.85546875" style="49" bestFit="1" customWidth="1"/>
    <col min="4870" max="4889" width="0" style="49" hidden="1" customWidth="1"/>
    <col min="4890" max="4893" width="17.42578125" style="49" customWidth="1"/>
    <col min="4894" max="4894" width="16.140625" style="49" bestFit="1" customWidth="1"/>
    <col min="4895" max="4906" width="0" style="49" hidden="1" customWidth="1"/>
    <col min="4907" max="4907" width="41.7109375" style="49" bestFit="1" customWidth="1"/>
    <col min="4908" max="4908" width="0" style="49" hidden="1" customWidth="1"/>
    <col min="4909" max="4912" width="9.140625" style="49"/>
    <col min="4913" max="4913" width="22.7109375" style="49" customWidth="1"/>
    <col min="4914" max="4914" width="16.28515625" style="49" customWidth="1"/>
    <col min="4915" max="5116" width="9.140625" style="49"/>
    <col min="5117" max="5117" width="13.85546875" style="49" customWidth="1"/>
    <col min="5118" max="5118" width="28.85546875" style="49" bestFit="1" customWidth="1"/>
    <col min="5119" max="5122" width="0" style="49" hidden="1" customWidth="1"/>
    <col min="5123" max="5123" width="8.7109375" style="49" bestFit="1" customWidth="1"/>
    <col min="5124" max="5124" width="23.7109375" style="49" customWidth="1"/>
    <col min="5125" max="5125" width="60.85546875" style="49" bestFit="1" customWidth="1"/>
    <col min="5126" max="5145" width="0" style="49" hidden="1" customWidth="1"/>
    <col min="5146" max="5149" width="17.42578125" style="49" customWidth="1"/>
    <col min="5150" max="5150" width="16.140625" style="49" bestFit="1" customWidth="1"/>
    <col min="5151" max="5162" width="0" style="49" hidden="1" customWidth="1"/>
    <col min="5163" max="5163" width="41.7109375" style="49" bestFit="1" customWidth="1"/>
    <col min="5164" max="5164" width="0" style="49" hidden="1" customWidth="1"/>
    <col min="5165" max="5168" width="9.140625" style="49"/>
    <col min="5169" max="5169" width="22.7109375" style="49" customWidth="1"/>
    <col min="5170" max="5170" width="16.28515625" style="49" customWidth="1"/>
    <col min="5171" max="5372" width="9.140625" style="49"/>
    <col min="5373" max="5373" width="13.85546875" style="49" customWidth="1"/>
    <col min="5374" max="5374" width="28.85546875" style="49" bestFit="1" customWidth="1"/>
    <col min="5375" max="5378" width="0" style="49" hidden="1" customWidth="1"/>
    <col min="5379" max="5379" width="8.7109375" style="49" bestFit="1" customWidth="1"/>
    <col min="5380" max="5380" width="23.7109375" style="49" customWidth="1"/>
    <col min="5381" max="5381" width="60.85546875" style="49" bestFit="1" customWidth="1"/>
    <col min="5382" max="5401" width="0" style="49" hidden="1" customWidth="1"/>
    <col min="5402" max="5405" width="17.42578125" style="49" customWidth="1"/>
    <col min="5406" max="5406" width="16.140625" style="49" bestFit="1" customWidth="1"/>
    <col min="5407" max="5418" width="0" style="49" hidden="1" customWidth="1"/>
    <col min="5419" max="5419" width="41.7109375" style="49" bestFit="1" customWidth="1"/>
    <col min="5420" max="5420" width="0" style="49" hidden="1" customWidth="1"/>
    <col min="5421" max="5424" width="9.140625" style="49"/>
    <col min="5425" max="5425" width="22.7109375" style="49" customWidth="1"/>
    <col min="5426" max="5426" width="16.28515625" style="49" customWidth="1"/>
    <col min="5427" max="5628" width="9.140625" style="49"/>
    <col min="5629" max="5629" width="13.85546875" style="49" customWidth="1"/>
    <col min="5630" max="5630" width="28.85546875" style="49" bestFit="1" customWidth="1"/>
    <col min="5631" max="5634" width="0" style="49" hidden="1" customWidth="1"/>
    <col min="5635" max="5635" width="8.7109375" style="49" bestFit="1" customWidth="1"/>
    <col min="5636" max="5636" width="23.7109375" style="49" customWidth="1"/>
    <col min="5637" max="5637" width="60.85546875" style="49" bestFit="1" customWidth="1"/>
    <col min="5638" max="5657" width="0" style="49" hidden="1" customWidth="1"/>
    <col min="5658" max="5661" width="17.42578125" style="49" customWidth="1"/>
    <col min="5662" max="5662" width="16.140625" style="49" bestFit="1" customWidth="1"/>
    <col min="5663" max="5674" width="0" style="49" hidden="1" customWidth="1"/>
    <col min="5675" max="5675" width="41.7109375" style="49" bestFit="1" customWidth="1"/>
    <col min="5676" max="5676" width="0" style="49" hidden="1" customWidth="1"/>
    <col min="5677" max="5680" width="9.140625" style="49"/>
    <col min="5681" max="5681" width="22.7109375" style="49" customWidth="1"/>
    <col min="5682" max="5682" width="16.28515625" style="49" customWidth="1"/>
    <col min="5683" max="5884" width="9.140625" style="49"/>
    <col min="5885" max="5885" width="13.85546875" style="49" customWidth="1"/>
    <col min="5886" max="5886" width="28.85546875" style="49" bestFit="1" customWidth="1"/>
    <col min="5887" max="5890" width="0" style="49" hidden="1" customWidth="1"/>
    <col min="5891" max="5891" width="8.7109375" style="49" bestFit="1" customWidth="1"/>
    <col min="5892" max="5892" width="23.7109375" style="49" customWidth="1"/>
    <col min="5893" max="5893" width="60.85546875" style="49" bestFit="1" customWidth="1"/>
    <col min="5894" max="5913" width="0" style="49" hidden="1" customWidth="1"/>
    <col min="5914" max="5917" width="17.42578125" style="49" customWidth="1"/>
    <col min="5918" max="5918" width="16.140625" style="49" bestFit="1" customWidth="1"/>
    <col min="5919" max="5930" width="0" style="49" hidden="1" customWidth="1"/>
    <col min="5931" max="5931" width="41.7109375" style="49" bestFit="1" customWidth="1"/>
    <col min="5932" max="5932" width="0" style="49" hidden="1" customWidth="1"/>
    <col min="5933" max="5936" width="9.140625" style="49"/>
    <col min="5937" max="5937" width="22.7109375" style="49" customWidth="1"/>
    <col min="5938" max="5938" width="16.28515625" style="49" customWidth="1"/>
    <col min="5939" max="6140" width="9.140625" style="49"/>
    <col min="6141" max="6141" width="13.85546875" style="49" customWidth="1"/>
    <col min="6142" max="6142" width="28.85546875" style="49" bestFit="1" customWidth="1"/>
    <col min="6143" max="6146" width="0" style="49" hidden="1" customWidth="1"/>
    <col min="6147" max="6147" width="8.7109375" style="49" bestFit="1" customWidth="1"/>
    <col min="6148" max="6148" width="23.7109375" style="49" customWidth="1"/>
    <col min="6149" max="6149" width="60.85546875" style="49" bestFit="1" customWidth="1"/>
    <col min="6150" max="6169" width="0" style="49" hidden="1" customWidth="1"/>
    <col min="6170" max="6173" width="17.42578125" style="49" customWidth="1"/>
    <col min="6174" max="6174" width="16.140625" style="49" bestFit="1" customWidth="1"/>
    <col min="6175" max="6186" width="0" style="49" hidden="1" customWidth="1"/>
    <col min="6187" max="6187" width="41.7109375" style="49" bestFit="1" customWidth="1"/>
    <col min="6188" max="6188" width="0" style="49" hidden="1" customWidth="1"/>
    <col min="6189" max="6192" width="9.140625" style="49"/>
    <col min="6193" max="6193" width="22.7109375" style="49" customWidth="1"/>
    <col min="6194" max="6194" width="16.28515625" style="49" customWidth="1"/>
    <col min="6195" max="6396" width="9.140625" style="49"/>
    <col min="6397" max="6397" width="13.85546875" style="49" customWidth="1"/>
    <col min="6398" max="6398" width="28.85546875" style="49" bestFit="1" customWidth="1"/>
    <col min="6399" max="6402" width="0" style="49" hidden="1" customWidth="1"/>
    <col min="6403" max="6403" width="8.7109375" style="49" bestFit="1" customWidth="1"/>
    <col min="6404" max="6404" width="23.7109375" style="49" customWidth="1"/>
    <col min="6405" max="6405" width="60.85546875" style="49" bestFit="1" customWidth="1"/>
    <col min="6406" max="6425" width="0" style="49" hidden="1" customWidth="1"/>
    <col min="6426" max="6429" width="17.42578125" style="49" customWidth="1"/>
    <col min="6430" max="6430" width="16.140625" style="49" bestFit="1" customWidth="1"/>
    <col min="6431" max="6442" width="0" style="49" hidden="1" customWidth="1"/>
    <col min="6443" max="6443" width="41.7109375" style="49" bestFit="1" customWidth="1"/>
    <col min="6444" max="6444" width="0" style="49" hidden="1" customWidth="1"/>
    <col min="6445" max="6448" width="9.140625" style="49"/>
    <col min="6449" max="6449" width="22.7109375" style="49" customWidth="1"/>
    <col min="6450" max="6450" width="16.28515625" style="49" customWidth="1"/>
    <col min="6451" max="6652" width="9.140625" style="49"/>
    <col min="6653" max="6653" width="13.85546875" style="49" customWidth="1"/>
    <col min="6654" max="6654" width="28.85546875" style="49" bestFit="1" customWidth="1"/>
    <col min="6655" max="6658" width="0" style="49" hidden="1" customWidth="1"/>
    <col min="6659" max="6659" width="8.7109375" style="49" bestFit="1" customWidth="1"/>
    <col min="6660" max="6660" width="23.7109375" style="49" customWidth="1"/>
    <col min="6661" max="6661" width="60.85546875" style="49" bestFit="1" customWidth="1"/>
    <col min="6662" max="6681" width="0" style="49" hidden="1" customWidth="1"/>
    <col min="6682" max="6685" width="17.42578125" style="49" customWidth="1"/>
    <col min="6686" max="6686" width="16.140625" style="49" bestFit="1" customWidth="1"/>
    <col min="6687" max="6698" width="0" style="49" hidden="1" customWidth="1"/>
    <col min="6699" max="6699" width="41.7109375" style="49" bestFit="1" customWidth="1"/>
    <col min="6700" max="6700" width="0" style="49" hidden="1" customWidth="1"/>
    <col min="6701" max="6704" width="9.140625" style="49"/>
    <col min="6705" max="6705" width="22.7109375" style="49" customWidth="1"/>
    <col min="6706" max="6706" width="16.28515625" style="49" customWidth="1"/>
    <col min="6707" max="6908" width="9.140625" style="49"/>
    <col min="6909" max="6909" width="13.85546875" style="49" customWidth="1"/>
    <col min="6910" max="6910" width="28.85546875" style="49" bestFit="1" customWidth="1"/>
    <col min="6911" max="6914" width="0" style="49" hidden="1" customWidth="1"/>
    <col min="6915" max="6915" width="8.7109375" style="49" bestFit="1" customWidth="1"/>
    <col min="6916" max="6916" width="23.7109375" style="49" customWidth="1"/>
    <col min="6917" max="6917" width="60.85546875" style="49" bestFit="1" customWidth="1"/>
    <col min="6918" max="6937" width="0" style="49" hidden="1" customWidth="1"/>
    <col min="6938" max="6941" width="17.42578125" style="49" customWidth="1"/>
    <col min="6942" max="6942" width="16.140625" style="49" bestFit="1" customWidth="1"/>
    <col min="6943" max="6954" width="0" style="49" hidden="1" customWidth="1"/>
    <col min="6955" max="6955" width="41.7109375" style="49" bestFit="1" customWidth="1"/>
    <col min="6956" max="6956" width="0" style="49" hidden="1" customWidth="1"/>
    <col min="6957" max="6960" width="9.140625" style="49"/>
    <col min="6961" max="6961" width="22.7109375" style="49" customWidth="1"/>
    <col min="6962" max="6962" width="16.28515625" style="49" customWidth="1"/>
    <col min="6963" max="7164" width="9.140625" style="49"/>
    <col min="7165" max="7165" width="13.85546875" style="49" customWidth="1"/>
    <col min="7166" max="7166" width="28.85546875" style="49" bestFit="1" customWidth="1"/>
    <col min="7167" max="7170" width="0" style="49" hidden="1" customWidth="1"/>
    <col min="7171" max="7171" width="8.7109375" style="49" bestFit="1" customWidth="1"/>
    <col min="7172" max="7172" width="23.7109375" style="49" customWidth="1"/>
    <col min="7173" max="7173" width="60.85546875" style="49" bestFit="1" customWidth="1"/>
    <col min="7174" max="7193" width="0" style="49" hidden="1" customWidth="1"/>
    <col min="7194" max="7197" width="17.42578125" style="49" customWidth="1"/>
    <col min="7198" max="7198" width="16.140625" style="49" bestFit="1" customWidth="1"/>
    <col min="7199" max="7210" width="0" style="49" hidden="1" customWidth="1"/>
    <col min="7211" max="7211" width="41.7109375" style="49" bestFit="1" customWidth="1"/>
    <col min="7212" max="7212" width="0" style="49" hidden="1" customWidth="1"/>
    <col min="7213" max="7216" width="9.140625" style="49"/>
    <col min="7217" max="7217" width="22.7109375" style="49" customWidth="1"/>
    <col min="7218" max="7218" width="16.28515625" style="49" customWidth="1"/>
    <col min="7219" max="7420" width="9.140625" style="49"/>
    <col min="7421" max="7421" width="13.85546875" style="49" customWidth="1"/>
    <col min="7422" max="7422" width="28.85546875" style="49" bestFit="1" customWidth="1"/>
    <col min="7423" max="7426" width="0" style="49" hidden="1" customWidth="1"/>
    <col min="7427" max="7427" width="8.7109375" style="49" bestFit="1" customWidth="1"/>
    <col min="7428" max="7428" width="23.7109375" style="49" customWidth="1"/>
    <col min="7429" max="7429" width="60.85546875" style="49" bestFit="1" customWidth="1"/>
    <col min="7430" max="7449" width="0" style="49" hidden="1" customWidth="1"/>
    <col min="7450" max="7453" width="17.42578125" style="49" customWidth="1"/>
    <col min="7454" max="7454" width="16.140625" style="49" bestFit="1" customWidth="1"/>
    <col min="7455" max="7466" width="0" style="49" hidden="1" customWidth="1"/>
    <col min="7467" max="7467" width="41.7109375" style="49" bestFit="1" customWidth="1"/>
    <col min="7468" max="7468" width="0" style="49" hidden="1" customWidth="1"/>
    <col min="7469" max="7472" width="9.140625" style="49"/>
    <col min="7473" max="7473" width="22.7109375" style="49" customWidth="1"/>
    <col min="7474" max="7474" width="16.28515625" style="49" customWidth="1"/>
    <col min="7475" max="7676" width="9.140625" style="49"/>
    <col min="7677" max="7677" width="13.85546875" style="49" customWidth="1"/>
    <col min="7678" max="7678" width="28.85546875" style="49" bestFit="1" customWidth="1"/>
    <col min="7679" max="7682" width="0" style="49" hidden="1" customWidth="1"/>
    <col min="7683" max="7683" width="8.7109375" style="49" bestFit="1" customWidth="1"/>
    <col min="7684" max="7684" width="23.7109375" style="49" customWidth="1"/>
    <col min="7685" max="7685" width="60.85546875" style="49" bestFit="1" customWidth="1"/>
    <col min="7686" max="7705" width="0" style="49" hidden="1" customWidth="1"/>
    <col min="7706" max="7709" width="17.42578125" style="49" customWidth="1"/>
    <col min="7710" max="7710" width="16.140625" style="49" bestFit="1" customWidth="1"/>
    <col min="7711" max="7722" width="0" style="49" hidden="1" customWidth="1"/>
    <col min="7723" max="7723" width="41.7109375" style="49" bestFit="1" customWidth="1"/>
    <col min="7724" max="7724" width="0" style="49" hidden="1" customWidth="1"/>
    <col min="7725" max="7728" width="9.140625" style="49"/>
    <col min="7729" max="7729" width="22.7109375" style="49" customWidth="1"/>
    <col min="7730" max="7730" width="16.28515625" style="49" customWidth="1"/>
    <col min="7731" max="7932" width="9.140625" style="49"/>
    <col min="7933" max="7933" width="13.85546875" style="49" customWidth="1"/>
    <col min="7934" max="7934" width="28.85546875" style="49" bestFit="1" customWidth="1"/>
    <col min="7935" max="7938" width="0" style="49" hidden="1" customWidth="1"/>
    <col min="7939" max="7939" width="8.7109375" style="49" bestFit="1" customWidth="1"/>
    <col min="7940" max="7940" width="23.7109375" style="49" customWidth="1"/>
    <col min="7941" max="7941" width="60.85546875" style="49" bestFit="1" customWidth="1"/>
    <col min="7942" max="7961" width="0" style="49" hidden="1" customWidth="1"/>
    <col min="7962" max="7965" width="17.42578125" style="49" customWidth="1"/>
    <col min="7966" max="7966" width="16.140625" style="49" bestFit="1" customWidth="1"/>
    <col min="7967" max="7978" width="0" style="49" hidden="1" customWidth="1"/>
    <col min="7979" max="7979" width="41.7109375" style="49" bestFit="1" customWidth="1"/>
    <col min="7980" max="7980" width="0" style="49" hidden="1" customWidth="1"/>
    <col min="7981" max="7984" width="9.140625" style="49"/>
    <col min="7985" max="7985" width="22.7109375" style="49" customWidth="1"/>
    <col min="7986" max="7986" width="16.28515625" style="49" customWidth="1"/>
    <col min="7987" max="8188" width="9.140625" style="49"/>
    <col min="8189" max="8189" width="13.85546875" style="49" customWidth="1"/>
    <col min="8190" max="8190" width="28.85546875" style="49" bestFit="1" customWidth="1"/>
    <col min="8191" max="8194" width="0" style="49" hidden="1" customWidth="1"/>
    <col min="8195" max="8195" width="8.7109375" style="49" bestFit="1" customWidth="1"/>
    <col min="8196" max="8196" width="23.7109375" style="49" customWidth="1"/>
    <col min="8197" max="8197" width="60.85546875" style="49" bestFit="1" customWidth="1"/>
    <col min="8198" max="8217" width="0" style="49" hidden="1" customWidth="1"/>
    <col min="8218" max="8221" width="17.42578125" style="49" customWidth="1"/>
    <col min="8222" max="8222" width="16.140625" style="49" bestFit="1" customWidth="1"/>
    <col min="8223" max="8234" width="0" style="49" hidden="1" customWidth="1"/>
    <col min="8235" max="8235" width="41.7109375" style="49" bestFit="1" customWidth="1"/>
    <col min="8236" max="8236" width="0" style="49" hidden="1" customWidth="1"/>
    <col min="8237" max="8240" width="9.140625" style="49"/>
    <col min="8241" max="8241" width="22.7109375" style="49" customWidth="1"/>
    <col min="8242" max="8242" width="16.28515625" style="49" customWidth="1"/>
    <col min="8243" max="8444" width="9.140625" style="49"/>
    <col min="8445" max="8445" width="13.85546875" style="49" customWidth="1"/>
    <col min="8446" max="8446" width="28.85546875" style="49" bestFit="1" customWidth="1"/>
    <col min="8447" max="8450" width="0" style="49" hidden="1" customWidth="1"/>
    <col min="8451" max="8451" width="8.7109375" style="49" bestFit="1" customWidth="1"/>
    <col min="8452" max="8452" width="23.7109375" style="49" customWidth="1"/>
    <col min="8453" max="8453" width="60.85546875" style="49" bestFit="1" customWidth="1"/>
    <col min="8454" max="8473" width="0" style="49" hidden="1" customWidth="1"/>
    <col min="8474" max="8477" width="17.42578125" style="49" customWidth="1"/>
    <col min="8478" max="8478" width="16.140625" style="49" bestFit="1" customWidth="1"/>
    <col min="8479" max="8490" width="0" style="49" hidden="1" customWidth="1"/>
    <col min="8491" max="8491" width="41.7109375" style="49" bestFit="1" customWidth="1"/>
    <col min="8492" max="8492" width="0" style="49" hidden="1" customWidth="1"/>
    <col min="8493" max="8496" width="9.140625" style="49"/>
    <col min="8497" max="8497" width="22.7109375" style="49" customWidth="1"/>
    <col min="8498" max="8498" width="16.28515625" style="49" customWidth="1"/>
    <col min="8499" max="8700" width="9.140625" style="49"/>
    <col min="8701" max="8701" width="13.85546875" style="49" customWidth="1"/>
    <col min="8702" max="8702" width="28.85546875" style="49" bestFit="1" customWidth="1"/>
    <col min="8703" max="8706" width="0" style="49" hidden="1" customWidth="1"/>
    <col min="8707" max="8707" width="8.7109375" style="49" bestFit="1" customWidth="1"/>
    <col min="8708" max="8708" width="23.7109375" style="49" customWidth="1"/>
    <col min="8709" max="8709" width="60.85546875" style="49" bestFit="1" customWidth="1"/>
    <col min="8710" max="8729" width="0" style="49" hidden="1" customWidth="1"/>
    <col min="8730" max="8733" width="17.42578125" style="49" customWidth="1"/>
    <col min="8734" max="8734" width="16.140625" style="49" bestFit="1" customWidth="1"/>
    <col min="8735" max="8746" width="0" style="49" hidden="1" customWidth="1"/>
    <col min="8747" max="8747" width="41.7109375" style="49" bestFit="1" customWidth="1"/>
    <col min="8748" max="8748" width="0" style="49" hidden="1" customWidth="1"/>
    <col min="8749" max="8752" width="9.140625" style="49"/>
    <col min="8753" max="8753" width="22.7109375" style="49" customWidth="1"/>
    <col min="8754" max="8754" width="16.28515625" style="49" customWidth="1"/>
    <col min="8755" max="8956" width="9.140625" style="49"/>
    <col min="8957" max="8957" width="13.85546875" style="49" customWidth="1"/>
    <col min="8958" max="8958" width="28.85546875" style="49" bestFit="1" customWidth="1"/>
    <col min="8959" max="8962" width="0" style="49" hidden="1" customWidth="1"/>
    <col min="8963" max="8963" width="8.7109375" style="49" bestFit="1" customWidth="1"/>
    <col min="8964" max="8964" width="23.7109375" style="49" customWidth="1"/>
    <col min="8965" max="8965" width="60.85546875" style="49" bestFit="1" customWidth="1"/>
    <col min="8966" max="8985" width="0" style="49" hidden="1" customWidth="1"/>
    <col min="8986" max="8989" width="17.42578125" style="49" customWidth="1"/>
    <col min="8990" max="8990" width="16.140625" style="49" bestFit="1" customWidth="1"/>
    <col min="8991" max="9002" width="0" style="49" hidden="1" customWidth="1"/>
    <col min="9003" max="9003" width="41.7109375" style="49" bestFit="1" customWidth="1"/>
    <col min="9004" max="9004" width="0" style="49" hidden="1" customWidth="1"/>
    <col min="9005" max="9008" width="9.140625" style="49"/>
    <col min="9009" max="9009" width="22.7109375" style="49" customWidth="1"/>
    <col min="9010" max="9010" width="16.28515625" style="49" customWidth="1"/>
    <col min="9011" max="9212" width="9.140625" style="49"/>
    <col min="9213" max="9213" width="13.85546875" style="49" customWidth="1"/>
    <col min="9214" max="9214" width="28.85546875" style="49" bestFit="1" customWidth="1"/>
    <col min="9215" max="9218" width="0" style="49" hidden="1" customWidth="1"/>
    <col min="9219" max="9219" width="8.7109375" style="49" bestFit="1" customWidth="1"/>
    <col min="9220" max="9220" width="23.7109375" style="49" customWidth="1"/>
    <col min="9221" max="9221" width="60.85546875" style="49" bestFit="1" customWidth="1"/>
    <col min="9222" max="9241" width="0" style="49" hidden="1" customWidth="1"/>
    <col min="9242" max="9245" width="17.42578125" style="49" customWidth="1"/>
    <col min="9246" max="9246" width="16.140625" style="49" bestFit="1" customWidth="1"/>
    <col min="9247" max="9258" width="0" style="49" hidden="1" customWidth="1"/>
    <col min="9259" max="9259" width="41.7109375" style="49" bestFit="1" customWidth="1"/>
    <col min="9260" max="9260" width="0" style="49" hidden="1" customWidth="1"/>
    <col min="9261" max="9264" width="9.140625" style="49"/>
    <col min="9265" max="9265" width="22.7109375" style="49" customWidth="1"/>
    <col min="9266" max="9266" width="16.28515625" style="49" customWidth="1"/>
    <col min="9267" max="9468" width="9.140625" style="49"/>
    <col min="9469" max="9469" width="13.85546875" style="49" customWidth="1"/>
    <col min="9470" max="9470" width="28.85546875" style="49" bestFit="1" customWidth="1"/>
    <col min="9471" max="9474" width="0" style="49" hidden="1" customWidth="1"/>
    <col min="9475" max="9475" width="8.7109375" style="49" bestFit="1" customWidth="1"/>
    <col min="9476" max="9476" width="23.7109375" style="49" customWidth="1"/>
    <col min="9477" max="9477" width="60.85546875" style="49" bestFit="1" customWidth="1"/>
    <col min="9478" max="9497" width="0" style="49" hidden="1" customWidth="1"/>
    <col min="9498" max="9501" width="17.42578125" style="49" customWidth="1"/>
    <col min="9502" max="9502" width="16.140625" style="49" bestFit="1" customWidth="1"/>
    <col min="9503" max="9514" width="0" style="49" hidden="1" customWidth="1"/>
    <col min="9515" max="9515" width="41.7109375" style="49" bestFit="1" customWidth="1"/>
    <col min="9516" max="9516" width="0" style="49" hidden="1" customWidth="1"/>
    <col min="9517" max="9520" width="9.140625" style="49"/>
    <col min="9521" max="9521" width="22.7109375" style="49" customWidth="1"/>
    <col min="9522" max="9522" width="16.28515625" style="49" customWidth="1"/>
    <col min="9523" max="9724" width="9.140625" style="49"/>
    <col min="9725" max="9725" width="13.85546875" style="49" customWidth="1"/>
    <col min="9726" max="9726" width="28.85546875" style="49" bestFit="1" customWidth="1"/>
    <col min="9727" max="9730" width="0" style="49" hidden="1" customWidth="1"/>
    <col min="9731" max="9731" width="8.7109375" style="49" bestFit="1" customWidth="1"/>
    <col min="9732" max="9732" width="23.7109375" style="49" customWidth="1"/>
    <col min="9733" max="9733" width="60.85546875" style="49" bestFit="1" customWidth="1"/>
    <col min="9734" max="9753" width="0" style="49" hidden="1" customWidth="1"/>
    <col min="9754" max="9757" width="17.42578125" style="49" customWidth="1"/>
    <col min="9758" max="9758" width="16.140625" style="49" bestFit="1" customWidth="1"/>
    <col min="9759" max="9770" width="0" style="49" hidden="1" customWidth="1"/>
    <col min="9771" max="9771" width="41.7109375" style="49" bestFit="1" customWidth="1"/>
    <col min="9772" max="9772" width="0" style="49" hidden="1" customWidth="1"/>
    <col min="9773" max="9776" width="9.140625" style="49"/>
    <col min="9777" max="9777" width="22.7109375" style="49" customWidth="1"/>
    <col min="9778" max="9778" width="16.28515625" style="49" customWidth="1"/>
    <col min="9779" max="9980" width="9.140625" style="49"/>
    <col min="9981" max="9981" width="13.85546875" style="49" customWidth="1"/>
    <col min="9982" max="9982" width="28.85546875" style="49" bestFit="1" customWidth="1"/>
    <col min="9983" max="9986" width="0" style="49" hidden="1" customWidth="1"/>
    <col min="9987" max="9987" width="8.7109375" style="49" bestFit="1" customWidth="1"/>
    <col min="9988" max="9988" width="23.7109375" style="49" customWidth="1"/>
    <col min="9989" max="9989" width="60.85546875" style="49" bestFit="1" customWidth="1"/>
    <col min="9990" max="10009" width="0" style="49" hidden="1" customWidth="1"/>
    <col min="10010" max="10013" width="17.42578125" style="49" customWidth="1"/>
    <col min="10014" max="10014" width="16.140625" style="49" bestFit="1" customWidth="1"/>
    <col min="10015" max="10026" width="0" style="49" hidden="1" customWidth="1"/>
    <col min="10027" max="10027" width="41.7109375" style="49" bestFit="1" customWidth="1"/>
    <col min="10028" max="10028" width="0" style="49" hidden="1" customWidth="1"/>
    <col min="10029" max="10032" width="9.140625" style="49"/>
    <col min="10033" max="10033" width="22.7109375" style="49" customWidth="1"/>
    <col min="10034" max="10034" width="16.28515625" style="49" customWidth="1"/>
    <col min="10035" max="10236" width="9.140625" style="49"/>
    <col min="10237" max="10237" width="13.85546875" style="49" customWidth="1"/>
    <col min="10238" max="10238" width="28.85546875" style="49" bestFit="1" customWidth="1"/>
    <col min="10239" max="10242" width="0" style="49" hidden="1" customWidth="1"/>
    <col min="10243" max="10243" width="8.7109375" style="49" bestFit="1" customWidth="1"/>
    <col min="10244" max="10244" width="23.7109375" style="49" customWidth="1"/>
    <col min="10245" max="10245" width="60.85546875" style="49" bestFit="1" customWidth="1"/>
    <col min="10246" max="10265" width="0" style="49" hidden="1" customWidth="1"/>
    <col min="10266" max="10269" width="17.42578125" style="49" customWidth="1"/>
    <col min="10270" max="10270" width="16.140625" style="49" bestFit="1" customWidth="1"/>
    <col min="10271" max="10282" width="0" style="49" hidden="1" customWidth="1"/>
    <col min="10283" max="10283" width="41.7109375" style="49" bestFit="1" customWidth="1"/>
    <col min="10284" max="10284" width="0" style="49" hidden="1" customWidth="1"/>
    <col min="10285" max="10288" width="9.140625" style="49"/>
    <col min="10289" max="10289" width="22.7109375" style="49" customWidth="1"/>
    <col min="10290" max="10290" width="16.28515625" style="49" customWidth="1"/>
    <col min="10291" max="10492" width="9.140625" style="49"/>
    <col min="10493" max="10493" width="13.85546875" style="49" customWidth="1"/>
    <col min="10494" max="10494" width="28.85546875" style="49" bestFit="1" customWidth="1"/>
    <col min="10495" max="10498" width="0" style="49" hidden="1" customWidth="1"/>
    <col min="10499" max="10499" width="8.7109375" style="49" bestFit="1" customWidth="1"/>
    <col min="10500" max="10500" width="23.7109375" style="49" customWidth="1"/>
    <col min="10501" max="10501" width="60.85546875" style="49" bestFit="1" customWidth="1"/>
    <col min="10502" max="10521" width="0" style="49" hidden="1" customWidth="1"/>
    <col min="10522" max="10525" width="17.42578125" style="49" customWidth="1"/>
    <col min="10526" max="10526" width="16.140625" style="49" bestFit="1" customWidth="1"/>
    <col min="10527" max="10538" width="0" style="49" hidden="1" customWidth="1"/>
    <col min="10539" max="10539" width="41.7109375" style="49" bestFit="1" customWidth="1"/>
    <col min="10540" max="10540" width="0" style="49" hidden="1" customWidth="1"/>
    <col min="10541" max="10544" width="9.140625" style="49"/>
    <col min="10545" max="10545" width="22.7109375" style="49" customWidth="1"/>
    <col min="10546" max="10546" width="16.28515625" style="49" customWidth="1"/>
    <col min="10547" max="10748" width="9.140625" style="49"/>
    <col min="10749" max="10749" width="13.85546875" style="49" customWidth="1"/>
    <col min="10750" max="10750" width="28.85546875" style="49" bestFit="1" customWidth="1"/>
    <col min="10751" max="10754" width="0" style="49" hidden="1" customWidth="1"/>
    <col min="10755" max="10755" width="8.7109375" style="49" bestFit="1" customWidth="1"/>
    <col min="10756" max="10756" width="23.7109375" style="49" customWidth="1"/>
    <col min="10757" max="10757" width="60.85546875" style="49" bestFit="1" customWidth="1"/>
    <col min="10758" max="10777" width="0" style="49" hidden="1" customWidth="1"/>
    <col min="10778" max="10781" width="17.42578125" style="49" customWidth="1"/>
    <col min="10782" max="10782" width="16.140625" style="49" bestFit="1" customWidth="1"/>
    <col min="10783" max="10794" width="0" style="49" hidden="1" customWidth="1"/>
    <col min="10795" max="10795" width="41.7109375" style="49" bestFit="1" customWidth="1"/>
    <col min="10796" max="10796" width="0" style="49" hidden="1" customWidth="1"/>
    <col min="10797" max="10800" width="9.140625" style="49"/>
    <col min="10801" max="10801" width="22.7109375" style="49" customWidth="1"/>
    <col min="10802" max="10802" width="16.28515625" style="49" customWidth="1"/>
    <col min="10803" max="11004" width="9.140625" style="49"/>
    <col min="11005" max="11005" width="13.85546875" style="49" customWidth="1"/>
    <col min="11006" max="11006" width="28.85546875" style="49" bestFit="1" customWidth="1"/>
    <col min="11007" max="11010" width="0" style="49" hidden="1" customWidth="1"/>
    <col min="11011" max="11011" width="8.7109375" style="49" bestFit="1" customWidth="1"/>
    <col min="11012" max="11012" width="23.7109375" style="49" customWidth="1"/>
    <col min="11013" max="11013" width="60.85546875" style="49" bestFit="1" customWidth="1"/>
    <col min="11014" max="11033" width="0" style="49" hidden="1" customWidth="1"/>
    <col min="11034" max="11037" width="17.42578125" style="49" customWidth="1"/>
    <col min="11038" max="11038" width="16.140625" style="49" bestFit="1" customWidth="1"/>
    <col min="11039" max="11050" width="0" style="49" hidden="1" customWidth="1"/>
    <col min="11051" max="11051" width="41.7109375" style="49" bestFit="1" customWidth="1"/>
    <col min="11052" max="11052" width="0" style="49" hidden="1" customWidth="1"/>
    <col min="11053" max="11056" width="9.140625" style="49"/>
    <col min="11057" max="11057" width="22.7109375" style="49" customWidth="1"/>
    <col min="11058" max="11058" width="16.28515625" style="49" customWidth="1"/>
    <col min="11059" max="11260" width="9.140625" style="49"/>
    <col min="11261" max="11261" width="13.85546875" style="49" customWidth="1"/>
    <col min="11262" max="11262" width="28.85546875" style="49" bestFit="1" customWidth="1"/>
    <col min="11263" max="11266" width="0" style="49" hidden="1" customWidth="1"/>
    <col min="11267" max="11267" width="8.7109375" style="49" bestFit="1" customWidth="1"/>
    <col min="11268" max="11268" width="23.7109375" style="49" customWidth="1"/>
    <col min="11269" max="11269" width="60.85546875" style="49" bestFit="1" customWidth="1"/>
    <col min="11270" max="11289" width="0" style="49" hidden="1" customWidth="1"/>
    <col min="11290" max="11293" width="17.42578125" style="49" customWidth="1"/>
    <col min="11294" max="11294" width="16.140625" style="49" bestFit="1" customWidth="1"/>
    <col min="11295" max="11306" width="0" style="49" hidden="1" customWidth="1"/>
    <col min="11307" max="11307" width="41.7109375" style="49" bestFit="1" customWidth="1"/>
    <col min="11308" max="11308" width="0" style="49" hidden="1" customWidth="1"/>
    <col min="11309" max="11312" width="9.140625" style="49"/>
    <col min="11313" max="11313" width="22.7109375" style="49" customWidth="1"/>
    <col min="11314" max="11314" width="16.28515625" style="49" customWidth="1"/>
    <col min="11315" max="11516" width="9.140625" style="49"/>
    <col min="11517" max="11517" width="13.85546875" style="49" customWidth="1"/>
    <col min="11518" max="11518" width="28.85546875" style="49" bestFit="1" customWidth="1"/>
    <col min="11519" max="11522" width="0" style="49" hidden="1" customWidth="1"/>
    <col min="11523" max="11523" width="8.7109375" style="49" bestFit="1" customWidth="1"/>
    <col min="11524" max="11524" width="23.7109375" style="49" customWidth="1"/>
    <col min="11525" max="11525" width="60.85546875" style="49" bestFit="1" customWidth="1"/>
    <col min="11526" max="11545" width="0" style="49" hidden="1" customWidth="1"/>
    <col min="11546" max="11549" width="17.42578125" style="49" customWidth="1"/>
    <col min="11550" max="11550" width="16.140625" style="49" bestFit="1" customWidth="1"/>
    <col min="11551" max="11562" width="0" style="49" hidden="1" customWidth="1"/>
    <col min="11563" max="11563" width="41.7109375" style="49" bestFit="1" customWidth="1"/>
    <col min="11564" max="11564" width="0" style="49" hidden="1" customWidth="1"/>
    <col min="11565" max="11568" width="9.140625" style="49"/>
    <col min="11569" max="11569" width="22.7109375" style="49" customWidth="1"/>
    <col min="11570" max="11570" width="16.28515625" style="49" customWidth="1"/>
    <col min="11571" max="11772" width="9.140625" style="49"/>
    <col min="11773" max="11773" width="13.85546875" style="49" customWidth="1"/>
    <col min="11774" max="11774" width="28.85546875" style="49" bestFit="1" customWidth="1"/>
    <col min="11775" max="11778" width="0" style="49" hidden="1" customWidth="1"/>
    <col min="11779" max="11779" width="8.7109375" style="49" bestFit="1" customWidth="1"/>
    <col min="11780" max="11780" width="23.7109375" style="49" customWidth="1"/>
    <col min="11781" max="11781" width="60.85546875" style="49" bestFit="1" customWidth="1"/>
    <col min="11782" max="11801" width="0" style="49" hidden="1" customWidth="1"/>
    <col min="11802" max="11805" width="17.42578125" style="49" customWidth="1"/>
    <col min="11806" max="11806" width="16.140625" style="49" bestFit="1" customWidth="1"/>
    <col min="11807" max="11818" width="0" style="49" hidden="1" customWidth="1"/>
    <col min="11819" max="11819" width="41.7109375" style="49" bestFit="1" customWidth="1"/>
    <col min="11820" max="11820" width="0" style="49" hidden="1" customWidth="1"/>
    <col min="11821" max="11824" width="9.140625" style="49"/>
    <col min="11825" max="11825" width="22.7109375" style="49" customWidth="1"/>
    <col min="11826" max="11826" width="16.28515625" style="49" customWidth="1"/>
    <col min="11827" max="12028" width="9.140625" style="49"/>
    <col min="12029" max="12029" width="13.85546875" style="49" customWidth="1"/>
    <col min="12030" max="12030" width="28.85546875" style="49" bestFit="1" customWidth="1"/>
    <col min="12031" max="12034" width="0" style="49" hidden="1" customWidth="1"/>
    <col min="12035" max="12035" width="8.7109375" style="49" bestFit="1" customWidth="1"/>
    <col min="12036" max="12036" width="23.7109375" style="49" customWidth="1"/>
    <col min="12037" max="12037" width="60.85546875" style="49" bestFit="1" customWidth="1"/>
    <col min="12038" max="12057" width="0" style="49" hidden="1" customWidth="1"/>
    <col min="12058" max="12061" width="17.42578125" style="49" customWidth="1"/>
    <col min="12062" max="12062" width="16.140625" style="49" bestFit="1" customWidth="1"/>
    <col min="12063" max="12074" width="0" style="49" hidden="1" customWidth="1"/>
    <col min="12075" max="12075" width="41.7109375" style="49" bestFit="1" customWidth="1"/>
    <col min="12076" max="12076" width="0" style="49" hidden="1" customWidth="1"/>
    <col min="12077" max="12080" width="9.140625" style="49"/>
    <col min="12081" max="12081" width="22.7109375" style="49" customWidth="1"/>
    <col min="12082" max="12082" width="16.28515625" style="49" customWidth="1"/>
    <col min="12083" max="12284" width="9.140625" style="49"/>
    <col min="12285" max="12285" width="13.85546875" style="49" customWidth="1"/>
    <col min="12286" max="12286" width="28.85546875" style="49" bestFit="1" customWidth="1"/>
    <col min="12287" max="12290" width="0" style="49" hidden="1" customWidth="1"/>
    <col min="12291" max="12291" width="8.7109375" style="49" bestFit="1" customWidth="1"/>
    <col min="12292" max="12292" width="23.7109375" style="49" customWidth="1"/>
    <col min="12293" max="12293" width="60.85546875" style="49" bestFit="1" customWidth="1"/>
    <col min="12294" max="12313" width="0" style="49" hidden="1" customWidth="1"/>
    <col min="12314" max="12317" width="17.42578125" style="49" customWidth="1"/>
    <col min="12318" max="12318" width="16.140625" style="49" bestFit="1" customWidth="1"/>
    <col min="12319" max="12330" width="0" style="49" hidden="1" customWidth="1"/>
    <col min="12331" max="12331" width="41.7109375" style="49" bestFit="1" customWidth="1"/>
    <col min="12332" max="12332" width="0" style="49" hidden="1" customWidth="1"/>
    <col min="12333" max="12336" width="9.140625" style="49"/>
    <col min="12337" max="12337" width="22.7109375" style="49" customWidth="1"/>
    <col min="12338" max="12338" width="16.28515625" style="49" customWidth="1"/>
    <col min="12339" max="12540" width="9.140625" style="49"/>
    <col min="12541" max="12541" width="13.85546875" style="49" customWidth="1"/>
    <col min="12542" max="12542" width="28.85546875" style="49" bestFit="1" customWidth="1"/>
    <col min="12543" max="12546" width="0" style="49" hidden="1" customWidth="1"/>
    <col min="12547" max="12547" width="8.7109375" style="49" bestFit="1" customWidth="1"/>
    <col min="12548" max="12548" width="23.7109375" style="49" customWidth="1"/>
    <col min="12549" max="12549" width="60.85546875" style="49" bestFit="1" customWidth="1"/>
    <col min="12550" max="12569" width="0" style="49" hidden="1" customWidth="1"/>
    <col min="12570" max="12573" width="17.42578125" style="49" customWidth="1"/>
    <col min="12574" max="12574" width="16.140625" style="49" bestFit="1" customWidth="1"/>
    <col min="12575" max="12586" width="0" style="49" hidden="1" customWidth="1"/>
    <col min="12587" max="12587" width="41.7109375" style="49" bestFit="1" customWidth="1"/>
    <col min="12588" max="12588" width="0" style="49" hidden="1" customWidth="1"/>
    <col min="12589" max="12592" width="9.140625" style="49"/>
    <col min="12593" max="12593" width="22.7109375" style="49" customWidth="1"/>
    <col min="12594" max="12594" width="16.28515625" style="49" customWidth="1"/>
    <col min="12595" max="12796" width="9.140625" style="49"/>
    <col min="12797" max="12797" width="13.85546875" style="49" customWidth="1"/>
    <col min="12798" max="12798" width="28.85546875" style="49" bestFit="1" customWidth="1"/>
    <col min="12799" max="12802" width="0" style="49" hidden="1" customWidth="1"/>
    <col min="12803" max="12803" width="8.7109375" style="49" bestFit="1" customWidth="1"/>
    <col min="12804" max="12804" width="23.7109375" style="49" customWidth="1"/>
    <col min="12805" max="12805" width="60.85546875" style="49" bestFit="1" customWidth="1"/>
    <col min="12806" max="12825" width="0" style="49" hidden="1" customWidth="1"/>
    <col min="12826" max="12829" width="17.42578125" style="49" customWidth="1"/>
    <col min="12830" max="12830" width="16.140625" style="49" bestFit="1" customWidth="1"/>
    <col min="12831" max="12842" width="0" style="49" hidden="1" customWidth="1"/>
    <col min="12843" max="12843" width="41.7109375" style="49" bestFit="1" customWidth="1"/>
    <col min="12844" max="12844" width="0" style="49" hidden="1" customWidth="1"/>
    <col min="12845" max="12848" width="9.140625" style="49"/>
    <col min="12849" max="12849" width="22.7109375" style="49" customWidth="1"/>
    <col min="12850" max="12850" width="16.28515625" style="49" customWidth="1"/>
    <col min="12851" max="13052" width="9.140625" style="49"/>
    <col min="13053" max="13053" width="13.85546875" style="49" customWidth="1"/>
    <col min="13054" max="13054" width="28.85546875" style="49" bestFit="1" customWidth="1"/>
    <col min="13055" max="13058" width="0" style="49" hidden="1" customWidth="1"/>
    <col min="13059" max="13059" width="8.7109375" style="49" bestFit="1" customWidth="1"/>
    <col min="13060" max="13060" width="23.7109375" style="49" customWidth="1"/>
    <col min="13061" max="13061" width="60.85546875" style="49" bestFit="1" customWidth="1"/>
    <col min="13062" max="13081" width="0" style="49" hidden="1" customWidth="1"/>
    <col min="13082" max="13085" width="17.42578125" style="49" customWidth="1"/>
    <col min="13086" max="13086" width="16.140625" style="49" bestFit="1" customWidth="1"/>
    <col min="13087" max="13098" width="0" style="49" hidden="1" customWidth="1"/>
    <col min="13099" max="13099" width="41.7109375" style="49" bestFit="1" customWidth="1"/>
    <col min="13100" max="13100" width="0" style="49" hidden="1" customWidth="1"/>
    <col min="13101" max="13104" width="9.140625" style="49"/>
    <col min="13105" max="13105" width="22.7109375" style="49" customWidth="1"/>
    <col min="13106" max="13106" width="16.28515625" style="49" customWidth="1"/>
    <col min="13107" max="13308" width="9.140625" style="49"/>
    <col min="13309" max="13309" width="13.85546875" style="49" customWidth="1"/>
    <col min="13310" max="13310" width="28.85546875" style="49" bestFit="1" customWidth="1"/>
    <col min="13311" max="13314" width="0" style="49" hidden="1" customWidth="1"/>
    <col min="13315" max="13315" width="8.7109375" style="49" bestFit="1" customWidth="1"/>
    <col min="13316" max="13316" width="23.7109375" style="49" customWidth="1"/>
    <col min="13317" max="13317" width="60.85546875" style="49" bestFit="1" customWidth="1"/>
    <col min="13318" max="13337" width="0" style="49" hidden="1" customWidth="1"/>
    <col min="13338" max="13341" width="17.42578125" style="49" customWidth="1"/>
    <col min="13342" max="13342" width="16.140625" style="49" bestFit="1" customWidth="1"/>
    <col min="13343" max="13354" width="0" style="49" hidden="1" customWidth="1"/>
    <col min="13355" max="13355" width="41.7109375" style="49" bestFit="1" customWidth="1"/>
    <col min="13356" max="13356" width="0" style="49" hidden="1" customWidth="1"/>
    <col min="13357" max="13360" width="9.140625" style="49"/>
    <col min="13361" max="13361" width="22.7109375" style="49" customWidth="1"/>
    <col min="13362" max="13362" width="16.28515625" style="49" customWidth="1"/>
    <col min="13363" max="13564" width="9.140625" style="49"/>
    <col min="13565" max="13565" width="13.85546875" style="49" customWidth="1"/>
    <col min="13566" max="13566" width="28.85546875" style="49" bestFit="1" customWidth="1"/>
    <col min="13567" max="13570" width="0" style="49" hidden="1" customWidth="1"/>
    <col min="13571" max="13571" width="8.7109375" style="49" bestFit="1" customWidth="1"/>
    <col min="13572" max="13572" width="23.7109375" style="49" customWidth="1"/>
    <col min="13573" max="13573" width="60.85546875" style="49" bestFit="1" customWidth="1"/>
    <col min="13574" max="13593" width="0" style="49" hidden="1" customWidth="1"/>
    <col min="13594" max="13597" width="17.42578125" style="49" customWidth="1"/>
    <col min="13598" max="13598" width="16.140625" style="49" bestFit="1" customWidth="1"/>
    <col min="13599" max="13610" width="0" style="49" hidden="1" customWidth="1"/>
    <col min="13611" max="13611" width="41.7109375" style="49" bestFit="1" customWidth="1"/>
    <col min="13612" max="13612" width="0" style="49" hidden="1" customWidth="1"/>
    <col min="13613" max="13616" width="9.140625" style="49"/>
    <col min="13617" max="13617" width="22.7109375" style="49" customWidth="1"/>
    <col min="13618" max="13618" width="16.28515625" style="49" customWidth="1"/>
    <col min="13619" max="13820" width="9.140625" style="49"/>
    <col min="13821" max="13821" width="13.85546875" style="49" customWidth="1"/>
    <col min="13822" max="13822" width="28.85546875" style="49" bestFit="1" customWidth="1"/>
    <col min="13823" max="13826" width="0" style="49" hidden="1" customWidth="1"/>
    <col min="13827" max="13827" width="8.7109375" style="49" bestFit="1" customWidth="1"/>
    <col min="13828" max="13828" width="23.7109375" style="49" customWidth="1"/>
    <col min="13829" max="13829" width="60.85546875" style="49" bestFit="1" customWidth="1"/>
    <col min="13830" max="13849" width="0" style="49" hidden="1" customWidth="1"/>
    <col min="13850" max="13853" width="17.42578125" style="49" customWidth="1"/>
    <col min="13854" max="13854" width="16.140625" style="49" bestFit="1" customWidth="1"/>
    <col min="13855" max="13866" width="0" style="49" hidden="1" customWidth="1"/>
    <col min="13867" max="13867" width="41.7109375" style="49" bestFit="1" customWidth="1"/>
    <col min="13868" max="13868" width="0" style="49" hidden="1" customWidth="1"/>
    <col min="13869" max="13872" width="9.140625" style="49"/>
    <col min="13873" max="13873" width="22.7109375" style="49" customWidth="1"/>
    <col min="13874" max="13874" width="16.28515625" style="49" customWidth="1"/>
    <col min="13875" max="14076" width="9.140625" style="49"/>
    <col min="14077" max="14077" width="13.85546875" style="49" customWidth="1"/>
    <col min="14078" max="14078" width="28.85546875" style="49" bestFit="1" customWidth="1"/>
    <col min="14079" max="14082" width="0" style="49" hidden="1" customWidth="1"/>
    <col min="14083" max="14083" width="8.7109375" style="49" bestFit="1" customWidth="1"/>
    <col min="14084" max="14084" width="23.7109375" style="49" customWidth="1"/>
    <col min="14085" max="14085" width="60.85546875" style="49" bestFit="1" customWidth="1"/>
    <col min="14086" max="14105" width="0" style="49" hidden="1" customWidth="1"/>
    <col min="14106" max="14109" width="17.42578125" style="49" customWidth="1"/>
    <col min="14110" max="14110" width="16.140625" style="49" bestFit="1" customWidth="1"/>
    <col min="14111" max="14122" width="0" style="49" hidden="1" customWidth="1"/>
    <col min="14123" max="14123" width="41.7109375" style="49" bestFit="1" customWidth="1"/>
    <col min="14124" max="14124" width="0" style="49" hidden="1" customWidth="1"/>
    <col min="14125" max="14128" width="9.140625" style="49"/>
    <col min="14129" max="14129" width="22.7109375" style="49" customWidth="1"/>
    <col min="14130" max="14130" width="16.28515625" style="49" customWidth="1"/>
    <col min="14131" max="14332" width="9.140625" style="49"/>
    <col min="14333" max="14333" width="13.85546875" style="49" customWidth="1"/>
    <col min="14334" max="14334" width="28.85546875" style="49" bestFit="1" customWidth="1"/>
    <col min="14335" max="14338" width="0" style="49" hidden="1" customWidth="1"/>
    <col min="14339" max="14339" width="8.7109375" style="49" bestFit="1" customWidth="1"/>
    <col min="14340" max="14340" width="23.7109375" style="49" customWidth="1"/>
    <col min="14341" max="14341" width="60.85546875" style="49" bestFit="1" customWidth="1"/>
    <col min="14342" max="14361" width="0" style="49" hidden="1" customWidth="1"/>
    <col min="14362" max="14365" width="17.42578125" style="49" customWidth="1"/>
    <col min="14366" max="14366" width="16.140625" style="49" bestFit="1" customWidth="1"/>
    <col min="14367" max="14378" width="0" style="49" hidden="1" customWidth="1"/>
    <col min="14379" max="14379" width="41.7109375" style="49" bestFit="1" customWidth="1"/>
    <col min="14380" max="14380" width="0" style="49" hidden="1" customWidth="1"/>
    <col min="14381" max="14384" width="9.140625" style="49"/>
    <col min="14385" max="14385" width="22.7109375" style="49" customWidth="1"/>
    <col min="14386" max="14386" width="16.28515625" style="49" customWidth="1"/>
    <col min="14387" max="14588" width="9.140625" style="49"/>
    <col min="14589" max="14589" width="13.85546875" style="49" customWidth="1"/>
    <col min="14590" max="14590" width="28.85546875" style="49" bestFit="1" customWidth="1"/>
    <col min="14591" max="14594" width="0" style="49" hidden="1" customWidth="1"/>
    <col min="14595" max="14595" width="8.7109375" style="49" bestFit="1" customWidth="1"/>
    <col min="14596" max="14596" width="23.7109375" style="49" customWidth="1"/>
    <col min="14597" max="14597" width="60.85546875" style="49" bestFit="1" customWidth="1"/>
    <col min="14598" max="14617" width="0" style="49" hidden="1" customWidth="1"/>
    <col min="14618" max="14621" width="17.42578125" style="49" customWidth="1"/>
    <col min="14622" max="14622" width="16.140625" style="49" bestFit="1" customWidth="1"/>
    <col min="14623" max="14634" width="0" style="49" hidden="1" customWidth="1"/>
    <col min="14635" max="14635" width="41.7109375" style="49" bestFit="1" customWidth="1"/>
    <col min="14636" max="14636" width="0" style="49" hidden="1" customWidth="1"/>
    <col min="14637" max="14640" width="9.140625" style="49"/>
    <col min="14641" max="14641" width="22.7109375" style="49" customWidth="1"/>
    <col min="14642" max="14642" width="16.28515625" style="49" customWidth="1"/>
    <col min="14643" max="14844" width="9.140625" style="49"/>
    <col min="14845" max="14845" width="13.85546875" style="49" customWidth="1"/>
    <col min="14846" max="14846" width="28.85546875" style="49" bestFit="1" customWidth="1"/>
    <col min="14847" max="14850" width="0" style="49" hidden="1" customWidth="1"/>
    <col min="14851" max="14851" width="8.7109375" style="49" bestFit="1" customWidth="1"/>
    <col min="14852" max="14852" width="23.7109375" style="49" customWidth="1"/>
    <col min="14853" max="14853" width="60.85546875" style="49" bestFit="1" customWidth="1"/>
    <col min="14854" max="14873" width="0" style="49" hidden="1" customWidth="1"/>
    <col min="14874" max="14877" width="17.42578125" style="49" customWidth="1"/>
    <col min="14878" max="14878" width="16.140625" style="49" bestFit="1" customWidth="1"/>
    <col min="14879" max="14890" width="0" style="49" hidden="1" customWidth="1"/>
    <col min="14891" max="14891" width="41.7109375" style="49" bestFit="1" customWidth="1"/>
    <col min="14892" max="14892" width="0" style="49" hidden="1" customWidth="1"/>
    <col min="14893" max="14896" width="9.140625" style="49"/>
    <col min="14897" max="14897" width="22.7109375" style="49" customWidth="1"/>
    <col min="14898" max="14898" width="16.28515625" style="49" customWidth="1"/>
    <col min="14899" max="15100" width="9.140625" style="49"/>
    <col min="15101" max="15101" width="13.85546875" style="49" customWidth="1"/>
    <col min="15102" max="15102" width="28.85546875" style="49" bestFit="1" customWidth="1"/>
    <col min="15103" max="15106" width="0" style="49" hidden="1" customWidth="1"/>
    <col min="15107" max="15107" width="8.7109375" style="49" bestFit="1" customWidth="1"/>
    <col min="15108" max="15108" width="23.7109375" style="49" customWidth="1"/>
    <col min="15109" max="15109" width="60.85546875" style="49" bestFit="1" customWidth="1"/>
    <col min="15110" max="15129" width="0" style="49" hidden="1" customWidth="1"/>
    <col min="15130" max="15133" width="17.42578125" style="49" customWidth="1"/>
    <col min="15134" max="15134" width="16.140625" style="49" bestFit="1" customWidth="1"/>
    <col min="15135" max="15146" width="0" style="49" hidden="1" customWidth="1"/>
    <col min="15147" max="15147" width="41.7109375" style="49" bestFit="1" customWidth="1"/>
    <col min="15148" max="15148" width="0" style="49" hidden="1" customWidth="1"/>
    <col min="15149" max="15152" width="9.140625" style="49"/>
    <col min="15153" max="15153" width="22.7109375" style="49" customWidth="1"/>
    <col min="15154" max="15154" width="16.28515625" style="49" customWidth="1"/>
    <col min="15155" max="15356" width="9.140625" style="49"/>
    <col min="15357" max="15357" width="13.85546875" style="49" customWidth="1"/>
    <col min="15358" max="15358" width="28.85546875" style="49" bestFit="1" customWidth="1"/>
    <col min="15359" max="15362" width="0" style="49" hidden="1" customWidth="1"/>
    <col min="15363" max="15363" width="8.7109375" style="49" bestFit="1" customWidth="1"/>
    <col min="15364" max="15364" width="23.7109375" style="49" customWidth="1"/>
    <col min="15365" max="15365" width="60.85546875" style="49" bestFit="1" customWidth="1"/>
    <col min="15366" max="15385" width="0" style="49" hidden="1" customWidth="1"/>
    <col min="15386" max="15389" width="17.42578125" style="49" customWidth="1"/>
    <col min="15390" max="15390" width="16.140625" style="49" bestFit="1" customWidth="1"/>
    <col min="15391" max="15402" width="0" style="49" hidden="1" customWidth="1"/>
    <col min="15403" max="15403" width="41.7109375" style="49" bestFit="1" customWidth="1"/>
    <col min="15404" max="15404" width="0" style="49" hidden="1" customWidth="1"/>
    <col min="15405" max="15408" width="9.140625" style="49"/>
    <col min="15409" max="15409" width="22.7109375" style="49" customWidth="1"/>
    <col min="15410" max="15410" width="16.28515625" style="49" customWidth="1"/>
    <col min="15411" max="15612" width="9.140625" style="49"/>
    <col min="15613" max="15613" width="13.85546875" style="49" customWidth="1"/>
    <col min="15614" max="15614" width="28.85546875" style="49" bestFit="1" customWidth="1"/>
    <col min="15615" max="15618" width="0" style="49" hidden="1" customWidth="1"/>
    <col min="15619" max="15619" width="8.7109375" style="49" bestFit="1" customWidth="1"/>
    <col min="15620" max="15620" width="23.7109375" style="49" customWidth="1"/>
    <col min="15621" max="15621" width="60.85546875" style="49" bestFit="1" customWidth="1"/>
    <col min="15622" max="15641" width="0" style="49" hidden="1" customWidth="1"/>
    <col min="15642" max="15645" width="17.42578125" style="49" customWidth="1"/>
    <col min="15646" max="15646" width="16.140625" style="49" bestFit="1" customWidth="1"/>
    <col min="15647" max="15658" width="0" style="49" hidden="1" customWidth="1"/>
    <col min="15659" max="15659" width="41.7109375" style="49" bestFit="1" customWidth="1"/>
    <col min="15660" max="15660" width="0" style="49" hidden="1" customWidth="1"/>
    <col min="15661" max="15664" width="9.140625" style="49"/>
    <col min="15665" max="15665" width="22.7109375" style="49" customWidth="1"/>
    <col min="15666" max="15666" width="16.28515625" style="49" customWidth="1"/>
    <col min="15667" max="15868" width="9.140625" style="49"/>
    <col min="15869" max="15869" width="13.85546875" style="49" customWidth="1"/>
    <col min="15870" max="15870" width="28.85546875" style="49" bestFit="1" customWidth="1"/>
    <col min="15871" max="15874" width="0" style="49" hidden="1" customWidth="1"/>
    <col min="15875" max="15875" width="8.7109375" style="49" bestFit="1" customWidth="1"/>
    <col min="15876" max="15876" width="23.7109375" style="49" customWidth="1"/>
    <col min="15877" max="15877" width="60.85546875" style="49" bestFit="1" customWidth="1"/>
    <col min="15878" max="15897" width="0" style="49" hidden="1" customWidth="1"/>
    <col min="15898" max="15901" width="17.42578125" style="49" customWidth="1"/>
    <col min="15902" max="15902" width="16.140625" style="49" bestFit="1" customWidth="1"/>
    <col min="15903" max="15914" width="0" style="49" hidden="1" customWidth="1"/>
    <col min="15915" max="15915" width="41.7109375" style="49" bestFit="1" customWidth="1"/>
    <col min="15916" max="15916" width="0" style="49" hidden="1" customWidth="1"/>
    <col min="15917" max="15920" width="9.140625" style="49"/>
    <col min="15921" max="15921" width="22.7109375" style="49" customWidth="1"/>
    <col min="15922" max="15922" width="16.28515625" style="49" customWidth="1"/>
    <col min="15923" max="16124" width="9.140625" style="49"/>
    <col min="16125" max="16125" width="13.85546875" style="49" customWidth="1"/>
    <col min="16126" max="16126" width="28.85546875" style="49" bestFit="1" customWidth="1"/>
    <col min="16127" max="16130" width="0" style="49" hidden="1" customWidth="1"/>
    <col min="16131" max="16131" width="8.7109375" style="49" bestFit="1" customWidth="1"/>
    <col min="16132" max="16132" width="23.7109375" style="49" customWidth="1"/>
    <col min="16133" max="16133" width="60.85546875" style="49" bestFit="1" customWidth="1"/>
    <col min="16134" max="16153" width="0" style="49" hidden="1" customWidth="1"/>
    <col min="16154" max="16157" width="17.42578125" style="49" customWidth="1"/>
    <col min="16158" max="16158" width="16.140625" style="49" bestFit="1" customWidth="1"/>
    <col min="16159" max="16170" width="0" style="49" hidden="1" customWidth="1"/>
    <col min="16171" max="16171" width="41.7109375" style="49" bestFit="1" customWidth="1"/>
    <col min="16172" max="16172" width="0" style="49" hidden="1" customWidth="1"/>
    <col min="16173" max="16176" width="9.140625" style="49"/>
    <col min="16177" max="16177" width="22.7109375" style="49" customWidth="1"/>
    <col min="16178" max="16178" width="16.28515625" style="49" customWidth="1"/>
    <col min="16179" max="16384" width="9.140625" style="49"/>
  </cols>
  <sheetData>
    <row r="1" spans="1:50" x14ac:dyDescent="0.25">
      <c r="A1" s="10" t="s">
        <v>1201</v>
      </c>
    </row>
    <row r="2" spans="1:50" x14ac:dyDescent="0.25">
      <c r="A2" s="11"/>
      <c r="F2" s="31"/>
      <c r="G2" s="31"/>
      <c r="H2" s="31"/>
      <c r="M2" s="55">
        <v>2018</v>
      </c>
      <c r="N2" s="57"/>
      <c r="O2" s="57"/>
      <c r="P2" s="57"/>
      <c r="Q2" s="57"/>
      <c r="R2" s="57"/>
      <c r="S2" s="57"/>
      <c r="T2" s="57"/>
      <c r="U2" s="57"/>
      <c r="V2" s="57"/>
      <c r="W2" s="57"/>
      <c r="X2" s="57"/>
      <c r="Y2" s="57"/>
      <c r="Z2" s="57"/>
      <c r="AA2" s="57"/>
      <c r="AB2" s="56"/>
      <c r="AC2" s="55">
        <v>2019</v>
      </c>
      <c r="AD2" s="56"/>
      <c r="AE2" s="58">
        <v>2020</v>
      </c>
      <c r="AF2" s="59"/>
      <c r="AG2" s="31"/>
      <c r="AT2" s="31"/>
    </row>
    <row r="3" spans="1:50" x14ac:dyDescent="0.25">
      <c r="A3" s="12"/>
      <c r="F3" s="32"/>
      <c r="G3" s="32"/>
      <c r="H3" s="32"/>
      <c r="L3" s="33">
        <v>121.1</v>
      </c>
      <c r="M3" s="34" t="s">
        <v>113</v>
      </c>
      <c r="N3" s="33">
        <v>114.7</v>
      </c>
      <c r="O3" s="33"/>
      <c r="P3" s="33"/>
      <c r="Q3" s="33"/>
      <c r="R3" s="33"/>
      <c r="S3" s="33"/>
      <c r="T3" s="33"/>
      <c r="U3" s="33"/>
      <c r="V3" s="33"/>
      <c r="W3" s="33"/>
      <c r="X3" s="33"/>
      <c r="Y3" s="33"/>
      <c r="Z3" s="33"/>
      <c r="AA3" s="33"/>
      <c r="AB3" s="34" t="s">
        <v>114</v>
      </c>
      <c r="AC3" s="34" t="s">
        <v>115</v>
      </c>
      <c r="AD3" s="34" t="s">
        <v>116</v>
      </c>
      <c r="AE3" s="35" t="s">
        <v>117</v>
      </c>
      <c r="AF3" s="35" t="s">
        <v>117</v>
      </c>
      <c r="AG3" s="32"/>
      <c r="AT3" s="32"/>
    </row>
    <row r="4" spans="1:50" s="50" customFormat="1" x14ac:dyDescent="0.25">
      <c r="A4" s="25" t="s">
        <v>10</v>
      </c>
      <c r="B4" s="14" t="s">
        <v>118</v>
      </c>
      <c r="C4" s="14" t="s">
        <v>119</v>
      </c>
      <c r="D4" s="14" t="s">
        <v>120</v>
      </c>
      <c r="E4" s="14" t="s">
        <v>121</v>
      </c>
      <c r="F4" s="13" t="s">
        <v>122</v>
      </c>
      <c r="G4" s="13" t="s">
        <v>123</v>
      </c>
      <c r="H4" s="13" t="s">
        <v>11</v>
      </c>
      <c r="I4" s="14" t="s">
        <v>124</v>
      </c>
      <c r="J4" s="14" t="s">
        <v>125</v>
      </c>
      <c r="K4" s="14" t="s">
        <v>126</v>
      </c>
      <c r="L4" s="15" t="s">
        <v>127</v>
      </c>
      <c r="M4" s="16" t="s">
        <v>128</v>
      </c>
      <c r="N4" s="15" t="s">
        <v>129</v>
      </c>
      <c r="O4" s="15" t="s">
        <v>130</v>
      </c>
      <c r="P4" s="15" t="s">
        <v>131</v>
      </c>
      <c r="Q4" s="17" t="s">
        <v>132</v>
      </c>
      <c r="R4" s="17" t="s">
        <v>133</v>
      </c>
      <c r="S4" s="14" t="s">
        <v>134</v>
      </c>
      <c r="T4" s="15" t="s">
        <v>135</v>
      </c>
      <c r="U4" s="15" t="s">
        <v>136</v>
      </c>
      <c r="V4" s="14" t="s">
        <v>137</v>
      </c>
      <c r="W4" s="15" t="s">
        <v>138</v>
      </c>
      <c r="X4" s="15" t="s">
        <v>139</v>
      </c>
      <c r="Y4" s="14" t="s">
        <v>140</v>
      </c>
      <c r="Z4" s="14" t="s">
        <v>141</v>
      </c>
      <c r="AA4" s="14" t="s">
        <v>142</v>
      </c>
      <c r="AB4" s="13" t="s">
        <v>143</v>
      </c>
      <c r="AC4" s="16" t="s">
        <v>128</v>
      </c>
      <c r="AD4" s="13" t="s">
        <v>143</v>
      </c>
      <c r="AE4" s="18" t="s">
        <v>128</v>
      </c>
      <c r="AF4" s="18" t="s">
        <v>143</v>
      </c>
      <c r="AG4" s="13" t="s">
        <v>144</v>
      </c>
      <c r="AH4" s="14" t="s">
        <v>145</v>
      </c>
      <c r="AI4" s="17" t="s">
        <v>146</v>
      </c>
      <c r="AJ4" s="17" t="s">
        <v>147</v>
      </c>
      <c r="AK4" s="17" t="s">
        <v>148</v>
      </c>
      <c r="AL4" s="15" t="s">
        <v>149</v>
      </c>
      <c r="AM4" s="15" t="s">
        <v>150</v>
      </c>
      <c r="AN4" s="15" t="s">
        <v>151</v>
      </c>
      <c r="AO4" s="15" t="s">
        <v>152</v>
      </c>
      <c r="AP4" s="14" t="s">
        <v>153</v>
      </c>
      <c r="AQ4" s="14" t="s">
        <v>154</v>
      </c>
      <c r="AR4" s="14" t="s">
        <v>155</v>
      </c>
      <c r="AS4" s="14" t="s">
        <v>156</v>
      </c>
      <c r="AT4" s="13" t="s">
        <v>157</v>
      </c>
      <c r="AU4" s="14" t="s">
        <v>158</v>
      </c>
      <c r="AV4" s="19" t="s">
        <v>159</v>
      </c>
      <c r="AW4" s="19" t="s">
        <v>160</v>
      </c>
      <c r="AX4" s="19" t="s">
        <v>161</v>
      </c>
    </row>
    <row r="5" spans="1:50" x14ac:dyDescent="0.25">
      <c r="A5" s="26" t="s">
        <v>162</v>
      </c>
      <c r="B5" s="36" t="s">
        <v>163</v>
      </c>
      <c r="C5" s="37" t="s">
        <v>163</v>
      </c>
      <c r="D5" s="38">
        <v>779790</v>
      </c>
      <c r="E5" s="37" t="s">
        <v>164</v>
      </c>
      <c r="F5" s="38">
        <v>12</v>
      </c>
      <c r="G5" s="37" t="s">
        <v>165</v>
      </c>
      <c r="H5" s="37" t="s">
        <v>166</v>
      </c>
      <c r="I5" s="37" t="s">
        <v>167</v>
      </c>
      <c r="J5" s="37" t="s">
        <v>168</v>
      </c>
      <c r="K5" s="37" t="s">
        <v>169</v>
      </c>
      <c r="L5" s="39">
        <v>1540000</v>
      </c>
      <c r="M5" s="40">
        <f t="shared" ref="M5:M16" si="0">122.9*L5/121.1</f>
        <v>1562890.1734104047</v>
      </c>
      <c r="N5" s="40"/>
      <c r="O5" s="40">
        <v>1420536</v>
      </c>
      <c r="P5" s="40">
        <v>37600</v>
      </c>
      <c r="Q5" s="40">
        <v>908.91</v>
      </c>
      <c r="R5" s="40"/>
      <c r="S5" s="41" t="s">
        <v>14</v>
      </c>
      <c r="T5" s="40"/>
      <c r="U5" s="40"/>
      <c r="V5" s="41" t="s">
        <v>14</v>
      </c>
      <c r="W5" s="40"/>
      <c r="X5" s="40"/>
      <c r="Y5" s="40">
        <v>0</v>
      </c>
      <c r="Z5" s="41" t="s">
        <v>169</v>
      </c>
      <c r="AA5" s="40"/>
      <c r="AB5" s="40">
        <f t="shared" ref="AB5:AB16" si="1">116.3*N5/114.7</f>
        <v>0</v>
      </c>
      <c r="AC5" s="40">
        <f t="shared" ref="AC5:AC43" si="2">139.1/122.9*M5</f>
        <v>1768901.7341040461</v>
      </c>
      <c r="AD5" s="40">
        <f t="shared" ref="AD5:AD43" si="3">121.6/116.3*AB5</f>
        <v>0</v>
      </c>
      <c r="AE5" s="42">
        <f t="shared" ref="AE5:AF12" si="4">AC5*1.05</f>
        <v>1857346.8208092486</v>
      </c>
      <c r="AF5" s="42">
        <f t="shared" si="4"/>
        <v>0</v>
      </c>
      <c r="AG5" s="43">
        <v>39083</v>
      </c>
      <c r="AH5" s="38"/>
      <c r="AI5" s="44">
        <v>860.59</v>
      </c>
      <c r="AJ5" s="44">
        <v>854.95</v>
      </c>
      <c r="AK5" s="44">
        <v>844.9</v>
      </c>
      <c r="AL5" s="39"/>
      <c r="AM5" s="39"/>
      <c r="AN5" s="39"/>
      <c r="AO5" s="39"/>
      <c r="AP5" s="43">
        <v>42964</v>
      </c>
      <c r="AQ5" s="43">
        <v>39272</v>
      </c>
      <c r="AR5" s="37" t="s">
        <v>170</v>
      </c>
      <c r="AS5" s="37" t="s">
        <v>170</v>
      </c>
      <c r="AT5" s="37" t="s">
        <v>171</v>
      </c>
      <c r="AU5" s="28">
        <v>2016</v>
      </c>
      <c r="AV5" s="38"/>
      <c r="AW5" s="38"/>
      <c r="AX5" s="38" t="s">
        <v>172</v>
      </c>
    </row>
    <row r="6" spans="1:50" x14ac:dyDescent="0.25">
      <c r="A6" s="26" t="s">
        <v>173</v>
      </c>
      <c r="B6" s="36" t="s">
        <v>174</v>
      </c>
      <c r="C6" s="37" t="s">
        <v>174</v>
      </c>
      <c r="D6" s="38">
        <v>777772</v>
      </c>
      <c r="E6" s="37" t="s">
        <v>175</v>
      </c>
      <c r="F6" s="38">
        <v>11</v>
      </c>
      <c r="G6" s="37" t="s">
        <v>176</v>
      </c>
      <c r="H6" s="37" t="s">
        <v>177</v>
      </c>
      <c r="I6" s="37" t="s">
        <v>178</v>
      </c>
      <c r="J6" s="37" t="s">
        <v>179</v>
      </c>
      <c r="K6" s="37" t="s">
        <v>180</v>
      </c>
      <c r="L6" s="39">
        <v>135000</v>
      </c>
      <c r="M6" s="40">
        <f t="shared" si="0"/>
        <v>137006.60611065236</v>
      </c>
      <c r="N6" s="40"/>
      <c r="O6" s="40">
        <v>315674</v>
      </c>
      <c r="P6" s="40"/>
      <c r="Q6" s="40">
        <v>79.680000000000007</v>
      </c>
      <c r="R6" s="40"/>
      <c r="S6" s="41" t="s">
        <v>14</v>
      </c>
      <c r="T6" s="40"/>
      <c r="U6" s="40"/>
      <c r="V6" s="41" t="s">
        <v>14</v>
      </c>
      <c r="W6" s="40"/>
      <c r="X6" s="40"/>
      <c r="Y6" s="40">
        <v>0</v>
      </c>
      <c r="Z6" s="41" t="s">
        <v>169</v>
      </c>
      <c r="AA6" s="40"/>
      <c r="AB6" s="40">
        <f t="shared" si="1"/>
        <v>0</v>
      </c>
      <c r="AC6" s="40">
        <f t="shared" si="2"/>
        <v>155066.06110652353</v>
      </c>
      <c r="AD6" s="40">
        <f t="shared" si="3"/>
        <v>0</v>
      </c>
      <c r="AE6" s="42">
        <f t="shared" si="4"/>
        <v>162819.36416184972</v>
      </c>
      <c r="AF6" s="42">
        <f t="shared" si="4"/>
        <v>0</v>
      </c>
      <c r="AG6" s="43">
        <v>39448</v>
      </c>
      <c r="AH6" s="38"/>
      <c r="AI6" s="44">
        <v>186.31</v>
      </c>
      <c r="AJ6" s="44">
        <v>185.06</v>
      </c>
      <c r="AK6" s="44">
        <v>182.87</v>
      </c>
      <c r="AL6" s="39"/>
      <c r="AM6" s="39"/>
      <c r="AN6" s="39"/>
      <c r="AO6" s="39"/>
      <c r="AP6" s="43">
        <v>42964</v>
      </c>
      <c r="AQ6" s="43">
        <v>39885</v>
      </c>
      <c r="AR6" s="37" t="s">
        <v>170</v>
      </c>
      <c r="AS6" s="37" t="s">
        <v>170</v>
      </c>
      <c r="AT6" s="37" t="s">
        <v>181</v>
      </c>
      <c r="AU6" s="28">
        <v>2016</v>
      </c>
      <c r="AV6" s="38"/>
      <c r="AW6" s="38" t="s">
        <v>172</v>
      </c>
      <c r="AX6" s="38"/>
    </row>
    <row r="7" spans="1:50" x14ac:dyDescent="0.25">
      <c r="A7" s="26" t="s">
        <v>182</v>
      </c>
      <c r="B7" s="36" t="s">
        <v>174</v>
      </c>
      <c r="C7" s="37" t="s">
        <v>174</v>
      </c>
      <c r="D7" s="38">
        <v>777772</v>
      </c>
      <c r="E7" s="37" t="s">
        <v>175</v>
      </c>
      <c r="F7" s="38">
        <v>11</v>
      </c>
      <c r="G7" s="37" t="s">
        <v>176</v>
      </c>
      <c r="H7" s="37" t="s">
        <v>177</v>
      </c>
      <c r="I7" s="37" t="s">
        <v>178</v>
      </c>
      <c r="J7" s="37" t="s">
        <v>183</v>
      </c>
      <c r="K7" s="37" t="s">
        <v>180</v>
      </c>
      <c r="L7" s="39">
        <v>130000</v>
      </c>
      <c r="M7" s="40">
        <f t="shared" si="0"/>
        <v>131932.28736581339</v>
      </c>
      <c r="N7" s="40"/>
      <c r="O7" s="40">
        <v>315674</v>
      </c>
      <c r="P7" s="40"/>
      <c r="Q7" s="40">
        <v>76.73</v>
      </c>
      <c r="R7" s="40"/>
      <c r="S7" s="41" t="s">
        <v>14</v>
      </c>
      <c r="T7" s="40"/>
      <c r="U7" s="40"/>
      <c r="V7" s="41" t="s">
        <v>14</v>
      </c>
      <c r="W7" s="40"/>
      <c r="X7" s="40"/>
      <c r="Y7" s="40">
        <v>0</v>
      </c>
      <c r="Z7" s="41" t="s">
        <v>169</v>
      </c>
      <c r="AA7" s="40"/>
      <c r="AB7" s="40">
        <f t="shared" si="1"/>
        <v>0</v>
      </c>
      <c r="AC7" s="40">
        <f t="shared" si="2"/>
        <v>149322.87365813379</v>
      </c>
      <c r="AD7" s="40">
        <f t="shared" si="3"/>
        <v>0</v>
      </c>
      <c r="AE7" s="42">
        <f t="shared" si="4"/>
        <v>156789.01734104048</v>
      </c>
      <c r="AF7" s="42">
        <f t="shared" si="4"/>
        <v>0</v>
      </c>
      <c r="AG7" s="43">
        <v>39448</v>
      </c>
      <c r="AH7" s="38"/>
      <c r="AI7" s="44">
        <v>186.31</v>
      </c>
      <c r="AJ7" s="44">
        <v>185.06</v>
      </c>
      <c r="AK7" s="44">
        <v>182.87</v>
      </c>
      <c r="AL7" s="39"/>
      <c r="AM7" s="39"/>
      <c r="AN7" s="39"/>
      <c r="AO7" s="39"/>
      <c r="AP7" s="43">
        <v>42964</v>
      </c>
      <c r="AQ7" s="43">
        <v>39885</v>
      </c>
      <c r="AR7" s="37" t="s">
        <v>170</v>
      </c>
      <c r="AS7" s="37" t="s">
        <v>170</v>
      </c>
      <c r="AT7" s="37" t="s">
        <v>181</v>
      </c>
      <c r="AU7" s="28">
        <v>2016</v>
      </c>
      <c r="AV7" s="38"/>
      <c r="AW7" s="38" t="s">
        <v>172</v>
      </c>
      <c r="AX7" s="38"/>
    </row>
    <row r="8" spans="1:50" x14ac:dyDescent="0.25">
      <c r="A8" s="26" t="s">
        <v>184</v>
      </c>
      <c r="B8" s="36" t="s">
        <v>174</v>
      </c>
      <c r="C8" s="37" t="s">
        <v>174</v>
      </c>
      <c r="D8" s="38">
        <v>777772</v>
      </c>
      <c r="E8" s="37" t="s">
        <v>175</v>
      </c>
      <c r="F8" s="38">
        <v>11</v>
      </c>
      <c r="G8" s="37" t="s">
        <v>176</v>
      </c>
      <c r="H8" s="37" t="s">
        <v>177</v>
      </c>
      <c r="I8" s="37" t="s">
        <v>178</v>
      </c>
      <c r="J8" s="37" t="s">
        <v>185</v>
      </c>
      <c r="K8" s="37" t="s">
        <v>180</v>
      </c>
      <c r="L8" s="39">
        <v>135000</v>
      </c>
      <c r="M8" s="40">
        <f t="shared" si="0"/>
        <v>137006.60611065236</v>
      </c>
      <c r="N8" s="40"/>
      <c r="O8" s="40">
        <v>315674</v>
      </c>
      <c r="P8" s="40"/>
      <c r="Q8" s="40">
        <v>79.680000000000007</v>
      </c>
      <c r="R8" s="40"/>
      <c r="S8" s="41" t="s">
        <v>14</v>
      </c>
      <c r="T8" s="40"/>
      <c r="U8" s="40"/>
      <c r="V8" s="41" t="s">
        <v>14</v>
      </c>
      <c r="W8" s="40"/>
      <c r="X8" s="40"/>
      <c r="Y8" s="40">
        <v>0</v>
      </c>
      <c r="Z8" s="41" t="s">
        <v>169</v>
      </c>
      <c r="AA8" s="40"/>
      <c r="AB8" s="40">
        <f t="shared" si="1"/>
        <v>0</v>
      </c>
      <c r="AC8" s="40">
        <f t="shared" si="2"/>
        <v>155066.06110652353</v>
      </c>
      <c r="AD8" s="40">
        <f t="shared" si="3"/>
        <v>0</v>
      </c>
      <c r="AE8" s="42">
        <f t="shared" si="4"/>
        <v>162819.36416184972</v>
      </c>
      <c r="AF8" s="42">
        <f t="shared" si="4"/>
        <v>0</v>
      </c>
      <c r="AG8" s="43">
        <v>39448</v>
      </c>
      <c r="AH8" s="38"/>
      <c r="AI8" s="44">
        <v>186.31</v>
      </c>
      <c r="AJ8" s="44">
        <v>185.06</v>
      </c>
      <c r="AK8" s="44">
        <v>182.87</v>
      </c>
      <c r="AL8" s="39"/>
      <c r="AM8" s="39"/>
      <c r="AN8" s="39"/>
      <c r="AO8" s="39"/>
      <c r="AP8" s="43">
        <v>42964</v>
      </c>
      <c r="AQ8" s="43">
        <v>39885</v>
      </c>
      <c r="AR8" s="37" t="s">
        <v>170</v>
      </c>
      <c r="AS8" s="37" t="s">
        <v>170</v>
      </c>
      <c r="AT8" s="37" t="s">
        <v>181</v>
      </c>
      <c r="AU8" s="28">
        <v>2016</v>
      </c>
      <c r="AV8" s="38"/>
      <c r="AW8" s="38" t="s">
        <v>172</v>
      </c>
      <c r="AX8" s="38"/>
    </row>
    <row r="9" spans="1:50" x14ac:dyDescent="0.25">
      <c r="A9" s="26" t="s">
        <v>186</v>
      </c>
      <c r="B9" s="36" t="s">
        <v>187</v>
      </c>
      <c r="C9" s="37" t="s">
        <v>187</v>
      </c>
      <c r="D9" s="38">
        <v>772724</v>
      </c>
      <c r="E9" s="37" t="s">
        <v>188</v>
      </c>
      <c r="F9" s="38">
        <v>11</v>
      </c>
      <c r="G9" s="37" t="s">
        <v>176</v>
      </c>
      <c r="H9" s="37" t="s">
        <v>189</v>
      </c>
      <c r="I9" s="37" t="s">
        <v>190</v>
      </c>
      <c r="J9" s="37" t="s">
        <v>191</v>
      </c>
      <c r="K9" s="37" t="s">
        <v>169</v>
      </c>
      <c r="L9" s="39">
        <v>575000</v>
      </c>
      <c r="M9" s="40">
        <f t="shared" si="0"/>
        <v>583546.65565648233</v>
      </c>
      <c r="N9" s="40">
        <v>105000</v>
      </c>
      <c r="O9" s="40">
        <v>473512</v>
      </c>
      <c r="P9" s="40">
        <v>79758</v>
      </c>
      <c r="Q9" s="40">
        <v>339.37</v>
      </c>
      <c r="R9" s="40">
        <v>61.97</v>
      </c>
      <c r="S9" s="41" t="s">
        <v>14</v>
      </c>
      <c r="T9" s="40"/>
      <c r="U9" s="40"/>
      <c r="V9" s="41" t="s">
        <v>14</v>
      </c>
      <c r="W9" s="40"/>
      <c r="X9" s="40"/>
      <c r="Y9" s="40">
        <v>0</v>
      </c>
      <c r="Z9" s="41" t="s">
        <v>169</v>
      </c>
      <c r="AA9" s="40"/>
      <c r="AB9" s="40">
        <f t="shared" si="1"/>
        <v>106464.69049694856</v>
      </c>
      <c r="AC9" s="40">
        <f t="shared" si="2"/>
        <v>660466.55656482244</v>
      </c>
      <c r="AD9" s="40">
        <f t="shared" si="3"/>
        <v>111316.47776809067</v>
      </c>
      <c r="AE9" s="42">
        <f t="shared" si="4"/>
        <v>693489.88439306361</v>
      </c>
      <c r="AF9" s="42">
        <f t="shared" si="4"/>
        <v>116882.30165649521</v>
      </c>
      <c r="AG9" s="43">
        <v>36161</v>
      </c>
      <c r="AH9" s="38"/>
      <c r="AI9" s="44">
        <v>326.54000000000002</v>
      </c>
      <c r="AJ9" s="44">
        <v>324.66000000000003</v>
      </c>
      <c r="AK9" s="44">
        <v>320.95999999999998</v>
      </c>
      <c r="AL9" s="39"/>
      <c r="AM9" s="39"/>
      <c r="AN9" s="39"/>
      <c r="AO9" s="39"/>
      <c r="AP9" s="43">
        <v>42964</v>
      </c>
      <c r="AQ9" s="43">
        <v>36434</v>
      </c>
      <c r="AR9" s="37" t="s">
        <v>170</v>
      </c>
      <c r="AS9" s="37" t="s">
        <v>192</v>
      </c>
      <c r="AT9" s="37" t="s">
        <v>181</v>
      </c>
      <c r="AU9" s="28">
        <v>2016</v>
      </c>
      <c r="AV9" s="38"/>
      <c r="AW9" s="38"/>
      <c r="AX9" s="38"/>
    </row>
    <row r="10" spans="1:50" x14ac:dyDescent="0.25">
      <c r="A10" s="26" t="s">
        <v>193</v>
      </c>
      <c r="B10" s="36" t="s">
        <v>187</v>
      </c>
      <c r="C10" s="37" t="s">
        <v>187</v>
      </c>
      <c r="D10" s="38">
        <v>772723</v>
      </c>
      <c r="E10" s="37" t="s">
        <v>194</v>
      </c>
      <c r="F10" s="38">
        <v>11</v>
      </c>
      <c r="G10" s="37" t="s">
        <v>176</v>
      </c>
      <c r="H10" s="37" t="s">
        <v>195</v>
      </c>
      <c r="I10" s="37" t="s">
        <v>196</v>
      </c>
      <c r="J10" s="37" t="s">
        <v>197</v>
      </c>
      <c r="K10" s="37" t="s">
        <v>169</v>
      </c>
      <c r="L10" s="39">
        <v>1210000</v>
      </c>
      <c r="M10" s="40">
        <f t="shared" si="0"/>
        <v>1227985.1362510324</v>
      </c>
      <c r="N10" s="40"/>
      <c r="O10" s="40">
        <v>1134456</v>
      </c>
      <c r="P10" s="40"/>
      <c r="Q10" s="40">
        <v>714.14</v>
      </c>
      <c r="R10" s="40"/>
      <c r="S10" s="41" t="s">
        <v>14</v>
      </c>
      <c r="T10" s="40"/>
      <c r="U10" s="40"/>
      <c r="V10" s="41" t="s">
        <v>14</v>
      </c>
      <c r="W10" s="40"/>
      <c r="X10" s="40"/>
      <c r="Y10" s="40">
        <v>0</v>
      </c>
      <c r="Z10" s="41" t="s">
        <v>169</v>
      </c>
      <c r="AA10" s="40"/>
      <c r="AB10" s="40">
        <f t="shared" si="1"/>
        <v>0</v>
      </c>
      <c r="AC10" s="40">
        <f t="shared" si="2"/>
        <v>1389851.3625103221</v>
      </c>
      <c r="AD10" s="40">
        <f t="shared" si="3"/>
        <v>0</v>
      </c>
      <c r="AE10" s="42">
        <f t="shared" si="4"/>
        <v>1459343.9306358383</v>
      </c>
      <c r="AF10" s="42">
        <f t="shared" si="4"/>
        <v>0</v>
      </c>
      <c r="AG10" s="43">
        <v>36161</v>
      </c>
      <c r="AH10" s="38"/>
      <c r="AI10" s="44">
        <v>669.56</v>
      </c>
      <c r="AJ10" s="44">
        <v>665.05</v>
      </c>
      <c r="AK10" s="44">
        <v>657.18</v>
      </c>
      <c r="AL10" s="39"/>
      <c r="AM10" s="39"/>
      <c r="AN10" s="39"/>
      <c r="AO10" s="39"/>
      <c r="AP10" s="43">
        <v>42964</v>
      </c>
      <c r="AQ10" s="43">
        <v>36434</v>
      </c>
      <c r="AR10" s="37" t="s">
        <v>170</v>
      </c>
      <c r="AS10" s="37" t="s">
        <v>192</v>
      </c>
      <c r="AT10" s="37" t="s">
        <v>198</v>
      </c>
      <c r="AU10" s="28">
        <v>2016</v>
      </c>
      <c r="AV10" s="38"/>
      <c r="AW10" s="38"/>
      <c r="AX10" s="38"/>
    </row>
    <row r="11" spans="1:50" x14ac:dyDescent="0.25">
      <c r="A11" s="61" t="s">
        <v>199</v>
      </c>
      <c r="B11" s="62" t="s">
        <v>200</v>
      </c>
      <c r="C11" s="63" t="s">
        <v>200</v>
      </c>
      <c r="D11" s="64">
        <v>779790</v>
      </c>
      <c r="E11" s="63" t="s">
        <v>164</v>
      </c>
      <c r="F11" s="64">
        <v>11</v>
      </c>
      <c r="G11" s="63" t="s">
        <v>176</v>
      </c>
      <c r="H11" s="63" t="s">
        <v>201</v>
      </c>
      <c r="I11" s="63" t="s">
        <v>167</v>
      </c>
      <c r="J11" s="63" t="s">
        <v>202</v>
      </c>
      <c r="K11" s="63" t="s">
        <v>169</v>
      </c>
      <c r="L11" s="65">
        <v>6120000</v>
      </c>
      <c r="M11" s="66">
        <f t="shared" si="0"/>
        <v>6210966.1436829073</v>
      </c>
      <c r="N11" s="66">
        <v>1820000</v>
      </c>
      <c r="O11" s="66">
        <v>5721601</v>
      </c>
      <c r="P11" s="66">
        <v>2724193</v>
      </c>
      <c r="Q11" s="66">
        <v>3612.02</v>
      </c>
      <c r="R11" s="66">
        <v>1074.1600000000001</v>
      </c>
      <c r="S11" s="67" t="s">
        <v>14</v>
      </c>
      <c r="T11" s="66"/>
      <c r="U11" s="66"/>
      <c r="V11" s="67" t="s">
        <v>14</v>
      </c>
      <c r="W11" s="66"/>
      <c r="X11" s="66"/>
      <c r="Y11" s="66">
        <v>0</v>
      </c>
      <c r="Z11" s="67" t="s">
        <v>169</v>
      </c>
      <c r="AA11" s="66"/>
      <c r="AB11" s="66">
        <f t="shared" si="1"/>
        <v>1845387.968613775</v>
      </c>
      <c r="AC11" s="66">
        <f t="shared" si="2"/>
        <v>7029661.4368290668</v>
      </c>
      <c r="AD11" s="66">
        <f t="shared" si="3"/>
        <v>1929485.6146469046</v>
      </c>
      <c r="AE11" s="66">
        <f t="shared" si="4"/>
        <v>7381144.50867052</v>
      </c>
      <c r="AF11" s="66">
        <f t="shared" si="4"/>
        <v>2025959.8953792499</v>
      </c>
      <c r="AG11" s="68">
        <v>36500</v>
      </c>
      <c r="AH11" s="64"/>
      <c r="AI11" s="69">
        <v>4984.71</v>
      </c>
      <c r="AJ11" s="69">
        <v>4962.01</v>
      </c>
      <c r="AK11" s="69">
        <v>4908.1499999999996</v>
      </c>
      <c r="AL11" s="65"/>
      <c r="AM11" s="65"/>
      <c r="AN11" s="65"/>
      <c r="AO11" s="65"/>
      <c r="AP11" s="68">
        <v>42964</v>
      </c>
      <c r="AQ11" s="68">
        <v>36434</v>
      </c>
      <c r="AR11" s="63" t="s">
        <v>170</v>
      </c>
      <c r="AS11" s="63" t="s">
        <v>192</v>
      </c>
      <c r="AT11" s="63" t="s">
        <v>181</v>
      </c>
      <c r="AU11" s="49">
        <v>2016</v>
      </c>
      <c r="AV11" s="64"/>
      <c r="AW11" s="64"/>
      <c r="AX11" s="64"/>
    </row>
    <row r="12" spans="1:50" x14ac:dyDescent="0.25">
      <c r="A12" s="26" t="s">
        <v>203</v>
      </c>
      <c r="B12" s="36" t="s">
        <v>204</v>
      </c>
      <c r="C12" s="37" t="s">
        <v>204</v>
      </c>
      <c r="D12" s="38">
        <v>772723</v>
      </c>
      <c r="E12" s="37" t="s">
        <v>194</v>
      </c>
      <c r="F12" s="38">
        <v>11</v>
      </c>
      <c r="G12" s="37" t="s">
        <v>176</v>
      </c>
      <c r="H12" s="37" t="s">
        <v>205</v>
      </c>
      <c r="I12" s="37" t="s">
        <v>196</v>
      </c>
      <c r="J12" s="37" t="s">
        <v>206</v>
      </c>
      <c r="K12" s="37" t="s">
        <v>169</v>
      </c>
      <c r="L12" s="39">
        <v>1615000</v>
      </c>
      <c r="M12" s="40">
        <f t="shared" si="0"/>
        <v>1639004.9545829894</v>
      </c>
      <c r="N12" s="40"/>
      <c r="O12" s="40">
        <v>1479725</v>
      </c>
      <c r="P12" s="40"/>
      <c r="Q12" s="40">
        <v>953.17</v>
      </c>
      <c r="R12" s="40"/>
      <c r="S12" s="41" t="s">
        <v>14</v>
      </c>
      <c r="T12" s="40"/>
      <c r="U12" s="40"/>
      <c r="V12" s="41" t="s">
        <v>14</v>
      </c>
      <c r="W12" s="40"/>
      <c r="X12" s="40"/>
      <c r="Y12" s="40">
        <v>0</v>
      </c>
      <c r="Z12" s="41" t="s">
        <v>169</v>
      </c>
      <c r="AA12" s="40"/>
      <c r="AB12" s="40">
        <f t="shared" si="1"/>
        <v>0</v>
      </c>
      <c r="AC12" s="40">
        <f t="shared" si="2"/>
        <v>1855049.5458298926</v>
      </c>
      <c r="AD12" s="40">
        <f t="shared" si="3"/>
        <v>0</v>
      </c>
      <c r="AE12" s="42">
        <f t="shared" si="4"/>
        <v>1947802.0231213872</v>
      </c>
      <c r="AF12" s="42">
        <f t="shared" si="4"/>
        <v>0</v>
      </c>
      <c r="AG12" s="43">
        <v>36161</v>
      </c>
      <c r="AH12" s="38"/>
      <c r="AI12" s="44">
        <v>873.33</v>
      </c>
      <c r="AJ12" s="44">
        <v>867.46</v>
      </c>
      <c r="AK12" s="44">
        <v>857.19</v>
      </c>
      <c r="AL12" s="39"/>
      <c r="AM12" s="39"/>
      <c r="AN12" s="39"/>
      <c r="AO12" s="39"/>
      <c r="AP12" s="43">
        <v>42964</v>
      </c>
      <c r="AQ12" s="43">
        <v>36434</v>
      </c>
      <c r="AR12" s="37" t="s">
        <v>170</v>
      </c>
      <c r="AS12" s="37" t="s">
        <v>192</v>
      </c>
      <c r="AT12" s="37" t="s">
        <v>181</v>
      </c>
      <c r="AU12" s="28">
        <v>2016</v>
      </c>
      <c r="AV12" s="38"/>
      <c r="AW12" s="38"/>
      <c r="AX12" s="38"/>
    </row>
    <row r="13" spans="1:50" x14ac:dyDescent="0.25">
      <c r="A13" s="26" t="s">
        <v>207</v>
      </c>
      <c r="B13" s="36" t="s">
        <v>204</v>
      </c>
      <c r="C13" s="37" t="s">
        <v>204</v>
      </c>
      <c r="D13" s="38">
        <v>772723</v>
      </c>
      <c r="E13" s="37" t="s">
        <v>194</v>
      </c>
      <c r="F13" s="38">
        <v>11</v>
      </c>
      <c r="G13" s="37" t="s">
        <v>176</v>
      </c>
      <c r="H13" s="37" t="s">
        <v>208</v>
      </c>
      <c r="I13" s="37" t="s">
        <v>209</v>
      </c>
      <c r="J13" s="37" t="s">
        <v>210</v>
      </c>
      <c r="K13" s="37" t="s">
        <v>169</v>
      </c>
      <c r="L13" s="39">
        <v>2700000</v>
      </c>
      <c r="M13" s="40">
        <f t="shared" si="0"/>
        <v>2740132.122213047</v>
      </c>
      <c r="N13" s="40">
        <v>557500</v>
      </c>
      <c r="O13" s="40">
        <v>2430976</v>
      </c>
      <c r="P13" s="40">
        <v>496588</v>
      </c>
      <c r="Q13" s="40">
        <v>1593.54</v>
      </c>
      <c r="R13" s="40">
        <v>329.04</v>
      </c>
      <c r="S13" s="41" t="s">
        <v>14</v>
      </c>
      <c r="T13" s="40"/>
      <c r="U13" s="40"/>
      <c r="V13" s="41" t="s">
        <v>14</v>
      </c>
      <c r="W13" s="40"/>
      <c r="X13" s="40"/>
      <c r="Y13" s="40">
        <v>0</v>
      </c>
      <c r="Z13" s="41" t="s">
        <v>169</v>
      </c>
      <c r="AA13" s="40"/>
      <c r="AB13" s="40">
        <f t="shared" si="1"/>
        <v>565276.8090671316</v>
      </c>
      <c r="AC13" s="40">
        <f t="shared" si="2"/>
        <v>3101321.2221304704</v>
      </c>
      <c r="AD13" s="40">
        <f t="shared" si="3"/>
        <v>591037.48910200514</v>
      </c>
      <c r="AE13" s="42">
        <f>AC13*1.05+37534</f>
        <v>3293921.2832369939</v>
      </c>
      <c r="AF13" s="42">
        <f>AD13*1.05</f>
        <v>620589.36355710542</v>
      </c>
      <c r="AG13" s="43">
        <v>36526</v>
      </c>
      <c r="AH13" s="38"/>
      <c r="AI13" s="44">
        <v>1727.85</v>
      </c>
      <c r="AJ13" s="44">
        <v>1718.21</v>
      </c>
      <c r="AK13" s="44">
        <v>1698.75</v>
      </c>
      <c r="AL13" s="39"/>
      <c r="AM13" s="39"/>
      <c r="AN13" s="39"/>
      <c r="AO13" s="39"/>
      <c r="AP13" s="43">
        <v>43014</v>
      </c>
      <c r="AQ13" s="43">
        <v>36434</v>
      </c>
      <c r="AR13" s="37" t="s">
        <v>170</v>
      </c>
      <c r="AS13" s="37" t="s">
        <v>192</v>
      </c>
      <c r="AT13" s="37" t="s">
        <v>211</v>
      </c>
      <c r="AU13" s="28">
        <v>2016</v>
      </c>
      <c r="AV13" s="38"/>
      <c r="AW13" s="38"/>
      <c r="AX13" s="38"/>
    </row>
    <row r="14" spans="1:50" x14ac:dyDescent="0.25">
      <c r="A14" s="26" t="s">
        <v>212</v>
      </c>
      <c r="B14" s="36" t="s">
        <v>204</v>
      </c>
      <c r="C14" s="37" t="s">
        <v>204</v>
      </c>
      <c r="D14" s="38">
        <v>772723</v>
      </c>
      <c r="E14" s="37" t="s">
        <v>194</v>
      </c>
      <c r="F14" s="38">
        <v>11</v>
      </c>
      <c r="G14" s="37" t="s">
        <v>176</v>
      </c>
      <c r="H14" s="37" t="s">
        <v>213</v>
      </c>
      <c r="I14" s="37" t="s">
        <v>214</v>
      </c>
      <c r="J14" s="37" t="s">
        <v>215</v>
      </c>
      <c r="K14" s="37" t="s">
        <v>169</v>
      </c>
      <c r="L14" s="39">
        <v>1420000</v>
      </c>
      <c r="M14" s="40">
        <f t="shared" si="0"/>
        <v>1441106.5235342693</v>
      </c>
      <c r="N14" s="40">
        <v>422500</v>
      </c>
      <c r="O14" s="40">
        <v>1272562</v>
      </c>
      <c r="P14" s="40">
        <v>393799</v>
      </c>
      <c r="Q14" s="40">
        <v>838.08</v>
      </c>
      <c r="R14" s="40">
        <v>249.36</v>
      </c>
      <c r="S14" s="41" t="s">
        <v>14</v>
      </c>
      <c r="T14" s="40"/>
      <c r="U14" s="40"/>
      <c r="V14" s="41" t="s">
        <v>14</v>
      </c>
      <c r="W14" s="40"/>
      <c r="X14" s="40"/>
      <c r="Y14" s="40">
        <v>0</v>
      </c>
      <c r="Z14" s="41" t="s">
        <v>169</v>
      </c>
      <c r="AA14" s="40"/>
      <c r="AB14" s="40">
        <f t="shared" si="1"/>
        <v>428393.63557105494</v>
      </c>
      <c r="AC14" s="40">
        <f t="shared" si="2"/>
        <v>1631065.2353426919</v>
      </c>
      <c r="AD14" s="40">
        <f t="shared" si="3"/>
        <v>447916.30340017437</v>
      </c>
      <c r="AE14" s="42">
        <f>AC14*1.05</f>
        <v>1712618.4971098267</v>
      </c>
      <c r="AF14" s="42">
        <f>AD14*1.05</f>
        <v>470312.11857018311</v>
      </c>
      <c r="AG14" s="43">
        <v>36526</v>
      </c>
      <c r="AH14" s="38"/>
      <c r="AI14" s="44">
        <v>983.49</v>
      </c>
      <c r="AJ14" s="44">
        <v>978.44</v>
      </c>
      <c r="AK14" s="44">
        <v>967.56</v>
      </c>
      <c r="AL14" s="39"/>
      <c r="AM14" s="39"/>
      <c r="AN14" s="39"/>
      <c r="AO14" s="39"/>
      <c r="AP14" s="43">
        <v>43046</v>
      </c>
      <c r="AQ14" s="43">
        <v>36434</v>
      </c>
      <c r="AR14" s="37" t="s">
        <v>170</v>
      </c>
      <c r="AS14" s="37" t="s">
        <v>192</v>
      </c>
      <c r="AT14" s="37" t="s">
        <v>181</v>
      </c>
      <c r="AU14" s="28">
        <v>2016</v>
      </c>
      <c r="AV14" s="38"/>
      <c r="AW14" s="38"/>
      <c r="AX14" s="38"/>
    </row>
    <row r="15" spans="1:50" x14ac:dyDescent="0.25">
      <c r="A15" s="61" t="s">
        <v>216</v>
      </c>
      <c r="B15" s="62" t="s">
        <v>217</v>
      </c>
      <c r="C15" s="63" t="s">
        <v>217</v>
      </c>
      <c r="D15" s="64">
        <v>772724</v>
      </c>
      <c r="E15" s="63" t="s">
        <v>188</v>
      </c>
      <c r="F15" s="64">
        <v>11</v>
      </c>
      <c r="G15" s="63" t="s">
        <v>176</v>
      </c>
      <c r="H15" s="63" t="s">
        <v>218</v>
      </c>
      <c r="I15" s="63" t="s">
        <v>219</v>
      </c>
      <c r="J15" s="63" t="s">
        <v>220</v>
      </c>
      <c r="K15" s="63" t="s">
        <v>169</v>
      </c>
      <c r="L15" s="65">
        <v>670000</v>
      </c>
      <c r="M15" s="66">
        <f t="shared" si="0"/>
        <v>679958.71180842281</v>
      </c>
      <c r="N15" s="66"/>
      <c r="O15" s="66">
        <v>606686</v>
      </c>
      <c r="P15" s="66"/>
      <c r="Q15" s="66">
        <v>395.43</v>
      </c>
      <c r="R15" s="66"/>
      <c r="S15" s="67" t="s">
        <v>14</v>
      </c>
      <c r="T15" s="66"/>
      <c r="U15" s="66"/>
      <c r="V15" s="67" t="s">
        <v>14</v>
      </c>
      <c r="W15" s="66"/>
      <c r="X15" s="66"/>
      <c r="Y15" s="66">
        <v>0</v>
      </c>
      <c r="Z15" s="67" t="s">
        <v>169</v>
      </c>
      <c r="AA15" s="66"/>
      <c r="AB15" s="66">
        <f t="shared" si="1"/>
        <v>0</v>
      </c>
      <c r="AC15" s="66">
        <f t="shared" si="2"/>
        <v>769587.1180842279</v>
      </c>
      <c r="AD15" s="66">
        <f t="shared" si="3"/>
        <v>0</v>
      </c>
      <c r="AE15" s="66">
        <f>AC15*1.05</f>
        <v>808066.47398843931</v>
      </c>
      <c r="AF15" s="66">
        <f>AD15*1.05</f>
        <v>0</v>
      </c>
      <c r="AG15" s="64"/>
      <c r="AH15" s="64"/>
      <c r="AI15" s="69">
        <v>358.07</v>
      </c>
      <c r="AJ15" s="69">
        <v>355.66</v>
      </c>
      <c r="AK15" s="69">
        <v>351.45</v>
      </c>
      <c r="AL15" s="65"/>
      <c r="AM15" s="65"/>
      <c r="AN15" s="65"/>
      <c r="AO15" s="65"/>
      <c r="AP15" s="68">
        <v>42964</v>
      </c>
      <c r="AQ15" s="68">
        <v>36434</v>
      </c>
      <c r="AR15" s="63" t="s">
        <v>170</v>
      </c>
      <c r="AS15" s="63" t="s">
        <v>192</v>
      </c>
      <c r="AT15" s="63" t="s">
        <v>198</v>
      </c>
      <c r="AU15" s="49">
        <v>2016</v>
      </c>
      <c r="AV15" s="64"/>
      <c r="AW15" s="64"/>
      <c r="AX15" s="64"/>
    </row>
    <row r="16" spans="1:50" x14ac:dyDescent="0.25">
      <c r="A16" s="26" t="s">
        <v>221</v>
      </c>
      <c r="B16" s="36" t="s">
        <v>222</v>
      </c>
      <c r="C16" s="37" t="s">
        <v>222</v>
      </c>
      <c r="D16" s="38">
        <v>772724</v>
      </c>
      <c r="E16" s="37" t="s">
        <v>188</v>
      </c>
      <c r="F16" s="38">
        <v>11</v>
      </c>
      <c r="G16" s="37" t="s">
        <v>176</v>
      </c>
      <c r="H16" s="37" t="s">
        <v>223</v>
      </c>
      <c r="I16" s="37" t="s">
        <v>224</v>
      </c>
      <c r="J16" s="37" t="s">
        <v>225</v>
      </c>
      <c r="K16" s="37" t="s">
        <v>169</v>
      </c>
      <c r="L16" s="39">
        <v>3600000</v>
      </c>
      <c r="M16" s="40">
        <f t="shared" si="0"/>
        <v>3653509.496284063</v>
      </c>
      <c r="N16" s="40">
        <v>175000</v>
      </c>
      <c r="O16" s="40">
        <v>3255394</v>
      </c>
      <c r="P16" s="40">
        <v>443647</v>
      </c>
      <c r="Q16" s="40">
        <v>2124.7199999999998</v>
      </c>
      <c r="R16" s="40">
        <v>103.29</v>
      </c>
      <c r="S16" s="41" t="s">
        <v>14</v>
      </c>
      <c r="T16" s="40"/>
      <c r="U16" s="40"/>
      <c r="V16" s="41" t="s">
        <v>14</v>
      </c>
      <c r="W16" s="40"/>
      <c r="X16" s="40"/>
      <c r="Y16" s="40">
        <v>0</v>
      </c>
      <c r="Z16" s="41" t="s">
        <v>169</v>
      </c>
      <c r="AA16" s="40"/>
      <c r="AB16" s="40">
        <f t="shared" si="1"/>
        <v>177441.1508282476</v>
      </c>
      <c r="AC16" s="40">
        <f t="shared" si="2"/>
        <v>4135094.9628406274</v>
      </c>
      <c r="AD16" s="40">
        <f t="shared" si="3"/>
        <v>185527.46294681777</v>
      </c>
      <c r="AE16" s="42">
        <f>AC16*1.05</f>
        <v>4341849.7109826589</v>
      </c>
      <c r="AF16" s="42">
        <f>AD16*1.05</f>
        <v>194803.83609415867</v>
      </c>
      <c r="AG16" s="43">
        <v>36482</v>
      </c>
      <c r="AH16" s="38"/>
      <c r="AI16" s="44">
        <v>2183.17</v>
      </c>
      <c r="AJ16" s="44">
        <v>2170.2600000000002</v>
      </c>
      <c r="AK16" s="44">
        <v>2145.35</v>
      </c>
      <c r="AL16" s="39"/>
      <c r="AM16" s="39"/>
      <c r="AN16" s="39"/>
      <c r="AO16" s="39"/>
      <c r="AP16" s="43">
        <v>42964</v>
      </c>
      <c r="AQ16" s="43">
        <v>36434</v>
      </c>
      <c r="AR16" s="37" t="s">
        <v>170</v>
      </c>
      <c r="AS16" s="37" t="s">
        <v>192</v>
      </c>
      <c r="AT16" s="37" t="s">
        <v>226</v>
      </c>
      <c r="AU16" s="28">
        <v>2016</v>
      </c>
      <c r="AV16" s="38"/>
      <c r="AW16" s="38"/>
      <c r="AX16" s="38"/>
    </row>
    <row r="17" spans="1:50" x14ac:dyDescent="0.25">
      <c r="A17" s="26" t="s">
        <v>227</v>
      </c>
      <c r="B17" s="36" t="s">
        <v>228</v>
      </c>
      <c r="C17" s="37" t="s">
        <v>228</v>
      </c>
      <c r="D17" s="38">
        <v>772724</v>
      </c>
      <c r="E17" s="37" t="s">
        <v>188</v>
      </c>
      <c r="F17" s="38">
        <v>11</v>
      </c>
      <c r="G17" s="37" t="s">
        <v>176</v>
      </c>
      <c r="H17" s="37" t="s">
        <v>229</v>
      </c>
      <c r="I17" s="37" t="s">
        <v>224</v>
      </c>
      <c r="J17" s="37" t="s">
        <v>230</v>
      </c>
      <c r="K17" s="37" t="s">
        <v>169</v>
      </c>
      <c r="L17" s="39">
        <v>12860000</v>
      </c>
      <c r="M17" s="40">
        <v>4932238</v>
      </c>
      <c r="N17" s="40">
        <v>430000</v>
      </c>
      <c r="O17" s="40">
        <v>12331034</v>
      </c>
      <c r="P17" s="40">
        <v>1314846</v>
      </c>
      <c r="Q17" s="40">
        <v>7589.97</v>
      </c>
      <c r="R17" s="40">
        <v>253.79</v>
      </c>
      <c r="S17" s="41" t="s">
        <v>14</v>
      </c>
      <c r="T17" s="40"/>
      <c r="U17" s="40"/>
      <c r="V17" s="41" t="s">
        <v>14</v>
      </c>
      <c r="W17" s="40"/>
      <c r="X17" s="40"/>
      <c r="Y17" s="40">
        <v>0</v>
      </c>
      <c r="Z17" s="41" t="s">
        <v>169</v>
      </c>
      <c r="AA17" s="40"/>
      <c r="AB17" s="40">
        <v>207860</v>
      </c>
      <c r="AC17" s="40">
        <f t="shared" si="2"/>
        <v>5582378.4035801459</v>
      </c>
      <c r="AD17" s="40">
        <f t="shared" si="3"/>
        <v>217332.55374032672</v>
      </c>
      <c r="AE17" s="42">
        <v>4320000</v>
      </c>
      <c r="AF17" s="42">
        <v>280000</v>
      </c>
      <c r="AG17" s="43">
        <v>36482</v>
      </c>
      <c r="AH17" s="38"/>
      <c r="AI17" s="44">
        <v>8053.8</v>
      </c>
      <c r="AJ17" s="44">
        <v>8004.87</v>
      </c>
      <c r="AK17" s="44">
        <v>7912.43</v>
      </c>
      <c r="AL17" s="39"/>
      <c r="AM17" s="39"/>
      <c r="AN17" s="39"/>
      <c r="AO17" s="39"/>
      <c r="AP17" s="43">
        <v>42964</v>
      </c>
      <c r="AQ17" s="43">
        <v>36434</v>
      </c>
      <c r="AR17" s="37" t="s">
        <v>170</v>
      </c>
      <c r="AS17" s="37" t="s">
        <v>192</v>
      </c>
      <c r="AT17" s="37" t="s">
        <v>231</v>
      </c>
      <c r="AU17" s="28">
        <v>2016</v>
      </c>
      <c r="AV17" s="38"/>
      <c r="AW17" s="38"/>
      <c r="AX17" s="38"/>
    </row>
    <row r="18" spans="1:50" x14ac:dyDescent="0.25">
      <c r="A18" s="26" t="s">
        <v>41</v>
      </c>
      <c r="B18" s="36" t="s">
        <v>228</v>
      </c>
      <c r="C18" s="37" t="s">
        <v>228</v>
      </c>
      <c r="D18" s="38">
        <v>772723</v>
      </c>
      <c r="E18" s="37" t="s">
        <v>194</v>
      </c>
      <c r="F18" s="38">
        <v>11</v>
      </c>
      <c r="G18" s="37" t="s">
        <v>176</v>
      </c>
      <c r="H18" s="37" t="s">
        <v>42</v>
      </c>
      <c r="I18" s="37" t="s">
        <v>232</v>
      </c>
      <c r="J18" s="37" t="s">
        <v>233</v>
      </c>
      <c r="K18" s="37" t="s">
        <v>169</v>
      </c>
      <c r="L18" s="39">
        <v>19500000</v>
      </c>
      <c r="M18" s="40">
        <f t="shared" ref="M18:M43" si="5">122.9*L18/121.1</f>
        <v>19789843.104872007</v>
      </c>
      <c r="N18" s="40">
        <v>3957500</v>
      </c>
      <c r="O18" s="40">
        <v>18378172</v>
      </c>
      <c r="P18" s="40">
        <v>3524254</v>
      </c>
      <c r="Q18" s="40">
        <v>11508.9</v>
      </c>
      <c r="R18" s="40">
        <v>2335.7199999999998</v>
      </c>
      <c r="S18" s="41" t="s">
        <v>14</v>
      </c>
      <c r="T18" s="40"/>
      <c r="U18" s="40"/>
      <c r="V18" s="41" t="s">
        <v>14</v>
      </c>
      <c r="W18" s="40"/>
      <c r="X18" s="40"/>
      <c r="Y18" s="40">
        <v>0</v>
      </c>
      <c r="Z18" s="41" t="s">
        <v>169</v>
      </c>
      <c r="AA18" s="40"/>
      <c r="AB18" s="40">
        <f t="shared" ref="AB18:AB43" si="6">116.3*N18/114.7</f>
        <v>4012704.8823016565</v>
      </c>
      <c r="AC18" s="40">
        <f t="shared" si="2"/>
        <v>22398431.048720066</v>
      </c>
      <c r="AD18" s="40">
        <f t="shared" si="3"/>
        <v>4195571.0549258934</v>
      </c>
      <c r="AE18" s="42">
        <f>AC18*1.05</f>
        <v>23518352.601156071</v>
      </c>
      <c r="AF18" s="42">
        <v>4617850</v>
      </c>
      <c r="AG18" s="43">
        <v>37622</v>
      </c>
      <c r="AH18" s="38"/>
      <c r="AI18" s="44">
        <v>12926.81</v>
      </c>
      <c r="AJ18" s="44">
        <v>12853.89</v>
      </c>
      <c r="AK18" s="44">
        <v>12708.01</v>
      </c>
      <c r="AL18" s="39"/>
      <c r="AM18" s="39"/>
      <c r="AN18" s="39"/>
      <c r="AO18" s="39"/>
      <c r="AP18" s="43">
        <v>43046</v>
      </c>
      <c r="AQ18" s="43">
        <v>37735</v>
      </c>
      <c r="AR18" s="37" t="s">
        <v>170</v>
      </c>
      <c r="AS18" s="37" t="s">
        <v>170</v>
      </c>
      <c r="AT18" s="37" t="s">
        <v>181</v>
      </c>
      <c r="AU18" s="28">
        <v>2016</v>
      </c>
      <c r="AV18" s="38"/>
      <c r="AW18" s="38"/>
      <c r="AX18" s="38"/>
    </row>
    <row r="19" spans="1:50" x14ac:dyDescent="0.25">
      <c r="A19" s="26" t="s">
        <v>234</v>
      </c>
      <c r="B19" s="36" t="s">
        <v>235</v>
      </c>
      <c r="C19" s="37" t="s">
        <v>235</v>
      </c>
      <c r="D19" s="38">
        <v>777772</v>
      </c>
      <c r="E19" s="37" t="s">
        <v>175</v>
      </c>
      <c r="F19" s="38">
        <v>11</v>
      </c>
      <c r="G19" s="37" t="s">
        <v>176</v>
      </c>
      <c r="H19" s="37" t="s">
        <v>236</v>
      </c>
      <c r="I19" s="37" t="s">
        <v>169</v>
      </c>
      <c r="J19" s="37" t="s">
        <v>237</v>
      </c>
      <c r="K19" s="37" t="s">
        <v>169</v>
      </c>
      <c r="L19" s="39"/>
      <c r="M19" s="40">
        <f t="shared" si="5"/>
        <v>0</v>
      </c>
      <c r="N19" s="40">
        <v>355000</v>
      </c>
      <c r="O19" s="40"/>
      <c r="P19" s="40">
        <v>304073</v>
      </c>
      <c r="Q19" s="40"/>
      <c r="R19" s="40">
        <v>209.52</v>
      </c>
      <c r="S19" s="41" t="s">
        <v>14</v>
      </c>
      <c r="T19" s="40"/>
      <c r="U19" s="40"/>
      <c r="V19" s="41" t="s">
        <v>14</v>
      </c>
      <c r="W19" s="40"/>
      <c r="X19" s="40"/>
      <c r="Y19" s="40">
        <v>0</v>
      </c>
      <c r="Z19" s="41" t="s">
        <v>169</v>
      </c>
      <c r="AA19" s="40"/>
      <c r="AB19" s="40">
        <f t="shared" si="6"/>
        <v>359952.04882301658</v>
      </c>
      <c r="AC19" s="40">
        <f t="shared" si="2"/>
        <v>0</v>
      </c>
      <c r="AD19" s="40">
        <f t="shared" si="3"/>
        <v>376355.71054925892</v>
      </c>
      <c r="AE19" s="42">
        <f>AC19*1.05</f>
        <v>0</v>
      </c>
      <c r="AF19" s="42">
        <f t="shared" ref="AF19:AF32" si="7">AD19*1.05</f>
        <v>395173.49607672187</v>
      </c>
      <c r="AG19" s="43">
        <v>40625</v>
      </c>
      <c r="AH19" s="38"/>
      <c r="AI19" s="44">
        <v>179.46</v>
      </c>
      <c r="AJ19" s="44">
        <v>179.46</v>
      </c>
      <c r="AK19" s="44">
        <v>177.89</v>
      </c>
      <c r="AL19" s="39"/>
      <c r="AM19" s="39"/>
      <c r="AN19" s="39"/>
      <c r="AO19" s="39"/>
      <c r="AP19" s="43">
        <v>42964</v>
      </c>
      <c r="AQ19" s="43">
        <v>40749</v>
      </c>
      <c r="AR19" s="37" t="s">
        <v>170</v>
      </c>
      <c r="AS19" s="37" t="s">
        <v>170</v>
      </c>
      <c r="AT19" s="37" t="s">
        <v>238</v>
      </c>
      <c r="AU19" s="28">
        <v>2016</v>
      </c>
      <c r="AV19" s="38"/>
      <c r="AW19" s="38"/>
      <c r="AX19" s="38"/>
    </row>
    <row r="20" spans="1:50" x14ac:dyDescent="0.25">
      <c r="A20" s="26" t="s">
        <v>239</v>
      </c>
      <c r="B20" s="36" t="s">
        <v>240</v>
      </c>
      <c r="C20" s="37" t="s">
        <v>240</v>
      </c>
      <c r="D20" s="38">
        <v>772723</v>
      </c>
      <c r="E20" s="37" t="s">
        <v>194</v>
      </c>
      <c r="F20" s="38">
        <v>11</v>
      </c>
      <c r="G20" s="37" t="s">
        <v>176</v>
      </c>
      <c r="H20" s="37" t="s">
        <v>241</v>
      </c>
      <c r="I20" s="37" t="s">
        <v>214</v>
      </c>
      <c r="J20" s="37" t="s">
        <v>242</v>
      </c>
      <c r="K20" s="37" t="s">
        <v>169</v>
      </c>
      <c r="L20" s="39">
        <v>1800000</v>
      </c>
      <c r="M20" s="40">
        <f t="shared" si="5"/>
        <v>1826754.7481420315</v>
      </c>
      <c r="N20" s="40">
        <v>280000</v>
      </c>
      <c r="O20" s="40">
        <v>1686885</v>
      </c>
      <c r="P20" s="40">
        <v>249239</v>
      </c>
      <c r="Q20" s="40">
        <v>1062.3599999999999</v>
      </c>
      <c r="R20" s="40">
        <v>165.26</v>
      </c>
      <c r="S20" s="41" t="s">
        <v>14</v>
      </c>
      <c r="T20" s="40"/>
      <c r="U20" s="40"/>
      <c r="V20" s="41" t="s">
        <v>14</v>
      </c>
      <c r="W20" s="40"/>
      <c r="X20" s="40"/>
      <c r="Y20" s="40">
        <v>0</v>
      </c>
      <c r="Z20" s="41" t="s">
        <v>169</v>
      </c>
      <c r="AA20" s="40"/>
      <c r="AB20" s="40">
        <f t="shared" si="6"/>
        <v>283905.84132519615</v>
      </c>
      <c r="AC20" s="40">
        <f t="shared" si="2"/>
        <v>2067547.4814203137</v>
      </c>
      <c r="AD20" s="40">
        <f t="shared" si="3"/>
        <v>296843.94071490841</v>
      </c>
      <c r="AE20" s="42">
        <f>AC20*1.05</f>
        <v>2170924.8554913295</v>
      </c>
      <c r="AF20" s="42">
        <f t="shared" si="7"/>
        <v>311686.13775065384</v>
      </c>
      <c r="AG20" s="43">
        <v>36161</v>
      </c>
      <c r="AH20" s="38"/>
      <c r="AI20" s="44">
        <v>1142.7</v>
      </c>
      <c r="AJ20" s="44">
        <v>1136.01</v>
      </c>
      <c r="AK20" s="44">
        <v>1123</v>
      </c>
      <c r="AL20" s="39"/>
      <c r="AM20" s="39"/>
      <c r="AN20" s="39"/>
      <c r="AO20" s="39"/>
      <c r="AP20" s="43">
        <v>43046</v>
      </c>
      <c r="AQ20" s="43">
        <v>36434</v>
      </c>
      <c r="AR20" s="37" t="s">
        <v>170</v>
      </c>
      <c r="AS20" s="37" t="s">
        <v>192</v>
      </c>
      <c r="AT20" s="37" t="s">
        <v>181</v>
      </c>
      <c r="AU20" s="28">
        <v>2016</v>
      </c>
      <c r="AV20" s="38"/>
      <c r="AW20" s="38"/>
      <c r="AX20" s="38"/>
    </row>
    <row r="21" spans="1:50" x14ac:dyDescent="0.25">
      <c r="A21" s="26" t="s">
        <v>243</v>
      </c>
      <c r="B21" s="36" t="s">
        <v>240</v>
      </c>
      <c r="C21" s="37" t="s">
        <v>240</v>
      </c>
      <c r="D21" s="38">
        <v>772723</v>
      </c>
      <c r="E21" s="37" t="s">
        <v>194</v>
      </c>
      <c r="F21" s="38">
        <v>11</v>
      </c>
      <c r="G21" s="37" t="s">
        <v>176</v>
      </c>
      <c r="H21" s="37" t="s">
        <v>244</v>
      </c>
      <c r="I21" s="37" t="s">
        <v>245</v>
      </c>
      <c r="J21" s="37" t="s">
        <v>246</v>
      </c>
      <c r="K21" s="37" t="s">
        <v>169</v>
      </c>
      <c r="L21" s="39">
        <v>1890000</v>
      </c>
      <c r="M21" s="40">
        <f t="shared" si="5"/>
        <v>1918092.485549133</v>
      </c>
      <c r="N21" s="40">
        <v>460000</v>
      </c>
      <c r="O21" s="40">
        <v>1775668</v>
      </c>
      <c r="P21" s="40">
        <v>416232</v>
      </c>
      <c r="Q21" s="40">
        <v>1115.48</v>
      </c>
      <c r="R21" s="40">
        <v>271.49</v>
      </c>
      <c r="S21" s="41" t="s">
        <v>14</v>
      </c>
      <c r="T21" s="40"/>
      <c r="U21" s="40"/>
      <c r="V21" s="41" t="s">
        <v>14</v>
      </c>
      <c r="W21" s="40"/>
      <c r="X21" s="40"/>
      <c r="Y21" s="40">
        <v>0</v>
      </c>
      <c r="Z21" s="41" t="s">
        <v>169</v>
      </c>
      <c r="AA21" s="40"/>
      <c r="AB21" s="40">
        <f t="shared" si="6"/>
        <v>466416.73931996513</v>
      </c>
      <c r="AC21" s="40">
        <f t="shared" si="2"/>
        <v>2170924.8554913295</v>
      </c>
      <c r="AD21" s="40">
        <f t="shared" si="3"/>
        <v>487672.18831734959</v>
      </c>
      <c r="AE21" s="42">
        <f>AC21*1.05</f>
        <v>2279471.0982658961</v>
      </c>
      <c r="AF21" s="42">
        <f t="shared" si="7"/>
        <v>512055.79773321707</v>
      </c>
      <c r="AG21" s="43">
        <v>40179</v>
      </c>
      <c r="AH21" s="38"/>
      <c r="AI21" s="44">
        <v>1293.6600000000001</v>
      </c>
      <c r="AJ21" s="44">
        <v>1286.6099999999999</v>
      </c>
      <c r="AK21" s="44">
        <v>1272.1199999999999</v>
      </c>
      <c r="AL21" s="39"/>
      <c r="AM21" s="39"/>
      <c r="AN21" s="39"/>
      <c r="AO21" s="39"/>
      <c r="AP21" s="43">
        <v>43046</v>
      </c>
      <c r="AQ21" s="43">
        <v>40603</v>
      </c>
      <c r="AR21" s="37" t="s">
        <v>170</v>
      </c>
      <c r="AS21" s="37" t="s">
        <v>170</v>
      </c>
      <c r="AT21" s="37" t="s">
        <v>181</v>
      </c>
      <c r="AU21" s="28">
        <v>2016</v>
      </c>
      <c r="AV21" s="38"/>
      <c r="AW21" s="38"/>
      <c r="AX21" s="38"/>
    </row>
    <row r="22" spans="1:50" x14ac:dyDescent="0.25">
      <c r="A22" s="26" t="s">
        <v>247</v>
      </c>
      <c r="B22" s="36" t="s">
        <v>240</v>
      </c>
      <c r="C22" s="37" t="s">
        <v>240</v>
      </c>
      <c r="D22" s="38">
        <v>772724</v>
      </c>
      <c r="E22" s="37" t="s">
        <v>188</v>
      </c>
      <c r="F22" s="38">
        <v>11</v>
      </c>
      <c r="G22" s="37" t="s">
        <v>176</v>
      </c>
      <c r="H22" s="37" t="s">
        <v>248</v>
      </c>
      <c r="I22" s="37" t="s">
        <v>249</v>
      </c>
      <c r="J22" s="37" t="s">
        <v>250</v>
      </c>
      <c r="K22" s="37" t="s">
        <v>169</v>
      </c>
      <c r="L22" s="39">
        <v>550000</v>
      </c>
      <c r="M22" s="40">
        <f t="shared" si="5"/>
        <v>558175.06193228741</v>
      </c>
      <c r="N22" s="40">
        <v>85000</v>
      </c>
      <c r="O22" s="40">
        <v>532701</v>
      </c>
      <c r="P22" s="40">
        <v>84742</v>
      </c>
      <c r="Q22" s="40">
        <v>324.61</v>
      </c>
      <c r="R22" s="40">
        <v>50.17</v>
      </c>
      <c r="S22" s="41" t="s">
        <v>14</v>
      </c>
      <c r="T22" s="40"/>
      <c r="U22" s="40"/>
      <c r="V22" s="41" t="s">
        <v>14</v>
      </c>
      <c r="W22" s="40"/>
      <c r="X22" s="40"/>
      <c r="Y22" s="40">
        <v>0</v>
      </c>
      <c r="Z22" s="41" t="s">
        <v>169</v>
      </c>
      <c r="AA22" s="40"/>
      <c r="AB22" s="40">
        <f t="shared" si="6"/>
        <v>86185.701830863123</v>
      </c>
      <c r="AC22" s="40">
        <f t="shared" si="2"/>
        <v>631750.61932287365</v>
      </c>
      <c r="AD22" s="40">
        <f t="shared" si="3"/>
        <v>90113.339145597201</v>
      </c>
      <c r="AE22" s="42">
        <f>AC22*1.05</f>
        <v>663338.15028901736</v>
      </c>
      <c r="AF22" s="42">
        <f t="shared" si="7"/>
        <v>94619.006102877072</v>
      </c>
      <c r="AG22" s="43">
        <v>36482</v>
      </c>
      <c r="AH22" s="38"/>
      <c r="AI22" s="44">
        <v>364.41</v>
      </c>
      <c r="AJ22" s="44">
        <v>362.3</v>
      </c>
      <c r="AK22" s="44">
        <v>358.17</v>
      </c>
      <c r="AL22" s="39"/>
      <c r="AM22" s="39"/>
      <c r="AN22" s="39"/>
      <c r="AO22" s="39"/>
      <c r="AP22" s="43">
        <v>42964</v>
      </c>
      <c r="AQ22" s="43">
        <v>36434</v>
      </c>
      <c r="AR22" s="37" t="s">
        <v>170</v>
      </c>
      <c r="AS22" s="37" t="s">
        <v>192</v>
      </c>
      <c r="AT22" s="37" t="s">
        <v>181</v>
      </c>
      <c r="AU22" s="28">
        <v>2016</v>
      </c>
      <c r="AV22" s="38"/>
      <c r="AW22" s="38"/>
      <c r="AX22" s="38"/>
    </row>
    <row r="23" spans="1:50" x14ac:dyDescent="0.25">
      <c r="A23" s="26" t="s">
        <v>251</v>
      </c>
      <c r="B23" s="36" t="s">
        <v>252</v>
      </c>
      <c r="C23" s="37" t="s">
        <v>252</v>
      </c>
      <c r="D23" s="38">
        <v>772723</v>
      </c>
      <c r="E23" s="37" t="s">
        <v>194</v>
      </c>
      <c r="F23" s="38">
        <v>99</v>
      </c>
      <c r="G23" s="37" t="s">
        <v>253</v>
      </c>
      <c r="H23" s="37" t="s">
        <v>254</v>
      </c>
      <c r="I23" s="37" t="s">
        <v>214</v>
      </c>
      <c r="J23" s="37" t="s">
        <v>255</v>
      </c>
      <c r="K23" s="37" t="s">
        <v>169</v>
      </c>
      <c r="L23" s="39">
        <v>3640000</v>
      </c>
      <c r="M23" s="40">
        <f t="shared" si="5"/>
        <v>3694104.0462427749</v>
      </c>
      <c r="N23" s="40">
        <v>680000</v>
      </c>
      <c r="O23" s="40">
        <v>3452689</v>
      </c>
      <c r="P23" s="40">
        <v>518419</v>
      </c>
      <c r="Q23" s="40">
        <v>2148.33</v>
      </c>
      <c r="R23" s="40">
        <v>401.34</v>
      </c>
      <c r="S23" s="41" t="s">
        <v>14</v>
      </c>
      <c r="T23" s="40"/>
      <c r="U23" s="40"/>
      <c r="V23" s="41" t="s">
        <v>14</v>
      </c>
      <c r="W23" s="40"/>
      <c r="X23" s="40"/>
      <c r="Y23" s="40">
        <v>0</v>
      </c>
      <c r="Z23" s="41" t="s">
        <v>169</v>
      </c>
      <c r="AA23" s="40"/>
      <c r="AB23" s="40">
        <f t="shared" si="6"/>
        <v>689485.61464690499</v>
      </c>
      <c r="AC23" s="40">
        <f t="shared" si="2"/>
        <v>4181040.4624277456</v>
      </c>
      <c r="AD23" s="40">
        <f t="shared" si="3"/>
        <v>720906.71316477761</v>
      </c>
      <c r="AE23" s="42">
        <f>AC23*1.05+8400</f>
        <v>4398492.4855491333</v>
      </c>
      <c r="AF23" s="42">
        <f t="shared" si="7"/>
        <v>756952.04882301658</v>
      </c>
      <c r="AG23" s="43">
        <v>36161</v>
      </c>
      <c r="AH23" s="38"/>
      <c r="AI23" s="44">
        <v>2343.75</v>
      </c>
      <c r="AJ23" s="44">
        <v>2330.0500000000002</v>
      </c>
      <c r="AK23" s="44">
        <v>2303.38</v>
      </c>
      <c r="AL23" s="39"/>
      <c r="AM23" s="39"/>
      <c r="AN23" s="39"/>
      <c r="AO23" s="39"/>
      <c r="AP23" s="43">
        <v>42964</v>
      </c>
      <c r="AQ23" s="43">
        <v>36434</v>
      </c>
      <c r="AR23" s="37" t="s">
        <v>170</v>
      </c>
      <c r="AS23" s="37" t="s">
        <v>192</v>
      </c>
      <c r="AT23" s="37" t="s">
        <v>181</v>
      </c>
      <c r="AU23" s="28">
        <v>2016</v>
      </c>
      <c r="AV23" s="38"/>
      <c r="AW23" s="38"/>
      <c r="AX23" s="38"/>
    </row>
    <row r="24" spans="1:50" x14ac:dyDescent="0.25">
      <c r="A24" s="26" t="s">
        <v>251</v>
      </c>
      <c r="B24" s="36" t="s">
        <v>252</v>
      </c>
      <c r="C24" s="37" t="s">
        <v>252</v>
      </c>
      <c r="D24" s="38">
        <v>772723</v>
      </c>
      <c r="E24" s="37" t="s">
        <v>194</v>
      </c>
      <c r="F24" s="38">
        <v>14</v>
      </c>
      <c r="G24" s="37" t="s">
        <v>256</v>
      </c>
      <c r="H24" s="37" t="s">
        <v>257</v>
      </c>
      <c r="I24" s="37" t="s">
        <v>258</v>
      </c>
      <c r="J24" s="37" t="s">
        <v>259</v>
      </c>
      <c r="K24" s="37" t="s">
        <v>169</v>
      </c>
      <c r="L24" s="39">
        <v>250000</v>
      </c>
      <c r="M24" s="40">
        <f t="shared" si="5"/>
        <v>253715.93724194882</v>
      </c>
      <c r="N24" s="40">
        <v>45000</v>
      </c>
      <c r="O24" s="40">
        <v>611621</v>
      </c>
      <c r="P24" s="40">
        <v>196899</v>
      </c>
      <c r="Q24" s="40">
        <v>147.55000000000001</v>
      </c>
      <c r="R24" s="40">
        <v>26.56</v>
      </c>
      <c r="S24" s="41" t="s">
        <v>14</v>
      </c>
      <c r="T24" s="40"/>
      <c r="U24" s="40"/>
      <c r="V24" s="41" t="s">
        <v>14</v>
      </c>
      <c r="W24" s="40"/>
      <c r="X24" s="40"/>
      <c r="Y24" s="40">
        <v>0</v>
      </c>
      <c r="Z24" s="41" t="s">
        <v>169</v>
      </c>
      <c r="AA24" s="40"/>
      <c r="AB24" s="40">
        <f t="shared" si="6"/>
        <v>45627.724498692238</v>
      </c>
      <c r="AC24" s="40">
        <f t="shared" si="2"/>
        <v>287159.37241948803</v>
      </c>
      <c r="AD24" s="40">
        <f t="shared" si="3"/>
        <v>47707.061900610279</v>
      </c>
      <c r="AE24" s="42">
        <f t="shared" ref="AE24:AE39" si="8">AC24*1.05</f>
        <v>301517.34104046243</v>
      </c>
      <c r="AF24" s="42">
        <f t="shared" si="7"/>
        <v>50092.414995640793</v>
      </c>
      <c r="AG24" s="43">
        <v>37699</v>
      </c>
      <c r="AH24" s="38"/>
      <c r="AI24" s="44">
        <v>477.19</v>
      </c>
      <c r="AJ24" s="44">
        <v>474.76</v>
      </c>
      <c r="AK24" s="44">
        <v>469.49</v>
      </c>
      <c r="AL24" s="39"/>
      <c r="AM24" s="39"/>
      <c r="AN24" s="39"/>
      <c r="AO24" s="39"/>
      <c r="AP24" s="43">
        <v>43046</v>
      </c>
      <c r="AQ24" s="43">
        <v>37845</v>
      </c>
      <c r="AR24" s="37" t="s">
        <v>170</v>
      </c>
      <c r="AS24" s="37" t="s">
        <v>170</v>
      </c>
      <c r="AT24" s="37" t="s">
        <v>181</v>
      </c>
      <c r="AU24" s="28">
        <v>2016</v>
      </c>
      <c r="AV24" s="38"/>
      <c r="AW24" s="38"/>
      <c r="AX24" s="38"/>
    </row>
    <row r="25" spans="1:50" x14ac:dyDescent="0.25">
      <c r="A25" s="26" t="s">
        <v>260</v>
      </c>
      <c r="B25" s="36" t="s">
        <v>261</v>
      </c>
      <c r="C25" s="37" t="s">
        <v>261</v>
      </c>
      <c r="D25" s="38">
        <v>772723</v>
      </c>
      <c r="E25" s="37" t="s">
        <v>194</v>
      </c>
      <c r="F25" s="38">
        <v>21</v>
      </c>
      <c r="G25" s="37" t="s">
        <v>262</v>
      </c>
      <c r="H25" s="37" t="s">
        <v>263</v>
      </c>
      <c r="I25" s="37" t="s">
        <v>169</v>
      </c>
      <c r="J25" s="37" t="s">
        <v>264</v>
      </c>
      <c r="K25" s="37" t="s">
        <v>169</v>
      </c>
      <c r="L25" s="39">
        <v>400000</v>
      </c>
      <c r="M25" s="40">
        <f t="shared" si="5"/>
        <v>405945.4995871181</v>
      </c>
      <c r="N25" s="40">
        <v>125000</v>
      </c>
      <c r="O25" s="40">
        <v>448095</v>
      </c>
      <c r="P25" s="40">
        <v>44344</v>
      </c>
      <c r="Q25" s="40">
        <v>236.08</v>
      </c>
      <c r="R25" s="40">
        <v>73.78</v>
      </c>
      <c r="S25" s="41" t="s">
        <v>14</v>
      </c>
      <c r="T25" s="40"/>
      <c r="U25" s="40"/>
      <c r="V25" s="41" t="s">
        <v>14</v>
      </c>
      <c r="W25" s="40"/>
      <c r="X25" s="40"/>
      <c r="Y25" s="40">
        <v>0</v>
      </c>
      <c r="Z25" s="41" t="s">
        <v>169</v>
      </c>
      <c r="AA25" s="40"/>
      <c r="AB25" s="40">
        <f t="shared" si="6"/>
        <v>126743.679163034</v>
      </c>
      <c r="AC25" s="40">
        <f t="shared" si="2"/>
        <v>459454.99587118084</v>
      </c>
      <c r="AD25" s="40">
        <f t="shared" si="3"/>
        <v>132519.61639058412</v>
      </c>
      <c r="AE25" s="42">
        <f t="shared" si="8"/>
        <v>482427.74566473992</v>
      </c>
      <c r="AF25" s="42">
        <f t="shared" si="7"/>
        <v>139145.59721011334</v>
      </c>
      <c r="AG25" s="43">
        <v>42667</v>
      </c>
      <c r="AH25" s="38"/>
      <c r="AI25" s="44">
        <v>290.64</v>
      </c>
      <c r="AJ25" s="44"/>
      <c r="AK25" s="44"/>
      <c r="AL25" s="39"/>
      <c r="AM25" s="39"/>
      <c r="AN25" s="39"/>
      <c r="AO25" s="39"/>
      <c r="AP25" s="43">
        <v>42964</v>
      </c>
      <c r="AQ25" s="43">
        <v>42808</v>
      </c>
      <c r="AR25" s="37" t="s">
        <v>170</v>
      </c>
      <c r="AS25" s="37" t="s">
        <v>170</v>
      </c>
      <c r="AT25" s="37" t="s">
        <v>265</v>
      </c>
      <c r="AU25" s="28">
        <v>2016</v>
      </c>
      <c r="AV25" s="38"/>
      <c r="AW25" s="38"/>
      <c r="AX25" s="38"/>
    </row>
    <row r="26" spans="1:50" x14ac:dyDescent="0.25">
      <c r="A26" s="26" t="s">
        <v>266</v>
      </c>
      <c r="B26" s="36" t="s">
        <v>261</v>
      </c>
      <c r="C26" s="37" t="s">
        <v>261</v>
      </c>
      <c r="D26" s="38">
        <v>772723</v>
      </c>
      <c r="E26" s="37" t="s">
        <v>194</v>
      </c>
      <c r="F26" s="38">
        <v>11</v>
      </c>
      <c r="G26" s="37" t="s">
        <v>176</v>
      </c>
      <c r="H26" s="37" t="s">
        <v>267</v>
      </c>
      <c r="I26" s="37" t="s">
        <v>268</v>
      </c>
      <c r="J26" s="37" t="s">
        <v>269</v>
      </c>
      <c r="K26" s="37" t="s">
        <v>169</v>
      </c>
      <c r="L26" s="39">
        <v>15133613</v>
      </c>
      <c r="M26" s="40">
        <f t="shared" si="5"/>
        <v>15358555.224607764</v>
      </c>
      <c r="N26" s="40">
        <v>4233000</v>
      </c>
      <c r="O26" s="40">
        <v>14057378</v>
      </c>
      <c r="P26" s="40">
        <v>4212156</v>
      </c>
      <c r="Q26" s="40">
        <v>8931.86</v>
      </c>
      <c r="R26" s="40">
        <v>2498.3200000000002</v>
      </c>
      <c r="S26" s="41" t="s">
        <v>14</v>
      </c>
      <c r="T26" s="40"/>
      <c r="U26" s="40"/>
      <c r="V26" s="41" t="s">
        <v>14</v>
      </c>
      <c r="W26" s="40"/>
      <c r="X26" s="40"/>
      <c r="Y26" s="40">
        <v>0</v>
      </c>
      <c r="Z26" s="41" t="s">
        <v>169</v>
      </c>
      <c r="AA26" s="40"/>
      <c r="AB26" s="40">
        <f t="shared" si="6"/>
        <v>4292047.9511769833</v>
      </c>
      <c r="AC26" s="40">
        <f t="shared" si="2"/>
        <v>17383035.246077623</v>
      </c>
      <c r="AD26" s="40">
        <f t="shared" si="3"/>
        <v>4487644.2894507404</v>
      </c>
      <c r="AE26" s="42">
        <f t="shared" si="8"/>
        <v>18252187.008381505</v>
      </c>
      <c r="AF26" s="42">
        <f t="shared" si="7"/>
        <v>4712026.5039232774</v>
      </c>
      <c r="AG26" s="43">
        <v>37987</v>
      </c>
      <c r="AH26" s="38"/>
      <c r="AI26" s="44">
        <v>10782.67</v>
      </c>
      <c r="AJ26" s="44">
        <v>10726.9</v>
      </c>
      <c r="AK26" s="44">
        <v>10607.45</v>
      </c>
      <c r="AL26" s="39"/>
      <c r="AM26" s="39"/>
      <c r="AN26" s="39"/>
      <c r="AO26" s="39"/>
      <c r="AP26" s="43">
        <v>43207</v>
      </c>
      <c r="AQ26" s="43">
        <v>37995</v>
      </c>
      <c r="AR26" s="37" t="s">
        <v>170</v>
      </c>
      <c r="AS26" s="37" t="s">
        <v>170</v>
      </c>
      <c r="AT26" s="37" t="s">
        <v>270</v>
      </c>
      <c r="AU26" s="28">
        <v>2016</v>
      </c>
      <c r="AV26" s="38"/>
      <c r="AW26" s="38"/>
      <c r="AX26" s="38"/>
    </row>
    <row r="27" spans="1:50" x14ac:dyDescent="0.25">
      <c r="A27" s="26" t="s">
        <v>271</v>
      </c>
      <c r="B27" s="36" t="s">
        <v>261</v>
      </c>
      <c r="C27" s="37" t="s">
        <v>261</v>
      </c>
      <c r="D27" s="38">
        <v>772724</v>
      </c>
      <c r="E27" s="37" t="s">
        <v>188</v>
      </c>
      <c r="F27" s="38">
        <v>11</v>
      </c>
      <c r="G27" s="37" t="s">
        <v>176</v>
      </c>
      <c r="H27" s="37" t="s">
        <v>272</v>
      </c>
      <c r="I27" s="37" t="s">
        <v>219</v>
      </c>
      <c r="J27" s="37" t="s">
        <v>273</v>
      </c>
      <c r="K27" s="37" t="s">
        <v>169</v>
      </c>
      <c r="L27" s="39">
        <v>4680000</v>
      </c>
      <c r="M27" s="40">
        <f t="shared" si="5"/>
        <v>4749562.3451692816</v>
      </c>
      <c r="N27" s="40"/>
      <c r="O27" s="40">
        <v>4439173</v>
      </c>
      <c r="P27" s="40"/>
      <c r="Q27" s="40">
        <v>2762.14</v>
      </c>
      <c r="R27" s="40"/>
      <c r="S27" s="41" t="s">
        <v>14</v>
      </c>
      <c r="T27" s="40"/>
      <c r="U27" s="40"/>
      <c r="V27" s="41" t="s">
        <v>14</v>
      </c>
      <c r="W27" s="40"/>
      <c r="X27" s="40"/>
      <c r="Y27" s="40">
        <v>0</v>
      </c>
      <c r="Z27" s="41" t="s">
        <v>169</v>
      </c>
      <c r="AA27" s="40"/>
      <c r="AB27" s="40">
        <f t="shared" si="6"/>
        <v>0</v>
      </c>
      <c r="AC27" s="40">
        <f t="shared" si="2"/>
        <v>5375623.4516928159</v>
      </c>
      <c r="AD27" s="40">
        <f t="shared" si="3"/>
        <v>0</v>
      </c>
      <c r="AE27" s="42">
        <f t="shared" si="8"/>
        <v>5644404.6242774567</v>
      </c>
      <c r="AF27" s="42">
        <f t="shared" si="7"/>
        <v>0</v>
      </c>
      <c r="AG27" s="43">
        <v>37987</v>
      </c>
      <c r="AH27" s="38"/>
      <c r="AI27" s="44">
        <v>2620</v>
      </c>
      <c r="AJ27" s="44">
        <v>2602.39</v>
      </c>
      <c r="AK27" s="44">
        <v>2571.56</v>
      </c>
      <c r="AL27" s="39"/>
      <c r="AM27" s="39"/>
      <c r="AN27" s="39"/>
      <c r="AO27" s="39"/>
      <c r="AP27" s="43">
        <v>42964</v>
      </c>
      <c r="AQ27" s="43">
        <v>37995</v>
      </c>
      <c r="AR27" s="37" t="s">
        <v>170</v>
      </c>
      <c r="AS27" s="37" t="s">
        <v>170</v>
      </c>
      <c r="AT27" s="37" t="s">
        <v>274</v>
      </c>
      <c r="AU27" s="28">
        <v>2016</v>
      </c>
      <c r="AV27" s="38"/>
      <c r="AW27" s="38"/>
      <c r="AX27" s="38"/>
    </row>
    <row r="28" spans="1:50" x14ac:dyDescent="0.25">
      <c r="A28" s="26" t="s">
        <v>275</v>
      </c>
      <c r="B28" s="36" t="s">
        <v>276</v>
      </c>
      <c r="C28" s="37" t="s">
        <v>276</v>
      </c>
      <c r="D28" s="38">
        <v>777773</v>
      </c>
      <c r="E28" s="37" t="s">
        <v>277</v>
      </c>
      <c r="F28" s="38">
        <v>11</v>
      </c>
      <c r="G28" s="37" t="s">
        <v>176</v>
      </c>
      <c r="H28" s="37" t="s">
        <v>278</v>
      </c>
      <c r="I28" s="37" t="s">
        <v>279</v>
      </c>
      <c r="J28" s="37" t="s">
        <v>280</v>
      </c>
      <c r="K28" s="37" t="s">
        <v>169</v>
      </c>
      <c r="L28" s="39">
        <v>85000</v>
      </c>
      <c r="M28" s="40">
        <f t="shared" si="5"/>
        <v>86263.4186622626</v>
      </c>
      <c r="N28" s="40">
        <v>52000</v>
      </c>
      <c r="O28" s="40">
        <v>78919</v>
      </c>
      <c r="P28" s="40"/>
      <c r="Q28" s="40">
        <v>50.17</v>
      </c>
      <c r="R28" s="40">
        <v>30.69</v>
      </c>
      <c r="S28" s="41" t="s">
        <v>14</v>
      </c>
      <c r="T28" s="40"/>
      <c r="U28" s="40"/>
      <c r="V28" s="41" t="s">
        <v>14</v>
      </c>
      <c r="W28" s="40"/>
      <c r="X28" s="40"/>
      <c r="Y28" s="40">
        <v>0</v>
      </c>
      <c r="Z28" s="41" t="s">
        <v>169</v>
      </c>
      <c r="AA28" s="40"/>
      <c r="AB28" s="40">
        <f t="shared" si="6"/>
        <v>52725.37053182214</v>
      </c>
      <c r="AC28" s="40">
        <f t="shared" si="2"/>
        <v>97634.18662262593</v>
      </c>
      <c r="AD28" s="40">
        <f t="shared" si="3"/>
        <v>55128.160418482992</v>
      </c>
      <c r="AE28" s="42">
        <f t="shared" si="8"/>
        <v>102515.89595375724</v>
      </c>
      <c r="AF28" s="42">
        <f t="shared" si="7"/>
        <v>57884.568439407143</v>
      </c>
      <c r="AG28" s="43">
        <v>36704</v>
      </c>
      <c r="AH28" s="38"/>
      <c r="AI28" s="44">
        <v>46.58</v>
      </c>
      <c r="AJ28" s="44">
        <v>46.26</v>
      </c>
      <c r="AK28" s="44">
        <v>45.72</v>
      </c>
      <c r="AL28" s="39"/>
      <c r="AM28" s="39"/>
      <c r="AN28" s="39"/>
      <c r="AO28" s="39"/>
      <c r="AP28" s="43">
        <v>43146</v>
      </c>
      <c r="AQ28" s="43">
        <v>36833</v>
      </c>
      <c r="AR28" s="37" t="s">
        <v>170</v>
      </c>
      <c r="AS28" s="37" t="s">
        <v>170</v>
      </c>
      <c r="AT28" s="37" t="s">
        <v>281</v>
      </c>
      <c r="AU28" s="28">
        <v>2016</v>
      </c>
      <c r="AV28" s="38"/>
      <c r="AW28" s="38"/>
      <c r="AX28" s="38"/>
    </row>
    <row r="29" spans="1:50" x14ac:dyDescent="0.25">
      <c r="A29" s="26" t="s">
        <v>282</v>
      </c>
      <c r="B29" s="36" t="s">
        <v>283</v>
      </c>
      <c r="C29" s="37" t="s">
        <v>283</v>
      </c>
      <c r="D29" s="38">
        <v>777772</v>
      </c>
      <c r="E29" s="37" t="s">
        <v>175</v>
      </c>
      <c r="F29" s="38">
        <v>11</v>
      </c>
      <c r="G29" s="37" t="s">
        <v>176</v>
      </c>
      <c r="H29" s="37" t="s">
        <v>284</v>
      </c>
      <c r="I29" s="37" t="s">
        <v>178</v>
      </c>
      <c r="J29" s="37" t="s">
        <v>285</v>
      </c>
      <c r="K29" s="37" t="s">
        <v>169</v>
      </c>
      <c r="L29" s="39">
        <v>240000</v>
      </c>
      <c r="M29" s="40">
        <f t="shared" si="5"/>
        <v>243567.29975227086</v>
      </c>
      <c r="N29" s="40"/>
      <c r="O29" s="40">
        <v>226891</v>
      </c>
      <c r="P29" s="40"/>
      <c r="Q29" s="40">
        <v>141.65</v>
      </c>
      <c r="R29" s="40"/>
      <c r="S29" s="41" t="s">
        <v>14</v>
      </c>
      <c r="T29" s="40"/>
      <c r="U29" s="40"/>
      <c r="V29" s="41" t="s">
        <v>14</v>
      </c>
      <c r="W29" s="40"/>
      <c r="X29" s="40"/>
      <c r="Y29" s="40">
        <v>0</v>
      </c>
      <c r="Z29" s="41" t="s">
        <v>169</v>
      </c>
      <c r="AA29" s="40"/>
      <c r="AB29" s="40">
        <f t="shared" si="6"/>
        <v>0</v>
      </c>
      <c r="AC29" s="40">
        <f t="shared" si="2"/>
        <v>275672.99752270849</v>
      </c>
      <c r="AD29" s="40">
        <f t="shared" si="3"/>
        <v>0</v>
      </c>
      <c r="AE29" s="42">
        <f t="shared" si="8"/>
        <v>289456.64739884395</v>
      </c>
      <c r="AF29" s="42">
        <f t="shared" si="7"/>
        <v>0</v>
      </c>
      <c r="AG29" s="43">
        <v>36161</v>
      </c>
      <c r="AH29" s="38"/>
      <c r="AI29" s="44">
        <v>133.91</v>
      </c>
      <c r="AJ29" s="44">
        <v>133.01</v>
      </c>
      <c r="AK29" s="44">
        <v>131.44</v>
      </c>
      <c r="AL29" s="39"/>
      <c r="AM29" s="39"/>
      <c r="AN29" s="39"/>
      <c r="AO29" s="39"/>
      <c r="AP29" s="43">
        <v>42968</v>
      </c>
      <c r="AQ29" s="43">
        <v>36434</v>
      </c>
      <c r="AR29" s="37" t="s">
        <v>170</v>
      </c>
      <c r="AS29" s="37" t="s">
        <v>192</v>
      </c>
      <c r="AT29" s="37" t="s">
        <v>181</v>
      </c>
      <c r="AU29" s="28">
        <v>2016</v>
      </c>
      <c r="AV29" s="38"/>
      <c r="AW29" s="38"/>
      <c r="AX29" s="38"/>
    </row>
    <row r="30" spans="1:50" x14ac:dyDescent="0.25">
      <c r="A30" s="26" t="s">
        <v>286</v>
      </c>
      <c r="B30" s="36" t="s">
        <v>287</v>
      </c>
      <c r="C30" s="37" t="s">
        <v>287</v>
      </c>
      <c r="D30" s="38">
        <v>777772</v>
      </c>
      <c r="E30" s="37" t="s">
        <v>175</v>
      </c>
      <c r="F30" s="38">
        <v>11</v>
      </c>
      <c r="G30" s="37" t="s">
        <v>176</v>
      </c>
      <c r="H30" s="37" t="s">
        <v>288</v>
      </c>
      <c r="I30" s="37" t="s">
        <v>178</v>
      </c>
      <c r="J30" s="37" t="s">
        <v>289</v>
      </c>
      <c r="K30" s="37" t="s">
        <v>169</v>
      </c>
      <c r="L30" s="39">
        <v>10000</v>
      </c>
      <c r="M30" s="40">
        <f t="shared" si="5"/>
        <v>10148.637489677953</v>
      </c>
      <c r="N30" s="40"/>
      <c r="O30" s="40">
        <v>14797</v>
      </c>
      <c r="P30" s="40"/>
      <c r="Q30" s="40">
        <v>5.9</v>
      </c>
      <c r="R30" s="40"/>
      <c r="S30" s="41" t="s">
        <v>14</v>
      </c>
      <c r="T30" s="40"/>
      <c r="U30" s="40"/>
      <c r="V30" s="41" t="s">
        <v>14</v>
      </c>
      <c r="W30" s="40"/>
      <c r="X30" s="40"/>
      <c r="Y30" s="40">
        <v>0</v>
      </c>
      <c r="Z30" s="41" t="s">
        <v>169</v>
      </c>
      <c r="AA30" s="40"/>
      <c r="AB30" s="40">
        <f t="shared" si="6"/>
        <v>0</v>
      </c>
      <c r="AC30" s="40">
        <f t="shared" si="2"/>
        <v>11486.37489677952</v>
      </c>
      <c r="AD30" s="40">
        <f t="shared" si="3"/>
        <v>0</v>
      </c>
      <c r="AE30" s="42">
        <f t="shared" si="8"/>
        <v>12060.693641618496</v>
      </c>
      <c r="AF30" s="42">
        <f t="shared" si="7"/>
        <v>0</v>
      </c>
      <c r="AG30" s="43">
        <v>39995</v>
      </c>
      <c r="AH30" s="38"/>
      <c r="AI30" s="44">
        <v>8.73</v>
      </c>
      <c r="AJ30" s="44">
        <v>8.67</v>
      </c>
      <c r="AK30" s="44">
        <v>8.57</v>
      </c>
      <c r="AL30" s="39"/>
      <c r="AM30" s="39"/>
      <c r="AN30" s="39"/>
      <c r="AO30" s="39"/>
      <c r="AP30" s="43">
        <v>43045</v>
      </c>
      <c r="AQ30" s="43">
        <v>40196</v>
      </c>
      <c r="AR30" s="37" t="s">
        <v>170</v>
      </c>
      <c r="AS30" s="37" t="s">
        <v>170</v>
      </c>
      <c r="AT30" s="37" t="s">
        <v>290</v>
      </c>
      <c r="AU30" s="28">
        <v>2016</v>
      </c>
      <c r="AV30" s="38"/>
      <c r="AW30" s="38"/>
      <c r="AX30" s="38"/>
    </row>
    <row r="31" spans="1:50" x14ac:dyDescent="0.25">
      <c r="A31" s="26" t="s">
        <v>291</v>
      </c>
      <c r="B31" s="36" t="s">
        <v>276</v>
      </c>
      <c r="C31" s="37" t="s">
        <v>276</v>
      </c>
      <c r="D31" s="38">
        <v>777772</v>
      </c>
      <c r="E31" s="37" t="s">
        <v>175</v>
      </c>
      <c r="F31" s="38">
        <v>11</v>
      </c>
      <c r="G31" s="37" t="s">
        <v>176</v>
      </c>
      <c r="H31" s="37" t="s">
        <v>284</v>
      </c>
      <c r="I31" s="37" t="s">
        <v>178</v>
      </c>
      <c r="J31" s="37" t="s">
        <v>292</v>
      </c>
      <c r="K31" s="37" t="s">
        <v>169</v>
      </c>
      <c r="L31" s="39">
        <v>325000</v>
      </c>
      <c r="M31" s="40">
        <f t="shared" si="5"/>
        <v>329830.71841453348</v>
      </c>
      <c r="N31" s="40"/>
      <c r="O31" s="40">
        <v>305810</v>
      </c>
      <c r="P31" s="40"/>
      <c r="Q31" s="40">
        <v>191.82</v>
      </c>
      <c r="R31" s="40"/>
      <c r="S31" s="41" t="s">
        <v>14</v>
      </c>
      <c r="T31" s="40"/>
      <c r="U31" s="40"/>
      <c r="V31" s="41" t="s">
        <v>14</v>
      </c>
      <c r="W31" s="40"/>
      <c r="X31" s="40"/>
      <c r="Y31" s="40">
        <v>0</v>
      </c>
      <c r="Z31" s="41" t="s">
        <v>169</v>
      </c>
      <c r="AA31" s="40"/>
      <c r="AB31" s="40">
        <f t="shared" si="6"/>
        <v>0</v>
      </c>
      <c r="AC31" s="40">
        <f t="shared" si="2"/>
        <v>373307.18414533447</v>
      </c>
      <c r="AD31" s="40">
        <f t="shared" si="3"/>
        <v>0</v>
      </c>
      <c r="AE31" s="42">
        <f t="shared" si="8"/>
        <v>391972.54335260123</v>
      </c>
      <c r="AF31" s="42">
        <f t="shared" si="7"/>
        <v>0</v>
      </c>
      <c r="AG31" s="43">
        <v>36526</v>
      </c>
      <c r="AH31" s="38"/>
      <c r="AI31" s="44">
        <v>180.49</v>
      </c>
      <c r="AJ31" s="44">
        <v>179.28</v>
      </c>
      <c r="AK31" s="44">
        <v>177.15</v>
      </c>
      <c r="AL31" s="39"/>
      <c r="AM31" s="39"/>
      <c r="AN31" s="39"/>
      <c r="AO31" s="39"/>
      <c r="AP31" s="43">
        <v>42968</v>
      </c>
      <c r="AQ31" s="43">
        <v>36434</v>
      </c>
      <c r="AR31" s="37" t="s">
        <v>170</v>
      </c>
      <c r="AS31" s="37" t="s">
        <v>192</v>
      </c>
      <c r="AT31" s="37" t="s">
        <v>181</v>
      </c>
      <c r="AU31" s="28">
        <v>2016</v>
      </c>
      <c r="AV31" s="38"/>
      <c r="AW31" s="38"/>
      <c r="AX31" s="38"/>
    </row>
    <row r="32" spans="1:50" x14ac:dyDescent="0.25">
      <c r="A32" s="26" t="s">
        <v>293</v>
      </c>
      <c r="B32" s="36" t="s">
        <v>276</v>
      </c>
      <c r="C32" s="37" t="s">
        <v>276</v>
      </c>
      <c r="D32" s="38">
        <v>777772</v>
      </c>
      <c r="E32" s="37" t="s">
        <v>175</v>
      </c>
      <c r="F32" s="38">
        <v>12</v>
      </c>
      <c r="G32" s="37" t="s">
        <v>165</v>
      </c>
      <c r="H32" s="37" t="s">
        <v>294</v>
      </c>
      <c r="I32" s="37" t="s">
        <v>169</v>
      </c>
      <c r="J32" s="37" t="s">
        <v>295</v>
      </c>
      <c r="K32" s="37" t="s">
        <v>169</v>
      </c>
      <c r="L32" s="39">
        <v>25000</v>
      </c>
      <c r="M32" s="40">
        <f t="shared" si="5"/>
        <v>25371.593724194881</v>
      </c>
      <c r="N32" s="40"/>
      <c r="O32" s="40">
        <v>51337</v>
      </c>
      <c r="P32" s="40"/>
      <c r="Q32" s="40">
        <v>14.76</v>
      </c>
      <c r="R32" s="40"/>
      <c r="S32" s="41" t="s">
        <v>14</v>
      </c>
      <c r="T32" s="40"/>
      <c r="U32" s="40"/>
      <c r="V32" s="41" t="s">
        <v>14</v>
      </c>
      <c r="W32" s="40"/>
      <c r="X32" s="40"/>
      <c r="Y32" s="40">
        <v>0</v>
      </c>
      <c r="Z32" s="41" t="s">
        <v>169</v>
      </c>
      <c r="AA32" s="40"/>
      <c r="AB32" s="40">
        <f t="shared" si="6"/>
        <v>0</v>
      </c>
      <c r="AC32" s="40">
        <f t="shared" si="2"/>
        <v>28715.937241948803</v>
      </c>
      <c r="AD32" s="40">
        <f t="shared" si="3"/>
        <v>0</v>
      </c>
      <c r="AE32" s="42">
        <f t="shared" si="8"/>
        <v>30151.734104046245</v>
      </c>
      <c r="AF32" s="42">
        <f t="shared" si="7"/>
        <v>0</v>
      </c>
      <c r="AG32" s="43">
        <v>41275</v>
      </c>
      <c r="AH32" s="38"/>
      <c r="AI32" s="44">
        <v>30.3</v>
      </c>
      <c r="AJ32" s="44">
        <v>30.1</v>
      </c>
      <c r="AK32" s="44">
        <v>29.74</v>
      </c>
      <c r="AL32" s="39"/>
      <c r="AM32" s="39"/>
      <c r="AN32" s="39"/>
      <c r="AO32" s="39"/>
      <c r="AP32" s="43">
        <v>43045</v>
      </c>
      <c r="AQ32" s="43">
        <v>41652</v>
      </c>
      <c r="AR32" s="37" t="s">
        <v>170</v>
      </c>
      <c r="AS32" s="37" t="s">
        <v>170</v>
      </c>
      <c r="AT32" s="37" t="s">
        <v>296</v>
      </c>
      <c r="AU32" s="28">
        <v>2016</v>
      </c>
      <c r="AV32" s="38"/>
      <c r="AW32" s="38"/>
      <c r="AX32" s="38"/>
    </row>
    <row r="33" spans="1:50" x14ac:dyDescent="0.25">
      <c r="A33" s="26" t="s">
        <v>45</v>
      </c>
      <c r="B33" s="36" t="s">
        <v>297</v>
      </c>
      <c r="C33" s="37" t="s">
        <v>297</v>
      </c>
      <c r="D33" s="38">
        <v>772723</v>
      </c>
      <c r="E33" s="37" t="s">
        <v>194</v>
      </c>
      <c r="F33" s="38">
        <v>11</v>
      </c>
      <c r="G33" s="37" t="s">
        <v>176</v>
      </c>
      <c r="H33" s="37" t="s">
        <v>46</v>
      </c>
      <c r="I33" s="37" t="s">
        <v>232</v>
      </c>
      <c r="J33" s="37" t="s">
        <v>298</v>
      </c>
      <c r="K33" s="37" t="s">
        <v>169</v>
      </c>
      <c r="L33" s="39">
        <v>18710000</v>
      </c>
      <c r="M33" s="40">
        <f t="shared" si="5"/>
        <v>18988100.74318745</v>
      </c>
      <c r="N33" s="40">
        <v>4545000</v>
      </c>
      <c r="O33" s="40">
        <v>17411420</v>
      </c>
      <c r="P33" s="40">
        <v>4212157</v>
      </c>
      <c r="Q33" s="40">
        <v>11042.64</v>
      </c>
      <c r="R33" s="40">
        <v>2682.46</v>
      </c>
      <c r="S33" s="41" t="s">
        <v>14</v>
      </c>
      <c r="T33" s="40"/>
      <c r="U33" s="40"/>
      <c r="V33" s="41" t="s">
        <v>14</v>
      </c>
      <c r="W33" s="40"/>
      <c r="X33" s="40"/>
      <c r="Y33" s="40">
        <v>0</v>
      </c>
      <c r="Z33" s="41" t="s">
        <v>169</v>
      </c>
      <c r="AA33" s="40"/>
      <c r="AB33" s="40">
        <f t="shared" si="6"/>
        <v>4608400.1743679158</v>
      </c>
      <c r="AC33" s="40">
        <f t="shared" si="2"/>
        <v>21491007.431874484</v>
      </c>
      <c r="AD33" s="40">
        <f t="shared" si="3"/>
        <v>4818413.2519616382</v>
      </c>
      <c r="AE33" s="42">
        <f t="shared" si="8"/>
        <v>22565557.803468209</v>
      </c>
      <c r="AF33" s="42">
        <v>5351834</v>
      </c>
      <c r="AG33" s="43">
        <v>37622</v>
      </c>
      <c r="AH33" s="38"/>
      <c r="AI33" s="44">
        <v>12762.24</v>
      </c>
      <c r="AJ33" s="44">
        <v>12693.16</v>
      </c>
      <c r="AK33" s="44">
        <v>12550.41</v>
      </c>
      <c r="AL33" s="39"/>
      <c r="AM33" s="39"/>
      <c r="AN33" s="39"/>
      <c r="AO33" s="39"/>
      <c r="AP33" s="43">
        <v>43046</v>
      </c>
      <c r="AQ33" s="43">
        <v>37735</v>
      </c>
      <c r="AR33" s="37" t="s">
        <v>170</v>
      </c>
      <c r="AS33" s="37" t="s">
        <v>170</v>
      </c>
      <c r="AT33" s="37" t="s">
        <v>226</v>
      </c>
      <c r="AU33" s="28">
        <v>2016</v>
      </c>
      <c r="AV33" s="38"/>
      <c r="AW33" s="38"/>
      <c r="AX33" s="38"/>
    </row>
    <row r="34" spans="1:50" x14ac:dyDescent="0.25">
      <c r="A34" s="26" t="s">
        <v>45</v>
      </c>
      <c r="B34" s="36" t="s">
        <v>297</v>
      </c>
      <c r="C34" s="37" t="s">
        <v>297</v>
      </c>
      <c r="D34" s="38">
        <v>772723</v>
      </c>
      <c r="E34" s="37" t="s">
        <v>194</v>
      </c>
      <c r="F34" s="38">
        <v>41</v>
      </c>
      <c r="G34" s="37" t="s">
        <v>299</v>
      </c>
      <c r="H34" s="37" t="s">
        <v>300</v>
      </c>
      <c r="I34" s="37" t="s">
        <v>169</v>
      </c>
      <c r="J34" s="37" t="s">
        <v>301</v>
      </c>
      <c r="K34" s="37" t="s">
        <v>169</v>
      </c>
      <c r="L34" s="39">
        <v>7750000</v>
      </c>
      <c r="M34" s="40">
        <f t="shared" si="5"/>
        <v>7865194.0545004131</v>
      </c>
      <c r="N34" s="40">
        <v>2912500</v>
      </c>
      <c r="O34" s="40">
        <v>8584628</v>
      </c>
      <c r="P34" s="40">
        <v>1100000</v>
      </c>
      <c r="Q34" s="40">
        <v>4574.05</v>
      </c>
      <c r="R34" s="40">
        <v>1718.96</v>
      </c>
      <c r="S34" s="41" t="s">
        <v>14</v>
      </c>
      <c r="T34" s="40"/>
      <c r="U34" s="40"/>
      <c r="V34" s="41" t="s">
        <v>14</v>
      </c>
      <c r="W34" s="40"/>
      <c r="X34" s="40"/>
      <c r="Y34" s="40">
        <v>0</v>
      </c>
      <c r="Z34" s="41" t="s">
        <v>169</v>
      </c>
      <c r="AA34" s="40"/>
      <c r="AB34" s="40">
        <f t="shared" si="6"/>
        <v>2953127.724498692</v>
      </c>
      <c r="AC34" s="40">
        <f t="shared" si="2"/>
        <v>8901940.5450041275</v>
      </c>
      <c r="AD34" s="40">
        <f t="shared" si="3"/>
        <v>3087707.0619006096</v>
      </c>
      <c r="AE34" s="42">
        <f t="shared" si="8"/>
        <v>9347037.5722543336</v>
      </c>
      <c r="AF34" s="42">
        <f t="shared" ref="AF34:AF43" si="9">AD34*1.05</f>
        <v>3242092.4149956401</v>
      </c>
      <c r="AG34" s="43">
        <v>42447</v>
      </c>
      <c r="AH34" s="38"/>
      <c r="AI34" s="44">
        <v>5715.87</v>
      </c>
      <c r="AJ34" s="44"/>
      <c r="AK34" s="44"/>
      <c r="AL34" s="39"/>
      <c r="AM34" s="39"/>
      <c r="AN34" s="39"/>
      <c r="AO34" s="39"/>
      <c r="AP34" s="43">
        <v>43046</v>
      </c>
      <c r="AQ34" s="43">
        <v>42808</v>
      </c>
      <c r="AR34" s="37" t="s">
        <v>170</v>
      </c>
      <c r="AS34" s="37" t="s">
        <v>170</v>
      </c>
      <c r="AT34" s="37" t="s">
        <v>302</v>
      </c>
      <c r="AU34" s="28">
        <v>2016</v>
      </c>
      <c r="AV34" s="38"/>
      <c r="AW34" s="38"/>
      <c r="AX34" s="38"/>
    </row>
    <row r="35" spans="1:50" x14ac:dyDescent="0.25">
      <c r="A35" s="26" t="s">
        <v>45</v>
      </c>
      <c r="B35" s="36" t="s">
        <v>297</v>
      </c>
      <c r="C35" s="37" t="s">
        <v>297</v>
      </c>
      <c r="D35" s="38">
        <v>772723</v>
      </c>
      <c r="E35" s="37" t="s">
        <v>194</v>
      </c>
      <c r="F35" s="38">
        <v>11</v>
      </c>
      <c r="G35" s="37" t="s">
        <v>176</v>
      </c>
      <c r="H35" s="37" t="s">
        <v>303</v>
      </c>
      <c r="I35" s="37" t="s">
        <v>169</v>
      </c>
      <c r="J35" s="37" t="s">
        <v>304</v>
      </c>
      <c r="K35" s="37" t="s">
        <v>169</v>
      </c>
      <c r="L35" s="39">
        <v>210000</v>
      </c>
      <c r="M35" s="40">
        <f t="shared" si="5"/>
        <v>213121.38728323701</v>
      </c>
      <c r="N35" s="40"/>
      <c r="O35" s="40"/>
      <c r="P35" s="40"/>
      <c r="Q35" s="40">
        <v>123.94</v>
      </c>
      <c r="R35" s="40"/>
      <c r="S35" s="41" t="s">
        <v>14</v>
      </c>
      <c r="T35" s="40"/>
      <c r="U35" s="40"/>
      <c r="V35" s="41" t="s">
        <v>14</v>
      </c>
      <c r="W35" s="40"/>
      <c r="X35" s="40"/>
      <c r="Y35" s="40">
        <v>0</v>
      </c>
      <c r="Z35" s="41" t="s">
        <v>169</v>
      </c>
      <c r="AA35" s="40"/>
      <c r="AB35" s="40">
        <f t="shared" si="6"/>
        <v>0</v>
      </c>
      <c r="AC35" s="40">
        <f t="shared" si="2"/>
        <v>241213.87283236993</v>
      </c>
      <c r="AD35" s="40">
        <f t="shared" si="3"/>
        <v>0</v>
      </c>
      <c r="AE35" s="42">
        <f t="shared" si="8"/>
        <v>253274.56647398844</v>
      </c>
      <c r="AF35" s="42">
        <f t="shared" si="9"/>
        <v>0</v>
      </c>
      <c r="AG35" s="43">
        <v>42736</v>
      </c>
      <c r="AH35" s="38"/>
      <c r="AI35" s="44"/>
      <c r="AJ35" s="44"/>
      <c r="AK35" s="44"/>
      <c r="AL35" s="39"/>
      <c r="AM35" s="39"/>
      <c r="AN35" s="39"/>
      <c r="AO35" s="39"/>
      <c r="AP35" s="43">
        <v>43045</v>
      </c>
      <c r="AQ35" s="43">
        <v>43045</v>
      </c>
      <c r="AR35" s="37" t="s">
        <v>170</v>
      </c>
      <c r="AS35" s="37" t="s">
        <v>170</v>
      </c>
      <c r="AT35" s="37" t="s">
        <v>305</v>
      </c>
      <c r="AU35" s="28">
        <v>0</v>
      </c>
      <c r="AV35" s="38"/>
      <c r="AW35" s="38"/>
      <c r="AX35" s="38"/>
    </row>
    <row r="36" spans="1:50" x14ac:dyDescent="0.25">
      <c r="A36" s="26" t="s">
        <v>306</v>
      </c>
      <c r="B36" s="36" t="s">
        <v>307</v>
      </c>
      <c r="C36" s="37" t="s">
        <v>307</v>
      </c>
      <c r="D36" s="38">
        <v>777772</v>
      </c>
      <c r="E36" s="37" t="s">
        <v>175</v>
      </c>
      <c r="F36" s="38">
        <v>11</v>
      </c>
      <c r="G36" s="37" t="s">
        <v>176</v>
      </c>
      <c r="H36" s="37" t="s">
        <v>308</v>
      </c>
      <c r="I36" s="37" t="s">
        <v>178</v>
      </c>
      <c r="J36" s="37" t="s">
        <v>309</v>
      </c>
      <c r="K36" s="37" t="s">
        <v>169</v>
      </c>
      <c r="L36" s="39">
        <v>575000</v>
      </c>
      <c r="M36" s="40">
        <f t="shared" si="5"/>
        <v>583546.65565648233</v>
      </c>
      <c r="N36" s="40"/>
      <c r="O36" s="40">
        <v>532701</v>
      </c>
      <c r="P36" s="40"/>
      <c r="Q36" s="40">
        <v>339.37</v>
      </c>
      <c r="R36" s="40"/>
      <c r="S36" s="41" t="s">
        <v>14</v>
      </c>
      <c r="T36" s="40"/>
      <c r="U36" s="40"/>
      <c r="V36" s="41" t="s">
        <v>14</v>
      </c>
      <c r="W36" s="40"/>
      <c r="X36" s="40"/>
      <c r="Y36" s="40">
        <v>0</v>
      </c>
      <c r="Z36" s="41" t="s">
        <v>169</v>
      </c>
      <c r="AA36" s="40"/>
      <c r="AB36" s="40">
        <f t="shared" si="6"/>
        <v>0</v>
      </c>
      <c r="AC36" s="40">
        <f t="shared" si="2"/>
        <v>660466.55656482244</v>
      </c>
      <c r="AD36" s="40">
        <f t="shared" si="3"/>
        <v>0</v>
      </c>
      <c r="AE36" s="42">
        <f t="shared" si="8"/>
        <v>693489.88439306361</v>
      </c>
      <c r="AF36" s="42">
        <f t="shared" si="9"/>
        <v>0</v>
      </c>
      <c r="AG36" s="43">
        <v>36161</v>
      </c>
      <c r="AH36" s="38"/>
      <c r="AI36" s="44">
        <v>314.39999999999998</v>
      </c>
      <c r="AJ36" s="44">
        <v>312.29000000000002</v>
      </c>
      <c r="AK36" s="44">
        <v>308.58999999999997</v>
      </c>
      <c r="AL36" s="39"/>
      <c r="AM36" s="39"/>
      <c r="AN36" s="39"/>
      <c r="AO36" s="39"/>
      <c r="AP36" s="43">
        <v>42969</v>
      </c>
      <c r="AQ36" s="43">
        <v>36434</v>
      </c>
      <c r="AR36" s="37" t="s">
        <v>170</v>
      </c>
      <c r="AS36" s="37" t="s">
        <v>192</v>
      </c>
      <c r="AT36" s="37" t="s">
        <v>181</v>
      </c>
      <c r="AU36" s="28">
        <v>2016</v>
      </c>
      <c r="AV36" s="38"/>
      <c r="AW36" s="38"/>
      <c r="AX36" s="38"/>
    </row>
    <row r="37" spans="1:50" x14ac:dyDescent="0.25">
      <c r="A37" s="26" t="s">
        <v>310</v>
      </c>
      <c r="B37" s="36" t="s">
        <v>311</v>
      </c>
      <c r="C37" s="37" t="s">
        <v>311</v>
      </c>
      <c r="D37" s="38">
        <v>772724</v>
      </c>
      <c r="E37" s="37" t="s">
        <v>188</v>
      </c>
      <c r="F37" s="38">
        <v>99</v>
      </c>
      <c r="G37" s="37" t="s">
        <v>253</v>
      </c>
      <c r="H37" s="37" t="s">
        <v>312</v>
      </c>
      <c r="I37" s="37" t="s">
        <v>313</v>
      </c>
      <c r="J37" s="37" t="s">
        <v>314</v>
      </c>
      <c r="K37" s="37" t="s">
        <v>315</v>
      </c>
      <c r="L37" s="39">
        <v>1600000</v>
      </c>
      <c r="M37" s="40">
        <f t="shared" si="5"/>
        <v>1623781.9983484724</v>
      </c>
      <c r="N37" s="40"/>
      <c r="O37" s="40">
        <v>1450129</v>
      </c>
      <c r="P37" s="40"/>
      <c r="Q37" s="40">
        <v>944.32</v>
      </c>
      <c r="R37" s="40"/>
      <c r="S37" s="41" t="s">
        <v>14</v>
      </c>
      <c r="T37" s="40"/>
      <c r="U37" s="40"/>
      <c r="V37" s="41" t="s">
        <v>14</v>
      </c>
      <c r="W37" s="40"/>
      <c r="X37" s="40"/>
      <c r="Y37" s="40">
        <v>0</v>
      </c>
      <c r="Z37" s="41" t="s">
        <v>316</v>
      </c>
      <c r="AA37" s="40"/>
      <c r="AB37" s="40">
        <f t="shared" si="6"/>
        <v>0</v>
      </c>
      <c r="AC37" s="40">
        <f t="shared" si="2"/>
        <v>1837819.9834847234</v>
      </c>
      <c r="AD37" s="40">
        <f t="shared" si="3"/>
        <v>0</v>
      </c>
      <c r="AE37" s="42">
        <f t="shared" si="8"/>
        <v>1929710.9826589597</v>
      </c>
      <c r="AF37" s="42">
        <f t="shared" si="9"/>
        <v>0</v>
      </c>
      <c r="AG37" s="43">
        <v>40179</v>
      </c>
      <c r="AH37" s="38"/>
      <c r="AI37" s="44">
        <v>855.87</v>
      </c>
      <c r="AJ37" s="44">
        <v>850.11</v>
      </c>
      <c r="AK37" s="44">
        <v>840.04</v>
      </c>
      <c r="AL37" s="39"/>
      <c r="AM37" s="39"/>
      <c r="AN37" s="39"/>
      <c r="AO37" s="39"/>
      <c r="AP37" s="43">
        <v>42969</v>
      </c>
      <c r="AQ37" s="43">
        <v>36434</v>
      </c>
      <c r="AR37" s="37" t="s">
        <v>170</v>
      </c>
      <c r="AS37" s="37" t="s">
        <v>192</v>
      </c>
      <c r="AT37" s="37" t="s">
        <v>265</v>
      </c>
      <c r="AU37" s="28">
        <v>2016</v>
      </c>
      <c r="AV37" s="38"/>
      <c r="AW37" s="38"/>
      <c r="AX37" s="38" t="s">
        <v>172</v>
      </c>
    </row>
    <row r="38" spans="1:50" x14ac:dyDescent="0.25">
      <c r="A38" s="26" t="s">
        <v>317</v>
      </c>
      <c r="B38" s="36" t="s">
        <v>311</v>
      </c>
      <c r="C38" s="37" t="s">
        <v>311</v>
      </c>
      <c r="D38" s="38">
        <v>997973</v>
      </c>
      <c r="E38" s="37" t="s">
        <v>318</v>
      </c>
      <c r="F38" s="38">
        <v>11</v>
      </c>
      <c r="G38" s="37" t="s">
        <v>176</v>
      </c>
      <c r="H38" s="37" t="s">
        <v>319</v>
      </c>
      <c r="I38" s="37" t="s">
        <v>320</v>
      </c>
      <c r="J38" s="37" t="s">
        <v>321</v>
      </c>
      <c r="K38" s="37" t="s">
        <v>169</v>
      </c>
      <c r="L38" s="39">
        <v>840000</v>
      </c>
      <c r="M38" s="40">
        <f t="shared" si="5"/>
        <v>852485.54913294804</v>
      </c>
      <c r="N38" s="40">
        <v>350000</v>
      </c>
      <c r="O38" s="40">
        <v>789187</v>
      </c>
      <c r="P38" s="40">
        <v>302462</v>
      </c>
      <c r="Q38" s="40">
        <v>495.77</v>
      </c>
      <c r="R38" s="40">
        <v>206.57</v>
      </c>
      <c r="S38" s="41" t="s">
        <v>14</v>
      </c>
      <c r="T38" s="40"/>
      <c r="U38" s="40"/>
      <c r="V38" s="41" t="s">
        <v>14</v>
      </c>
      <c r="W38" s="40"/>
      <c r="X38" s="40"/>
      <c r="Y38" s="40">
        <v>0</v>
      </c>
      <c r="Z38" s="41" t="s">
        <v>169</v>
      </c>
      <c r="AA38" s="40"/>
      <c r="AB38" s="40">
        <f t="shared" si="6"/>
        <v>354882.3016564952</v>
      </c>
      <c r="AC38" s="40">
        <f t="shared" si="2"/>
        <v>964855.49132947973</v>
      </c>
      <c r="AD38" s="40">
        <f t="shared" si="3"/>
        <v>371054.92589363555</v>
      </c>
      <c r="AE38" s="42">
        <f t="shared" si="8"/>
        <v>1013098.2658959538</v>
      </c>
      <c r="AF38" s="42">
        <f t="shared" si="9"/>
        <v>389607.67218831734</v>
      </c>
      <c r="AG38" s="43">
        <v>36161</v>
      </c>
      <c r="AH38" s="38"/>
      <c r="AI38" s="44">
        <v>644.29</v>
      </c>
      <c r="AJ38" s="44">
        <v>641.16</v>
      </c>
      <c r="AK38" s="44">
        <v>634.11</v>
      </c>
      <c r="AL38" s="39"/>
      <c r="AM38" s="39"/>
      <c r="AN38" s="39"/>
      <c r="AO38" s="39"/>
      <c r="AP38" s="43">
        <v>42969</v>
      </c>
      <c r="AQ38" s="43">
        <v>36434</v>
      </c>
      <c r="AR38" s="37" t="s">
        <v>170</v>
      </c>
      <c r="AS38" s="37" t="s">
        <v>192</v>
      </c>
      <c r="AT38" s="37" t="s">
        <v>181</v>
      </c>
      <c r="AU38" s="28">
        <v>2016</v>
      </c>
      <c r="AV38" s="38"/>
      <c r="AW38" s="38"/>
      <c r="AX38" s="38"/>
    </row>
    <row r="39" spans="1:50" x14ac:dyDescent="0.25">
      <c r="A39" s="26" t="s">
        <v>322</v>
      </c>
      <c r="B39" s="36" t="s">
        <v>217</v>
      </c>
      <c r="C39" s="37" t="s">
        <v>217</v>
      </c>
      <c r="D39" s="38">
        <v>772723</v>
      </c>
      <c r="E39" s="37" t="s">
        <v>194</v>
      </c>
      <c r="F39" s="38">
        <v>11</v>
      </c>
      <c r="G39" s="37" t="s">
        <v>176</v>
      </c>
      <c r="H39" s="37" t="s">
        <v>323</v>
      </c>
      <c r="I39" s="37" t="s">
        <v>214</v>
      </c>
      <c r="J39" s="37" t="s">
        <v>324</v>
      </c>
      <c r="K39" s="37" t="s">
        <v>169</v>
      </c>
      <c r="L39" s="39">
        <v>3300000</v>
      </c>
      <c r="M39" s="40">
        <f t="shared" si="5"/>
        <v>3349050.3715937245</v>
      </c>
      <c r="N39" s="40">
        <v>825000</v>
      </c>
      <c r="O39" s="40">
        <v>2032155</v>
      </c>
      <c r="P39" s="40">
        <v>897264</v>
      </c>
      <c r="Q39" s="40">
        <v>1947.66</v>
      </c>
      <c r="R39" s="40">
        <v>486.92</v>
      </c>
      <c r="S39" s="41" t="s">
        <v>14</v>
      </c>
      <c r="T39" s="40"/>
      <c r="U39" s="40"/>
      <c r="V39" s="41" t="s">
        <v>14</v>
      </c>
      <c r="W39" s="40"/>
      <c r="X39" s="40"/>
      <c r="Y39" s="40">
        <v>0</v>
      </c>
      <c r="Z39" s="41" t="s">
        <v>169</v>
      </c>
      <c r="AA39" s="40"/>
      <c r="AB39" s="40">
        <f t="shared" si="6"/>
        <v>836508.28247602435</v>
      </c>
      <c r="AC39" s="40">
        <f t="shared" si="2"/>
        <v>3790503.7159372419</v>
      </c>
      <c r="AD39" s="40">
        <f t="shared" si="3"/>
        <v>874629.46817785513</v>
      </c>
      <c r="AE39" s="42">
        <f t="shared" si="8"/>
        <v>3980028.9017341044</v>
      </c>
      <c r="AF39" s="42">
        <f t="shared" si="9"/>
        <v>918360.94158674788</v>
      </c>
      <c r="AG39" s="43">
        <v>36161</v>
      </c>
      <c r="AH39" s="38"/>
      <c r="AI39" s="44">
        <v>1728.95</v>
      </c>
      <c r="AJ39" s="44">
        <v>1720.88</v>
      </c>
      <c r="AK39" s="44">
        <v>1702.11</v>
      </c>
      <c r="AL39" s="39"/>
      <c r="AM39" s="39"/>
      <c r="AN39" s="39"/>
      <c r="AO39" s="39"/>
      <c r="AP39" s="43">
        <v>42969</v>
      </c>
      <c r="AQ39" s="43">
        <v>36434</v>
      </c>
      <c r="AR39" s="37" t="s">
        <v>170</v>
      </c>
      <c r="AS39" s="37" t="s">
        <v>192</v>
      </c>
      <c r="AT39" s="37" t="s">
        <v>325</v>
      </c>
      <c r="AU39" s="28">
        <v>2016</v>
      </c>
      <c r="AV39" s="38"/>
      <c r="AW39" s="38"/>
      <c r="AX39" s="38"/>
    </row>
    <row r="40" spans="1:50" x14ac:dyDescent="0.25">
      <c r="A40" s="26" t="s">
        <v>326</v>
      </c>
      <c r="B40" s="36" t="s">
        <v>222</v>
      </c>
      <c r="C40" s="37" t="s">
        <v>222</v>
      </c>
      <c r="D40" s="38">
        <v>772723</v>
      </c>
      <c r="E40" s="37" t="s">
        <v>194</v>
      </c>
      <c r="F40" s="38">
        <v>11</v>
      </c>
      <c r="G40" s="37" t="s">
        <v>176</v>
      </c>
      <c r="H40" s="37" t="s">
        <v>327</v>
      </c>
      <c r="I40" s="37" t="s">
        <v>214</v>
      </c>
      <c r="J40" s="37" t="s">
        <v>328</v>
      </c>
      <c r="K40" s="37" t="s">
        <v>169</v>
      </c>
      <c r="L40" s="39">
        <v>3745000</v>
      </c>
      <c r="M40" s="40">
        <f t="shared" si="5"/>
        <v>3800664.7398843933</v>
      </c>
      <c r="N40" s="40">
        <v>987500</v>
      </c>
      <c r="O40" s="40">
        <v>2607575</v>
      </c>
      <c r="P40" s="40">
        <v>827476</v>
      </c>
      <c r="Q40" s="40">
        <v>2210.3000000000002</v>
      </c>
      <c r="R40" s="40">
        <v>582.82000000000005</v>
      </c>
      <c r="S40" s="41" t="s">
        <v>14</v>
      </c>
      <c r="T40" s="40"/>
      <c r="U40" s="40"/>
      <c r="V40" s="41" t="s">
        <v>14</v>
      </c>
      <c r="W40" s="40"/>
      <c r="X40" s="40"/>
      <c r="Y40" s="40">
        <v>0</v>
      </c>
      <c r="Z40" s="41" t="s">
        <v>169</v>
      </c>
      <c r="AA40" s="40"/>
      <c r="AB40" s="40">
        <f t="shared" si="6"/>
        <v>1001275.0653879686</v>
      </c>
      <c r="AC40" s="40">
        <f t="shared" si="2"/>
        <v>4301647.3988439301</v>
      </c>
      <c r="AD40" s="40">
        <f t="shared" si="3"/>
        <v>1046904.9694856144</v>
      </c>
      <c r="AE40" s="42">
        <f>AC40*1.05+(60690.75*1.21)</f>
        <v>4590165.5762861269</v>
      </c>
      <c r="AF40" s="42">
        <f t="shared" si="9"/>
        <v>1099250.2179598953</v>
      </c>
      <c r="AG40" s="43">
        <v>36161</v>
      </c>
      <c r="AH40" s="38"/>
      <c r="AI40" s="44">
        <v>2027.37</v>
      </c>
      <c r="AJ40" s="44">
        <v>2017.02</v>
      </c>
      <c r="AK40" s="44">
        <v>1994.62</v>
      </c>
      <c r="AL40" s="39"/>
      <c r="AM40" s="39"/>
      <c r="AN40" s="39"/>
      <c r="AO40" s="39"/>
      <c r="AP40" s="43">
        <v>42969</v>
      </c>
      <c r="AQ40" s="43">
        <v>36434</v>
      </c>
      <c r="AR40" s="37" t="s">
        <v>170</v>
      </c>
      <c r="AS40" s="37" t="s">
        <v>192</v>
      </c>
      <c r="AT40" s="37" t="s">
        <v>325</v>
      </c>
      <c r="AU40" s="28">
        <v>2016</v>
      </c>
      <c r="AV40" s="38"/>
      <c r="AW40" s="38"/>
      <c r="AX40" s="38"/>
    </row>
    <row r="41" spans="1:50" x14ac:dyDescent="0.25">
      <c r="A41" s="26" t="s">
        <v>329</v>
      </c>
      <c r="B41" s="36" t="s">
        <v>330</v>
      </c>
      <c r="C41" s="37" t="s">
        <v>330</v>
      </c>
      <c r="D41" s="38">
        <v>777772</v>
      </c>
      <c r="E41" s="37" t="s">
        <v>175</v>
      </c>
      <c r="F41" s="38">
        <v>12</v>
      </c>
      <c r="G41" s="37" t="s">
        <v>165</v>
      </c>
      <c r="H41" s="37" t="s">
        <v>331</v>
      </c>
      <c r="I41" s="37" t="s">
        <v>169</v>
      </c>
      <c r="J41" s="37" t="s">
        <v>332</v>
      </c>
      <c r="K41" s="37" t="s">
        <v>169</v>
      </c>
      <c r="L41" s="39">
        <v>650000</v>
      </c>
      <c r="M41" s="40">
        <f t="shared" si="5"/>
        <v>659661.43682906695</v>
      </c>
      <c r="N41" s="40"/>
      <c r="O41" s="40">
        <v>256687</v>
      </c>
      <c r="P41" s="40"/>
      <c r="Q41" s="40">
        <v>383.63</v>
      </c>
      <c r="R41" s="40"/>
      <c r="S41" s="41" t="s">
        <v>14</v>
      </c>
      <c r="T41" s="40"/>
      <c r="U41" s="40"/>
      <c r="V41" s="41" t="s">
        <v>14</v>
      </c>
      <c r="W41" s="40"/>
      <c r="X41" s="40"/>
      <c r="Y41" s="40">
        <v>0</v>
      </c>
      <c r="Z41" s="41" t="s">
        <v>169</v>
      </c>
      <c r="AA41" s="40"/>
      <c r="AB41" s="40">
        <f t="shared" si="6"/>
        <v>0</v>
      </c>
      <c r="AC41" s="40">
        <f t="shared" si="2"/>
        <v>746614.36829066894</v>
      </c>
      <c r="AD41" s="40">
        <f t="shared" si="3"/>
        <v>0</v>
      </c>
      <c r="AE41" s="42">
        <f>AC41*1.05</f>
        <v>783945.08670520247</v>
      </c>
      <c r="AF41" s="42">
        <f t="shared" si="9"/>
        <v>0</v>
      </c>
      <c r="AG41" s="43">
        <v>41275</v>
      </c>
      <c r="AH41" s="38"/>
      <c r="AI41" s="44">
        <v>151.5</v>
      </c>
      <c r="AJ41" s="44">
        <v>150.47999999999999</v>
      </c>
      <c r="AK41" s="44">
        <v>148.69999999999999</v>
      </c>
      <c r="AL41" s="39"/>
      <c r="AM41" s="39"/>
      <c r="AN41" s="39"/>
      <c r="AO41" s="39"/>
      <c r="AP41" s="43">
        <v>42969</v>
      </c>
      <c r="AQ41" s="43">
        <v>41348</v>
      </c>
      <c r="AR41" s="37" t="s">
        <v>170</v>
      </c>
      <c r="AS41" s="37" t="s">
        <v>170</v>
      </c>
      <c r="AT41" s="37" t="s">
        <v>265</v>
      </c>
      <c r="AU41" s="28">
        <v>2016</v>
      </c>
      <c r="AV41" s="38"/>
      <c r="AW41" s="38"/>
      <c r="AX41" s="38"/>
    </row>
    <row r="42" spans="1:50" x14ac:dyDescent="0.25">
      <c r="A42" s="26" t="s">
        <v>333</v>
      </c>
      <c r="B42" s="36"/>
      <c r="C42" s="37"/>
      <c r="D42" s="38"/>
      <c r="E42" s="37"/>
      <c r="F42" s="38"/>
      <c r="G42" s="37"/>
      <c r="H42" s="37" t="s">
        <v>334</v>
      </c>
      <c r="I42" s="37"/>
      <c r="J42" s="37"/>
      <c r="K42" s="37"/>
      <c r="L42" s="39">
        <v>2447411</v>
      </c>
      <c r="M42" s="40">
        <f t="shared" si="5"/>
        <v>2483788.7027250212</v>
      </c>
      <c r="N42" s="40">
        <v>612260</v>
      </c>
      <c r="O42" s="40"/>
      <c r="P42" s="40"/>
      <c r="Q42" s="40"/>
      <c r="R42" s="40"/>
      <c r="S42" s="41"/>
      <c r="T42" s="40"/>
      <c r="U42" s="40"/>
      <c r="V42" s="41"/>
      <c r="W42" s="40"/>
      <c r="X42" s="40"/>
      <c r="Y42" s="40"/>
      <c r="Z42" s="41"/>
      <c r="AA42" s="40"/>
      <c r="AB42" s="40">
        <f t="shared" si="6"/>
        <v>620800.68003487354</v>
      </c>
      <c r="AC42" s="42">
        <f t="shared" si="2"/>
        <v>2811188.027250207</v>
      </c>
      <c r="AD42" s="42">
        <f t="shared" si="3"/>
        <v>649091.68265039218</v>
      </c>
      <c r="AE42" s="42">
        <f>AC42*1.05</f>
        <v>2951747.4286127174</v>
      </c>
      <c r="AF42" s="42">
        <f t="shared" si="9"/>
        <v>681546.26678291184</v>
      </c>
      <c r="AG42" s="43"/>
      <c r="AH42" s="38"/>
      <c r="AI42" s="44"/>
      <c r="AJ42" s="44"/>
      <c r="AK42" s="44"/>
      <c r="AL42" s="39"/>
      <c r="AM42" s="39"/>
      <c r="AN42" s="39"/>
      <c r="AO42" s="39"/>
      <c r="AP42" s="43"/>
      <c r="AQ42" s="43"/>
      <c r="AR42" s="37"/>
      <c r="AS42" s="37"/>
      <c r="AT42" s="37" t="s">
        <v>335</v>
      </c>
      <c r="AV42" s="38"/>
      <c r="AW42" s="38"/>
      <c r="AX42" s="38"/>
    </row>
    <row r="43" spans="1:50" x14ac:dyDescent="0.25">
      <c r="A43" s="26" t="s">
        <v>336</v>
      </c>
      <c r="B43" s="36" t="s">
        <v>261</v>
      </c>
      <c r="C43" s="37" t="s">
        <v>261</v>
      </c>
      <c r="D43" s="38">
        <v>772723</v>
      </c>
      <c r="E43" s="37" t="s">
        <v>194</v>
      </c>
      <c r="F43" s="38">
        <v>11</v>
      </c>
      <c r="G43" s="37" t="s">
        <v>176</v>
      </c>
      <c r="H43" s="37" t="s">
        <v>337</v>
      </c>
      <c r="I43" s="37" t="s">
        <v>214</v>
      </c>
      <c r="J43" s="37" t="s">
        <v>338</v>
      </c>
      <c r="K43" s="37" t="s">
        <v>339</v>
      </c>
      <c r="L43" s="39"/>
      <c r="M43" s="40">
        <f t="shared" si="5"/>
        <v>0</v>
      </c>
      <c r="N43" s="40">
        <v>610000</v>
      </c>
      <c r="O43" s="40"/>
      <c r="P43" s="40">
        <v>413479</v>
      </c>
      <c r="Q43" s="40"/>
      <c r="R43" s="40">
        <v>360.02</v>
      </c>
      <c r="S43" s="41" t="s">
        <v>14</v>
      </c>
      <c r="T43" s="40"/>
      <c r="U43" s="40"/>
      <c r="V43" s="41" t="s">
        <v>14</v>
      </c>
      <c r="W43" s="40"/>
      <c r="X43" s="40"/>
      <c r="Y43" s="40">
        <v>0</v>
      </c>
      <c r="Z43" s="41" t="s">
        <v>169</v>
      </c>
      <c r="AA43" s="40"/>
      <c r="AB43" s="40">
        <f t="shared" si="6"/>
        <v>618509.15431560588</v>
      </c>
      <c r="AC43" s="40">
        <f t="shared" si="2"/>
        <v>0</v>
      </c>
      <c r="AD43" s="40">
        <f t="shared" si="3"/>
        <v>646695.72798605042</v>
      </c>
      <c r="AE43" s="42">
        <f>AC43*1.05</f>
        <v>0</v>
      </c>
      <c r="AF43" s="42">
        <f t="shared" si="9"/>
        <v>679030.51438535296</v>
      </c>
      <c r="AG43" s="43">
        <v>38548</v>
      </c>
      <c r="AH43" s="38"/>
      <c r="AI43" s="44">
        <v>244.04</v>
      </c>
      <c r="AJ43" s="44">
        <v>244.04</v>
      </c>
      <c r="AK43" s="44">
        <v>241.89</v>
      </c>
      <c r="AL43" s="39"/>
      <c r="AM43" s="39"/>
      <c r="AN43" s="39"/>
      <c r="AO43" s="39"/>
      <c r="AP43" s="43">
        <v>43045</v>
      </c>
      <c r="AQ43" s="43">
        <v>38544</v>
      </c>
      <c r="AR43" s="37" t="s">
        <v>170</v>
      </c>
      <c r="AS43" s="37" t="s">
        <v>340</v>
      </c>
      <c r="AT43" s="37" t="s">
        <v>341</v>
      </c>
      <c r="AU43" s="28">
        <v>2016</v>
      </c>
      <c r="AV43" s="38"/>
      <c r="AW43" s="38"/>
      <c r="AX43" s="38"/>
    </row>
    <row r="44" spans="1:50" x14ac:dyDescent="0.25">
      <c r="A44" s="26" t="s">
        <v>336</v>
      </c>
      <c r="B44" s="36"/>
      <c r="C44" s="37"/>
      <c r="D44" s="38"/>
      <c r="E44" s="37"/>
      <c r="F44" s="38">
        <v>11</v>
      </c>
      <c r="G44" s="37" t="s">
        <v>176</v>
      </c>
      <c r="H44" s="37" t="s">
        <v>342</v>
      </c>
      <c r="I44" s="37"/>
      <c r="J44" s="37"/>
      <c r="K44" s="37"/>
      <c r="L44" s="39"/>
      <c r="M44" s="40"/>
      <c r="N44" s="40"/>
      <c r="O44" s="40"/>
      <c r="P44" s="40"/>
      <c r="Q44" s="40"/>
      <c r="R44" s="40"/>
      <c r="S44" s="41"/>
      <c r="T44" s="40"/>
      <c r="U44" s="40"/>
      <c r="V44" s="41"/>
      <c r="W44" s="40"/>
      <c r="X44" s="40"/>
      <c r="Y44" s="40"/>
      <c r="Z44" s="41"/>
      <c r="AA44" s="40"/>
      <c r="AB44" s="40"/>
      <c r="AC44" s="40"/>
      <c r="AD44" s="40"/>
      <c r="AE44" s="42"/>
      <c r="AF44" s="42">
        <v>30543</v>
      </c>
      <c r="AG44" s="43">
        <v>43831</v>
      </c>
      <c r="AH44" s="38"/>
      <c r="AI44" s="44"/>
      <c r="AJ44" s="44"/>
      <c r="AK44" s="44"/>
      <c r="AL44" s="39"/>
      <c r="AM44" s="39"/>
      <c r="AN44" s="39"/>
      <c r="AO44" s="39"/>
      <c r="AP44" s="43"/>
      <c r="AQ44" s="43"/>
      <c r="AR44" s="37"/>
      <c r="AS44" s="37"/>
      <c r="AT44" s="37"/>
      <c r="AV44" s="38"/>
      <c r="AW44" s="38"/>
      <c r="AX44" s="38"/>
    </row>
    <row r="45" spans="1:50" x14ac:dyDescent="0.25">
      <c r="A45" s="26" t="s">
        <v>343</v>
      </c>
      <c r="B45" s="36" t="s">
        <v>261</v>
      </c>
      <c r="C45" s="37" t="s">
        <v>261</v>
      </c>
      <c r="D45" s="38">
        <v>772723</v>
      </c>
      <c r="E45" s="37" t="s">
        <v>194</v>
      </c>
      <c r="F45" s="38">
        <v>11</v>
      </c>
      <c r="G45" s="37" t="s">
        <v>176</v>
      </c>
      <c r="H45" s="37" t="s">
        <v>344</v>
      </c>
      <c r="I45" s="37" t="s">
        <v>196</v>
      </c>
      <c r="J45" s="37" t="s">
        <v>345</v>
      </c>
      <c r="K45" s="37" t="s">
        <v>339</v>
      </c>
      <c r="L45" s="39"/>
      <c r="M45" s="40">
        <f t="shared" ref="M45:M53" si="10">122.9*L45/121.1</f>
        <v>0</v>
      </c>
      <c r="N45" s="40"/>
      <c r="O45" s="40"/>
      <c r="P45" s="40">
        <v>318060</v>
      </c>
      <c r="Q45" s="40"/>
      <c r="R45" s="40"/>
      <c r="S45" s="41" t="s">
        <v>14</v>
      </c>
      <c r="T45" s="40"/>
      <c r="U45" s="40"/>
      <c r="V45" s="41" t="s">
        <v>14</v>
      </c>
      <c r="W45" s="40"/>
      <c r="X45" s="40"/>
      <c r="Y45" s="40">
        <v>0</v>
      </c>
      <c r="Z45" s="41" t="s">
        <v>169</v>
      </c>
      <c r="AA45" s="40"/>
      <c r="AB45" s="40">
        <f t="shared" ref="AB45:AB53" si="11">116.3*N45/114.7</f>
        <v>0</v>
      </c>
      <c r="AC45" s="40">
        <f t="shared" ref="AC45:AC53" si="12">139.1/122.9*M45</f>
        <v>0</v>
      </c>
      <c r="AD45" s="40">
        <f t="shared" ref="AD45:AD53" si="13">121.6/116.3*AB45</f>
        <v>0</v>
      </c>
      <c r="AE45" s="42">
        <f t="shared" ref="AE45:AF47" si="14">AC45*1.05</f>
        <v>0</v>
      </c>
      <c r="AF45" s="42">
        <f t="shared" si="14"/>
        <v>0</v>
      </c>
      <c r="AG45" s="43">
        <v>38548</v>
      </c>
      <c r="AH45" s="38"/>
      <c r="AI45" s="44">
        <v>187.72</v>
      </c>
      <c r="AJ45" s="44">
        <v>187.72</v>
      </c>
      <c r="AK45" s="44">
        <v>186.07</v>
      </c>
      <c r="AL45" s="39"/>
      <c r="AM45" s="39"/>
      <c r="AN45" s="39"/>
      <c r="AO45" s="39"/>
      <c r="AP45" s="43">
        <v>43004</v>
      </c>
      <c r="AQ45" s="43">
        <v>38544</v>
      </c>
      <c r="AR45" s="37" t="s">
        <v>170</v>
      </c>
      <c r="AS45" s="37" t="s">
        <v>340</v>
      </c>
      <c r="AT45" s="37" t="s">
        <v>346</v>
      </c>
      <c r="AU45" s="28">
        <v>2016</v>
      </c>
      <c r="AV45" s="38"/>
      <c r="AW45" s="38"/>
      <c r="AX45" s="38"/>
    </row>
    <row r="46" spans="1:50" x14ac:dyDescent="0.25">
      <c r="A46" s="26" t="s">
        <v>347</v>
      </c>
      <c r="B46" s="36" t="s">
        <v>261</v>
      </c>
      <c r="C46" s="37" t="s">
        <v>261</v>
      </c>
      <c r="D46" s="38">
        <v>772724</v>
      </c>
      <c r="E46" s="37" t="s">
        <v>188</v>
      </c>
      <c r="F46" s="38">
        <v>11</v>
      </c>
      <c r="G46" s="37" t="s">
        <v>176</v>
      </c>
      <c r="H46" s="37" t="s">
        <v>348</v>
      </c>
      <c r="I46" s="37" t="s">
        <v>224</v>
      </c>
      <c r="J46" s="37" t="s">
        <v>349</v>
      </c>
      <c r="K46" s="37" t="s">
        <v>339</v>
      </c>
      <c r="L46" s="39"/>
      <c r="M46" s="40">
        <f t="shared" si="10"/>
        <v>0</v>
      </c>
      <c r="N46" s="40">
        <v>210000</v>
      </c>
      <c r="O46" s="40"/>
      <c r="P46" s="40">
        <v>206745</v>
      </c>
      <c r="Q46" s="40"/>
      <c r="R46" s="40">
        <v>123.94</v>
      </c>
      <c r="S46" s="41" t="s">
        <v>14</v>
      </c>
      <c r="T46" s="40"/>
      <c r="U46" s="40"/>
      <c r="V46" s="41" t="s">
        <v>14</v>
      </c>
      <c r="W46" s="40"/>
      <c r="X46" s="40"/>
      <c r="Y46" s="40">
        <v>0</v>
      </c>
      <c r="Z46" s="41" t="s">
        <v>169</v>
      </c>
      <c r="AA46" s="40"/>
      <c r="AB46" s="40">
        <f t="shared" si="11"/>
        <v>212929.38099389712</v>
      </c>
      <c r="AC46" s="40">
        <f t="shared" si="12"/>
        <v>0</v>
      </c>
      <c r="AD46" s="40">
        <f t="shared" si="13"/>
        <v>222632.95553618134</v>
      </c>
      <c r="AE46" s="42">
        <f t="shared" si="14"/>
        <v>0</v>
      </c>
      <c r="AF46" s="42">
        <f t="shared" si="14"/>
        <v>233764.60331299042</v>
      </c>
      <c r="AG46" s="43">
        <v>38548</v>
      </c>
      <c r="AH46" s="38"/>
      <c r="AI46" s="44">
        <v>122.02</v>
      </c>
      <c r="AJ46" s="44">
        <v>122.02</v>
      </c>
      <c r="AK46" s="44">
        <v>120.95</v>
      </c>
      <c r="AL46" s="39"/>
      <c r="AM46" s="39"/>
      <c r="AN46" s="39"/>
      <c r="AO46" s="39"/>
      <c r="AP46" s="43">
        <v>43004</v>
      </c>
      <c r="AQ46" s="43">
        <v>38544</v>
      </c>
      <c r="AR46" s="37" t="s">
        <v>170</v>
      </c>
      <c r="AS46" s="37" t="s">
        <v>340</v>
      </c>
      <c r="AT46" s="37" t="s">
        <v>346</v>
      </c>
      <c r="AU46" s="28">
        <v>2016</v>
      </c>
      <c r="AV46" s="38"/>
      <c r="AW46" s="38"/>
      <c r="AX46" s="38"/>
    </row>
    <row r="47" spans="1:50" x14ac:dyDescent="0.25">
      <c r="A47" s="26" t="s">
        <v>350</v>
      </c>
      <c r="B47" s="36" t="s">
        <v>261</v>
      </c>
      <c r="C47" s="37" t="s">
        <v>261</v>
      </c>
      <c r="D47" s="38">
        <v>772723</v>
      </c>
      <c r="E47" s="37" t="s">
        <v>194</v>
      </c>
      <c r="F47" s="38">
        <v>11</v>
      </c>
      <c r="G47" s="37" t="s">
        <v>176</v>
      </c>
      <c r="H47" s="37" t="s">
        <v>351</v>
      </c>
      <c r="I47" s="37" t="s">
        <v>352</v>
      </c>
      <c r="J47" s="37" t="s">
        <v>353</v>
      </c>
      <c r="K47" s="37" t="s">
        <v>339</v>
      </c>
      <c r="L47" s="39"/>
      <c r="M47" s="40">
        <f t="shared" si="10"/>
        <v>0</v>
      </c>
      <c r="N47" s="40">
        <v>675000</v>
      </c>
      <c r="O47" s="40"/>
      <c r="P47" s="40">
        <v>810982</v>
      </c>
      <c r="Q47" s="40"/>
      <c r="R47" s="40">
        <v>398.39</v>
      </c>
      <c r="S47" s="41" t="s">
        <v>14</v>
      </c>
      <c r="T47" s="40"/>
      <c r="U47" s="40"/>
      <c r="V47" s="41" t="s">
        <v>14</v>
      </c>
      <c r="W47" s="40"/>
      <c r="X47" s="40"/>
      <c r="Y47" s="40">
        <v>0</v>
      </c>
      <c r="Z47" s="41" t="s">
        <v>169</v>
      </c>
      <c r="AA47" s="40"/>
      <c r="AB47" s="40">
        <f t="shared" si="11"/>
        <v>684415.8674803836</v>
      </c>
      <c r="AC47" s="40">
        <f t="shared" si="12"/>
        <v>0</v>
      </c>
      <c r="AD47" s="40">
        <f t="shared" si="13"/>
        <v>715605.92850915424</v>
      </c>
      <c r="AE47" s="42">
        <f t="shared" si="14"/>
        <v>0</v>
      </c>
      <c r="AF47" s="42">
        <f t="shared" si="14"/>
        <v>751386.22493461194</v>
      </c>
      <c r="AG47" s="43">
        <v>38548</v>
      </c>
      <c r="AH47" s="38"/>
      <c r="AI47" s="44">
        <v>478.64</v>
      </c>
      <c r="AJ47" s="44">
        <v>478.64</v>
      </c>
      <c r="AK47" s="44">
        <v>474.44</v>
      </c>
      <c r="AL47" s="39"/>
      <c r="AM47" s="39"/>
      <c r="AN47" s="39"/>
      <c r="AO47" s="39"/>
      <c r="AP47" s="43">
        <v>43004</v>
      </c>
      <c r="AQ47" s="43">
        <v>38544</v>
      </c>
      <c r="AR47" s="37" t="s">
        <v>170</v>
      </c>
      <c r="AS47" s="37" t="s">
        <v>340</v>
      </c>
      <c r="AT47" s="37" t="s">
        <v>346</v>
      </c>
      <c r="AU47" s="28">
        <v>2016</v>
      </c>
      <c r="AV47" s="38"/>
      <c r="AW47" s="38"/>
      <c r="AX47" s="38"/>
    </row>
    <row r="48" spans="1:50" x14ac:dyDescent="0.25">
      <c r="A48" s="26" t="s">
        <v>350</v>
      </c>
      <c r="B48" s="36" t="s">
        <v>261</v>
      </c>
      <c r="C48" s="37" t="s">
        <v>261</v>
      </c>
      <c r="D48" s="38">
        <v>778785</v>
      </c>
      <c r="E48" s="37" t="s">
        <v>354</v>
      </c>
      <c r="F48" s="38">
        <v>11</v>
      </c>
      <c r="G48" s="37" t="s">
        <v>176</v>
      </c>
      <c r="H48" s="37" t="s">
        <v>355</v>
      </c>
      <c r="I48" s="37" t="s">
        <v>169</v>
      </c>
      <c r="J48" s="37" t="s">
        <v>356</v>
      </c>
      <c r="K48" s="37" t="s">
        <v>169</v>
      </c>
      <c r="L48" s="39"/>
      <c r="M48" s="40">
        <f t="shared" si="10"/>
        <v>0</v>
      </c>
      <c r="N48" s="40">
        <v>150000</v>
      </c>
      <c r="O48" s="40">
        <v>40271</v>
      </c>
      <c r="P48" s="40">
        <v>55000</v>
      </c>
      <c r="Q48" s="40"/>
      <c r="R48" s="40">
        <v>88.53</v>
      </c>
      <c r="S48" s="41" t="s">
        <v>14</v>
      </c>
      <c r="T48" s="40"/>
      <c r="U48" s="40"/>
      <c r="V48" s="41" t="s">
        <v>14</v>
      </c>
      <c r="W48" s="40"/>
      <c r="X48" s="40"/>
      <c r="Y48" s="40">
        <v>0</v>
      </c>
      <c r="Z48" s="41" t="s">
        <v>169</v>
      </c>
      <c r="AA48" s="40"/>
      <c r="AB48" s="40">
        <f t="shared" si="11"/>
        <v>152092.41499564081</v>
      </c>
      <c r="AC48" s="40">
        <f t="shared" si="12"/>
        <v>0</v>
      </c>
      <c r="AD48" s="40">
        <f t="shared" si="13"/>
        <v>159023.53966870095</v>
      </c>
      <c r="AE48" s="42">
        <f t="shared" ref="AE48:AE53" si="15">AC48*1.05</f>
        <v>0</v>
      </c>
      <c r="AF48" s="42"/>
      <c r="AG48" s="43">
        <v>42073</v>
      </c>
      <c r="AH48" s="38"/>
      <c r="AI48" s="44">
        <v>56.23</v>
      </c>
      <c r="AJ48" s="44">
        <v>56.07</v>
      </c>
      <c r="AK48" s="44"/>
      <c r="AL48" s="39"/>
      <c r="AM48" s="39"/>
      <c r="AN48" s="39"/>
      <c r="AO48" s="39"/>
      <c r="AP48" s="43">
        <v>43004</v>
      </c>
      <c r="AQ48" s="43">
        <v>42405</v>
      </c>
      <c r="AR48" s="37" t="s">
        <v>170</v>
      </c>
      <c r="AS48" s="37" t="s">
        <v>170</v>
      </c>
      <c r="AT48" s="37" t="s">
        <v>357</v>
      </c>
      <c r="AU48" s="28">
        <v>2016</v>
      </c>
      <c r="AV48" s="38"/>
      <c r="AW48" s="38"/>
      <c r="AX48" s="38"/>
    </row>
    <row r="49" spans="1:50" x14ac:dyDescent="0.25">
      <c r="A49" s="26" t="s">
        <v>358</v>
      </c>
      <c r="B49" s="36" t="s">
        <v>261</v>
      </c>
      <c r="C49" s="37" t="s">
        <v>261</v>
      </c>
      <c r="D49" s="38">
        <v>772723</v>
      </c>
      <c r="E49" s="37" t="s">
        <v>194</v>
      </c>
      <c r="F49" s="38">
        <v>11</v>
      </c>
      <c r="G49" s="37" t="s">
        <v>176</v>
      </c>
      <c r="H49" s="37" t="s">
        <v>359</v>
      </c>
      <c r="I49" s="37" t="s">
        <v>214</v>
      </c>
      <c r="J49" s="37" t="s">
        <v>360</v>
      </c>
      <c r="K49" s="37" t="s">
        <v>339</v>
      </c>
      <c r="L49" s="39"/>
      <c r="M49" s="40">
        <f t="shared" si="10"/>
        <v>0</v>
      </c>
      <c r="N49" s="40">
        <v>690000</v>
      </c>
      <c r="O49" s="40"/>
      <c r="P49" s="40">
        <v>135177</v>
      </c>
      <c r="Q49" s="40"/>
      <c r="R49" s="40">
        <v>407.24</v>
      </c>
      <c r="S49" s="41" t="s">
        <v>14</v>
      </c>
      <c r="T49" s="40"/>
      <c r="U49" s="40"/>
      <c r="V49" s="41" t="s">
        <v>14</v>
      </c>
      <c r="W49" s="40"/>
      <c r="X49" s="40"/>
      <c r="Y49" s="40">
        <v>0</v>
      </c>
      <c r="Z49" s="41" t="s">
        <v>169</v>
      </c>
      <c r="AA49" s="40"/>
      <c r="AB49" s="40">
        <f t="shared" si="11"/>
        <v>699625.10897994763</v>
      </c>
      <c r="AC49" s="40">
        <f t="shared" si="12"/>
        <v>0</v>
      </c>
      <c r="AD49" s="40">
        <f t="shared" si="13"/>
        <v>731508.28247602424</v>
      </c>
      <c r="AE49" s="42">
        <f t="shared" si="15"/>
        <v>0</v>
      </c>
      <c r="AF49" s="42">
        <f>AD49*1.05</f>
        <v>768083.69659982552</v>
      </c>
      <c r="AG49" s="43">
        <v>38548</v>
      </c>
      <c r="AH49" s="38"/>
      <c r="AI49" s="44">
        <v>79.78</v>
      </c>
      <c r="AJ49" s="44">
        <v>79.78</v>
      </c>
      <c r="AK49" s="44">
        <v>79.08</v>
      </c>
      <c r="AL49" s="39"/>
      <c r="AM49" s="39"/>
      <c r="AN49" s="39"/>
      <c r="AO49" s="39"/>
      <c r="AP49" s="43">
        <v>43004</v>
      </c>
      <c r="AQ49" s="43">
        <v>38544</v>
      </c>
      <c r="AR49" s="37" t="s">
        <v>170</v>
      </c>
      <c r="AS49" s="37" t="s">
        <v>340</v>
      </c>
      <c r="AT49" s="37" t="s">
        <v>346</v>
      </c>
      <c r="AU49" s="28">
        <v>2016</v>
      </c>
      <c r="AV49" s="38"/>
      <c r="AW49" s="38"/>
      <c r="AX49" s="38"/>
    </row>
    <row r="50" spans="1:50" x14ac:dyDescent="0.25">
      <c r="A50" s="26" t="s">
        <v>358</v>
      </c>
      <c r="B50" s="36" t="s">
        <v>261</v>
      </c>
      <c r="C50" s="37" t="s">
        <v>261</v>
      </c>
      <c r="D50" s="38">
        <v>772723</v>
      </c>
      <c r="E50" s="37" t="s">
        <v>194</v>
      </c>
      <c r="F50" s="38">
        <v>11</v>
      </c>
      <c r="G50" s="37" t="s">
        <v>176</v>
      </c>
      <c r="H50" s="37" t="s">
        <v>361</v>
      </c>
      <c r="I50" s="37" t="s">
        <v>268</v>
      </c>
      <c r="J50" s="37" t="s">
        <v>362</v>
      </c>
      <c r="K50" s="37" t="s">
        <v>169</v>
      </c>
      <c r="L50" s="39"/>
      <c r="M50" s="40">
        <f t="shared" si="10"/>
        <v>0</v>
      </c>
      <c r="N50" s="40">
        <v>80000</v>
      </c>
      <c r="O50" s="40"/>
      <c r="P50" s="40">
        <v>126220</v>
      </c>
      <c r="Q50" s="40"/>
      <c r="R50" s="40">
        <v>47.22</v>
      </c>
      <c r="S50" s="41" t="s">
        <v>14</v>
      </c>
      <c r="T50" s="40"/>
      <c r="U50" s="40"/>
      <c r="V50" s="41" t="s">
        <v>14</v>
      </c>
      <c r="W50" s="40"/>
      <c r="X50" s="40"/>
      <c r="Y50" s="40">
        <v>0</v>
      </c>
      <c r="Z50" s="41" t="s">
        <v>169</v>
      </c>
      <c r="AA50" s="40"/>
      <c r="AB50" s="40">
        <f t="shared" si="11"/>
        <v>81115.954664341756</v>
      </c>
      <c r="AC50" s="40">
        <f t="shared" si="12"/>
        <v>0</v>
      </c>
      <c r="AD50" s="40">
        <f t="shared" si="13"/>
        <v>84812.554489973831</v>
      </c>
      <c r="AE50" s="42">
        <f t="shared" si="15"/>
        <v>0</v>
      </c>
      <c r="AF50" s="42">
        <f>AD50*1.05</f>
        <v>89053.18221447253</v>
      </c>
      <c r="AG50" s="43">
        <v>38777</v>
      </c>
      <c r="AH50" s="38"/>
      <c r="AI50" s="44">
        <v>74.5</v>
      </c>
      <c r="AJ50" s="44">
        <v>74.5</v>
      </c>
      <c r="AK50" s="44">
        <v>73.84</v>
      </c>
      <c r="AL50" s="39"/>
      <c r="AM50" s="39"/>
      <c r="AN50" s="39"/>
      <c r="AO50" s="39"/>
      <c r="AP50" s="43">
        <v>43045</v>
      </c>
      <c r="AQ50" s="43">
        <v>38848</v>
      </c>
      <c r="AR50" s="37" t="s">
        <v>170</v>
      </c>
      <c r="AS50" s="37" t="s">
        <v>170</v>
      </c>
      <c r="AT50" s="37" t="s">
        <v>346</v>
      </c>
      <c r="AU50" s="28">
        <v>2016</v>
      </c>
      <c r="AV50" s="38"/>
      <c r="AW50" s="38"/>
      <c r="AX50" s="38"/>
    </row>
    <row r="51" spans="1:50" x14ac:dyDescent="0.25">
      <c r="A51" s="26" t="s">
        <v>363</v>
      </c>
      <c r="B51" s="36" t="s">
        <v>261</v>
      </c>
      <c r="C51" s="37" t="s">
        <v>261</v>
      </c>
      <c r="D51" s="38">
        <v>772720</v>
      </c>
      <c r="E51" s="37" t="s">
        <v>364</v>
      </c>
      <c r="F51" s="38">
        <v>11</v>
      </c>
      <c r="G51" s="37" t="s">
        <v>176</v>
      </c>
      <c r="H51" s="37" t="s">
        <v>50</v>
      </c>
      <c r="I51" s="37" t="s">
        <v>365</v>
      </c>
      <c r="J51" s="37" t="s">
        <v>366</v>
      </c>
      <c r="K51" s="37" t="s">
        <v>339</v>
      </c>
      <c r="L51" s="39">
        <v>17130000</v>
      </c>
      <c r="M51" s="40">
        <f t="shared" si="10"/>
        <v>17384616.019818332</v>
      </c>
      <c r="N51" s="40"/>
      <c r="O51" s="40">
        <v>16256492</v>
      </c>
      <c r="P51" s="40">
        <v>5593</v>
      </c>
      <c r="Q51" s="40">
        <v>10110.129999999999</v>
      </c>
      <c r="R51" s="40"/>
      <c r="S51" s="41" t="s">
        <v>14</v>
      </c>
      <c r="T51" s="40"/>
      <c r="U51" s="40"/>
      <c r="V51" s="41" t="s">
        <v>14</v>
      </c>
      <c r="W51" s="40"/>
      <c r="X51" s="40"/>
      <c r="Y51" s="40">
        <v>0</v>
      </c>
      <c r="Z51" s="41" t="s">
        <v>169</v>
      </c>
      <c r="AA51" s="40"/>
      <c r="AB51" s="40">
        <f t="shared" si="11"/>
        <v>0</v>
      </c>
      <c r="AC51" s="40">
        <f t="shared" si="12"/>
        <v>19676160.198183317</v>
      </c>
      <c r="AD51" s="40">
        <f t="shared" si="13"/>
        <v>0</v>
      </c>
      <c r="AE51" s="42">
        <f t="shared" si="15"/>
        <v>20659968.208092485</v>
      </c>
      <c r="AF51" s="42">
        <f>AD51*1.05</f>
        <v>0</v>
      </c>
      <c r="AG51" s="43">
        <v>38548</v>
      </c>
      <c r="AH51" s="38"/>
      <c r="AI51" s="44">
        <v>9597.8799999999992</v>
      </c>
      <c r="AJ51" s="44">
        <v>9458.64</v>
      </c>
      <c r="AK51" s="44">
        <v>9346.61</v>
      </c>
      <c r="AL51" s="39"/>
      <c r="AM51" s="39"/>
      <c r="AN51" s="39"/>
      <c r="AO51" s="39"/>
      <c r="AP51" s="43">
        <v>43045</v>
      </c>
      <c r="AQ51" s="43">
        <v>38544</v>
      </c>
      <c r="AR51" s="37" t="s">
        <v>170</v>
      </c>
      <c r="AS51" s="37" t="s">
        <v>340</v>
      </c>
      <c r="AT51" s="37" t="s">
        <v>265</v>
      </c>
      <c r="AU51" s="28">
        <v>2016</v>
      </c>
      <c r="AV51" s="38"/>
      <c r="AW51" s="38"/>
      <c r="AX51" s="38"/>
    </row>
    <row r="52" spans="1:50" x14ac:dyDescent="0.25">
      <c r="A52" s="26" t="s">
        <v>367</v>
      </c>
      <c r="B52" s="36" t="s">
        <v>261</v>
      </c>
      <c r="C52" s="37" t="s">
        <v>261</v>
      </c>
      <c r="D52" s="38">
        <v>772723</v>
      </c>
      <c r="E52" s="37" t="s">
        <v>194</v>
      </c>
      <c r="F52" s="38">
        <v>11</v>
      </c>
      <c r="G52" s="37" t="s">
        <v>176</v>
      </c>
      <c r="H52" s="37" t="s">
        <v>368</v>
      </c>
      <c r="I52" s="37" t="s">
        <v>268</v>
      </c>
      <c r="J52" s="37" t="s">
        <v>369</v>
      </c>
      <c r="K52" s="37" t="s">
        <v>339</v>
      </c>
      <c r="L52" s="39"/>
      <c r="M52" s="40">
        <f t="shared" si="10"/>
        <v>0</v>
      </c>
      <c r="N52" s="40">
        <v>115000</v>
      </c>
      <c r="O52" s="40"/>
      <c r="P52" s="40">
        <v>262405</v>
      </c>
      <c r="Q52" s="40"/>
      <c r="R52" s="40">
        <v>67.87</v>
      </c>
      <c r="S52" s="41" t="s">
        <v>14</v>
      </c>
      <c r="T52" s="40"/>
      <c r="U52" s="40"/>
      <c r="V52" s="41" t="s">
        <v>14</v>
      </c>
      <c r="W52" s="40"/>
      <c r="X52" s="40"/>
      <c r="Y52" s="40">
        <v>0</v>
      </c>
      <c r="Z52" s="41" t="s">
        <v>169</v>
      </c>
      <c r="AA52" s="40"/>
      <c r="AB52" s="40">
        <f t="shared" si="11"/>
        <v>116604.18482999128</v>
      </c>
      <c r="AC52" s="40">
        <f t="shared" si="12"/>
        <v>0</v>
      </c>
      <c r="AD52" s="40">
        <f t="shared" si="13"/>
        <v>121918.0470793374</v>
      </c>
      <c r="AE52" s="42">
        <f t="shared" si="15"/>
        <v>0</v>
      </c>
      <c r="AF52" s="42">
        <f>AD52*1.05</f>
        <v>128013.94943330427</v>
      </c>
      <c r="AG52" s="43">
        <v>38548</v>
      </c>
      <c r="AH52" s="38"/>
      <c r="AI52" s="44">
        <v>154.87</v>
      </c>
      <c r="AJ52" s="44">
        <v>154.87</v>
      </c>
      <c r="AK52" s="44">
        <v>153.51</v>
      </c>
      <c r="AL52" s="39"/>
      <c r="AM52" s="39"/>
      <c r="AN52" s="39"/>
      <c r="AO52" s="39"/>
      <c r="AP52" s="43">
        <v>43004</v>
      </c>
      <c r="AQ52" s="43">
        <v>38544</v>
      </c>
      <c r="AR52" s="37" t="s">
        <v>170</v>
      </c>
      <c r="AS52" s="37" t="s">
        <v>340</v>
      </c>
      <c r="AT52" s="37" t="s">
        <v>346</v>
      </c>
      <c r="AU52" s="28">
        <v>2016</v>
      </c>
      <c r="AV52" s="38"/>
      <c r="AW52" s="38"/>
      <c r="AX52" s="38"/>
    </row>
    <row r="53" spans="1:50" x14ac:dyDescent="0.25">
      <c r="A53" s="26" t="s">
        <v>370</v>
      </c>
      <c r="B53" s="36" t="s">
        <v>371</v>
      </c>
      <c r="C53" s="37" t="s">
        <v>371</v>
      </c>
      <c r="D53" s="38">
        <v>777772</v>
      </c>
      <c r="E53" s="37" t="s">
        <v>175</v>
      </c>
      <c r="F53" s="38">
        <v>11</v>
      </c>
      <c r="G53" s="37" t="s">
        <v>176</v>
      </c>
      <c r="H53" s="37" t="s">
        <v>372</v>
      </c>
      <c r="I53" s="37" t="s">
        <v>178</v>
      </c>
      <c r="J53" s="37" t="s">
        <v>373</v>
      </c>
      <c r="K53" s="37" t="s">
        <v>169</v>
      </c>
      <c r="L53" s="39">
        <v>965000</v>
      </c>
      <c r="M53" s="40">
        <f t="shared" si="10"/>
        <v>979343.51775392238</v>
      </c>
      <c r="N53" s="40"/>
      <c r="O53" s="40">
        <v>887835</v>
      </c>
      <c r="P53" s="40"/>
      <c r="Q53" s="40">
        <v>569.54</v>
      </c>
      <c r="R53" s="40"/>
      <c r="S53" s="41" t="s">
        <v>14</v>
      </c>
      <c r="T53" s="40"/>
      <c r="U53" s="40"/>
      <c r="V53" s="41" t="s">
        <v>14</v>
      </c>
      <c r="W53" s="40"/>
      <c r="X53" s="40"/>
      <c r="Y53" s="40">
        <v>0</v>
      </c>
      <c r="Z53" s="41" t="s">
        <v>169</v>
      </c>
      <c r="AA53" s="40"/>
      <c r="AB53" s="40">
        <f t="shared" si="11"/>
        <v>0</v>
      </c>
      <c r="AC53" s="40">
        <f t="shared" si="12"/>
        <v>1108435.1775392238</v>
      </c>
      <c r="AD53" s="40">
        <f t="shared" si="13"/>
        <v>0</v>
      </c>
      <c r="AE53" s="42">
        <f t="shared" si="15"/>
        <v>1163856.936416185</v>
      </c>
      <c r="AF53" s="42">
        <f>AD53*1.05</f>
        <v>0</v>
      </c>
      <c r="AG53" s="43">
        <v>36161</v>
      </c>
      <c r="AH53" s="38"/>
      <c r="AI53" s="44">
        <v>524</v>
      </c>
      <c r="AJ53" s="44">
        <v>638.16</v>
      </c>
      <c r="AK53" s="44">
        <v>630.96</v>
      </c>
      <c r="AL53" s="39"/>
      <c r="AM53" s="39"/>
      <c r="AN53" s="39"/>
      <c r="AO53" s="39"/>
      <c r="AP53" s="43">
        <v>42969</v>
      </c>
      <c r="AQ53" s="43">
        <v>36434</v>
      </c>
      <c r="AR53" s="37" t="s">
        <v>170</v>
      </c>
      <c r="AS53" s="37" t="s">
        <v>192</v>
      </c>
      <c r="AT53" s="37" t="s">
        <v>181</v>
      </c>
      <c r="AU53" s="28">
        <v>2016</v>
      </c>
      <c r="AV53" s="38"/>
      <c r="AW53" s="38"/>
      <c r="AX53" s="38"/>
    </row>
    <row r="54" spans="1:50" x14ac:dyDescent="0.25">
      <c r="A54" s="26" t="s">
        <v>374</v>
      </c>
      <c r="B54" s="36"/>
      <c r="C54" s="37"/>
      <c r="D54" s="38"/>
      <c r="E54" s="37"/>
      <c r="F54" s="38"/>
      <c r="G54" s="37" t="s">
        <v>176</v>
      </c>
      <c r="H54" s="37" t="s">
        <v>375</v>
      </c>
      <c r="I54" s="37"/>
      <c r="J54" s="37"/>
      <c r="K54" s="37"/>
      <c r="L54" s="39"/>
      <c r="M54" s="40"/>
      <c r="N54" s="40"/>
      <c r="O54" s="40"/>
      <c r="P54" s="40"/>
      <c r="Q54" s="40"/>
      <c r="R54" s="40"/>
      <c r="S54" s="41"/>
      <c r="T54" s="40"/>
      <c r="U54" s="40"/>
      <c r="V54" s="41"/>
      <c r="W54" s="40"/>
      <c r="X54" s="40"/>
      <c r="Y54" s="40"/>
      <c r="Z54" s="41"/>
      <c r="AA54" s="40"/>
      <c r="AB54" s="40"/>
      <c r="AC54" s="40"/>
      <c r="AD54" s="40"/>
      <c r="AE54" s="42">
        <v>8000000</v>
      </c>
      <c r="AF54" s="42"/>
      <c r="AG54" s="43">
        <v>43917</v>
      </c>
      <c r="AH54" s="38"/>
      <c r="AI54" s="44"/>
      <c r="AJ54" s="44"/>
      <c r="AK54" s="44"/>
      <c r="AL54" s="39"/>
      <c r="AM54" s="39"/>
      <c r="AN54" s="39"/>
      <c r="AO54" s="39"/>
      <c r="AP54" s="43"/>
      <c r="AQ54" s="43"/>
      <c r="AR54" s="37"/>
      <c r="AS54" s="37"/>
      <c r="AT54" s="37"/>
      <c r="AV54" s="38"/>
      <c r="AW54" s="38"/>
      <c r="AX54" s="38"/>
    </row>
    <row r="55" spans="1:50" x14ac:dyDescent="0.25">
      <c r="A55" s="26" t="s">
        <v>376</v>
      </c>
      <c r="B55" s="36"/>
      <c r="C55" s="37"/>
      <c r="D55" s="38"/>
      <c r="E55" s="37"/>
      <c r="F55" s="38"/>
      <c r="G55" s="37" t="s">
        <v>176</v>
      </c>
      <c r="H55" s="37" t="s">
        <v>377</v>
      </c>
      <c r="I55" s="37"/>
      <c r="J55" s="37"/>
      <c r="K55" s="37"/>
      <c r="L55" s="39"/>
      <c r="M55" s="40">
        <v>500000</v>
      </c>
      <c r="N55" s="40">
        <v>0</v>
      </c>
      <c r="O55" s="40"/>
      <c r="P55" s="40"/>
      <c r="Q55" s="40"/>
      <c r="R55" s="40"/>
      <c r="S55" s="41"/>
      <c r="T55" s="40"/>
      <c r="U55" s="40"/>
      <c r="V55" s="41"/>
      <c r="W55" s="40"/>
      <c r="X55" s="40"/>
      <c r="Y55" s="40"/>
      <c r="Z55" s="41"/>
      <c r="AA55" s="40"/>
      <c r="AB55" s="40">
        <v>0</v>
      </c>
      <c r="AC55" s="40">
        <f t="shared" ref="AC55:AC86" si="16">139.1/122.9*M55</f>
        <v>565907.24165988609</v>
      </c>
      <c r="AD55" s="40">
        <f t="shared" ref="AD55:AD86" si="17">121.6/116.3*AB55</f>
        <v>0</v>
      </c>
      <c r="AE55" s="42">
        <f t="shared" ref="AE55:AE70" si="18">AC55*1.05</f>
        <v>594202.6037428804</v>
      </c>
      <c r="AF55" s="42">
        <f t="shared" ref="AF55:AF70" si="19">AD55*1.05</f>
        <v>0</v>
      </c>
      <c r="AG55" s="43">
        <v>43282</v>
      </c>
      <c r="AH55" s="38"/>
      <c r="AI55" s="44"/>
      <c r="AJ55" s="44"/>
      <c r="AK55" s="44"/>
      <c r="AL55" s="39"/>
      <c r="AM55" s="39"/>
      <c r="AN55" s="39"/>
      <c r="AO55" s="39"/>
      <c r="AP55" s="43"/>
      <c r="AQ55" s="43"/>
      <c r="AR55" s="37"/>
      <c r="AS55" s="37"/>
      <c r="AT55" s="37" t="s">
        <v>378</v>
      </c>
      <c r="AV55" s="38" t="s">
        <v>172</v>
      </c>
      <c r="AW55" s="38"/>
      <c r="AX55" s="38"/>
    </row>
    <row r="56" spans="1:50" x14ac:dyDescent="0.25">
      <c r="A56" s="61" t="s">
        <v>379</v>
      </c>
      <c r="B56" s="62"/>
      <c r="C56" s="63"/>
      <c r="D56" s="64"/>
      <c r="E56" s="63"/>
      <c r="F56" s="64"/>
      <c r="G56" s="63"/>
      <c r="H56" s="63" t="s">
        <v>380</v>
      </c>
      <c r="I56" s="63"/>
      <c r="J56" s="63"/>
      <c r="K56" s="63"/>
      <c r="L56" s="65">
        <v>793392</v>
      </c>
      <c r="M56" s="66">
        <f t="shared" ref="M56:M88" si="20">122.9*L56/121.1</f>
        <v>805184.77952105715</v>
      </c>
      <c r="N56" s="66"/>
      <c r="O56" s="66"/>
      <c r="P56" s="66"/>
      <c r="Q56" s="66"/>
      <c r="R56" s="66"/>
      <c r="S56" s="67"/>
      <c r="T56" s="66"/>
      <c r="U56" s="66"/>
      <c r="V56" s="67"/>
      <c r="W56" s="66"/>
      <c r="X56" s="66"/>
      <c r="Y56" s="66"/>
      <c r="Z56" s="67"/>
      <c r="AA56" s="66"/>
      <c r="AB56" s="66">
        <f t="shared" ref="AB56:AB88" si="21">116.3*N56/114.7</f>
        <v>0</v>
      </c>
      <c r="AC56" s="66">
        <f t="shared" si="16"/>
        <v>911319.79521056986</v>
      </c>
      <c r="AD56" s="66">
        <f t="shared" si="17"/>
        <v>0</v>
      </c>
      <c r="AE56" s="66">
        <f t="shared" si="18"/>
        <v>956885.78497109842</v>
      </c>
      <c r="AF56" s="66">
        <f t="shared" si="19"/>
        <v>0</v>
      </c>
      <c r="AG56" s="68"/>
      <c r="AH56" s="64"/>
      <c r="AI56" s="69"/>
      <c r="AJ56" s="69"/>
      <c r="AK56" s="69"/>
      <c r="AL56" s="65"/>
      <c r="AM56" s="65"/>
      <c r="AN56" s="65"/>
      <c r="AO56" s="65"/>
      <c r="AP56" s="68"/>
      <c r="AQ56" s="68"/>
      <c r="AR56" s="63"/>
      <c r="AS56" s="63"/>
      <c r="AT56" s="63" t="s">
        <v>381</v>
      </c>
      <c r="AU56" s="49"/>
      <c r="AV56" s="64"/>
      <c r="AW56" s="64"/>
      <c r="AX56" s="64"/>
    </row>
    <row r="57" spans="1:50" x14ac:dyDescent="0.25">
      <c r="A57" s="26" t="s">
        <v>382</v>
      </c>
      <c r="B57" s="36" t="s">
        <v>383</v>
      </c>
      <c r="C57" s="37" t="s">
        <v>383</v>
      </c>
      <c r="D57" s="38">
        <v>772723</v>
      </c>
      <c r="E57" s="37" t="s">
        <v>194</v>
      </c>
      <c r="F57" s="38">
        <v>11</v>
      </c>
      <c r="G57" s="37" t="s">
        <v>176</v>
      </c>
      <c r="H57" s="37" t="s">
        <v>384</v>
      </c>
      <c r="I57" s="37" t="s">
        <v>352</v>
      </c>
      <c r="J57" s="37" t="s">
        <v>385</v>
      </c>
      <c r="K57" s="37" t="s">
        <v>169</v>
      </c>
      <c r="L57" s="39">
        <v>1200000</v>
      </c>
      <c r="M57" s="40">
        <f t="shared" si="20"/>
        <v>1217836.4987613542</v>
      </c>
      <c r="N57" s="40">
        <v>360000</v>
      </c>
      <c r="O57" s="40">
        <v>986483</v>
      </c>
      <c r="P57" s="40">
        <v>269179</v>
      </c>
      <c r="Q57" s="40">
        <v>708.24</v>
      </c>
      <c r="R57" s="40">
        <v>212.47</v>
      </c>
      <c r="S57" s="41" t="s">
        <v>14</v>
      </c>
      <c r="T57" s="40"/>
      <c r="U57" s="40"/>
      <c r="V57" s="41" t="s">
        <v>14</v>
      </c>
      <c r="W57" s="40"/>
      <c r="X57" s="40"/>
      <c r="Y57" s="40">
        <v>0</v>
      </c>
      <c r="Z57" s="41" t="s">
        <v>169</v>
      </c>
      <c r="AA57" s="40"/>
      <c r="AB57" s="40">
        <f t="shared" si="21"/>
        <v>365021.7959895379</v>
      </c>
      <c r="AC57" s="40">
        <f t="shared" si="16"/>
        <v>1378364.9876135425</v>
      </c>
      <c r="AD57" s="40">
        <f t="shared" si="17"/>
        <v>381656.49520488223</v>
      </c>
      <c r="AE57" s="42">
        <f t="shared" si="18"/>
        <v>1447283.2369942197</v>
      </c>
      <c r="AF57" s="42">
        <f t="shared" si="19"/>
        <v>400739.31996512634</v>
      </c>
      <c r="AG57" s="43">
        <v>36161</v>
      </c>
      <c r="AH57" s="38"/>
      <c r="AI57" s="44">
        <v>741.09</v>
      </c>
      <c r="AJ57" s="44">
        <v>737.18</v>
      </c>
      <c r="AK57" s="44">
        <v>728.93</v>
      </c>
      <c r="AL57" s="39"/>
      <c r="AM57" s="39"/>
      <c r="AN57" s="39"/>
      <c r="AO57" s="39"/>
      <c r="AP57" s="43">
        <v>42969</v>
      </c>
      <c r="AQ57" s="43">
        <v>36434</v>
      </c>
      <c r="AR57" s="37" t="s">
        <v>170</v>
      </c>
      <c r="AS57" s="37" t="s">
        <v>192</v>
      </c>
      <c r="AT57" s="37" t="s">
        <v>181</v>
      </c>
      <c r="AU57" s="28">
        <v>2016</v>
      </c>
      <c r="AV57" s="38"/>
      <c r="AW57" s="38"/>
      <c r="AX57" s="38"/>
    </row>
    <row r="58" spans="1:50" x14ac:dyDescent="0.25">
      <c r="A58" s="26" t="s">
        <v>386</v>
      </c>
      <c r="B58" s="36"/>
      <c r="C58" s="37"/>
      <c r="D58" s="38"/>
      <c r="E58" s="37"/>
      <c r="F58" s="38"/>
      <c r="G58" s="37"/>
      <c r="H58" s="37" t="s">
        <v>387</v>
      </c>
      <c r="I58" s="37"/>
      <c r="J58" s="37"/>
      <c r="K58" s="37"/>
      <c r="L58" s="39">
        <v>1554106</v>
      </c>
      <c r="M58" s="40">
        <f t="shared" si="20"/>
        <v>1577205.8414533446</v>
      </c>
      <c r="N58" s="40">
        <v>471900</v>
      </c>
      <c r="O58" s="40"/>
      <c r="P58" s="40"/>
      <c r="Q58" s="40"/>
      <c r="R58" s="40"/>
      <c r="S58" s="41"/>
      <c r="T58" s="40"/>
      <c r="U58" s="40"/>
      <c r="V58" s="41"/>
      <c r="W58" s="40"/>
      <c r="X58" s="40"/>
      <c r="Y58" s="40"/>
      <c r="Z58" s="41"/>
      <c r="AA58" s="40"/>
      <c r="AB58" s="40">
        <f t="shared" si="21"/>
        <v>478482.73757628596</v>
      </c>
      <c r="AC58" s="42">
        <f t="shared" si="16"/>
        <v>1785104.4145334435</v>
      </c>
      <c r="AD58" s="42">
        <f t="shared" si="17"/>
        <v>500288.05579773319</v>
      </c>
      <c r="AE58" s="42">
        <f t="shared" si="18"/>
        <v>1874359.6352601158</v>
      </c>
      <c r="AF58" s="42">
        <f t="shared" si="19"/>
        <v>525302.45858761983</v>
      </c>
      <c r="AG58" s="43"/>
      <c r="AH58" s="38"/>
      <c r="AI58" s="44"/>
      <c r="AJ58" s="44"/>
      <c r="AK58" s="44"/>
      <c r="AL58" s="39"/>
      <c r="AM58" s="39"/>
      <c r="AN58" s="39"/>
      <c r="AO58" s="39"/>
      <c r="AP58" s="43"/>
      <c r="AQ58" s="43"/>
      <c r="AR58" s="37"/>
      <c r="AS58" s="37"/>
      <c r="AT58" s="37" t="s">
        <v>335</v>
      </c>
      <c r="AV58" s="38"/>
      <c r="AW58" s="38"/>
      <c r="AX58" s="38"/>
    </row>
    <row r="59" spans="1:50" x14ac:dyDescent="0.25">
      <c r="A59" s="26" t="s">
        <v>388</v>
      </c>
      <c r="B59" s="36" t="s">
        <v>261</v>
      </c>
      <c r="C59" s="37" t="s">
        <v>261</v>
      </c>
      <c r="D59" s="38">
        <v>772723</v>
      </c>
      <c r="E59" s="37" t="s">
        <v>194</v>
      </c>
      <c r="F59" s="38">
        <v>11</v>
      </c>
      <c r="G59" s="37" t="s">
        <v>176</v>
      </c>
      <c r="H59" s="37" t="s">
        <v>389</v>
      </c>
      <c r="I59" s="37" t="s">
        <v>214</v>
      </c>
      <c r="J59" s="37" t="s">
        <v>390</v>
      </c>
      <c r="K59" s="37" t="s">
        <v>169</v>
      </c>
      <c r="L59" s="39"/>
      <c r="M59" s="40">
        <f t="shared" si="20"/>
        <v>0</v>
      </c>
      <c r="N59" s="40"/>
      <c r="O59" s="40"/>
      <c r="P59" s="40">
        <v>399843</v>
      </c>
      <c r="Q59" s="40"/>
      <c r="R59" s="40"/>
      <c r="S59" s="41" t="s">
        <v>14</v>
      </c>
      <c r="T59" s="40"/>
      <c r="U59" s="40"/>
      <c r="V59" s="41" t="s">
        <v>14</v>
      </c>
      <c r="W59" s="40"/>
      <c r="X59" s="40"/>
      <c r="Y59" s="40">
        <v>0</v>
      </c>
      <c r="Z59" s="41" t="s">
        <v>169</v>
      </c>
      <c r="AA59" s="40"/>
      <c r="AB59" s="40">
        <f t="shared" si="21"/>
        <v>0</v>
      </c>
      <c r="AC59" s="40">
        <f t="shared" si="16"/>
        <v>0</v>
      </c>
      <c r="AD59" s="40">
        <f t="shared" si="17"/>
        <v>0</v>
      </c>
      <c r="AE59" s="42">
        <f t="shared" si="18"/>
        <v>0</v>
      </c>
      <c r="AF59" s="42">
        <f t="shared" si="19"/>
        <v>0</v>
      </c>
      <c r="AG59" s="43">
        <v>38930</v>
      </c>
      <c r="AH59" s="38"/>
      <c r="AI59" s="44">
        <v>235.99</v>
      </c>
      <c r="AJ59" s="44">
        <v>235.99</v>
      </c>
      <c r="AK59" s="44">
        <v>233.91</v>
      </c>
      <c r="AL59" s="39"/>
      <c r="AM59" s="39"/>
      <c r="AN59" s="39"/>
      <c r="AO59" s="39"/>
      <c r="AP59" s="43">
        <v>43080</v>
      </c>
      <c r="AQ59" s="43">
        <v>39093</v>
      </c>
      <c r="AR59" s="37" t="s">
        <v>170</v>
      </c>
      <c r="AS59" s="37" t="s">
        <v>170</v>
      </c>
      <c r="AT59" s="37" t="s">
        <v>391</v>
      </c>
      <c r="AU59" s="28">
        <v>2016</v>
      </c>
      <c r="AV59" s="38"/>
      <c r="AW59" s="38"/>
      <c r="AX59" s="38"/>
    </row>
    <row r="60" spans="1:50" x14ac:dyDescent="0.25">
      <c r="A60" s="26" t="s">
        <v>392</v>
      </c>
      <c r="B60" s="36" t="s">
        <v>261</v>
      </c>
      <c r="C60" s="37" t="s">
        <v>261</v>
      </c>
      <c r="D60" s="38">
        <v>772720</v>
      </c>
      <c r="E60" s="37" t="s">
        <v>364</v>
      </c>
      <c r="F60" s="38">
        <v>11</v>
      </c>
      <c r="G60" s="37" t="s">
        <v>176</v>
      </c>
      <c r="H60" s="37" t="s">
        <v>38</v>
      </c>
      <c r="I60" s="37" t="s">
        <v>365</v>
      </c>
      <c r="J60" s="37" t="s">
        <v>393</v>
      </c>
      <c r="K60" s="37" t="s">
        <v>394</v>
      </c>
      <c r="L60" s="39">
        <v>21030000</v>
      </c>
      <c r="M60" s="40">
        <f t="shared" si="20"/>
        <v>21342584.640792735</v>
      </c>
      <c r="N60" s="40"/>
      <c r="O60" s="40">
        <v>19964330</v>
      </c>
      <c r="P60" s="40"/>
      <c r="Q60" s="40">
        <v>12411.91</v>
      </c>
      <c r="R60" s="40"/>
      <c r="S60" s="41" t="s">
        <v>14</v>
      </c>
      <c r="T60" s="40"/>
      <c r="U60" s="40"/>
      <c r="V60" s="41" t="s">
        <v>14</v>
      </c>
      <c r="W60" s="40"/>
      <c r="X60" s="40"/>
      <c r="Y60" s="40">
        <v>0</v>
      </c>
      <c r="Z60" s="41" t="s">
        <v>169</v>
      </c>
      <c r="AA60" s="40"/>
      <c r="AB60" s="40">
        <f t="shared" si="21"/>
        <v>0</v>
      </c>
      <c r="AC60" s="40">
        <f t="shared" si="16"/>
        <v>24155846.407927334</v>
      </c>
      <c r="AD60" s="40">
        <f t="shared" si="17"/>
        <v>0</v>
      </c>
      <c r="AE60" s="42">
        <f t="shared" si="18"/>
        <v>25363638.728323702</v>
      </c>
      <c r="AF60" s="42">
        <f t="shared" si="19"/>
        <v>0</v>
      </c>
      <c r="AG60" s="43">
        <v>38930</v>
      </c>
      <c r="AH60" s="38"/>
      <c r="AI60" s="44">
        <v>11782.95</v>
      </c>
      <c r="AJ60" s="44">
        <v>11537.24</v>
      </c>
      <c r="AK60" s="44">
        <v>11400.59</v>
      </c>
      <c r="AL60" s="39"/>
      <c r="AM60" s="39"/>
      <c r="AN60" s="39"/>
      <c r="AO60" s="39"/>
      <c r="AP60" s="43">
        <v>43045</v>
      </c>
      <c r="AQ60" s="43">
        <v>39010</v>
      </c>
      <c r="AR60" s="37" t="s">
        <v>170</v>
      </c>
      <c r="AS60" s="37" t="s">
        <v>170</v>
      </c>
      <c r="AT60" s="37" t="s">
        <v>265</v>
      </c>
      <c r="AU60" s="28">
        <v>2016</v>
      </c>
      <c r="AV60" s="38"/>
      <c r="AW60" s="38"/>
      <c r="AX60" s="38"/>
    </row>
    <row r="61" spans="1:50" x14ac:dyDescent="0.25">
      <c r="A61" s="26" t="s">
        <v>395</v>
      </c>
      <c r="B61" s="36" t="s">
        <v>261</v>
      </c>
      <c r="C61" s="37" t="s">
        <v>261</v>
      </c>
      <c r="D61" s="38">
        <v>772723</v>
      </c>
      <c r="E61" s="37" t="s">
        <v>194</v>
      </c>
      <c r="F61" s="38">
        <v>12</v>
      </c>
      <c r="G61" s="37" t="s">
        <v>165</v>
      </c>
      <c r="H61" s="37" t="s">
        <v>396</v>
      </c>
      <c r="I61" s="37" t="s">
        <v>169</v>
      </c>
      <c r="J61" s="37" t="s">
        <v>397</v>
      </c>
      <c r="K61" s="37" t="s">
        <v>169</v>
      </c>
      <c r="L61" s="39"/>
      <c r="M61" s="40">
        <f t="shared" si="20"/>
        <v>0</v>
      </c>
      <c r="N61" s="40"/>
      <c r="O61" s="40"/>
      <c r="P61" s="40"/>
      <c r="Q61" s="40"/>
      <c r="R61" s="40"/>
      <c r="S61" s="41" t="s">
        <v>14</v>
      </c>
      <c r="T61" s="40"/>
      <c r="U61" s="40"/>
      <c r="V61" s="41" t="s">
        <v>14</v>
      </c>
      <c r="W61" s="40"/>
      <c r="X61" s="40"/>
      <c r="Y61" s="40">
        <v>0</v>
      </c>
      <c r="Z61" s="41" t="s">
        <v>169</v>
      </c>
      <c r="AA61" s="40"/>
      <c r="AB61" s="40">
        <f t="shared" si="21"/>
        <v>0</v>
      </c>
      <c r="AC61" s="40">
        <f t="shared" si="16"/>
        <v>0</v>
      </c>
      <c r="AD61" s="40">
        <f t="shared" si="17"/>
        <v>0</v>
      </c>
      <c r="AE61" s="42">
        <f t="shared" si="18"/>
        <v>0</v>
      </c>
      <c r="AF61" s="42">
        <f t="shared" si="19"/>
        <v>0</v>
      </c>
      <c r="AG61" s="43">
        <v>42186</v>
      </c>
      <c r="AH61" s="38"/>
      <c r="AI61" s="44"/>
      <c r="AJ61" s="44"/>
      <c r="AK61" s="44"/>
      <c r="AL61" s="39"/>
      <c r="AM61" s="39"/>
      <c r="AN61" s="39"/>
      <c r="AO61" s="39"/>
      <c r="AP61" s="43">
        <v>42969</v>
      </c>
      <c r="AQ61" s="43">
        <v>42409</v>
      </c>
      <c r="AR61" s="37" t="s">
        <v>170</v>
      </c>
      <c r="AS61" s="37" t="s">
        <v>170</v>
      </c>
      <c r="AT61" s="37" t="s">
        <v>398</v>
      </c>
      <c r="AU61" s="28">
        <v>2016</v>
      </c>
      <c r="AV61" s="38"/>
      <c r="AW61" s="38"/>
      <c r="AX61" s="38"/>
    </row>
    <row r="62" spans="1:50" x14ac:dyDescent="0.25">
      <c r="A62" s="26" t="s">
        <v>399</v>
      </c>
      <c r="B62" s="36" t="s">
        <v>261</v>
      </c>
      <c r="C62" s="37" t="s">
        <v>261</v>
      </c>
      <c r="D62" s="38">
        <v>772724</v>
      </c>
      <c r="E62" s="37" t="s">
        <v>188</v>
      </c>
      <c r="F62" s="38">
        <v>11</v>
      </c>
      <c r="G62" s="37" t="s">
        <v>176</v>
      </c>
      <c r="H62" s="37" t="s">
        <v>400</v>
      </c>
      <c r="I62" s="37" t="s">
        <v>401</v>
      </c>
      <c r="J62" s="37" t="s">
        <v>402</v>
      </c>
      <c r="K62" s="37" t="s">
        <v>169</v>
      </c>
      <c r="L62" s="39"/>
      <c r="M62" s="40">
        <f t="shared" si="20"/>
        <v>0</v>
      </c>
      <c r="N62" s="40">
        <v>140000</v>
      </c>
      <c r="O62" s="40"/>
      <c r="P62" s="40">
        <v>159514</v>
      </c>
      <c r="Q62" s="40"/>
      <c r="R62" s="40">
        <v>82.63</v>
      </c>
      <c r="S62" s="41" t="s">
        <v>14</v>
      </c>
      <c r="T62" s="40"/>
      <c r="U62" s="40"/>
      <c r="V62" s="41" t="s">
        <v>14</v>
      </c>
      <c r="W62" s="40"/>
      <c r="X62" s="40"/>
      <c r="Y62" s="40">
        <v>0</v>
      </c>
      <c r="Z62" s="41" t="s">
        <v>169</v>
      </c>
      <c r="AA62" s="40"/>
      <c r="AB62" s="40">
        <f t="shared" si="21"/>
        <v>141952.92066259807</v>
      </c>
      <c r="AC62" s="40">
        <f t="shared" si="16"/>
        <v>0</v>
      </c>
      <c r="AD62" s="40">
        <f t="shared" si="17"/>
        <v>148421.97035745421</v>
      </c>
      <c r="AE62" s="42">
        <f t="shared" si="18"/>
        <v>0</v>
      </c>
      <c r="AF62" s="42">
        <f t="shared" si="19"/>
        <v>155843.06887532692</v>
      </c>
      <c r="AG62" s="43">
        <v>38930</v>
      </c>
      <c r="AH62" s="38"/>
      <c r="AI62" s="44">
        <v>94.15</v>
      </c>
      <c r="AJ62" s="44">
        <v>94.15</v>
      </c>
      <c r="AK62" s="44">
        <v>93.32</v>
      </c>
      <c r="AL62" s="39"/>
      <c r="AM62" s="39"/>
      <c r="AN62" s="39"/>
      <c r="AO62" s="39"/>
      <c r="AP62" s="43">
        <v>42969</v>
      </c>
      <c r="AQ62" s="43">
        <v>39010</v>
      </c>
      <c r="AR62" s="37" t="s">
        <v>170</v>
      </c>
      <c r="AS62" s="37" t="s">
        <v>170</v>
      </c>
      <c r="AT62" s="37" t="s">
        <v>181</v>
      </c>
      <c r="AU62" s="28">
        <v>2016</v>
      </c>
      <c r="AV62" s="38"/>
      <c r="AW62" s="38"/>
      <c r="AX62" s="38"/>
    </row>
    <row r="63" spans="1:50" x14ac:dyDescent="0.25">
      <c r="A63" s="26" t="s">
        <v>403</v>
      </c>
      <c r="B63" s="36" t="s">
        <v>261</v>
      </c>
      <c r="C63" s="37" t="s">
        <v>261</v>
      </c>
      <c r="D63" s="38">
        <v>772723</v>
      </c>
      <c r="E63" s="37" t="s">
        <v>194</v>
      </c>
      <c r="F63" s="38">
        <v>11</v>
      </c>
      <c r="G63" s="37" t="s">
        <v>176</v>
      </c>
      <c r="H63" s="37" t="s">
        <v>404</v>
      </c>
      <c r="I63" s="37" t="s">
        <v>405</v>
      </c>
      <c r="J63" s="37" t="s">
        <v>406</v>
      </c>
      <c r="K63" s="37" t="s">
        <v>169</v>
      </c>
      <c r="L63" s="39"/>
      <c r="M63" s="40">
        <f t="shared" si="20"/>
        <v>0</v>
      </c>
      <c r="N63" s="40">
        <v>175000</v>
      </c>
      <c r="O63" s="40"/>
      <c r="P63" s="40">
        <v>266686</v>
      </c>
      <c r="Q63" s="40"/>
      <c r="R63" s="40">
        <v>103.29</v>
      </c>
      <c r="S63" s="41" t="s">
        <v>14</v>
      </c>
      <c r="T63" s="40"/>
      <c r="U63" s="40"/>
      <c r="V63" s="41" t="s">
        <v>14</v>
      </c>
      <c r="W63" s="40"/>
      <c r="X63" s="40"/>
      <c r="Y63" s="40">
        <v>0</v>
      </c>
      <c r="Z63" s="41" t="s">
        <v>169</v>
      </c>
      <c r="AA63" s="40"/>
      <c r="AB63" s="40">
        <f t="shared" si="21"/>
        <v>177441.1508282476</v>
      </c>
      <c r="AC63" s="40">
        <f t="shared" si="16"/>
        <v>0</v>
      </c>
      <c r="AD63" s="40">
        <f t="shared" si="17"/>
        <v>185527.46294681777</v>
      </c>
      <c r="AE63" s="42">
        <f t="shared" si="18"/>
        <v>0</v>
      </c>
      <c r="AF63" s="42">
        <f t="shared" si="19"/>
        <v>194803.83609415867</v>
      </c>
      <c r="AG63" s="43">
        <v>38930</v>
      </c>
      <c r="AH63" s="38"/>
      <c r="AI63" s="44">
        <v>157.4</v>
      </c>
      <c r="AJ63" s="44">
        <v>157.4</v>
      </c>
      <c r="AK63" s="44">
        <v>156.02000000000001</v>
      </c>
      <c r="AL63" s="39"/>
      <c r="AM63" s="39"/>
      <c r="AN63" s="39"/>
      <c r="AO63" s="39"/>
      <c r="AP63" s="43">
        <v>42969</v>
      </c>
      <c r="AQ63" s="43">
        <v>39093</v>
      </c>
      <c r="AR63" s="37" t="s">
        <v>170</v>
      </c>
      <c r="AS63" s="37" t="s">
        <v>170</v>
      </c>
      <c r="AT63" s="37" t="s">
        <v>181</v>
      </c>
      <c r="AU63" s="28">
        <v>2016</v>
      </c>
      <c r="AV63" s="38"/>
      <c r="AW63" s="38"/>
      <c r="AX63" s="38"/>
    </row>
    <row r="64" spans="1:50" x14ac:dyDescent="0.25">
      <c r="A64" s="26" t="s">
        <v>407</v>
      </c>
      <c r="B64" s="36" t="s">
        <v>261</v>
      </c>
      <c r="C64" s="37" t="s">
        <v>261</v>
      </c>
      <c r="D64" s="38">
        <v>772723</v>
      </c>
      <c r="E64" s="37" t="s">
        <v>194</v>
      </c>
      <c r="F64" s="38">
        <v>11</v>
      </c>
      <c r="G64" s="37" t="s">
        <v>176</v>
      </c>
      <c r="H64" s="37" t="s">
        <v>408</v>
      </c>
      <c r="I64" s="37" t="s">
        <v>214</v>
      </c>
      <c r="J64" s="37" t="s">
        <v>409</v>
      </c>
      <c r="K64" s="37" t="s">
        <v>169</v>
      </c>
      <c r="L64" s="39"/>
      <c r="M64" s="40">
        <f t="shared" si="20"/>
        <v>0</v>
      </c>
      <c r="N64" s="40">
        <v>1010000</v>
      </c>
      <c r="O64" s="40"/>
      <c r="P64" s="40">
        <v>802398</v>
      </c>
      <c r="Q64" s="40"/>
      <c r="R64" s="40">
        <v>596.1</v>
      </c>
      <c r="S64" s="41" t="s">
        <v>14</v>
      </c>
      <c r="T64" s="40"/>
      <c r="U64" s="40"/>
      <c r="V64" s="41" t="s">
        <v>14</v>
      </c>
      <c r="W64" s="40"/>
      <c r="X64" s="40"/>
      <c r="Y64" s="40">
        <v>0</v>
      </c>
      <c r="Z64" s="41" t="s">
        <v>169</v>
      </c>
      <c r="AA64" s="40"/>
      <c r="AB64" s="40">
        <f t="shared" si="21"/>
        <v>1024088.9276373147</v>
      </c>
      <c r="AC64" s="40">
        <f t="shared" si="16"/>
        <v>0</v>
      </c>
      <c r="AD64" s="40">
        <f t="shared" si="17"/>
        <v>1070758.5004359197</v>
      </c>
      <c r="AE64" s="42">
        <f t="shared" si="18"/>
        <v>0</v>
      </c>
      <c r="AF64" s="42">
        <f t="shared" si="19"/>
        <v>1124296.4254577158</v>
      </c>
      <c r="AG64" s="43">
        <v>38930</v>
      </c>
      <c r="AH64" s="38"/>
      <c r="AI64" s="44">
        <v>473.58</v>
      </c>
      <c r="AJ64" s="44">
        <v>473.58</v>
      </c>
      <c r="AK64" s="44">
        <v>469.41</v>
      </c>
      <c r="AL64" s="39"/>
      <c r="AM64" s="39"/>
      <c r="AN64" s="39"/>
      <c r="AO64" s="39"/>
      <c r="AP64" s="43">
        <v>43045</v>
      </c>
      <c r="AQ64" s="43">
        <v>39010</v>
      </c>
      <c r="AR64" s="37" t="s">
        <v>170</v>
      </c>
      <c r="AS64" s="37" t="s">
        <v>170</v>
      </c>
      <c r="AT64" s="37" t="s">
        <v>181</v>
      </c>
      <c r="AU64" s="28">
        <v>2016</v>
      </c>
      <c r="AV64" s="38"/>
      <c r="AW64" s="38"/>
      <c r="AX64" s="38"/>
    </row>
    <row r="65" spans="1:50" x14ac:dyDescent="0.25">
      <c r="A65" s="26" t="s">
        <v>410</v>
      </c>
      <c r="B65" s="36" t="s">
        <v>261</v>
      </c>
      <c r="C65" s="37" t="s">
        <v>261</v>
      </c>
      <c r="D65" s="38">
        <v>772723</v>
      </c>
      <c r="E65" s="37" t="s">
        <v>194</v>
      </c>
      <c r="F65" s="38">
        <v>11</v>
      </c>
      <c r="G65" s="37" t="s">
        <v>176</v>
      </c>
      <c r="H65" s="37" t="s">
        <v>411</v>
      </c>
      <c r="I65" s="37" t="s">
        <v>214</v>
      </c>
      <c r="J65" s="37" t="s">
        <v>412</v>
      </c>
      <c r="K65" s="37" t="s">
        <v>169</v>
      </c>
      <c r="L65" s="39"/>
      <c r="M65" s="40">
        <f t="shared" si="20"/>
        <v>0</v>
      </c>
      <c r="N65" s="40">
        <v>1330000</v>
      </c>
      <c r="O65" s="40"/>
      <c r="P65" s="40">
        <v>802398</v>
      </c>
      <c r="Q65" s="40"/>
      <c r="R65" s="40">
        <v>784.97</v>
      </c>
      <c r="S65" s="41" t="s">
        <v>14</v>
      </c>
      <c r="T65" s="40"/>
      <c r="U65" s="40"/>
      <c r="V65" s="41" t="s">
        <v>14</v>
      </c>
      <c r="W65" s="40"/>
      <c r="X65" s="40"/>
      <c r="Y65" s="40">
        <v>0</v>
      </c>
      <c r="Z65" s="41" t="s">
        <v>169</v>
      </c>
      <c r="AA65" s="40"/>
      <c r="AB65" s="40">
        <f t="shared" si="21"/>
        <v>1348552.7462946817</v>
      </c>
      <c r="AC65" s="40">
        <f t="shared" si="16"/>
        <v>0</v>
      </c>
      <c r="AD65" s="40">
        <f t="shared" si="17"/>
        <v>1410008.718395815</v>
      </c>
      <c r="AE65" s="42">
        <f t="shared" si="18"/>
        <v>0</v>
      </c>
      <c r="AF65" s="42">
        <f t="shared" si="19"/>
        <v>1480509.1543156058</v>
      </c>
      <c r="AG65" s="43">
        <v>38930</v>
      </c>
      <c r="AH65" s="38"/>
      <c r="AI65" s="44">
        <v>473.58</v>
      </c>
      <c r="AJ65" s="44">
        <v>473.58</v>
      </c>
      <c r="AK65" s="44">
        <v>469.41</v>
      </c>
      <c r="AL65" s="39"/>
      <c r="AM65" s="39"/>
      <c r="AN65" s="39"/>
      <c r="AO65" s="39"/>
      <c r="AP65" s="43">
        <v>42969</v>
      </c>
      <c r="AQ65" s="43">
        <v>39010</v>
      </c>
      <c r="AR65" s="37" t="s">
        <v>170</v>
      </c>
      <c r="AS65" s="37" t="s">
        <v>170</v>
      </c>
      <c r="AT65" s="37" t="s">
        <v>181</v>
      </c>
      <c r="AU65" s="28">
        <v>2016</v>
      </c>
      <c r="AV65" s="38"/>
      <c r="AW65" s="38"/>
      <c r="AX65" s="38"/>
    </row>
    <row r="66" spans="1:50" x14ac:dyDescent="0.25">
      <c r="A66" s="26" t="s">
        <v>413</v>
      </c>
      <c r="B66" s="36" t="s">
        <v>261</v>
      </c>
      <c r="C66" s="37" t="s">
        <v>261</v>
      </c>
      <c r="D66" s="38">
        <v>772723</v>
      </c>
      <c r="E66" s="37" t="s">
        <v>194</v>
      </c>
      <c r="F66" s="38">
        <v>11</v>
      </c>
      <c r="G66" s="37" t="s">
        <v>176</v>
      </c>
      <c r="H66" s="37" t="s">
        <v>414</v>
      </c>
      <c r="I66" s="37" t="s">
        <v>196</v>
      </c>
      <c r="J66" s="37" t="s">
        <v>415</v>
      </c>
      <c r="K66" s="37" t="s">
        <v>394</v>
      </c>
      <c r="L66" s="39"/>
      <c r="M66" s="40">
        <f t="shared" si="20"/>
        <v>0</v>
      </c>
      <c r="N66" s="40"/>
      <c r="O66" s="40"/>
      <c r="P66" s="40">
        <v>382075</v>
      </c>
      <c r="Q66" s="40"/>
      <c r="R66" s="40"/>
      <c r="S66" s="41" t="s">
        <v>14</v>
      </c>
      <c r="T66" s="40"/>
      <c r="U66" s="40"/>
      <c r="V66" s="41" t="s">
        <v>14</v>
      </c>
      <c r="W66" s="40"/>
      <c r="X66" s="40"/>
      <c r="Y66" s="40">
        <v>0</v>
      </c>
      <c r="Z66" s="41" t="s">
        <v>169</v>
      </c>
      <c r="AA66" s="40"/>
      <c r="AB66" s="40">
        <f t="shared" si="21"/>
        <v>0</v>
      </c>
      <c r="AC66" s="40">
        <f t="shared" si="16"/>
        <v>0</v>
      </c>
      <c r="AD66" s="40">
        <f t="shared" si="17"/>
        <v>0</v>
      </c>
      <c r="AE66" s="42">
        <f t="shared" si="18"/>
        <v>0</v>
      </c>
      <c r="AF66" s="42">
        <f t="shared" si="19"/>
        <v>0</v>
      </c>
      <c r="AG66" s="43">
        <v>38930</v>
      </c>
      <c r="AH66" s="38"/>
      <c r="AI66" s="44">
        <v>225.5</v>
      </c>
      <c r="AJ66" s="44">
        <v>225.5</v>
      </c>
      <c r="AK66" s="44">
        <v>223.52</v>
      </c>
      <c r="AL66" s="39"/>
      <c r="AM66" s="39"/>
      <c r="AN66" s="39"/>
      <c r="AO66" s="39"/>
      <c r="AP66" s="43">
        <v>42969</v>
      </c>
      <c r="AQ66" s="43">
        <v>39010</v>
      </c>
      <c r="AR66" s="37" t="s">
        <v>170</v>
      </c>
      <c r="AS66" s="37" t="s">
        <v>170</v>
      </c>
      <c r="AT66" s="37" t="s">
        <v>181</v>
      </c>
      <c r="AU66" s="28">
        <v>2016</v>
      </c>
      <c r="AV66" s="38"/>
      <c r="AW66" s="38"/>
      <c r="AX66" s="38"/>
    </row>
    <row r="67" spans="1:50" x14ac:dyDescent="0.25">
      <c r="A67" s="26" t="s">
        <v>416</v>
      </c>
      <c r="B67" s="36" t="s">
        <v>261</v>
      </c>
      <c r="C67" s="37" t="s">
        <v>261</v>
      </c>
      <c r="D67" s="38">
        <v>772723</v>
      </c>
      <c r="E67" s="37" t="s">
        <v>194</v>
      </c>
      <c r="F67" s="38">
        <v>11</v>
      </c>
      <c r="G67" s="37" t="s">
        <v>176</v>
      </c>
      <c r="H67" s="37" t="s">
        <v>417</v>
      </c>
      <c r="I67" s="37" t="s">
        <v>214</v>
      </c>
      <c r="J67" s="37" t="s">
        <v>418</v>
      </c>
      <c r="K67" s="37" t="s">
        <v>394</v>
      </c>
      <c r="L67" s="39"/>
      <c r="M67" s="40">
        <f t="shared" si="20"/>
        <v>0</v>
      </c>
      <c r="N67" s="40">
        <v>175000</v>
      </c>
      <c r="O67" s="40"/>
      <c r="P67" s="40">
        <v>307572</v>
      </c>
      <c r="Q67" s="40"/>
      <c r="R67" s="40">
        <v>103.29</v>
      </c>
      <c r="S67" s="41" t="s">
        <v>14</v>
      </c>
      <c r="T67" s="40"/>
      <c r="U67" s="40"/>
      <c r="V67" s="41" t="s">
        <v>14</v>
      </c>
      <c r="W67" s="40"/>
      <c r="X67" s="40"/>
      <c r="Y67" s="40">
        <v>0</v>
      </c>
      <c r="Z67" s="41" t="s">
        <v>169</v>
      </c>
      <c r="AA67" s="40"/>
      <c r="AB67" s="40">
        <f t="shared" si="21"/>
        <v>177441.1508282476</v>
      </c>
      <c r="AC67" s="40">
        <f t="shared" si="16"/>
        <v>0</v>
      </c>
      <c r="AD67" s="40">
        <f t="shared" si="17"/>
        <v>185527.46294681777</v>
      </c>
      <c r="AE67" s="42">
        <f t="shared" si="18"/>
        <v>0</v>
      </c>
      <c r="AF67" s="42">
        <f t="shared" si="19"/>
        <v>194803.83609415867</v>
      </c>
      <c r="AG67" s="43">
        <v>38930</v>
      </c>
      <c r="AH67" s="38"/>
      <c r="AI67" s="44">
        <v>181.53</v>
      </c>
      <c r="AJ67" s="44">
        <v>181.53</v>
      </c>
      <c r="AK67" s="44">
        <v>179.93</v>
      </c>
      <c r="AL67" s="39"/>
      <c r="AM67" s="39"/>
      <c r="AN67" s="39"/>
      <c r="AO67" s="39"/>
      <c r="AP67" s="43">
        <v>42969</v>
      </c>
      <c r="AQ67" s="43">
        <v>39010</v>
      </c>
      <c r="AR67" s="37" t="s">
        <v>170</v>
      </c>
      <c r="AS67" s="37" t="s">
        <v>170</v>
      </c>
      <c r="AT67" s="37" t="s">
        <v>181</v>
      </c>
      <c r="AU67" s="28">
        <v>2016</v>
      </c>
      <c r="AV67" s="38"/>
      <c r="AW67" s="38"/>
      <c r="AX67" s="38"/>
    </row>
    <row r="68" spans="1:50" x14ac:dyDescent="0.25">
      <c r="A68" s="61" t="s">
        <v>419</v>
      </c>
      <c r="B68" s="62" t="s">
        <v>420</v>
      </c>
      <c r="C68" s="63" t="s">
        <v>420</v>
      </c>
      <c r="D68" s="64">
        <v>772723</v>
      </c>
      <c r="E68" s="63" t="s">
        <v>194</v>
      </c>
      <c r="F68" s="64">
        <v>16</v>
      </c>
      <c r="G68" s="63" t="s">
        <v>421</v>
      </c>
      <c r="H68" s="63" t="s">
        <v>422</v>
      </c>
      <c r="I68" s="63" t="s">
        <v>352</v>
      </c>
      <c r="J68" s="63" t="s">
        <v>423</v>
      </c>
      <c r="K68" s="63" t="s">
        <v>169</v>
      </c>
      <c r="L68" s="65">
        <v>1400000</v>
      </c>
      <c r="M68" s="66">
        <f t="shared" si="20"/>
        <v>1420809.2485549133</v>
      </c>
      <c r="N68" s="66">
        <v>327500</v>
      </c>
      <c r="O68" s="66">
        <v>1262698</v>
      </c>
      <c r="P68" s="66">
        <v>545836</v>
      </c>
      <c r="Q68" s="66">
        <v>826.28</v>
      </c>
      <c r="R68" s="66">
        <v>193.29</v>
      </c>
      <c r="S68" s="67" t="s">
        <v>14</v>
      </c>
      <c r="T68" s="66"/>
      <c r="U68" s="66"/>
      <c r="V68" s="67" t="s">
        <v>14</v>
      </c>
      <c r="W68" s="66"/>
      <c r="X68" s="66"/>
      <c r="Y68" s="66">
        <v>0</v>
      </c>
      <c r="Z68" s="67" t="s">
        <v>169</v>
      </c>
      <c r="AA68" s="66"/>
      <c r="AB68" s="66">
        <f t="shared" si="21"/>
        <v>332068.4394071491</v>
      </c>
      <c r="AC68" s="66">
        <f t="shared" si="16"/>
        <v>1608092.4855491328</v>
      </c>
      <c r="AD68" s="66">
        <f t="shared" si="17"/>
        <v>347201.39494333044</v>
      </c>
      <c r="AE68" s="66">
        <f t="shared" si="18"/>
        <v>1688497.1098265895</v>
      </c>
      <c r="AF68" s="66">
        <f t="shared" si="19"/>
        <v>364561.46469049697</v>
      </c>
      <c r="AG68" s="68">
        <v>36161</v>
      </c>
      <c r="AH68" s="64"/>
      <c r="AI68" s="69">
        <v>1067.3900000000001</v>
      </c>
      <c r="AJ68" s="69">
        <v>1062.3800000000001</v>
      </c>
      <c r="AK68" s="69">
        <v>1050.79</v>
      </c>
      <c r="AL68" s="65"/>
      <c r="AM68" s="65"/>
      <c r="AN68" s="65"/>
      <c r="AO68" s="65"/>
      <c r="AP68" s="68">
        <v>42969</v>
      </c>
      <c r="AQ68" s="68">
        <v>36434</v>
      </c>
      <c r="AR68" s="63" t="s">
        <v>170</v>
      </c>
      <c r="AS68" s="63" t="s">
        <v>192</v>
      </c>
      <c r="AT68" s="63" t="s">
        <v>325</v>
      </c>
      <c r="AU68" s="49">
        <v>2016</v>
      </c>
      <c r="AV68" s="64"/>
      <c r="AW68" s="64"/>
      <c r="AX68" s="64"/>
    </row>
    <row r="69" spans="1:50" x14ac:dyDescent="0.25">
      <c r="A69" s="61" t="s">
        <v>419</v>
      </c>
      <c r="B69" s="62" t="s">
        <v>420</v>
      </c>
      <c r="C69" s="63" t="s">
        <v>420</v>
      </c>
      <c r="D69" s="64">
        <v>772723</v>
      </c>
      <c r="E69" s="63" t="s">
        <v>194</v>
      </c>
      <c r="F69" s="64">
        <v>12</v>
      </c>
      <c r="G69" s="63" t="s">
        <v>165</v>
      </c>
      <c r="H69" s="63" t="s">
        <v>424</v>
      </c>
      <c r="I69" s="63" t="s">
        <v>258</v>
      </c>
      <c r="J69" s="63" t="s">
        <v>425</v>
      </c>
      <c r="K69" s="63" t="s">
        <v>169</v>
      </c>
      <c r="L69" s="65">
        <v>1200000</v>
      </c>
      <c r="M69" s="66">
        <f t="shared" si="20"/>
        <v>1217836.4987613542</v>
      </c>
      <c r="N69" s="66">
        <v>587500</v>
      </c>
      <c r="O69" s="66">
        <v>1085131</v>
      </c>
      <c r="P69" s="66">
        <v>321520</v>
      </c>
      <c r="Q69" s="66">
        <v>708.24</v>
      </c>
      <c r="R69" s="66">
        <v>346.74</v>
      </c>
      <c r="S69" s="67" t="s">
        <v>14</v>
      </c>
      <c r="T69" s="66"/>
      <c r="U69" s="66"/>
      <c r="V69" s="67" t="s">
        <v>14</v>
      </c>
      <c r="W69" s="66"/>
      <c r="X69" s="66"/>
      <c r="Y69" s="66">
        <v>0</v>
      </c>
      <c r="Z69" s="67" t="s">
        <v>169</v>
      </c>
      <c r="AA69" s="66"/>
      <c r="AB69" s="66">
        <f t="shared" si="21"/>
        <v>595695.29206625978</v>
      </c>
      <c r="AC69" s="66">
        <f t="shared" si="16"/>
        <v>1378364.9876135425</v>
      </c>
      <c r="AD69" s="66">
        <f t="shared" si="17"/>
        <v>622842.19703574537</v>
      </c>
      <c r="AE69" s="66">
        <f t="shared" si="18"/>
        <v>1447283.2369942197</v>
      </c>
      <c r="AF69" s="66">
        <f t="shared" si="19"/>
        <v>653984.3068875327</v>
      </c>
      <c r="AG69" s="68">
        <v>37012</v>
      </c>
      <c r="AH69" s="64"/>
      <c r="AI69" s="69">
        <v>830.2</v>
      </c>
      <c r="AJ69" s="69">
        <v>825.9</v>
      </c>
      <c r="AK69" s="69">
        <v>816.69</v>
      </c>
      <c r="AL69" s="65"/>
      <c r="AM69" s="65"/>
      <c r="AN69" s="65"/>
      <c r="AO69" s="65"/>
      <c r="AP69" s="68">
        <v>42969</v>
      </c>
      <c r="AQ69" s="68">
        <v>37231</v>
      </c>
      <c r="AR69" s="63" t="s">
        <v>170</v>
      </c>
      <c r="AS69" s="63" t="s">
        <v>170</v>
      </c>
      <c r="AT69" s="63" t="s">
        <v>426</v>
      </c>
      <c r="AU69" s="49">
        <v>2016</v>
      </c>
      <c r="AV69" s="64"/>
      <c r="AW69" s="64"/>
      <c r="AX69" s="64"/>
    </row>
    <row r="70" spans="1:50" x14ac:dyDescent="0.25">
      <c r="A70" s="61" t="s">
        <v>427</v>
      </c>
      <c r="B70" s="62" t="s">
        <v>330</v>
      </c>
      <c r="C70" s="63" t="s">
        <v>330</v>
      </c>
      <c r="D70" s="64">
        <v>772723</v>
      </c>
      <c r="E70" s="63" t="s">
        <v>194</v>
      </c>
      <c r="F70" s="64">
        <v>16</v>
      </c>
      <c r="G70" s="63" t="s">
        <v>421</v>
      </c>
      <c r="H70" s="63" t="s">
        <v>428</v>
      </c>
      <c r="I70" s="63" t="s">
        <v>352</v>
      </c>
      <c r="J70" s="63" t="s">
        <v>429</v>
      </c>
      <c r="K70" s="63" t="s">
        <v>169</v>
      </c>
      <c r="L70" s="65">
        <v>2100000</v>
      </c>
      <c r="M70" s="66">
        <f t="shared" si="20"/>
        <v>2131213.87283237</v>
      </c>
      <c r="N70" s="66">
        <v>612500</v>
      </c>
      <c r="O70" s="66">
        <v>1824993</v>
      </c>
      <c r="P70" s="66">
        <v>471062</v>
      </c>
      <c r="Q70" s="66">
        <v>1239.42</v>
      </c>
      <c r="R70" s="66">
        <v>361.5</v>
      </c>
      <c r="S70" s="67" t="s">
        <v>14</v>
      </c>
      <c r="T70" s="66"/>
      <c r="U70" s="66"/>
      <c r="V70" s="67" t="s">
        <v>14</v>
      </c>
      <c r="W70" s="66"/>
      <c r="X70" s="66"/>
      <c r="Y70" s="66">
        <v>0</v>
      </c>
      <c r="Z70" s="67" t="s">
        <v>169</v>
      </c>
      <c r="AA70" s="66"/>
      <c r="AB70" s="66">
        <f t="shared" si="21"/>
        <v>621044.02789886657</v>
      </c>
      <c r="AC70" s="66">
        <f t="shared" si="16"/>
        <v>2412138.7283236994</v>
      </c>
      <c r="AD70" s="66">
        <f t="shared" si="17"/>
        <v>649346.12031386211</v>
      </c>
      <c r="AE70" s="66">
        <f t="shared" si="18"/>
        <v>2532745.6647398844</v>
      </c>
      <c r="AF70" s="66">
        <f t="shared" si="19"/>
        <v>681813.42632955522</v>
      </c>
      <c r="AG70" s="68">
        <v>36161</v>
      </c>
      <c r="AH70" s="64"/>
      <c r="AI70" s="69">
        <v>1355.13</v>
      </c>
      <c r="AJ70" s="69">
        <v>1347.89</v>
      </c>
      <c r="AK70" s="69">
        <v>1332.78</v>
      </c>
      <c r="AL70" s="65"/>
      <c r="AM70" s="65"/>
      <c r="AN70" s="65"/>
      <c r="AO70" s="65"/>
      <c r="AP70" s="68">
        <v>42969</v>
      </c>
      <c r="AQ70" s="68">
        <v>36434</v>
      </c>
      <c r="AR70" s="63" t="s">
        <v>170</v>
      </c>
      <c r="AS70" s="63" t="s">
        <v>192</v>
      </c>
      <c r="AT70" s="63" t="s">
        <v>325</v>
      </c>
      <c r="AU70" s="49">
        <v>2016</v>
      </c>
      <c r="AV70" s="64"/>
      <c r="AW70" s="64"/>
      <c r="AX70" s="64"/>
    </row>
    <row r="71" spans="1:50" x14ac:dyDescent="0.25">
      <c r="A71" s="61" t="s">
        <v>430</v>
      </c>
      <c r="B71" s="62" t="s">
        <v>204</v>
      </c>
      <c r="C71" s="63" t="s">
        <v>204</v>
      </c>
      <c r="D71" s="64">
        <v>777772</v>
      </c>
      <c r="E71" s="63" t="s">
        <v>175</v>
      </c>
      <c r="F71" s="64">
        <v>11</v>
      </c>
      <c r="G71" s="63" t="s">
        <v>176</v>
      </c>
      <c r="H71" s="63" t="s">
        <v>431</v>
      </c>
      <c r="I71" s="63" t="s">
        <v>169</v>
      </c>
      <c r="J71" s="63" t="s">
        <v>432</v>
      </c>
      <c r="K71" s="63" t="s">
        <v>169</v>
      </c>
      <c r="L71" s="65">
        <v>2870000</v>
      </c>
      <c r="M71" s="66">
        <f t="shared" si="20"/>
        <v>2912658.9595375722</v>
      </c>
      <c r="N71" s="66"/>
      <c r="O71" s="66">
        <v>2696072</v>
      </c>
      <c r="P71" s="66"/>
      <c r="Q71" s="66">
        <v>1693.87</v>
      </c>
      <c r="R71" s="66"/>
      <c r="S71" s="67" t="s">
        <v>14</v>
      </c>
      <c r="T71" s="66"/>
      <c r="U71" s="66"/>
      <c r="V71" s="67" t="s">
        <v>14</v>
      </c>
      <c r="W71" s="66"/>
      <c r="X71" s="66"/>
      <c r="Y71" s="66">
        <v>0</v>
      </c>
      <c r="Z71" s="67" t="s">
        <v>169</v>
      </c>
      <c r="AA71" s="66"/>
      <c r="AB71" s="66">
        <f t="shared" si="21"/>
        <v>0</v>
      </c>
      <c r="AC71" s="66">
        <f t="shared" si="16"/>
        <v>3296589.5953757223</v>
      </c>
      <c r="AD71" s="66">
        <f t="shared" si="17"/>
        <v>0</v>
      </c>
      <c r="AE71" s="66">
        <f t="shared" ref="AE71:AE101" si="22">AC71*1.05</f>
        <v>3461419.0751445084</v>
      </c>
      <c r="AF71" s="66">
        <v>15702</v>
      </c>
      <c r="AG71" s="68">
        <v>42726</v>
      </c>
      <c r="AH71" s="64"/>
      <c r="AI71" s="69">
        <v>1591.22</v>
      </c>
      <c r="AJ71" s="69"/>
      <c r="AK71" s="69"/>
      <c r="AL71" s="65"/>
      <c r="AM71" s="65"/>
      <c r="AN71" s="65"/>
      <c r="AO71" s="65"/>
      <c r="AP71" s="68">
        <v>42969</v>
      </c>
      <c r="AQ71" s="68">
        <v>42808</v>
      </c>
      <c r="AR71" s="63" t="s">
        <v>170</v>
      </c>
      <c r="AS71" s="63" t="s">
        <v>170</v>
      </c>
      <c r="AT71" s="63" t="s">
        <v>357</v>
      </c>
      <c r="AU71" s="49">
        <v>2016</v>
      </c>
      <c r="AV71" s="64"/>
      <c r="AW71" s="64"/>
      <c r="AX71" s="64"/>
    </row>
    <row r="72" spans="1:50" x14ac:dyDescent="0.25">
      <c r="A72" s="61" t="s">
        <v>433</v>
      </c>
      <c r="B72" s="62" t="s">
        <v>434</v>
      </c>
      <c r="C72" s="63" t="s">
        <v>434</v>
      </c>
      <c r="D72" s="64">
        <v>777772</v>
      </c>
      <c r="E72" s="63" t="s">
        <v>175</v>
      </c>
      <c r="F72" s="64">
        <v>11</v>
      </c>
      <c r="G72" s="63" t="s">
        <v>176</v>
      </c>
      <c r="H72" s="63" t="s">
        <v>435</v>
      </c>
      <c r="I72" s="63" t="s">
        <v>178</v>
      </c>
      <c r="J72" s="63" t="s">
        <v>436</v>
      </c>
      <c r="K72" s="63" t="s">
        <v>169</v>
      </c>
      <c r="L72" s="65">
        <v>680000</v>
      </c>
      <c r="M72" s="66">
        <f t="shared" si="20"/>
        <v>690107.3492981008</v>
      </c>
      <c r="N72" s="66"/>
      <c r="O72" s="66">
        <v>1134456</v>
      </c>
      <c r="P72" s="66"/>
      <c r="Q72" s="66">
        <v>401.34</v>
      </c>
      <c r="R72" s="66"/>
      <c r="S72" s="67" t="s">
        <v>14</v>
      </c>
      <c r="T72" s="66"/>
      <c r="U72" s="66"/>
      <c r="V72" s="67" t="s">
        <v>14</v>
      </c>
      <c r="W72" s="66"/>
      <c r="X72" s="66"/>
      <c r="Y72" s="66">
        <v>0</v>
      </c>
      <c r="Z72" s="67" t="s">
        <v>169</v>
      </c>
      <c r="AA72" s="66"/>
      <c r="AB72" s="66">
        <f t="shared" si="21"/>
        <v>0</v>
      </c>
      <c r="AC72" s="66">
        <f t="shared" si="16"/>
        <v>781073.49298100744</v>
      </c>
      <c r="AD72" s="66">
        <f t="shared" si="17"/>
        <v>0</v>
      </c>
      <c r="AE72" s="66">
        <f t="shared" si="22"/>
        <v>820127.1676300579</v>
      </c>
      <c r="AF72" s="66">
        <f t="shared" ref="AF72:AF85" si="23">AD72*1.05</f>
        <v>0</v>
      </c>
      <c r="AG72" s="68">
        <v>36161</v>
      </c>
      <c r="AH72" s="64"/>
      <c r="AI72" s="69">
        <v>669.56</v>
      </c>
      <c r="AJ72" s="69">
        <v>665.05</v>
      </c>
      <c r="AK72" s="69">
        <v>657.18</v>
      </c>
      <c r="AL72" s="65"/>
      <c r="AM72" s="65"/>
      <c r="AN72" s="65"/>
      <c r="AO72" s="65"/>
      <c r="AP72" s="68">
        <v>43004</v>
      </c>
      <c r="AQ72" s="68">
        <v>36434</v>
      </c>
      <c r="AR72" s="63" t="s">
        <v>170</v>
      </c>
      <c r="AS72" s="63" t="s">
        <v>192</v>
      </c>
      <c r="AT72" s="63" t="s">
        <v>181</v>
      </c>
      <c r="AU72" s="49">
        <v>2016</v>
      </c>
      <c r="AV72" s="64"/>
      <c r="AW72" s="64"/>
      <c r="AX72" s="64"/>
    </row>
    <row r="73" spans="1:50" x14ac:dyDescent="0.25">
      <c r="A73" s="61" t="s">
        <v>437</v>
      </c>
      <c r="B73" s="62" t="s">
        <v>434</v>
      </c>
      <c r="C73" s="63" t="s">
        <v>434</v>
      </c>
      <c r="D73" s="64">
        <v>997973</v>
      </c>
      <c r="E73" s="63" t="s">
        <v>318</v>
      </c>
      <c r="F73" s="64">
        <v>11</v>
      </c>
      <c r="G73" s="63" t="s">
        <v>176</v>
      </c>
      <c r="H73" s="63" t="s">
        <v>438</v>
      </c>
      <c r="I73" s="63" t="s">
        <v>320</v>
      </c>
      <c r="J73" s="63" t="s">
        <v>439</v>
      </c>
      <c r="K73" s="63" t="s">
        <v>169</v>
      </c>
      <c r="L73" s="65"/>
      <c r="M73" s="66">
        <f t="shared" si="20"/>
        <v>0</v>
      </c>
      <c r="N73" s="66">
        <v>410000</v>
      </c>
      <c r="O73" s="66">
        <v>98648</v>
      </c>
      <c r="P73" s="66">
        <v>304073</v>
      </c>
      <c r="Q73" s="66"/>
      <c r="R73" s="66">
        <v>241.98</v>
      </c>
      <c r="S73" s="67" t="s">
        <v>14</v>
      </c>
      <c r="T73" s="66"/>
      <c r="U73" s="66"/>
      <c r="V73" s="67" t="s">
        <v>14</v>
      </c>
      <c r="W73" s="66"/>
      <c r="X73" s="66"/>
      <c r="Y73" s="66">
        <v>0</v>
      </c>
      <c r="Z73" s="67" t="s">
        <v>169</v>
      </c>
      <c r="AA73" s="66"/>
      <c r="AB73" s="66">
        <f t="shared" si="21"/>
        <v>415719.26765475154</v>
      </c>
      <c r="AC73" s="66">
        <f t="shared" si="16"/>
        <v>0</v>
      </c>
      <c r="AD73" s="66">
        <f t="shared" si="17"/>
        <v>434664.34176111594</v>
      </c>
      <c r="AE73" s="66">
        <f t="shared" si="22"/>
        <v>0</v>
      </c>
      <c r="AF73" s="66">
        <f t="shared" si="23"/>
        <v>456397.55884917174</v>
      </c>
      <c r="AG73" s="68">
        <v>38784</v>
      </c>
      <c r="AH73" s="64"/>
      <c r="AI73" s="69">
        <v>237.68</v>
      </c>
      <c r="AJ73" s="69">
        <v>237.29</v>
      </c>
      <c r="AK73" s="69">
        <v>235.04</v>
      </c>
      <c r="AL73" s="65"/>
      <c r="AM73" s="65"/>
      <c r="AN73" s="65"/>
      <c r="AO73" s="65"/>
      <c r="AP73" s="68">
        <v>43003</v>
      </c>
      <c r="AQ73" s="68">
        <v>39010</v>
      </c>
      <c r="AR73" s="63" t="s">
        <v>170</v>
      </c>
      <c r="AS73" s="63" t="s">
        <v>170</v>
      </c>
      <c r="AT73" s="63" t="s">
        <v>325</v>
      </c>
      <c r="AU73" s="49">
        <v>2016</v>
      </c>
      <c r="AV73" s="64"/>
      <c r="AW73" s="64"/>
      <c r="AX73" s="64"/>
    </row>
    <row r="74" spans="1:50" x14ac:dyDescent="0.25">
      <c r="A74" s="61" t="s">
        <v>437</v>
      </c>
      <c r="B74" s="62" t="s">
        <v>434</v>
      </c>
      <c r="C74" s="63" t="s">
        <v>434</v>
      </c>
      <c r="D74" s="64">
        <v>997973</v>
      </c>
      <c r="E74" s="63" t="s">
        <v>318</v>
      </c>
      <c r="F74" s="64">
        <v>21</v>
      </c>
      <c r="G74" s="63" t="s">
        <v>262</v>
      </c>
      <c r="H74" s="63" t="s">
        <v>440</v>
      </c>
      <c r="I74" s="63" t="s">
        <v>169</v>
      </c>
      <c r="J74" s="63" t="s">
        <v>441</v>
      </c>
      <c r="K74" s="63" t="s">
        <v>169</v>
      </c>
      <c r="L74" s="65">
        <v>2600</v>
      </c>
      <c r="M74" s="66">
        <f t="shared" si="20"/>
        <v>2638.6457473162677</v>
      </c>
      <c r="N74" s="66">
        <v>1200</v>
      </c>
      <c r="O74" s="66"/>
      <c r="P74" s="66"/>
      <c r="Q74" s="66">
        <v>1.53</v>
      </c>
      <c r="R74" s="66">
        <v>0.71</v>
      </c>
      <c r="S74" s="67" t="s">
        <v>14</v>
      </c>
      <c r="T74" s="66"/>
      <c r="U74" s="66"/>
      <c r="V74" s="67" t="s">
        <v>14</v>
      </c>
      <c r="W74" s="66"/>
      <c r="X74" s="66"/>
      <c r="Y74" s="66">
        <v>0</v>
      </c>
      <c r="Z74" s="67" t="s">
        <v>169</v>
      </c>
      <c r="AA74" s="66"/>
      <c r="AB74" s="66">
        <f t="shared" si="21"/>
        <v>1216.7393199651265</v>
      </c>
      <c r="AC74" s="66">
        <f t="shared" si="16"/>
        <v>2986.4574731626753</v>
      </c>
      <c r="AD74" s="66">
        <f t="shared" si="17"/>
        <v>1272.1883173496076</v>
      </c>
      <c r="AE74" s="66">
        <f t="shared" si="22"/>
        <v>3135.7803468208094</v>
      </c>
      <c r="AF74" s="66">
        <f t="shared" si="23"/>
        <v>1335.7977332170881</v>
      </c>
      <c r="AG74" s="68">
        <v>42899</v>
      </c>
      <c r="AH74" s="64"/>
      <c r="AI74" s="69"/>
      <c r="AJ74" s="69"/>
      <c r="AK74" s="69"/>
      <c r="AL74" s="65"/>
      <c r="AM74" s="65"/>
      <c r="AN74" s="65"/>
      <c r="AO74" s="65"/>
      <c r="AP74" s="68">
        <v>43150</v>
      </c>
      <c r="AQ74" s="68">
        <v>43146</v>
      </c>
      <c r="AR74" s="63" t="s">
        <v>170</v>
      </c>
      <c r="AS74" s="63" t="s">
        <v>170</v>
      </c>
      <c r="AT74" s="63" t="s">
        <v>169</v>
      </c>
      <c r="AU74" s="49">
        <v>0</v>
      </c>
      <c r="AV74" s="64"/>
      <c r="AW74" s="64"/>
      <c r="AX74" s="64"/>
    </row>
    <row r="75" spans="1:50" x14ac:dyDescent="0.25">
      <c r="A75" s="61" t="s">
        <v>442</v>
      </c>
      <c r="B75" s="62" t="s">
        <v>235</v>
      </c>
      <c r="C75" s="63" t="s">
        <v>235</v>
      </c>
      <c r="D75" s="64">
        <v>772723</v>
      </c>
      <c r="E75" s="63" t="s">
        <v>194</v>
      </c>
      <c r="F75" s="64">
        <v>12</v>
      </c>
      <c r="G75" s="63" t="s">
        <v>165</v>
      </c>
      <c r="H75" s="63" t="s">
        <v>443</v>
      </c>
      <c r="I75" s="63" t="s">
        <v>169</v>
      </c>
      <c r="J75" s="63" t="s">
        <v>444</v>
      </c>
      <c r="K75" s="63" t="s">
        <v>169</v>
      </c>
      <c r="L75" s="65">
        <v>1860000</v>
      </c>
      <c r="M75" s="66">
        <f t="shared" si="20"/>
        <v>1887646.5730800992</v>
      </c>
      <c r="N75" s="66">
        <v>505000</v>
      </c>
      <c r="O75" s="66">
        <v>1972966</v>
      </c>
      <c r="P75" s="66">
        <v>418723</v>
      </c>
      <c r="Q75" s="66">
        <v>1097.77</v>
      </c>
      <c r="R75" s="66">
        <v>298.05</v>
      </c>
      <c r="S75" s="67" t="s">
        <v>14</v>
      </c>
      <c r="T75" s="66"/>
      <c r="U75" s="66"/>
      <c r="V75" s="67" t="s">
        <v>14</v>
      </c>
      <c r="W75" s="66"/>
      <c r="X75" s="66"/>
      <c r="Y75" s="66">
        <v>0</v>
      </c>
      <c r="Z75" s="67" t="s">
        <v>169</v>
      </c>
      <c r="AA75" s="66"/>
      <c r="AB75" s="66">
        <f t="shared" si="21"/>
        <v>512044.46381865733</v>
      </c>
      <c r="AC75" s="66">
        <f t="shared" si="16"/>
        <v>2136465.7308009909</v>
      </c>
      <c r="AD75" s="66">
        <f t="shared" si="17"/>
        <v>535379.25021795987</v>
      </c>
      <c r="AE75" s="66">
        <f t="shared" si="22"/>
        <v>2243289.0173410405</v>
      </c>
      <c r="AF75" s="66">
        <f t="shared" si="23"/>
        <v>562148.21272885788</v>
      </c>
      <c r="AG75" s="68">
        <v>40360</v>
      </c>
      <c r="AH75" s="64"/>
      <c r="AI75" s="69">
        <v>1411.57</v>
      </c>
      <c r="AJ75" s="69">
        <v>1403.75</v>
      </c>
      <c r="AK75" s="69">
        <v>1387.88</v>
      </c>
      <c r="AL75" s="65"/>
      <c r="AM75" s="65"/>
      <c r="AN75" s="65"/>
      <c r="AO75" s="65"/>
      <c r="AP75" s="68">
        <v>42969</v>
      </c>
      <c r="AQ75" s="68">
        <v>40599</v>
      </c>
      <c r="AR75" s="63" t="s">
        <v>170</v>
      </c>
      <c r="AS75" s="63" t="s">
        <v>170</v>
      </c>
      <c r="AT75" s="63" t="s">
        <v>357</v>
      </c>
      <c r="AU75" s="49">
        <v>2016</v>
      </c>
      <c r="AV75" s="64"/>
      <c r="AW75" s="64"/>
      <c r="AX75" s="64"/>
    </row>
    <row r="76" spans="1:50" x14ac:dyDescent="0.25">
      <c r="A76" s="61" t="s">
        <v>445</v>
      </c>
      <c r="B76" s="62" t="s">
        <v>204</v>
      </c>
      <c r="C76" s="63" t="s">
        <v>204</v>
      </c>
      <c r="D76" s="64">
        <v>772723</v>
      </c>
      <c r="E76" s="63" t="s">
        <v>194</v>
      </c>
      <c r="F76" s="64">
        <v>99</v>
      </c>
      <c r="G76" s="63" t="s">
        <v>253</v>
      </c>
      <c r="H76" s="63" t="s">
        <v>446</v>
      </c>
      <c r="I76" s="63" t="s">
        <v>214</v>
      </c>
      <c r="J76" s="63" t="s">
        <v>447</v>
      </c>
      <c r="K76" s="63" t="s">
        <v>169</v>
      </c>
      <c r="L76" s="65">
        <v>2210000</v>
      </c>
      <c r="M76" s="66">
        <f t="shared" si="20"/>
        <v>2242848.8852188275</v>
      </c>
      <c r="N76" s="66">
        <v>475000</v>
      </c>
      <c r="O76" s="66">
        <v>2071614</v>
      </c>
      <c r="P76" s="66">
        <v>553313</v>
      </c>
      <c r="Q76" s="66">
        <v>1304.3399999999999</v>
      </c>
      <c r="R76" s="66">
        <v>280.35000000000002</v>
      </c>
      <c r="S76" s="67" t="s">
        <v>14</v>
      </c>
      <c r="T76" s="66"/>
      <c r="U76" s="66"/>
      <c r="V76" s="67" t="s">
        <v>14</v>
      </c>
      <c r="W76" s="66"/>
      <c r="X76" s="66"/>
      <c r="Y76" s="66">
        <v>0</v>
      </c>
      <c r="Z76" s="67" t="s">
        <v>169</v>
      </c>
      <c r="AA76" s="66"/>
      <c r="AB76" s="66">
        <f t="shared" si="21"/>
        <v>481625.98081952921</v>
      </c>
      <c r="AC76" s="66">
        <f t="shared" si="16"/>
        <v>2538488.8521882743</v>
      </c>
      <c r="AD76" s="66">
        <f t="shared" si="17"/>
        <v>503574.5422842197</v>
      </c>
      <c r="AE76" s="66">
        <f t="shared" si="22"/>
        <v>2665413.2947976883</v>
      </c>
      <c r="AF76" s="66">
        <f t="shared" si="23"/>
        <v>528753.26939843071</v>
      </c>
      <c r="AG76" s="68">
        <v>36526</v>
      </c>
      <c r="AH76" s="64"/>
      <c r="AI76" s="69">
        <v>1549.24</v>
      </c>
      <c r="AJ76" s="69">
        <v>1541.02</v>
      </c>
      <c r="AK76" s="69">
        <v>1523.76</v>
      </c>
      <c r="AL76" s="65"/>
      <c r="AM76" s="65"/>
      <c r="AN76" s="65"/>
      <c r="AO76" s="65"/>
      <c r="AP76" s="68">
        <v>42969</v>
      </c>
      <c r="AQ76" s="68">
        <v>36434</v>
      </c>
      <c r="AR76" s="63" t="s">
        <v>170</v>
      </c>
      <c r="AS76" s="63" t="s">
        <v>192</v>
      </c>
      <c r="AT76" s="63" t="s">
        <v>325</v>
      </c>
      <c r="AU76" s="49">
        <v>2016</v>
      </c>
      <c r="AV76" s="64"/>
      <c r="AW76" s="64"/>
      <c r="AX76" s="64"/>
    </row>
    <row r="77" spans="1:50" x14ac:dyDescent="0.25">
      <c r="A77" s="61" t="s">
        <v>448</v>
      </c>
      <c r="B77" s="62" t="s">
        <v>204</v>
      </c>
      <c r="C77" s="63" t="s">
        <v>204</v>
      </c>
      <c r="D77" s="64">
        <v>772723</v>
      </c>
      <c r="E77" s="63" t="s">
        <v>194</v>
      </c>
      <c r="F77" s="64">
        <v>99</v>
      </c>
      <c r="G77" s="63" t="s">
        <v>253</v>
      </c>
      <c r="H77" s="63" t="s">
        <v>449</v>
      </c>
      <c r="I77" s="63" t="s">
        <v>352</v>
      </c>
      <c r="J77" s="63" t="s">
        <v>450</v>
      </c>
      <c r="K77" s="63" t="s">
        <v>169</v>
      </c>
      <c r="L77" s="65">
        <v>4070000</v>
      </c>
      <c r="M77" s="66">
        <f t="shared" si="20"/>
        <v>4130495.4582989267</v>
      </c>
      <c r="N77" s="66">
        <v>1020000</v>
      </c>
      <c r="O77" s="66">
        <v>3797959</v>
      </c>
      <c r="P77" s="66">
        <v>1004437</v>
      </c>
      <c r="Q77" s="66">
        <v>2402.11</v>
      </c>
      <c r="R77" s="66">
        <v>602</v>
      </c>
      <c r="S77" s="67" t="s">
        <v>14</v>
      </c>
      <c r="T77" s="66"/>
      <c r="U77" s="66"/>
      <c r="V77" s="67" t="s">
        <v>14</v>
      </c>
      <c r="W77" s="66"/>
      <c r="X77" s="66"/>
      <c r="Y77" s="66">
        <v>0</v>
      </c>
      <c r="Z77" s="67" t="s">
        <v>169</v>
      </c>
      <c r="AA77" s="66"/>
      <c r="AB77" s="66">
        <f t="shared" si="21"/>
        <v>1034228.4219703574</v>
      </c>
      <c r="AC77" s="66">
        <f t="shared" si="16"/>
        <v>4674954.5829892652</v>
      </c>
      <c r="AD77" s="66">
        <f t="shared" si="17"/>
        <v>1081360.0697471665</v>
      </c>
      <c r="AE77" s="66">
        <f t="shared" si="22"/>
        <v>4908702.3121387288</v>
      </c>
      <c r="AF77" s="66">
        <f t="shared" si="23"/>
        <v>1135428.0732345248</v>
      </c>
      <c r="AG77" s="68">
        <v>36526</v>
      </c>
      <c r="AH77" s="64"/>
      <c r="AI77" s="69">
        <v>2834.38</v>
      </c>
      <c r="AJ77" s="69">
        <v>2819.31</v>
      </c>
      <c r="AK77" s="69">
        <v>2787.72</v>
      </c>
      <c r="AL77" s="65"/>
      <c r="AM77" s="65"/>
      <c r="AN77" s="65"/>
      <c r="AO77" s="65"/>
      <c r="AP77" s="68">
        <v>42969</v>
      </c>
      <c r="AQ77" s="68">
        <v>36434</v>
      </c>
      <c r="AR77" s="63" t="s">
        <v>170</v>
      </c>
      <c r="AS77" s="63" t="s">
        <v>192</v>
      </c>
      <c r="AT77" s="63" t="s">
        <v>325</v>
      </c>
      <c r="AU77" s="49">
        <v>2016</v>
      </c>
      <c r="AV77" s="64"/>
      <c r="AW77" s="64"/>
      <c r="AX77" s="64"/>
    </row>
    <row r="78" spans="1:50" x14ac:dyDescent="0.25">
      <c r="A78" s="61" t="s">
        <v>451</v>
      </c>
      <c r="B78" s="62" t="s">
        <v>204</v>
      </c>
      <c r="C78" s="63" t="s">
        <v>204</v>
      </c>
      <c r="D78" s="64">
        <v>772723</v>
      </c>
      <c r="E78" s="63" t="s">
        <v>194</v>
      </c>
      <c r="F78" s="64">
        <v>99</v>
      </c>
      <c r="G78" s="63" t="s">
        <v>253</v>
      </c>
      <c r="H78" s="63" t="s">
        <v>452</v>
      </c>
      <c r="I78" s="63" t="s">
        <v>214</v>
      </c>
      <c r="J78" s="63" t="s">
        <v>453</v>
      </c>
      <c r="K78" s="63" t="s">
        <v>169</v>
      </c>
      <c r="L78" s="65">
        <v>2030000</v>
      </c>
      <c r="M78" s="66">
        <f t="shared" si="20"/>
        <v>2060173.4104046244</v>
      </c>
      <c r="N78" s="66">
        <v>405000</v>
      </c>
      <c r="O78" s="66">
        <v>1479725</v>
      </c>
      <c r="P78" s="66">
        <v>398784</v>
      </c>
      <c r="Q78" s="66">
        <v>1198.1099999999999</v>
      </c>
      <c r="R78" s="66">
        <v>239.03</v>
      </c>
      <c r="S78" s="67" t="s">
        <v>14</v>
      </c>
      <c r="T78" s="66"/>
      <c r="U78" s="66"/>
      <c r="V78" s="67" t="s">
        <v>14</v>
      </c>
      <c r="W78" s="66"/>
      <c r="X78" s="66"/>
      <c r="Y78" s="66">
        <v>0</v>
      </c>
      <c r="Z78" s="67" t="s">
        <v>169</v>
      </c>
      <c r="AA78" s="66"/>
      <c r="AB78" s="66">
        <f t="shared" si="21"/>
        <v>410649.52048823016</v>
      </c>
      <c r="AC78" s="66">
        <f t="shared" si="16"/>
        <v>2331734.1040462428</v>
      </c>
      <c r="AD78" s="66">
        <f t="shared" si="17"/>
        <v>429363.55710549257</v>
      </c>
      <c r="AE78" s="66">
        <f t="shared" si="22"/>
        <v>2448320.809248555</v>
      </c>
      <c r="AF78" s="66">
        <f t="shared" si="23"/>
        <v>450831.73496076721</v>
      </c>
      <c r="AG78" s="68">
        <v>36526</v>
      </c>
      <c r="AH78" s="64"/>
      <c r="AI78" s="69">
        <v>1108.69</v>
      </c>
      <c r="AJ78" s="69">
        <v>1102.82</v>
      </c>
      <c r="AK78" s="69">
        <v>1090.48</v>
      </c>
      <c r="AL78" s="65"/>
      <c r="AM78" s="65"/>
      <c r="AN78" s="65"/>
      <c r="AO78" s="65"/>
      <c r="AP78" s="68">
        <v>42969</v>
      </c>
      <c r="AQ78" s="68">
        <v>36434</v>
      </c>
      <c r="AR78" s="63" t="s">
        <v>170</v>
      </c>
      <c r="AS78" s="63" t="s">
        <v>192</v>
      </c>
      <c r="AT78" s="63" t="s">
        <v>325</v>
      </c>
      <c r="AU78" s="49">
        <v>2016</v>
      </c>
      <c r="AV78" s="64"/>
      <c r="AW78" s="64"/>
      <c r="AX78" s="64"/>
    </row>
    <row r="79" spans="1:50" x14ac:dyDescent="0.25">
      <c r="A79" s="70" t="s">
        <v>454</v>
      </c>
      <c r="B79" s="71" t="s">
        <v>434</v>
      </c>
      <c r="C79" s="72" t="s">
        <v>434</v>
      </c>
      <c r="D79" s="73">
        <v>777772</v>
      </c>
      <c r="E79" s="72" t="s">
        <v>175</v>
      </c>
      <c r="F79" s="73">
        <v>11</v>
      </c>
      <c r="G79" s="72" t="s">
        <v>176</v>
      </c>
      <c r="H79" s="72" t="s">
        <v>284</v>
      </c>
      <c r="I79" s="63" t="s">
        <v>178</v>
      </c>
      <c r="J79" s="63" t="s">
        <v>455</v>
      </c>
      <c r="K79" s="63" t="s">
        <v>169</v>
      </c>
      <c r="L79" s="65">
        <v>240000</v>
      </c>
      <c r="M79" s="66">
        <f t="shared" si="20"/>
        <v>243567.29975227086</v>
      </c>
      <c r="N79" s="66"/>
      <c r="O79" s="66">
        <v>212093</v>
      </c>
      <c r="P79" s="66"/>
      <c r="Q79" s="66">
        <v>141.65</v>
      </c>
      <c r="R79" s="66"/>
      <c r="S79" s="67" t="s">
        <v>14</v>
      </c>
      <c r="T79" s="66"/>
      <c r="U79" s="66"/>
      <c r="V79" s="67" t="s">
        <v>14</v>
      </c>
      <c r="W79" s="66"/>
      <c r="X79" s="66"/>
      <c r="Y79" s="66">
        <v>0</v>
      </c>
      <c r="Z79" s="67" t="s">
        <v>169</v>
      </c>
      <c r="AA79" s="66"/>
      <c r="AB79" s="66">
        <f t="shared" si="21"/>
        <v>0</v>
      </c>
      <c r="AC79" s="66">
        <f t="shared" si="16"/>
        <v>275672.99752270849</v>
      </c>
      <c r="AD79" s="66">
        <f t="shared" si="17"/>
        <v>0</v>
      </c>
      <c r="AE79" s="66">
        <f t="shared" si="22"/>
        <v>289456.64739884395</v>
      </c>
      <c r="AF79" s="66">
        <f t="shared" si="23"/>
        <v>0</v>
      </c>
      <c r="AG79" s="68">
        <v>39448</v>
      </c>
      <c r="AH79" s="64"/>
      <c r="AI79" s="69">
        <v>125.18</v>
      </c>
      <c r="AJ79" s="69">
        <v>124.34</v>
      </c>
      <c r="AK79" s="69">
        <v>122.86</v>
      </c>
      <c r="AL79" s="65"/>
      <c r="AM79" s="65"/>
      <c r="AN79" s="65"/>
      <c r="AO79" s="65"/>
      <c r="AP79" s="68">
        <v>42969</v>
      </c>
      <c r="AQ79" s="68">
        <v>39885</v>
      </c>
      <c r="AR79" s="63" t="s">
        <v>170</v>
      </c>
      <c r="AS79" s="63" t="s">
        <v>170</v>
      </c>
      <c r="AT79" s="63" t="s">
        <v>181</v>
      </c>
      <c r="AU79" s="49">
        <v>2016</v>
      </c>
      <c r="AV79" s="64"/>
      <c r="AW79" s="64"/>
      <c r="AX79" s="64"/>
    </row>
    <row r="80" spans="1:50" x14ac:dyDescent="0.25">
      <c r="A80" s="61" t="s">
        <v>456</v>
      </c>
      <c r="B80" s="62" t="s">
        <v>457</v>
      </c>
      <c r="C80" s="63" t="s">
        <v>457</v>
      </c>
      <c r="D80" s="64">
        <v>772724</v>
      </c>
      <c r="E80" s="63" t="s">
        <v>188</v>
      </c>
      <c r="F80" s="64">
        <v>99</v>
      </c>
      <c r="G80" s="63" t="s">
        <v>253</v>
      </c>
      <c r="H80" s="63" t="s">
        <v>458</v>
      </c>
      <c r="I80" s="63" t="s">
        <v>249</v>
      </c>
      <c r="J80" s="63" t="s">
        <v>459</v>
      </c>
      <c r="K80" s="63" t="s">
        <v>169</v>
      </c>
      <c r="L80" s="65"/>
      <c r="M80" s="66">
        <f t="shared" si="20"/>
        <v>0</v>
      </c>
      <c r="N80" s="66"/>
      <c r="O80" s="66"/>
      <c r="P80" s="66"/>
      <c r="Q80" s="66"/>
      <c r="R80" s="66"/>
      <c r="S80" s="67" t="s">
        <v>14</v>
      </c>
      <c r="T80" s="66"/>
      <c r="U80" s="66"/>
      <c r="V80" s="67" t="s">
        <v>14</v>
      </c>
      <c r="W80" s="66"/>
      <c r="X80" s="66"/>
      <c r="Y80" s="66">
        <v>0</v>
      </c>
      <c r="Z80" s="67" t="s">
        <v>169</v>
      </c>
      <c r="AA80" s="66"/>
      <c r="AB80" s="66">
        <f t="shared" si="21"/>
        <v>0</v>
      </c>
      <c r="AC80" s="66">
        <f t="shared" si="16"/>
        <v>0</v>
      </c>
      <c r="AD80" s="66">
        <f t="shared" si="17"/>
        <v>0</v>
      </c>
      <c r="AE80" s="66">
        <f t="shared" si="22"/>
        <v>0</v>
      </c>
      <c r="AF80" s="66">
        <f t="shared" si="23"/>
        <v>0</v>
      </c>
      <c r="AG80" s="64"/>
      <c r="AH80" s="64"/>
      <c r="AI80" s="69"/>
      <c r="AJ80" s="69">
        <v>8.83</v>
      </c>
      <c r="AK80" s="69">
        <v>8.75</v>
      </c>
      <c r="AL80" s="65"/>
      <c r="AM80" s="65"/>
      <c r="AN80" s="65"/>
      <c r="AO80" s="65"/>
      <c r="AP80" s="68">
        <v>42969</v>
      </c>
      <c r="AQ80" s="68">
        <v>36434</v>
      </c>
      <c r="AR80" s="63" t="s">
        <v>170</v>
      </c>
      <c r="AS80" s="63" t="s">
        <v>192</v>
      </c>
      <c r="AT80" s="63" t="s">
        <v>460</v>
      </c>
      <c r="AU80" s="49">
        <v>2016</v>
      </c>
      <c r="AV80" s="64"/>
      <c r="AW80" s="64"/>
      <c r="AX80" s="64"/>
    </row>
    <row r="81" spans="1:50" x14ac:dyDescent="0.25">
      <c r="A81" s="26" t="s">
        <v>456</v>
      </c>
      <c r="B81" s="36" t="s">
        <v>457</v>
      </c>
      <c r="C81" s="37" t="s">
        <v>457</v>
      </c>
      <c r="D81" s="38">
        <v>772724</v>
      </c>
      <c r="E81" s="37" t="s">
        <v>188</v>
      </c>
      <c r="F81" s="38">
        <v>11</v>
      </c>
      <c r="G81" s="37" t="s">
        <v>176</v>
      </c>
      <c r="H81" s="37" t="s">
        <v>461</v>
      </c>
      <c r="I81" s="37" t="s">
        <v>249</v>
      </c>
      <c r="J81" s="37" t="s">
        <v>462</v>
      </c>
      <c r="K81" s="37" t="s">
        <v>169</v>
      </c>
      <c r="L81" s="39">
        <v>650000</v>
      </c>
      <c r="M81" s="40">
        <f t="shared" si="20"/>
        <v>659661.43682906695</v>
      </c>
      <c r="N81" s="40">
        <v>95000</v>
      </c>
      <c r="O81" s="40">
        <v>591888</v>
      </c>
      <c r="P81" s="40">
        <v>72280</v>
      </c>
      <c r="Q81" s="40">
        <v>383.63</v>
      </c>
      <c r="R81" s="40">
        <v>56.07</v>
      </c>
      <c r="S81" s="41" t="s">
        <v>14</v>
      </c>
      <c r="T81" s="40"/>
      <c r="U81" s="40"/>
      <c r="V81" s="41" t="s">
        <v>14</v>
      </c>
      <c r="W81" s="40"/>
      <c r="X81" s="40"/>
      <c r="Y81" s="40">
        <v>0</v>
      </c>
      <c r="Z81" s="41" t="s">
        <v>169</v>
      </c>
      <c r="AA81" s="40"/>
      <c r="AB81" s="40">
        <f t="shared" si="21"/>
        <v>96325.196163905843</v>
      </c>
      <c r="AC81" s="40">
        <f t="shared" si="16"/>
        <v>746614.36829066894</v>
      </c>
      <c r="AD81" s="40">
        <f t="shared" si="17"/>
        <v>100714.90845684393</v>
      </c>
      <c r="AE81" s="42">
        <f t="shared" si="22"/>
        <v>783945.08670520247</v>
      </c>
      <c r="AF81" s="42">
        <f t="shared" si="23"/>
        <v>105750.65387968613</v>
      </c>
      <c r="AG81" s="43">
        <v>36482</v>
      </c>
      <c r="AH81" s="38"/>
      <c r="AI81" s="44">
        <v>391.99</v>
      </c>
      <c r="AJ81" s="44">
        <v>389.64</v>
      </c>
      <c r="AK81" s="44">
        <v>385.15</v>
      </c>
      <c r="AL81" s="39"/>
      <c r="AM81" s="39"/>
      <c r="AN81" s="39"/>
      <c r="AO81" s="39"/>
      <c r="AP81" s="43">
        <v>42969</v>
      </c>
      <c r="AQ81" s="43">
        <v>36434</v>
      </c>
      <c r="AR81" s="37" t="s">
        <v>170</v>
      </c>
      <c r="AS81" s="37" t="s">
        <v>192</v>
      </c>
      <c r="AT81" s="37" t="s">
        <v>325</v>
      </c>
      <c r="AU81" s="28">
        <v>2016</v>
      </c>
      <c r="AV81" s="38"/>
      <c r="AW81" s="38"/>
      <c r="AX81" s="38"/>
    </row>
    <row r="82" spans="1:50" x14ac:dyDescent="0.25">
      <c r="A82" s="26" t="s">
        <v>463</v>
      </c>
      <c r="B82" s="36" t="s">
        <v>457</v>
      </c>
      <c r="C82" s="37" t="s">
        <v>457</v>
      </c>
      <c r="D82" s="38">
        <v>772723</v>
      </c>
      <c r="E82" s="37" t="s">
        <v>194</v>
      </c>
      <c r="F82" s="38">
        <v>99</v>
      </c>
      <c r="G82" s="37" t="s">
        <v>253</v>
      </c>
      <c r="H82" s="37" t="s">
        <v>464</v>
      </c>
      <c r="I82" s="37" t="s">
        <v>196</v>
      </c>
      <c r="J82" s="37" t="s">
        <v>465</v>
      </c>
      <c r="K82" s="37" t="s">
        <v>169</v>
      </c>
      <c r="L82" s="39">
        <v>5250000</v>
      </c>
      <c r="M82" s="40">
        <f t="shared" si="20"/>
        <v>5328034.6820809254</v>
      </c>
      <c r="N82" s="40"/>
      <c r="O82" s="40">
        <v>4932413</v>
      </c>
      <c r="P82" s="40"/>
      <c r="Q82" s="40">
        <v>3098.55</v>
      </c>
      <c r="R82" s="40"/>
      <c r="S82" s="41" t="s">
        <v>14</v>
      </c>
      <c r="T82" s="40"/>
      <c r="U82" s="40"/>
      <c r="V82" s="41" t="s">
        <v>14</v>
      </c>
      <c r="W82" s="40"/>
      <c r="X82" s="40"/>
      <c r="Y82" s="40">
        <v>0</v>
      </c>
      <c r="Z82" s="41" t="s">
        <v>169</v>
      </c>
      <c r="AA82" s="40"/>
      <c r="AB82" s="40">
        <f t="shared" si="21"/>
        <v>0</v>
      </c>
      <c r="AC82" s="40">
        <f t="shared" si="16"/>
        <v>6030346.8208092488</v>
      </c>
      <c r="AD82" s="40">
        <f t="shared" si="17"/>
        <v>0</v>
      </c>
      <c r="AE82" s="42">
        <f t="shared" si="22"/>
        <v>6331864.1618497111</v>
      </c>
      <c r="AF82" s="42">
        <f t="shared" si="23"/>
        <v>0</v>
      </c>
      <c r="AG82" s="43">
        <v>36526</v>
      </c>
      <c r="AH82" s="38"/>
      <c r="AI82" s="44">
        <v>2911.11</v>
      </c>
      <c r="AJ82" s="44">
        <v>2891.54</v>
      </c>
      <c r="AK82" s="44">
        <v>2857.29</v>
      </c>
      <c r="AL82" s="39"/>
      <c r="AM82" s="39"/>
      <c r="AN82" s="39"/>
      <c r="AO82" s="39"/>
      <c r="AP82" s="43">
        <v>42969</v>
      </c>
      <c r="AQ82" s="43">
        <v>36434</v>
      </c>
      <c r="AR82" s="37" t="s">
        <v>170</v>
      </c>
      <c r="AS82" s="37" t="s">
        <v>192</v>
      </c>
      <c r="AT82" s="37" t="s">
        <v>181</v>
      </c>
      <c r="AU82" s="28">
        <v>2016</v>
      </c>
      <c r="AV82" s="38"/>
      <c r="AW82" s="38"/>
      <c r="AX82" s="38"/>
    </row>
    <row r="83" spans="1:50" x14ac:dyDescent="0.25">
      <c r="A83" s="26" t="s">
        <v>466</v>
      </c>
      <c r="B83" s="36" t="s">
        <v>457</v>
      </c>
      <c r="C83" s="37" t="s">
        <v>457</v>
      </c>
      <c r="D83" s="38">
        <v>772723</v>
      </c>
      <c r="E83" s="37" t="s">
        <v>194</v>
      </c>
      <c r="F83" s="38">
        <v>11</v>
      </c>
      <c r="G83" s="37" t="s">
        <v>176</v>
      </c>
      <c r="H83" s="37" t="s">
        <v>467</v>
      </c>
      <c r="I83" s="37" t="s">
        <v>468</v>
      </c>
      <c r="J83" s="37" t="s">
        <v>469</v>
      </c>
      <c r="K83" s="37" t="s">
        <v>169</v>
      </c>
      <c r="L83" s="39"/>
      <c r="M83" s="40">
        <f t="shared" si="20"/>
        <v>0</v>
      </c>
      <c r="N83" s="40">
        <v>355000</v>
      </c>
      <c r="O83" s="40"/>
      <c r="P83" s="40">
        <v>373860</v>
      </c>
      <c r="Q83" s="40"/>
      <c r="R83" s="40">
        <v>209.52</v>
      </c>
      <c r="S83" s="41" t="s">
        <v>14</v>
      </c>
      <c r="T83" s="40"/>
      <c r="U83" s="40"/>
      <c r="V83" s="41" t="s">
        <v>14</v>
      </c>
      <c r="W83" s="40"/>
      <c r="X83" s="40"/>
      <c r="Y83" s="40">
        <v>0</v>
      </c>
      <c r="Z83" s="41" t="s">
        <v>169</v>
      </c>
      <c r="AA83" s="40"/>
      <c r="AB83" s="40">
        <f t="shared" si="21"/>
        <v>359952.04882301658</v>
      </c>
      <c r="AC83" s="40">
        <f t="shared" si="16"/>
        <v>0</v>
      </c>
      <c r="AD83" s="40">
        <f t="shared" si="17"/>
        <v>376355.71054925892</v>
      </c>
      <c r="AE83" s="42">
        <f t="shared" si="22"/>
        <v>0</v>
      </c>
      <c r="AF83" s="42">
        <f t="shared" si="23"/>
        <v>395173.49607672187</v>
      </c>
      <c r="AG83" s="43">
        <v>38771</v>
      </c>
      <c r="AH83" s="38"/>
      <c r="AI83" s="44">
        <v>220.65</v>
      </c>
      <c r="AJ83" s="44">
        <v>220.65</v>
      </c>
      <c r="AK83" s="44">
        <v>218.71</v>
      </c>
      <c r="AL83" s="39"/>
      <c r="AM83" s="39"/>
      <c r="AN83" s="39"/>
      <c r="AO83" s="39"/>
      <c r="AP83" s="43">
        <v>43046</v>
      </c>
      <c r="AQ83" s="43">
        <v>38846</v>
      </c>
      <c r="AR83" s="37" t="s">
        <v>170</v>
      </c>
      <c r="AS83" s="37" t="s">
        <v>170</v>
      </c>
      <c r="AT83" s="37" t="s">
        <v>181</v>
      </c>
      <c r="AU83" s="28">
        <v>2016</v>
      </c>
      <c r="AV83" s="38"/>
      <c r="AW83" s="38"/>
      <c r="AX83" s="38"/>
    </row>
    <row r="84" spans="1:50" x14ac:dyDescent="0.25">
      <c r="A84" s="26" t="s">
        <v>470</v>
      </c>
      <c r="B84" s="36" t="s">
        <v>457</v>
      </c>
      <c r="C84" s="37" t="s">
        <v>457</v>
      </c>
      <c r="D84" s="38">
        <v>772723</v>
      </c>
      <c r="E84" s="37" t="s">
        <v>194</v>
      </c>
      <c r="F84" s="38">
        <v>11</v>
      </c>
      <c r="G84" s="37" t="s">
        <v>176</v>
      </c>
      <c r="H84" s="37" t="s">
        <v>471</v>
      </c>
      <c r="I84" s="37" t="s">
        <v>169</v>
      </c>
      <c r="J84" s="37" t="s">
        <v>472</v>
      </c>
      <c r="K84" s="37" t="s">
        <v>169</v>
      </c>
      <c r="L84" s="39"/>
      <c r="M84" s="40">
        <f t="shared" si="20"/>
        <v>0</v>
      </c>
      <c r="N84" s="40"/>
      <c r="O84" s="40"/>
      <c r="P84" s="40"/>
      <c r="Q84" s="40"/>
      <c r="R84" s="40"/>
      <c r="S84" s="41" t="s">
        <v>14</v>
      </c>
      <c r="T84" s="40"/>
      <c r="U84" s="40"/>
      <c r="V84" s="41" t="s">
        <v>14</v>
      </c>
      <c r="W84" s="40"/>
      <c r="X84" s="40"/>
      <c r="Y84" s="40">
        <v>0</v>
      </c>
      <c r="Z84" s="41" t="s">
        <v>169</v>
      </c>
      <c r="AA84" s="40"/>
      <c r="AB84" s="40">
        <f t="shared" si="21"/>
        <v>0</v>
      </c>
      <c r="AC84" s="40">
        <f t="shared" si="16"/>
        <v>0</v>
      </c>
      <c r="AD84" s="40">
        <f t="shared" si="17"/>
        <v>0</v>
      </c>
      <c r="AE84" s="42">
        <f t="shared" si="22"/>
        <v>0</v>
      </c>
      <c r="AF84" s="42">
        <f t="shared" si="23"/>
        <v>0</v>
      </c>
      <c r="AG84" s="43">
        <v>40725</v>
      </c>
      <c r="AH84" s="38"/>
      <c r="AI84" s="44"/>
      <c r="AJ84" s="44">
        <v>739.63</v>
      </c>
      <c r="AK84" s="44">
        <v>733.13</v>
      </c>
      <c r="AL84" s="39"/>
      <c r="AM84" s="39"/>
      <c r="AN84" s="39"/>
      <c r="AO84" s="39"/>
      <c r="AP84" s="43">
        <v>42808</v>
      </c>
      <c r="AQ84" s="43">
        <v>40878</v>
      </c>
      <c r="AR84" s="37" t="s">
        <v>170</v>
      </c>
      <c r="AS84" s="37" t="s">
        <v>170</v>
      </c>
      <c r="AT84" s="37" t="s">
        <v>473</v>
      </c>
      <c r="AU84" s="28">
        <v>2016</v>
      </c>
      <c r="AV84" s="38"/>
      <c r="AW84" s="38"/>
      <c r="AX84" s="38"/>
    </row>
    <row r="85" spans="1:50" x14ac:dyDescent="0.25">
      <c r="A85" s="26" t="s">
        <v>474</v>
      </c>
      <c r="B85" s="36" t="s">
        <v>457</v>
      </c>
      <c r="C85" s="37" t="s">
        <v>457</v>
      </c>
      <c r="D85" s="38">
        <v>772723</v>
      </c>
      <c r="E85" s="37" t="s">
        <v>194</v>
      </c>
      <c r="F85" s="38">
        <v>99</v>
      </c>
      <c r="G85" s="37" t="s">
        <v>253</v>
      </c>
      <c r="H85" s="37" t="s">
        <v>475</v>
      </c>
      <c r="I85" s="37" t="s">
        <v>214</v>
      </c>
      <c r="J85" s="37" t="s">
        <v>476</v>
      </c>
      <c r="K85" s="37" t="s">
        <v>169</v>
      </c>
      <c r="L85" s="39">
        <v>2650000</v>
      </c>
      <c r="M85" s="40">
        <f t="shared" si="20"/>
        <v>2689388.9347646576</v>
      </c>
      <c r="N85" s="40">
        <v>470000</v>
      </c>
      <c r="O85" s="40">
        <v>2466207</v>
      </c>
      <c r="P85" s="40">
        <v>346444</v>
      </c>
      <c r="Q85" s="40">
        <v>1564.03</v>
      </c>
      <c r="R85" s="40">
        <v>277.39</v>
      </c>
      <c r="S85" s="41" t="s">
        <v>14</v>
      </c>
      <c r="T85" s="40"/>
      <c r="U85" s="40"/>
      <c r="V85" s="41" t="s">
        <v>14</v>
      </c>
      <c r="W85" s="40"/>
      <c r="X85" s="40"/>
      <c r="Y85" s="40">
        <v>0</v>
      </c>
      <c r="Z85" s="41" t="s">
        <v>169</v>
      </c>
      <c r="AA85" s="40"/>
      <c r="AB85" s="40">
        <f t="shared" si="21"/>
        <v>476556.23365300783</v>
      </c>
      <c r="AC85" s="40">
        <f t="shared" si="16"/>
        <v>3043889.3476465731</v>
      </c>
      <c r="AD85" s="40">
        <f t="shared" si="17"/>
        <v>498273.75762859627</v>
      </c>
      <c r="AE85" s="42">
        <f t="shared" si="22"/>
        <v>3196083.8150289017</v>
      </c>
      <c r="AF85" s="42">
        <f t="shared" si="23"/>
        <v>523187.44551002613</v>
      </c>
      <c r="AG85" s="43">
        <v>36526</v>
      </c>
      <c r="AH85" s="38"/>
      <c r="AI85" s="44">
        <v>1660.03</v>
      </c>
      <c r="AJ85" s="44">
        <v>1650.24</v>
      </c>
      <c r="AK85" s="44">
        <v>1631.32</v>
      </c>
      <c r="AL85" s="39"/>
      <c r="AM85" s="39"/>
      <c r="AN85" s="39"/>
      <c r="AO85" s="39"/>
      <c r="AP85" s="43">
        <v>43046</v>
      </c>
      <c r="AQ85" s="43">
        <v>36434</v>
      </c>
      <c r="AR85" s="37" t="s">
        <v>170</v>
      </c>
      <c r="AS85" s="37" t="s">
        <v>192</v>
      </c>
      <c r="AT85" s="37" t="s">
        <v>325</v>
      </c>
      <c r="AU85" s="28">
        <v>2016</v>
      </c>
      <c r="AV85" s="38"/>
      <c r="AW85" s="38"/>
      <c r="AX85" s="38"/>
    </row>
    <row r="86" spans="1:50" x14ac:dyDescent="0.25">
      <c r="A86" s="26" t="s">
        <v>477</v>
      </c>
      <c r="B86" s="36" t="s">
        <v>478</v>
      </c>
      <c r="C86" s="37" t="s">
        <v>478</v>
      </c>
      <c r="D86" s="38">
        <v>997972</v>
      </c>
      <c r="E86" s="37" t="s">
        <v>479</v>
      </c>
      <c r="F86" s="38">
        <v>99</v>
      </c>
      <c r="G86" s="37" t="s">
        <v>253</v>
      </c>
      <c r="H86" s="37" t="s">
        <v>480</v>
      </c>
      <c r="I86" s="37" t="s">
        <v>169</v>
      </c>
      <c r="J86" s="37" t="s">
        <v>481</v>
      </c>
      <c r="K86" s="37" t="s">
        <v>169</v>
      </c>
      <c r="L86" s="39"/>
      <c r="M86" s="40">
        <f t="shared" si="20"/>
        <v>0</v>
      </c>
      <c r="N86" s="40">
        <v>2125225</v>
      </c>
      <c r="O86" s="40"/>
      <c r="P86" s="40"/>
      <c r="Q86" s="40"/>
      <c r="R86" s="40">
        <v>1254.31</v>
      </c>
      <c r="S86" s="41" t="s">
        <v>14</v>
      </c>
      <c r="T86" s="40"/>
      <c r="U86" s="40"/>
      <c r="V86" s="41" t="s">
        <v>14</v>
      </c>
      <c r="W86" s="40"/>
      <c r="X86" s="40"/>
      <c r="Y86" s="40">
        <v>0</v>
      </c>
      <c r="Z86" s="41" t="s">
        <v>169</v>
      </c>
      <c r="AA86" s="40"/>
      <c r="AB86" s="40">
        <f t="shared" si="21"/>
        <v>2154870.6843940713</v>
      </c>
      <c r="AC86" s="40">
        <f t="shared" si="16"/>
        <v>0</v>
      </c>
      <c r="AD86" s="40">
        <f t="shared" si="17"/>
        <v>2253072.0139494329</v>
      </c>
      <c r="AE86" s="42">
        <f t="shared" si="22"/>
        <v>0</v>
      </c>
      <c r="AF86" s="42">
        <v>2113476.62</v>
      </c>
      <c r="AG86" s="43">
        <v>42736</v>
      </c>
      <c r="AH86" s="38"/>
      <c r="AI86" s="44"/>
      <c r="AJ86" s="44"/>
      <c r="AK86" s="44"/>
      <c r="AL86" s="39"/>
      <c r="AM86" s="39"/>
      <c r="AN86" s="39"/>
      <c r="AO86" s="39"/>
      <c r="AP86" s="43">
        <v>43150</v>
      </c>
      <c r="AQ86" s="43">
        <v>43146</v>
      </c>
      <c r="AR86" s="37" t="s">
        <v>170</v>
      </c>
      <c r="AS86" s="37" t="s">
        <v>170</v>
      </c>
      <c r="AT86" s="37" t="s">
        <v>482</v>
      </c>
      <c r="AU86" s="28">
        <v>0</v>
      </c>
      <c r="AV86" s="38"/>
      <c r="AW86" s="38"/>
      <c r="AX86" s="38"/>
    </row>
    <row r="87" spans="1:50" x14ac:dyDescent="0.25">
      <c r="A87" s="26" t="s">
        <v>483</v>
      </c>
      <c r="B87" s="36" t="s">
        <v>478</v>
      </c>
      <c r="C87" s="37" t="s">
        <v>478</v>
      </c>
      <c r="D87" s="38">
        <v>772724</v>
      </c>
      <c r="E87" s="37" t="s">
        <v>188</v>
      </c>
      <c r="F87" s="38">
        <v>21</v>
      </c>
      <c r="G87" s="37" t="s">
        <v>262</v>
      </c>
      <c r="H87" s="37" t="s">
        <v>484</v>
      </c>
      <c r="I87" s="37" t="s">
        <v>313</v>
      </c>
      <c r="J87" s="37" t="s">
        <v>485</v>
      </c>
      <c r="K87" s="37" t="s">
        <v>169</v>
      </c>
      <c r="L87" s="39">
        <v>210000</v>
      </c>
      <c r="M87" s="40">
        <f t="shared" si="20"/>
        <v>213121.38728323701</v>
      </c>
      <c r="N87" s="40"/>
      <c r="O87" s="40">
        <v>197296</v>
      </c>
      <c r="P87" s="40"/>
      <c r="Q87" s="40">
        <v>123.94</v>
      </c>
      <c r="R87" s="40"/>
      <c r="S87" s="41" t="s">
        <v>14</v>
      </c>
      <c r="T87" s="40"/>
      <c r="U87" s="40"/>
      <c r="V87" s="41" t="s">
        <v>14</v>
      </c>
      <c r="W87" s="40"/>
      <c r="X87" s="40"/>
      <c r="Y87" s="40">
        <v>0</v>
      </c>
      <c r="Z87" s="41" t="s">
        <v>169</v>
      </c>
      <c r="AA87" s="40"/>
      <c r="AB87" s="40">
        <f t="shared" si="21"/>
        <v>0</v>
      </c>
      <c r="AC87" s="40">
        <f t="shared" ref="AC87:AC117" si="24">139.1/122.9*M87</f>
        <v>241213.87283236993</v>
      </c>
      <c r="AD87" s="40">
        <f t="shared" ref="AD87:AD118" si="25">121.6/116.3*AB87</f>
        <v>0</v>
      </c>
      <c r="AE87" s="42">
        <f t="shared" si="22"/>
        <v>253274.56647398844</v>
      </c>
      <c r="AF87" s="42">
        <f t="shared" ref="AF87:AF101" si="26">AD87*1.05</f>
        <v>0</v>
      </c>
      <c r="AG87" s="38"/>
      <c r="AH87" s="38"/>
      <c r="AI87" s="44">
        <v>116.44</v>
      </c>
      <c r="AJ87" s="44">
        <v>115.66</v>
      </c>
      <c r="AK87" s="44">
        <v>114.29</v>
      </c>
      <c r="AL87" s="39"/>
      <c r="AM87" s="39"/>
      <c r="AN87" s="39"/>
      <c r="AO87" s="39"/>
      <c r="AP87" s="43">
        <v>42969</v>
      </c>
      <c r="AQ87" s="43">
        <v>36434</v>
      </c>
      <c r="AR87" s="37" t="s">
        <v>170</v>
      </c>
      <c r="AS87" s="37" t="s">
        <v>192</v>
      </c>
      <c r="AT87" s="37" t="s">
        <v>486</v>
      </c>
      <c r="AU87" s="28">
        <v>2016</v>
      </c>
      <c r="AV87" s="38"/>
      <c r="AW87" s="38"/>
      <c r="AX87" s="38"/>
    </row>
    <row r="88" spans="1:50" x14ac:dyDescent="0.25">
      <c r="A88" s="26" t="s">
        <v>487</v>
      </c>
      <c r="B88" s="46"/>
      <c r="C88" s="38"/>
      <c r="D88" s="38"/>
      <c r="E88" s="38"/>
      <c r="F88" s="38"/>
      <c r="G88" s="38"/>
      <c r="H88" s="38" t="s">
        <v>488</v>
      </c>
      <c r="I88" s="38"/>
      <c r="J88" s="38"/>
      <c r="K88" s="38"/>
      <c r="L88" s="39">
        <v>195793</v>
      </c>
      <c r="M88" s="40">
        <f t="shared" si="20"/>
        <v>198703.21800165152</v>
      </c>
      <c r="N88" s="40"/>
      <c r="O88" s="40"/>
      <c r="P88" s="40"/>
      <c r="Q88" s="40"/>
      <c r="R88" s="40"/>
      <c r="S88" s="40"/>
      <c r="T88" s="40"/>
      <c r="U88" s="40"/>
      <c r="V88" s="40"/>
      <c r="W88" s="40"/>
      <c r="X88" s="40"/>
      <c r="Y88" s="40"/>
      <c r="Z88" s="40"/>
      <c r="AA88" s="40"/>
      <c r="AB88" s="40">
        <f t="shared" si="21"/>
        <v>0</v>
      </c>
      <c r="AC88" s="42">
        <f t="shared" si="24"/>
        <v>224895.18001651525</v>
      </c>
      <c r="AD88" s="42">
        <f t="shared" si="25"/>
        <v>0</v>
      </c>
      <c r="AE88" s="42">
        <f t="shared" si="22"/>
        <v>236139.93901734104</v>
      </c>
      <c r="AF88" s="42">
        <f t="shared" si="26"/>
        <v>0</v>
      </c>
      <c r="AG88" s="38"/>
      <c r="AH88" s="38"/>
      <c r="AI88" s="44"/>
      <c r="AJ88" s="44"/>
      <c r="AK88" s="44"/>
      <c r="AL88" s="39"/>
      <c r="AM88" s="39"/>
      <c r="AN88" s="39"/>
      <c r="AO88" s="39"/>
      <c r="AP88" s="38"/>
      <c r="AQ88" s="38"/>
      <c r="AR88" s="38"/>
      <c r="AS88" s="38"/>
      <c r="AT88" s="38" t="s">
        <v>489</v>
      </c>
      <c r="AU88" s="28">
        <v>0</v>
      </c>
      <c r="AV88" s="38"/>
      <c r="AW88" s="38"/>
      <c r="AX88" s="38"/>
    </row>
    <row r="89" spans="1:50" x14ac:dyDescent="0.25">
      <c r="A89" s="26" t="s">
        <v>490</v>
      </c>
      <c r="B89" s="36"/>
      <c r="C89" s="37"/>
      <c r="D89" s="38"/>
      <c r="E89" s="37"/>
      <c r="F89" s="38"/>
      <c r="G89" s="37"/>
      <c r="H89" s="37" t="s">
        <v>491</v>
      </c>
      <c r="I89" s="37"/>
      <c r="J89" s="37"/>
      <c r="K89" s="37"/>
      <c r="L89" s="39">
        <v>5255592</v>
      </c>
      <c r="M89" s="40">
        <f>5583298+25000</f>
        <v>5608298</v>
      </c>
      <c r="N89" s="40" t="s">
        <v>492</v>
      </c>
      <c r="O89" s="40"/>
      <c r="P89" s="40"/>
      <c r="Q89" s="40"/>
      <c r="R89" s="40"/>
      <c r="S89" s="41"/>
      <c r="T89" s="40"/>
      <c r="U89" s="40"/>
      <c r="V89" s="41"/>
      <c r="W89" s="40"/>
      <c r="X89" s="40"/>
      <c r="Y89" s="40"/>
      <c r="Z89" s="41"/>
      <c r="AA89" s="40"/>
      <c r="AB89" s="40">
        <v>200836</v>
      </c>
      <c r="AC89" s="42">
        <f t="shared" si="24"/>
        <v>6347552.9031733107</v>
      </c>
      <c r="AD89" s="42">
        <f t="shared" si="25"/>
        <v>209988.45743766121</v>
      </c>
      <c r="AE89" s="42">
        <f t="shared" si="22"/>
        <v>6664930.5483319769</v>
      </c>
      <c r="AF89" s="42">
        <f t="shared" si="26"/>
        <v>220487.88030954427</v>
      </c>
      <c r="AG89" s="43"/>
      <c r="AH89" s="38"/>
      <c r="AI89" s="44"/>
      <c r="AJ89" s="44"/>
      <c r="AK89" s="44"/>
      <c r="AL89" s="39"/>
      <c r="AM89" s="39"/>
      <c r="AN89" s="39"/>
      <c r="AO89" s="39"/>
      <c r="AP89" s="43"/>
      <c r="AQ89" s="43"/>
      <c r="AR89" s="37"/>
      <c r="AS89" s="37"/>
      <c r="AT89" s="37" t="s">
        <v>381</v>
      </c>
      <c r="AV89" s="38"/>
      <c r="AW89" s="38"/>
      <c r="AX89" s="38" t="s">
        <v>493</v>
      </c>
    </row>
    <row r="90" spans="1:50" x14ac:dyDescent="0.25">
      <c r="A90" s="26" t="s">
        <v>494</v>
      </c>
      <c r="B90" s="36" t="s">
        <v>495</v>
      </c>
      <c r="C90" s="37" t="s">
        <v>495</v>
      </c>
      <c r="D90" s="38">
        <v>772723</v>
      </c>
      <c r="E90" s="37" t="s">
        <v>194</v>
      </c>
      <c r="F90" s="38">
        <v>11</v>
      </c>
      <c r="G90" s="37" t="s">
        <v>176</v>
      </c>
      <c r="H90" s="37" t="s">
        <v>496</v>
      </c>
      <c r="I90" s="37" t="s">
        <v>214</v>
      </c>
      <c r="J90" s="37" t="s">
        <v>497</v>
      </c>
      <c r="K90" s="37" t="s">
        <v>498</v>
      </c>
      <c r="L90" s="39">
        <v>2000000</v>
      </c>
      <c r="M90" s="40">
        <f t="shared" ref="M90:M117" si="27">122.9*L90/121.1</f>
        <v>2029727.4979355906</v>
      </c>
      <c r="N90" s="40">
        <v>462500</v>
      </c>
      <c r="O90" s="40">
        <v>1834858</v>
      </c>
      <c r="P90" s="40">
        <v>428692</v>
      </c>
      <c r="Q90" s="40">
        <v>1180.4000000000001</v>
      </c>
      <c r="R90" s="40">
        <v>272.97000000000003</v>
      </c>
      <c r="S90" s="41" t="s">
        <v>14</v>
      </c>
      <c r="T90" s="40"/>
      <c r="U90" s="40"/>
      <c r="V90" s="41" t="s">
        <v>14</v>
      </c>
      <c r="W90" s="40"/>
      <c r="X90" s="40"/>
      <c r="Y90" s="40">
        <v>0</v>
      </c>
      <c r="Z90" s="41" t="s">
        <v>499</v>
      </c>
      <c r="AA90" s="40"/>
      <c r="AB90" s="40">
        <f t="shared" ref="AB90:AB117" si="28">116.3*N90/114.7</f>
        <v>468951.61290322582</v>
      </c>
      <c r="AC90" s="40">
        <f t="shared" si="24"/>
        <v>2297274.9793559043</v>
      </c>
      <c r="AD90" s="40">
        <f t="shared" si="25"/>
        <v>490322.58064516127</v>
      </c>
      <c r="AE90" s="42">
        <f t="shared" si="22"/>
        <v>2412138.7283236994</v>
      </c>
      <c r="AF90" s="42">
        <f t="shared" si="26"/>
        <v>514838.70967741933</v>
      </c>
      <c r="AG90" s="43">
        <v>36526</v>
      </c>
      <c r="AH90" s="38"/>
      <c r="AI90" s="44">
        <v>1335.94</v>
      </c>
      <c r="AJ90" s="44">
        <v>1328.66</v>
      </c>
      <c r="AK90" s="44">
        <v>1313.7</v>
      </c>
      <c r="AL90" s="39"/>
      <c r="AM90" s="39"/>
      <c r="AN90" s="39"/>
      <c r="AO90" s="39"/>
      <c r="AP90" s="43">
        <v>43151</v>
      </c>
      <c r="AQ90" s="43">
        <v>36434</v>
      </c>
      <c r="AR90" s="37" t="s">
        <v>170</v>
      </c>
      <c r="AS90" s="37" t="s">
        <v>192</v>
      </c>
      <c r="AT90" s="37" t="s">
        <v>325</v>
      </c>
      <c r="AU90" s="28">
        <v>2016</v>
      </c>
      <c r="AV90" s="38"/>
      <c r="AW90" s="38"/>
      <c r="AX90" s="38"/>
    </row>
    <row r="91" spans="1:50" x14ac:dyDescent="0.25">
      <c r="A91" s="26" t="s">
        <v>500</v>
      </c>
      <c r="B91" s="36" t="s">
        <v>495</v>
      </c>
      <c r="C91" s="37" t="s">
        <v>495</v>
      </c>
      <c r="D91" s="38">
        <v>772724</v>
      </c>
      <c r="E91" s="37" t="s">
        <v>188</v>
      </c>
      <c r="F91" s="38">
        <v>11</v>
      </c>
      <c r="G91" s="37" t="s">
        <v>176</v>
      </c>
      <c r="H91" s="37" t="s">
        <v>248</v>
      </c>
      <c r="I91" s="37" t="s">
        <v>249</v>
      </c>
      <c r="J91" s="37" t="s">
        <v>501</v>
      </c>
      <c r="K91" s="37" t="s">
        <v>169</v>
      </c>
      <c r="L91" s="39">
        <v>540000</v>
      </c>
      <c r="M91" s="40">
        <f t="shared" si="27"/>
        <v>548026.42444260942</v>
      </c>
      <c r="N91" s="40">
        <v>90000</v>
      </c>
      <c r="O91" s="40">
        <v>493241</v>
      </c>
      <c r="P91" s="40">
        <v>69787</v>
      </c>
      <c r="Q91" s="40">
        <v>318.70999999999998</v>
      </c>
      <c r="R91" s="40">
        <v>53.12</v>
      </c>
      <c r="S91" s="41" t="s">
        <v>14</v>
      </c>
      <c r="T91" s="40"/>
      <c r="U91" s="40"/>
      <c r="V91" s="41" t="s">
        <v>14</v>
      </c>
      <c r="W91" s="40"/>
      <c r="X91" s="40"/>
      <c r="Y91" s="40">
        <v>0</v>
      </c>
      <c r="Z91" s="41" t="s">
        <v>169</v>
      </c>
      <c r="AA91" s="40"/>
      <c r="AB91" s="40">
        <f t="shared" si="28"/>
        <v>91255.448997384476</v>
      </c>
      <c r="AC91" s="40">
        <f t="shared" si="24"/>
        <v>620264.24442609411</v>
      </c>
      <c r="AD91" s="40">
        <f t="shared" si="25"/>
        <v>95414.123801220558</v>
      </c>
      <c r="AE91" s="42">
        <f t="shared" si="22"/>
        <v>651277.45664739888</v>
      </c>
      <c r="AF91" s="42">
        <f t="shared" si="26"/>
        <v>100184.82999128159</v>
      </c>
      <c r="AG91" s="43">
        <v>36482</v>
      </c>
      <c r="AH91" s="38"/>
      <c r="AI91" s="44">
        <v>332.3</v>
      </c>
      <c r="AJ91" s="44">
        <v>330.34</v>
      </c>
      <c r="AK91" s="44">
        <v>326.56</v>
      </c>
      <c r="AL91" s="39"/>
      <c r="AM91" s="39"/>
      <c r="AN91" s="39"/>
      <c r="AO91" s="39"/>
      <c r="AP91" s="43">
        <v>42969</v>
      </c>
      <c r="AQ91" s="43">
        <v>36434</v>
      </c>
      <c r="AR91" s="37" t="s">
        <v>170</v>
      </c>
      <c r="AS91" s="37" t="s">
        <v>192</v>
      </c>
      <c r="AT91" s="37" t="s">
        <v>325</v>
      </c>
      <c r="AU91" s="28">
        <v>2016</v>
      </c>
      <c r="AV91" s="38"/>
      <c r="AW91" s="38"/>
      <c r="AX91" s="38"/>
    </row>
    <row r="92" spans="1:50" x14ac:dyDescent="0.25">
      <c r="A92" s="26" t="s">
        <v>502</v>
      </c>
      <c r="B92" s="36" t="s">
        <v>495</v>
      </c>
      <c r="C92" s="37" t="s">
        <v>495</v>
      </c>
      <c r="D92" s="38">
        <v>772724</v>
      </c>
      <c r="E92" s="37" t="s">
        <v>188</v>
      </c>
      <c r="F92" s="38">
        <v>11</v>
      </c>
      <c r="G92" s="37" t="s">
        <v>176</v>
      </c>
      <c r="H92" s="37" t="s">
        <v>248</v>
      </c>
      <c r="I92" s="37" t="s">
        <v>249</v>
      </c>
      <c r="J92" s="37" t="s">
        <v>503</v>
      </c>
      <c r="K92" s="37" t="s">
        <v>169</v>
      </c>
      <c r="L92" s="39">
        <v>540000</v>
      </c>
      <c r="M92" s="40">
        <f t="shared" si="27"/>
        <v>548026.42444260942</v>
      </c>
      <c r="N92" s="40">
        <v>95000</v>
      </c>
      <c r="O92" s="40">
        <v>493241</v>
      </c>
      <c r="P92" s="40">
        <v>69787</v>
      </c>
      <c r="Q92" s="40">
        <v>318.70999999999998</v>
      </c>
      <c r="R92" s="40">
        <v>56.07</v>
      </c>
      <c r="S92" s="41" t="s">
        <v>14</v>
      </c>
      <c r="T92" s="40"/>
      <c r="U92" s="40"/>
      <c r="V92" s="41" t="s">
        <v>14</v>
      </c>
      <c r="W92" s="40"/>
      <c r="X92" s="40"/>
      <c r="Y92" s="40">
        <v>0</v>
      </c>
      <c r="Z92" s="41" t="s">
        <v>169</v>
      </c>
      <c r="AA92" s="40"/>
      <c r="AB92" s="40">
        <f t="shared" si="28"/>
        <v>96325.196163905843</v>
      </c>
      <c r="AC92" s="40">
        <f t="shared" si="24"/>
        <v>620264.24442609411</v>
      </c>
      <c r="AD92" s="40">
        <f t="shared" si="25"/>
        <v>100714.90845684393</v>
      </c>
      <c r="AE92" s="42">
        <f t="shared" si="22"/>
        <v>651277.45664739888</v>
      </c>
      <c r="AF92" s="42">
        <f t="shared" si="26"/>
        <v>105750.65387968613</v>
      </c>
      <c r="AG92" s="43">
        <v>36482</v>
      </c>
      <c r="AH92" s="38"/>
      <c r="AI92" s="44">
        <v>332.3</v>
      </c>
      <c r="AJ92" s="44">
        <v>330.34</v>
      </c>
      <c r="AK92" s="44">
        <v>326.56</v>
      </c>
      <c r="AL92" s="39"/>
      <c r="AM92" s="39"/>
      <c r="AN92" s="39"/>
      <c r="AO92" s="39"/>
      <c r="AP92" s="43">
        <v>42969</v>
      </c>
      <c r="AQ92" s="43">
        <v>36434</v>
      </c>
      <c r="AR92" s="37" t="s">
        <v>170</v>
      </c>
      <c r="AS92" s="37" t="s">
        <v>192</v>
      </c>
      <c r="AT92" s="37" t="s">
        <v>325</v>
      </c>
      <c r="AU92" s="28">
        <v>2016</v>
      </c>
      <c r="AV92" s="38"/>
      <c r="AW92" s="38"/>
      <c r="AX92" s="38"/>
    </row>
    <row r="93" spans="1:50" x14ac:dyDescent="0.25">
      <c r="A93" s="26" t="s">
        <v>504</v>
      </c>
      <c r="B93" s="36" t="s">
        <v>495</v>
      </c>
      <c r="C93" s="37" t="s">
        <v>495</v>
      </c>
      <c r="D93" s="38">
        <v>772723</v>
      </c>
      <c r="E93" s="37" t="s">
        <v>194</v>
      </c>
      <c r="F93" s="38">
        <v>99</v>
      </c>
      <c r="G93" s="37" t="s">
        <v>253</v>
      </c>
      <c r="H93" s="37" t="s">
        <v>505</v>
      </c>
      <c r="I93" s="37" t="s">
        <v>352</v>
      </c>
      <c r="J93" s="37" t="s">
        <v>506</v>
      </c>
      <c r="K93" s="37" t="s">
        <v>498</v>
      </c>
      <c r="L93" s="39">
        <v>5460000</v>
      </c>
      <c r="M93" s="40">
        <f t="shared" si="27"/>
        <v>5541156.0693641622</v>
      </c>
      <c r="N93" s="40">
        <v>267500</v>
      </c>
      <c r="O93" s="40">
        <v>5031061</v>
      </c>
      <c r="P93" s="40">
        <v>196899</v>
      </c>
      <c r="Q93" s="40">
        <v>3222.49</v>
      </c>
      <c r="R93" s="40">
        <v>157.88</v>
      </c>
      <c r="S93" s="41" t="s">
        <v>14</v>
      </c>
      <c r="T93" s="40"/>
      <c r="U93" s="40"/>
      <c r="V93" s="41" t="s">
        <v>14</v>
      </c>
      <c r="W93" s="40"/>
      <c r="X93" s="40"/>
      <c r="Y93" s="40">
        <v>0</v>
      </c>
      <c r="Z93" s="41" t="s">
        <v>169</v>
      </c>
      <c r="AA93" s="40"/>
      <c r="AB93" s="40">
        <f t="shared" si="28"/>
        <v>271231.47340889275</v>
      </c>
      <c r="AC93" s="40">
        <f t="shared" si="24"/>
        <v>6271560.6936416179</v>
      </c>
      <c r="AD93" s="40">
        <f t="shared" si="25"/>
        <v>283591.97907584999</v>
      </c>
      <c r="AE93" s="42">
        <f t="shared" si="22"/>
        <v>6585138.728323699</v>
      </c>
      <c r="AF93" s="42">
        <f t="shared" si="26"/>
        <v>297771.57802964252</v>
      </c>
      <c r="AG93" s="43">
        <v>36526</v>
      </c>
      <c r="AH93" s="38"/>
      <c r="AI93" s="44">
        <v>3085.54</v>
      </c>
      <c r="AJ93" s="44">
        <v>3065.58</v>
      </c>
      <c r="AK93" s="44">
        <v>3029.63</v>
      </c>
      <c r="AL93" s="39"/>
      <c r="AM93" s="39"/>
      <c r="AN93" s="39"/>
      <c r="AO93" s="39"/>
      <c r="AP93" s="43">
        <v>42969</v>
      </c>
      <c r="AQ93" s="43">
        <v>36434</v>
      </c>
      <c r="AR93" s="37" t="s">
        <v>170</v>
      </c>
      <c r="AS93" s="37" t="s">
        <v>192</v>
      </c>
      <c r="AT93" s="37" t="s">
        <v>325</v>
      </c>
      <c r="AU93" s="28">
        <v>2016</v>
      </c>
      <c r="AV93" s="38"/>
      <c r="AW93" s="38"/>
      <c r="AX93" s="38"/>
    </row>
    <row r="94" spans="1:50" x14ac:dyDescent="0.25">
      <c r="A94" s="26" t="s">
        <v>504</v>
      </c>
      <c r="B94" s="36" t="s">
        <v>495</v>
      </c>
      <c r="C94" s="37" t="s">
        <v>495</v>
      </c>
      <c r="D94" s="38">
        <v>772723</v>
      </c>
      <c r="E94" s="37" t="s">
        <v>194</v>
      </c>
      <c r="F94" s="38">
        <v>12</v>
      </c>
      <c r="G94" s="37" t="s">
        <v>165</v>
      </c>
      <c r="H94" s="37" t="s">
        <v>507</v>
      </c>
      <c r="I94" s="37" t="s">
        <v>214</v>
      </c>
      <c r="J94" s="37" t="s">
        <v>508</v>
      </c>
      <c r="K94" s="37" t="s">
        <v>498</v>
      </c>
      <c r="L94" s="39"/>
      <c r="M94" s="40">
        <f t="shared" si="27"/>
        <v>0</v>
      </c>
      <c r="N94" s="40">
        <v>910000</v>
      </c>
      <c r="O94" s="40"/>
      <c r="P94" s="40">
        <v>368875</v>
      </c>
      <c r="Q94" s="40"/>
      <c r="R94" s="40">
        <v>537.08000000000004</v>
      </c>
      <c r="S94" s="41" t="s">
        <v>14</v>
      </c>
      <c r="T94" s="40"/>
      <c r="U94" s="40"/>
      <c r="V94" s="41" t="s">
        <v>14</v>
      </c>
      <c r="W94" s="40"/>
      <c r="X94" s="40"/>
      <c r="Y94" s="40">
        <v>0</v>
      </c>
      <c r="Z94" s="41" t="s">
        <v>169</v>
      </c>
      <c r="AA94" s="40"/>
      <c r="AB94" s="40">
        <f t="shared" si="28"/>
        <v>922693.98430688749</v>
      </c>
      <c r="AC94" s="40">
        <f t="shared" si="24"/>
        <v>0</v>
      </c>
      <c r="AD94" s="40">
        <f t="shared" si="25"/>
        <v>964742.80732345232</v>
      </c>
      <c r="AE94" s="42">
        <f t="shared" si="22"/>
        <v>0</v>
      </c>
      <c r="AF94" s="42">
        <f t="shared" si="26"/>
        <v>1012979.947689625</v>
      </c>
      <c r="AG94" s="43">
        <v>39814</v>
      </c>
      <c r="AH94" s="38"/>
      <c r="AI94" s="44">
        <v>217.71</v>
      </c>
      <c r="AJ94" s="44">
        <v>217.71</v>
      </c>
      <c r="AK94" s="44">
        <v>215.8</v>
      </c>
      <c r="AL94" s="39"/>
      <c r="AM94" s="39"/>
      <c r="AN94" s="39"/>
      <c r="AO94" s="39"/>
      <c r="AP94" s="43">
        <v>43158</v>
      </c>
      <c r="AQ94" s="43">
        <v>40227</v>
      </c>
      <c r="AR94" s="37" t="s">
        <v>170</v>
      </c>
      <c r="AS94" s="37" t="s">
        <v>170</v>
      </c>
      <c r="AT94" s="37" t="s">
        <v>325</v>
      </c>
      <c r="AU94" s="28">
        <v>2016</v>
      </c>
      <c r="AV94" s="38"/>
      <c r="AW94" s="38"/>
      <c r="AX94" s="38"/>
    </row>
    <row r="95" spans="1:50" x14ac:dyDescent="0.25">
      <c r="A95" s="26" t="s">
        <v>509</v>
      </c>
      <c r="B95" s="36" t="s">
        <v>510</v>
      </c>
      <c r="C95" s="37" t="s">
        <v>510</v>
      </c>
      <c r="D95" s="38">
        <v>777772</v>
      </c>
      <c r="E95" s="37" t="s">
        <v>175</v>
      </c>
      <c r="F95" s="38">
        <v>12</v>
      </c>
      <c r="G95" s="37" t="s">
        <v>165</v>
      </c>
      <c r="H95" s="37" t="s">
        <v>511</v>
      </c>
      <c r="I95" s="37" t="s">
        <v>169</v>
      </c>
      <c r="J95" s="37" t="s">
        <v>512</v>
      </c>
      <c r="K95" s="37" t="s">
        <v>169</v>
      </c>
      <c r="L95" s="39"/>
      <c r="M95" s="40">
        <f t="shared" si="27"/>
        <v>0</v>
      </c>
      <c r="N95" s="40"/>
      <c r="O95" s="40"/>
      <c r="P95" s="40"/>
      <c r="Q95" s="40"/>
      <c r="R95" s="40"/>
      <c r="S95" s="41" t="s">
        <v>14</v>
      </c>
      <c r="T95" s="40"/>
      <c r="U95" s="40"/>
      <c r="V95" s="41" t="s">
        <v>14</v>
      </c>
      <c r="W95" s="40"/>
      <c r="X95" s="40"/>
      <c r="Y95" s="40">
        <v>0</v>
      </c>
      <c r="Z95" s="41" t="s">
        <v>169</v>
      </c>
      <c r="AA95" s="40"/>
      <c r="AB95" s="40">
        <f t="shared" si="28"/>
        <v>0</v>
      </c>
      <c r="AC95" s="40">
        <f t="shared" si="24"/>
        <v>0</v>
      </c>
      <c r="AD95" s="40">
        <f t="shared" si="25"/>
        <v>0</v>
      </c>
      <c r="AE95" s="42">
        <f t="shared" si="22"/>
        <v>0</v>
      </c>
      <c r="AF95" s="42">
        <f t="shared" si="26"/>
        <v>0</v>
      </c>
      <c r="AG95" s="43">
        <v>42736</v>
      </c>
      <c r="AH95" s="38"/>
      <c r="AI95" s="44"/>
      <c r="AJ95" s="44"/>
      <c r="AK95" s="44"/>
      <c r="AL95" s="39"/>
      <c r="AM95" s="39"/>
      <c r="AN95" s="39"/>
      <c r="AO95" s="39"/>
      <c r="AP95" s="43">
        <v>43144</v>
      </c>
      <c r="AQ95" s="43">
        <v>42969</v>
      </c>
      <c r="AR95" s="37" t="s">
        <v>170</v>
      </c>
      <c r="AS95" s="37" t="s">
        <v>170</v>
      </c>
      <c r="AT95" s="37" t="s">
        <v>357</v>
      </c>
      <c r="AU95" s="28">
        <v>0</v>
      </c>
      <c r="AV95" s="38"/>
      <c r="AW95" s="38"/>
      <c r="AX95" s="38"/>
    </row>
    <row r="96" spans="1:50" x14ac:dyDescent="0.25">
      <c r="A96" s="26" t="s">
        <v>513</v>
      </c>
      <c r="B96" s="36" t="s">
        <v>510</v>
      </c>
      <c r="C96" s="37" t="s">
        <v>510</v>
      </c>
      <c r="D96" s="38">
        <v>777772</v>
      </c>
      <c r="E96" s="37" t="s">
        <v>175</v>
      </c>
      <c r="F96" s="38">
        <v>11</v>
      </c>
      <c r="G96" s="37" t="s">
        <v>176</v>
      </c>
      <c r="H96" s="37" t="s">
        <v>514</v>
      </c>
      <c r="I96" s="37" t="s">
        <v>169</v>
      </c>
      <c r="J96" s="37" t="s">
        <v>515</v>
      </c>
      <c r="K96" s="37" t="s">
        <v>169</v>
      </c>
      <c r="L96" s="39">
        <v>7120000</v>
      </c>
      <c r="M96" s="40">
        <f t="shared" si="27"/>
        <v>7225829.892650702</v>
      </c>
      <c r="N96" s="40"/>
      <c r="O96" s="40">
        <v>6880717</v>
      </c>
      <c r="P96" s="40">
        <v>1799513</v>
      </c>
      <c r="Q96" s="40">
        <v>4202.22</v>
      </c>
      <c r="R96" s="40"/>
      <c r="S96" s="41" t="s">
        <v>14</v>
      </c>
      <c r="T96" s="40"/>
      <c r="U96" s="40"/>
      <c r="V96" s="41" t="s">
        <v>14</v>
      </c>
      <c r="W96" s="40"/>
      <c r="X96" s="40"/>
      <c r="Y96" s="40">
        <v>0</v>
      </c>
      <c r="Z96" s="41" t="s">
        <v>169</v>
      </c>
      <c r="AA96" s="40"/>
      <c r="AB96" s="40">
        <f t="shared" si="28"/>
        <v>0</v>
      </c>
      <c r="AC96" s="40">
        <f t="shared" si="24"/>
        <v>8178298.9265070185</v>
      </c>
      <c r="AD96" s="40">
        <f t="shared" si="25"/>
        <v>0</v>
      </c>
      <c r="AE96" s="42">
        <f t="shared" si="22"/>
        <v>8587213.8728323691</v>
      </c>
      <c r="AF96" s="42">
        <f t="shared" si="26"/>
        <v>0</v>
      </c>
      <c r="AG96" s="43">
        <v>39448</v>
      </c>
      <c r="AH96" s="38"/>
      <c r="AI96" s="44">
        <v>5123.07</v>
      </c>
      <c r="AJ96" s="44">
        <v>5095.7700000000004</v>
      </c>
      <c r="AK96" s="44">
        <v>5038.66</v>
      </c>
      <c r="AL96" s="39"/>
      <c r="AM96" s="39"/>
      <c r="AN96" s="39"/>
      <c r="AO96" s="39"/>
      <c r="AP96" s="43">
        <v>42969</v>
      </c>
      <c r="AQ96" s="43">
        <v>39892</v>
      </c>
      <c r="AR96" s="37" t="s">
        <v>170</v>
      </c>
      <c r="AS96" s="37" t="s">
        <v>170</v>
      </c>
      <c r="AT96" s="37" t="s">
        <v>325</v>
      </c>
      <c r="AU96" s="28">
        <v>2016</v>
      </c>
      <c r="AV96" s="38"/>
      <c r="AW96" s="38"/>
      <c r="AX96" s="38"/>
    </row>
    <row r="97" spans="1:50" x14ac:dyDescent="0.25">
      <c r="A97" s="26" t="s">
        <v>33</v>
      </c>
      <c r="B97" s="36" t="s">
        <v>235</v>
      </c>
      <c r="C97" s="37" t="s">
        <v>235</v>
      </c>
      <c r="D97" s="38">
        <v>772724</v>
      </c>
      <c r="E97" s="37" t="s">
        <v>188</v>
      </c>
      <c r="F97" s="38">
        <v>11</v>
      </c>
      <c r="G97" s="37" t="s">
        <v>176</v>
      </c>
      <c r="H97" s="37" t="s">
        <v>34</v>
      </c>
      <c r="I97" s="37" t="s">
        <v>224</v>
      </c>
      <c r="J97" s="37" t="s">
        <v>516</v>
      </c>
      <c r="K97" s="37" t="s">
        <v>169</v>
      </c>
      <c r="L97" s="39">
        <v>24860000</v>
      </c>
      <c r="M97" s="40">
        <f t="shared" si="27"/>
        <v>25229512.799339391</v>
      </c>
      <c r="N97" s="40">
        <v>1330000</v>
      </c>
      <c r="O97" s="40">
        <v>23576937</v>
      </c>
      <c r="P97" s="40">
        <v>1230418</v>
      </c>
      <c r="Q97" s="40">
        <v>14672.37</v>
      </c>
      <c r="R97" s="40">
        <v>784.97</v>
      </c>
      <c r="S97" s="41" t="s">
        <v>14</v>
      </c>
      <c r="T97" s="40"/>
      <c r="U97" s="40"/>
      <c r="V97" s="41" t="s">
        <v>14</v>
      </c>
      <c r="W97" s="40"/>
      <c r="X97" s="40"/>
      <c r="Y97" s="40">
        <v>0</v>
      </c>
      <c r="Z97" s="41" t="s">
        <v>169</v>
      </c>
      <c r="AA97" s="40"/>
      <c r="AB97" s="40">
        <f t="shared" si="28"/>
        <v>1348552.7462946817</v>
      </c>
      <c r="AC97" s="40">
        <f t="shared" si="24"/>
        <v>28555127.993393891</v>
      </c>
      <c r="AD97" s="40">
        <f t="shared" si="25"/>
        <v>1410008.718395815</v>
      </c>
      <c r="AE97" s="42">
        <f t="shared" si="22"/>
        <v>29982884.393063586</v>
      </c>
      <c r="AF97" s="42">
        <f t="shared" si="26"/>
        <v>1480509.1543156058</v>
      </c>
      <c r="AG97" s="43">
        <v>38917</v>
      </c>
      <c r="AH97" s="38"/>
      <c r="AI97" s="44">
        <v>14641.3</v>
      </c>
      <c r="AJ97" s="44">
        <v>14547.75</v>
      </c>
      <c r="AK97" s="44">
        <v>14377.66</v>
      </c>
      <c r="AL97" s="39"/>
      <c r="AM97" s="39"/>
      <c r="AN97" s="39"/>
      <c r="AO97" s="39"/>
      <c r="AP97" s="43">
        <v>42969</v>
      </c>
      <c r="AQ97" s="43">
        <v>39048</v>
      </c>
      <c r="AR97" s="37" t="s">
        <v>170</v>
      </c>
      <c r="AS97" s="37" t="s">
        <v>170</v>
      </c>
      <c r="AT97" s="37" t="s">
        <v>325</v>
      </c>
      <c r="AU97" s="28">
        <v>2016</v>
      </c>
      <c r="AV97" s="38"/>
      <c r="AW97" s="38"/>
      <c r="AX97" s="38"/>
    </row>
    <row r="98" spans="1:50" x14ac:dyDescent="0.25">
      <c r="A98" s="26" t="s">
        <v>517</v>
      </c>
      <c r="B98" s="36" t="s">
        <v>518</v>
      </c>
      <c r="C98" s="37" t="s">
        <v>518</v>
      </c>
      <c r="D98" s="38">
        <v>777773</v>
      </c>
      <c r="E98" s="37" t="s">
        <v>277</v>
      </c>
      <c r="F98" s="38">
        <v>11</v>
      </c>
      <c r="G98" s="37" t="s">
        <v>176</v>
      </c>
      <c r="H98" s="37" t="s">
        <v>519</v>
      </c>
      <c r="I98" s="37" t="s">
        <v>279</v>
      </c>
      <c r="J98" s="37" t="s">
        <v>520</v>
      </c>
      <c r="K98" s="37" t="s">
        <v>169</v>
      </c>
      <c r="L98" s="39">
        <v>180000</v>
      </c>
      <c r="M98" s="40">
        <f t="shared" si="27"/>
        <v>182675.47481420316</v>
      </c>
      <c r="N98" s="40">
        <v>57000</v>
      </c>
      <c r="O98" s="40">
        <v>172636</v>
      </c>
      <c r="P98" s="40"/>
      <c r="Q98" s="40">
        <v>106.24</v>
      </c>
      <c r="R98" s="40">
        <v>33.64</v>
      </c>
      <c r="S98" s="41" t="s">
        <v>14</v>
      </c>
      <c r="T98" s="40"/>
      <c r="U98" s="40"/>
      <c r="V98" s="41" t="s">
        <v>14</v>
      </c>
      <c r="W98" s="40"/>
      <c r="X98" s="40"/>
      <c r="Y98" s="40">
        <v>0</v>
      </c>
      <c r="Z98" s="41" t="s">
        <v>169</v>
      </c>
      <c r="AA98" s="40"/>
      <c r="AB98" s="40">
        <f t="shared" si="28"/>
        <v>57795.1176983435</v>
      </c>
      <c r="AC98" s="40">
        <f t="shared" si="24"/>
        <v>206754.7481420314</v>
      </c>
      <c r="AD98" s="40">
        <f t="shared" si="25"/>
        <v>60428.945074106356</v>
      </c>
      <c r="AE98" s="42">
        <f t="shared" si="22"/>
        <v>217092.48554913298</v>
      </c>
      <c r="AF98" s="42">
        <f t="shared" si="26"/>
        <v>63450.392327811678</v>
      </c>
      <c r="AG98" s="43">
        <v>36704</v>
      </c>
      <c r="AH98" s="38"/>
      <c r="AI98" s="44">
        <v>101.89</v>
      </c>
      <c r="AJ98" s="44">
        <v>101.2</v>
      </c>
      <c r="AK98" s="44">
        <v>100.01</v>
      </c>
      <c r="AL98" s="39"/>
      <c r="AM98" s="39"/>
      <c r="AN98" s="39"/>
      <c r="AO98" s="39"/>
      <c r="AP98" s="43">
        <v>43146</v>
      </c>
      <c r="AQ98" s="43">
        <v>36833</v>
      </c>
      <c r="AR98" s="37" t="s">
        <v>170</v>
      </c>
      <c r="AS98" s="37" t="s">
        <v>170</v>
      </c>
      <c r="AT98" s="37" t="s">
        <v>281</v>
      </c>
      <c r="AU98" s="28">
        <v>2016</v>
      </c>
      <c r="AV98" s="38"/>
      <c r="AW98" s="38"/>
      <c r="AX98" s="38"/>
    </row>
    <row r="99" spans="1:50" x14ac:dyDescent="0.25">
      <c r="A99" s="26" t="s">
        <v>521</v>
      </c>
      <c r="B99" s="36" t="s">
        <v>522</v>
      </c>
      <c r="C99" s="37" t="s">
        <v>522</v>
      </c>
      <c r="D99" s="38">
        <v>777773</v>
      </c>
      <c r="E99" s="37" t="s">
        <v>277</v>
      </c>
      <c r="F99" s="38">
        <v>99</v>
      </c>
      <c r="G99" s="37" t="s">
        <v>253</v>
      </c>
      <c r="H99" s="37" t="s">
        <v>523</v>
      </c>
      <c r="I99" s="37" t="s">
        <v>524</v>
      </c>
      <c r="J99" s="37" t="s">
        <v>525</v>
      </c>
      <c r="K99" s="37" t="s">
        <v>169</v>
      </c>
      <c r="L99" s="39">
        <v>310000</v>
      </c>
      <c r="M99" s="40">
        <f t="shared" si="27"/>
        <v>314607.76218001655</v>
      </c>
      <c r="N99" s="40"/>
      <c r="O99" s="40">
        <v>281148</v>
      </c>
      <c r="P99" s="40"/>
      <c r="Q99" s="40">
        <v>182.96</v>
      </c>
      <c r="R99" s="40"/>
      <c r="S99" s="41" t="s">
        <v>14</v>
      </c>
      <c r="T99" s="40"/>
      <c r="U99" s="40"/>
      <c r="V99" s="41" t="s">
        <v>14</v>
      </c>
      <c r="W99" s="40"/>
      <c r="X99" s="40"/>
      <c r="Y99" s="40">
        <v>0</v>
      </c>
      <c r="Z99" s="41" t="s">
        <v>169</v>
      </c>
      <c r="AA99" s="40"/>
      <c r="AB99" s="40">
        <f t="shared" si="28"/>
        <v>0</v>
      </c>
      <c r="AC99" s="40">
        <f t="shared" si="24"/>
        <v>356077.62180016516</v>
      </c>
      <c r="AD99" s="40">
        <f t="shared" si="25"/>
        <v>0</v>
      </c>
      <c r="AE99" s="42">
        <f t="shared" si="22"/>
        <v>373881.5028901734</v>
      </c>
      <c r="AF99" s="42">
        <f t="shared" si="26"/>
        <v>0</v>
      </c>
      <c r="AG99" s="43">
        <v>36526</v>
      </c>
      <c r="AH99" s="38"/>
      <c r="AI99" s="44">
        <v>165.93</v>
      </c>
      <c r="AJ99" s="44">
        <v>164.82</v>
      </c>
      <c r="AK99" s="44">
        <v>162.87</v>
      </c>
      <c r="AL99" s="39"/>
      <c r="AM99" s="39"/>
      <c r="AN99" s="39"/>
      <c r="AO99" s="39"/>
      <c r="AP99" s="43">
        <v>42969</v>
      </c>
      <c r="AQ99" s="43">
        <v>36434</v>
      </c>
      <c r="AR99" s="37" t="s">
        <v>170</v>
      </c>
      <c r="AS99" s="37" t="s">
        <v>192</v>
      </c>
      <c r="AT99" s="37" t="s">
        <v>526</v>
      </c>
      <c r="AU99" s="28">
        <v>2016</v>
      </c>
      <c r="AV99" s="38"/>
      <c r="AW99" s="38"/>
      <c r="AX99" s="38"/>
    </row>
    <row r="100" spans="1:50" x14ac:dyDescent="0.25">
      <c r="A100" s="26" t="s">
        <v>521</v>
      </c>
      <c r="B100" s="36" t="s">
        <v>522</v>
      </c>
      <c r="C100" s="37" t="s">
        <v>522</v>
      </c>
      <c r="D100" s="38">
        <v>777773</v>
      </c>
      <c r="E100" s="37" t="s">
        <v>277</v>
      </c>
      <c r="F100" s="38">
        <v>99</v>
      </c>
      <c r="G100" s="37" t="s">
        <v>253</v>
      </c>
      <c r="H100" s="37" t="s">
        <v>527</v>
      </c>
      <c r="I100" s="37" t="s">
        <v>524</v>
      </c>
      <c r="J100" s="37" t="s">
        <v>528</v>
      </c>
      <c r="K100" s="37" t="s">
        <v>169</v>
      </c>
      <c r="L100" s="39">
        <v>25000</v>
      </c>
      <c r="M100" s="40">
        <f t="shared" si="27"/>
        <v>25371.593724194881</v>
      </c>
      <c r="N100" s="40">
        <v>5000</v>
      </c>
      <c r="O100" s="40">
        <v>19729</v>
      </c>
      <c r="P100" s="40">
        <v>27416</v>
      </c>
      <c r="Q100" s="40">
        <v>14.76</v>
      </c>
      <c r="R100" s="40">
        <v>2.95</v>
      </c>
      <c r="S100" s="41" t="s">
        <v>14</v>
      </c>
      <c r="T100" s="40"/>
      <c r="U100" s="40"/>
      <c r="V100" s="41" t="s">
        <v>14</v>
      </c>
      <c r="W100" s="40"/>
      <c r="X100" s="40"/>
      <c r="Y100" s="40">
        <v>0</v>
      </c>
      <c r="Z100" s="41" t="s">
        <v>169</v>
      </c>
      <c r="AA100" s="40"/>
      <c r="AB100" s="40">
        <f t="shared" si="28"/>
        <v>5069.7471665213598</v>
      </c>
      <c r="AC100" s="40">
        <f t="shared" si="24"/>
        <v>28715.937241948803</v>
      </c>
      <c r="AD100" s="40">
        <f t="shared" si="25"/>
        <v>5300.7846556233644</v>
      </c>
      <c r="AE100" s="42">
        <f t="shared" si="22"/>
        <v>30151.734104046245</v>
      </c>
      <c r="AF100" s="42">
        <f t="shared" si="26"/>
        <v>5565.8238884045331</v>
      </c>
      <c r="AG100" s="43">
        <v>39083</v>
      </c>
      <c r="AH100" s="38"/>
      <c r="AI100" s="44">
        <v>27.82</v>
      </c>
      <c r="AJ100" s="44">
        <v>27.75</v>
      </c>
      <c r="AK100" s="44">
        <v>27.47</v>
      </c>
      <c r="AL100" s="39"/>
      <c r="AM100" s="39"/>
      <c r="AN100" s="39"/>
      <c r="AO100" s="39"/>
      <c r="AP100" s="43">
        <v>42969</v>
      </c>
      <c r="AQ100" s="43">
        <v>36434</v>
      </c>
      <c r="AR100" s="37" t="s">
        <v>170</v>
      </c>
      <c r="AS100" s="37" t="s">
        <v>192</v>
      </c>
      <c r="AT100" s="37" t="s">
        <v>325</v>
      </c>
      <c r="AU100" s="28">
        <v>2016</v>
      </c>
      <c r="AV100" s="38"/>
      <c r="AW100" s="38"/>
      <c r="AX100" s="38"/>
    </row>
    <row r="101" spans="1:50" x14ac:dyDescent="0.25">
      <c r="A101" s="26" t="s">
        <v>529</v>
      </c>
      <c r="B101" s="36" t="s">
        <v>522</v>
      </c>
      <c r="C101" s="37" t="s">
        <v>522</v>
      </c>
      <c r="D101" s="38">
        <v>772724</v>
      </c>
      <c r="E101" s="37" t="s">
        <v>188</v>
      </c>
      <c r="F101" s="38">
        <v>11</v>
      </c>
      <c r="G101" s="37" t="s">
        <v>176</v>
      </c>
      <c r="H101" s="37" t="s">
        <v>530</v>
      </c>
      <c r="I101" s="37" t="s">
        <v>531</v>
      </c>
      <c r="J101" s="37" t="s">
        <v>532</v>
      </c>
      <c r="K101" s="37" t="s">
        <v>169</v>
      </c>
      <c r="L101" s="39">
        <v>3570000</v>
      </c>
      <c r="M101" s="40">
        <f t="shared" si="27"/>
        <v>3623063.5838150289</v>
      </c>
      <c r="N101" s="40"/>
      <c r="O101" s="40">
        <v>3354041</v>
      </c>
      <c r="P101" s="40">
        <v>199392</v>
      </c>
      <c r="Q101" s="40">
        <v>2107.0100000000002</v>
      </c>
      <c r="R101" s="40"/>
      <c r="S101" s="41" t="s">
        <v>14</v>
      </c>
      <c r="T101" s="40"/>
      <c r="U101" s="40"/>
      <c r="V101" s="41" t="s">
        <v>14</v>
      </c>
      <c r="W101" s="40"/>
      <c r="X101" s="40"/>
      <c r="Y101" s="40">
        <v>0</v>
      </c>
      <c r="Z101" s="41" t="s">
        <v>169</v>
      </c>
      <c r="AA101" s="40"/>
      <c r="AB101" s="40">
        <f t="shared" si="28"/>
        <v>0</v>
      </c>
      <c r="AC101" s="40">
        <f t="shared" si="24"/>
        <v>4100635.8381502884</v>
      </c>
      <c r="AD101" s="40">
        <f t="shared" si="25"/>
        <v>0</v>
      </c>
      <c r="AE101" s="42">
        <f t="shared" si="22"/>
        <v>4305667.6300578034</v>
      </c>
      <c r="AF101" s="42">
        <f t="shared" si="26"/>
        <v>0</v>
      </c>
      <c r="AG101" s="43">
        <v>36892</v>
      </c>
      <c r="AH101" s="38"/>
      <c r="AI101" s="44">
        <v>2097.23</v>
      </c>
      <c r="AJ101" s="44">
        <v>2083.9299999999998</v>
      </c>
      <c r="AK101" s="44">
        <v>2059.61</v>
      </c>
      <c r="AL101" s="39"/>
      <c r="AM101" s="39"/>
      <c r="AN101" s="39"/>
      <c r="AO101" s="39"/>
      <c r="AP101" s="43">
        <v>42969</v>
      </c>
      <c r="AQ101" s="43">
        <v>36434</v>
      </c>
      <c r="AR101" s="37" t="s">
        <v>170</v>
      </c>
      <c r="AS101" s="37" t="s">
        <v>192</v>
      </c>
      <c r="AT101" s="37" t="s">
        <v>533</v>
      </c>
      <c r="AU101" s="28">
        <v>2016</v>
      </c>
      <c r="AV101" s="38"/>
      <c r="AW101" s="38"/>
      <c r="AX101" s="38" t="s">
        <v>172</v>
      </c>
    </row>
    <row r="102" spans="1:50" x14ac:dyDescent="0.25">
      <c r="A102" s="26" t="s">
        <v>534</v>
      </c>
      <c r="B102" s="36" t="s">
        <v>522</v>
      </c>
      <c r="C102" s="37" t="s">
        <v>522</v>
      </c>
      <c r="D102" s="38">
        <v>772724</v>
      </c>
      <c r="E102" s="37" t="s">
        <v>188</v>
      </c>
      <c r="F102" s="38">
        <v>15</v>
      </c>
      <c r="G102" s="37" t="s">
        <v>535</v>
      </c>
      <c r="H102" s="37" t="s">
        <v>536</v>
      </c>
      <c r="I102" s="37" t="s">
        <v>537</v>
      </c>
      <c r="J102" s="37" t="s">
        <v>538</v>
      </c>
      <c r="K102" s="37" t="s">
        <v>169</v>
      </c>
      <c r="L102" s="39">
        <v>1650000</v>
      </c>
      <c r="M102" s="40">
        <f t="shared" si="27"/>
        <v>1674525.1857968622</v>
      </c>
      <c r="N102" s="40"/>
      <c r="O102" s="40">
        <v>1479725</v>
      </c>
      <c r="P102" s="40"/>
      <c r="Q102" s="40">
        <v>973.83</v>
      </c>
      <c r="R102" s="40"/>
      <c r="S102" s="41" t="s">
        <v>14</v>
      </c>
      <c r="T102" s="40"/>
      <c r="U102" s="40"/>
      <c r="V102" s="41" t="s">
        <v>14</v>
      </c>
      <c r="W102" s="40"/>
      <c r="X102" s="40"/>
      <c r="Y102" s="40">
        <v>0</v>
      </c>
      <c r="Z102" s="41" t="s">
        <v>169</v>
      </c>
      <c r="AA102" s="40"/>
      <c r="AB102" s="40">
        <f t="shared" si="28"/>
        <v>0</v>
      </c>
      <c r="AC102" s="40">
        <f t="shared" si="24"/>
        <v>1895251.857968621</v>
      </c>
      <c r="AD102" s="40">
        <f t="shared" si="25"/>
        <v>0</v>
      </c>
      <c r="AE102" s="42">
        <f>AC102*1.05+123000</f>
        <v>2113014.4508670522</v>
      </c>
      <c r="AF102" s="42">
        <v>10000</v>
      </c>
      <c r="AG102" s="38"/>
      <c r="AH102" s="38"/>
      <c r="AI102" s="44">
        <v>873.33</v>
      </c>
      <c r="AJ102" s="44">
        <v>867.46</v>
      </c>
      <c r="AK102" s="44">
        <v>857.19</v>
      </c>
      <c r="AL102" s="39"/>
      <c r="AM102" s="39"/>
      <c r="AN102" s="39"/>
      <c r="AO102" s="39"/>
      <c r="AP102" s="43">
        <v>42969</v>
      </c>
      <c r="AQ102" s="43">
        <v>36434</v>
      </c>
      <c r="AR102" s="37" t="s">
        <v>170</v>
      </c>
      <c r="AS102" s="37" t="s">
        <v>192</v>
      </c>
      <c r="AT102" s="37" t="s">
        <v>325</v>
      </c>
      <c r="AU102" s="28">
        <v>2016</v>
      </c>
      <c r="AV102" s="38"/>
      <c r="AW102" s="38"/>
      <c r="AX102" s="38" t="s">
        <v>539</v>
      </c>
    </row>
    <row r="103" spans="1:50" ht="13.5" customHeight="1" x14ac:dyDescent="0.25">
      <c r="A103" s="26" t="s">
        <v>540</v>
      </c>
      <c r="B103" s="36" t="s">
        <v>522</v>
      </c>
      <c r="C103" s="37" t="s">
        <v>522</v>
      </c>
      <c r="D103" s="38">
        <v>772724</v>
      </c>
      <c r="E103" s="37" t="s">
        <v>188</v>
      </c>
      <c r="F103" s="38">
        <v>11</v>
      </c>
      <c r="G103" s="37" t="s">
        <v>176</v>
      </c>
      <c r="H103" s="37" t="s">
        <v>541</v>
      </c>
      <c r="I103" s="37" t="s">
        <v>537</v>
      </c>
      <c r="J103" s="37" t="s">
        <v>542</v>
      </c>
      <c r="K103" s="37" t="s">
        <v>169</v>
      </c>
      <c r="L103" s="39">
        <v>475000</v>
      </c>
      <c r="M103" s="40">
        <f t="shared" si="27"/>
        <v>482060.28075970273</v>
      </c>
      <c r="N103" s="40"/>
      <c r="O103" s="40">
        <v>443917</v>
      </c>
      <c r="P103" s="40"/>
      <c r="Q103" s="40">
        <v>280.35000000000002</v>
      </c>
      <c r="R103" s="40"/>
      <c r="S103" s="41" t="s">
        <v>14</v>
      </c>
      <c r="T103" s="40"/>
      <c r="U103" s="40"/>
      <c r="V103" s="41" t="s">
        <v>14</v>
      </c>
      <c r="W103" s="40"/>
      <c r="X103" s="40"/>
      <c r="Y103" s="40">
        <v>0</v>
      </c>
      <c r="Z103" s="41" t="s">
        <v>169</v>
      </c>
      <c r="AA103" s="40"/>
      <c r="AB103" s="40">
        <f t="shared" si="28"/>
        <v>0</v>
      </c>
      <c r="AC103" s="40">
        <f t="shared" si="24"/>
        <v>545602.80759702716</v>
      </c>
      <c r="AD103" s="40">
        <f t="shared" si="25"/>
        <v>0</v>
      </c>
      <c r="AE103" s="42">
        <f t="shared" ref="AE103:AF107" si="29">AC103*1.05</f>
        <v>572882.94797687849</v>
      </c>
      <c r="AF103" s="42">
        <f t="shared" si="29"/>
        <v>0</v>
      </c>
      <c r="AG103" s="38"/>
      <c r="AH103" s="38"/>
      <c r="AI103" s="44">
        <v>262</v>
      </c>
      <c r="AJ103" s="44">
        <v>260.24</v>
      </c>
      <c r="AK103" s="44">
        <v>257.16000000000003</v>
      </c>
      <c r="AL103" s="39"/>
      <c r="AM103" s="39"/>
      <c r="AN103" s="39"/>
      <c r="AO103" s="39"/>
      <c r="AP103" s="43">
        <v>42969</v>
      </c>
      <c r="AQ103" s="43">
        <v>36434</v>
      </c>
      <c r="AR103" s="37" t="s">
        <v>170</v>
      </c>
      <c r="AS103" s="37" t="s">
        <v>192</v>
      </c>
      <c r="AT103" s="37" t="s">
        <v>325</v>
      </c>
      <c r="AU103" s="28">
        <v>2016</v>
      </c>
      <c r="AV103" s="38"/>
      <c r="AW103" s="38"/>
      <c r="AX103" s="38" t="s">
        <v>539</v>
      </c>
    </row>
    <row r="104" spans="1:50" x14ac:dyDescent="0.25">
      <c r="A104" s="26" t="s">
        <v>543</v>
      </c>
      <c r="B104" s="36" t="s">
        <v>522</v>
      </c>
      <c r="C104" s="37" t="s">
        <v>522</v>
      </c>
      <c r="D104" s="38">
        <v>772724</v>
      </c>
      <c r="E104" s="37" t="s">
        <v>188</v>
      </c>
      <c r="F104" s="38">
        <v>11</v>
      </c>
      <c r="G104" s="37" t="s">
        <v>176</v>
      </c>
      <c r="H104" s="37" t="s">
        <v>544</v>
      </c>
      <c r="I104" s="37" t="s">
        <v>545</v>
      </c>
      <c r="J104" s="37" t="s">
        <v>546</v>
      </c>
      <c r="K104" s="37" t="s">
        <v>169</v>
      </c>
      <c r="L104" s="39">
        <v>600000</v>
      </c>
      <c r="M104" s="40">
        <f t="shared" si="27"/>
        <v>608918.24938067712</v>
      </c>
      <c r="N104" s="40"/>
      <c r="O104" s="40">
        <v>542566</v>
      </c>
      <c r="P104" s="40"/>
      <c r="Q104" s="40">
        <v>354.12</v>
      </c>
      <c r="R104" s="40"/>
      <c r="S104" s="41" t="s">
        <v>14</v>
      </c>
      <c r="T104" s="40"/>
      <c r="U104" s="40"/>
      <c r="V104" s="41" t="s">
        <v>14</v>
      </c>
      <c r="W104" s="40"/>
      <c r="X104" s="40"/>
      <c r="Y104" s="40">
        <v>0</v>
      </c>
      <c r="Z104" s="41" t="s">
        <v>169</v>
      </c>
      <c r="AA104" s="40"/>
      <c r="AB104" s="40">
        <f t="shared" si="28"/>
        <v>0</v>
      </c>
      <c r="AC104" s="40">
        <f t="shared" si="24"/>
        <v>689182.49380677124</v>
      </c>
      <c r="AD104" s="40">
        <f t="shared" si="25"/>
        <v>0</v>
      </c>
      <c r="AE104" s="42">
        <f t="shared" si="29"/>
        <v>723641.61849710986</v>
      </c>
      <c r="AF104" s="42">
        <f t="shared" si="29"/>
        <v>0</v>
      </c>
      <c r="AG104" s="38"/>
      <c r="AH104" s="38"/>
      <c r="AI104" s="44">
        <v>320.22000000000003</v>
      </c>
      <c r="AJ104" s="44">
        <v>318.07</v>
      </c>
      <c r="AK104" s="44">
        <v>314.3</v>
      </c>
      <c r="AL104" s="39"/>
      <c r="AM104" s="39"/>
      <c r="AN104" s="39"/>
      <c r="AO104" s="39"/>
      <c r="AP104" s="43">
        <v>42969</v>
      </c>
      <c r="AQ104" s="43">
        <v>36434</v>
      </c>
      <c r="AR104" s="37" t="s">
        <v>170</v>
      </c>
      <c r="AS104" s="37" t="s">
        <v>192</v>
      </c>
      <c r="AT104" s="37" t="s">
        <v>325</v>
      </c>
      <c r="AU104" s="28">
        <v>2016</v>
      </c>
      <c r="AV104" s="38"/>
      <c r="AW104" s="38"/>
      <c r="AX104" s="38" t="s">
        <v>172</v>
      </c>
    </row>
    <row r="105" spans="1:50" x14ac:dyDescent="0.25">
      <c r="A105" s="26" t="s">
        <v>547</v>
      </c>
      <c r="B105" s="36" t="s">
        <v>522</v>
      </c>
      <c r="C105" s="37" t="s">
        <v>522</v>
      </c>
      <c r="D105" s="38">
        <v>777773</v>
      </c>
      <c r="E105" s="37" t="s">
        <v>277</v>
      </c>
      <c r="F105" s="38">
        <v>99</v>
      </c>
      <c r="G105" s="37" t="s">
        <v>253</v>
      </c>
      <c r="H105" s="37" t="s">
        <v>548</v>
      </c>
      <c r="I105" s="37" t="s">
        <v>524</v>
      </c>
      <c r="J105" s="37" t="s">
        <v>549</v>
      </c>
      <c r="K105" s="37" t="s">
        <v>169</v>
      </c>
      <c r="L105" s="39">
        <v>120000</v>
      </c>
      <c r="M105" s="40">
        <f t="shared" si="27"/>
        <v>121783.64987613543</v>
      </c>
      <c r="N105" s="40">
        <v>40000</v>
      </c>
      <c r="O105" s="40">
        <v>98648</v>
      </c>
      <c r="P105" s="40">
        <v>15952</v>
      </c>
      <c r="Q105" s="40">
        <v>70.819999999999993</v>
      </c>
      <c r="R105" s="40">
        <v>23.61</v>
      </c>
      <c r="S105" s="41" t="s">
        <v>14</v>
      </c>
      <c r="T105" s="40"/>
      <c r="U105" s="40"/>
      <c r="V105" s="41" t="s">
        <v>14</v>
      </c>
      <c r="W105" s="40"/>
      <c r="X105" s="40"/>
      <c r="Y105" s="40">
        <v>0</v>
      </c>
      <c r="Z105" s="41" t="s">
        <v>169</v>
      </c>
      <c r="AA105" s="40"/>
      <c r="AB105" s="40">
        <f t="shared" si="28"/>
        <v>40557.977332170878</v>
      </c>
      <c r="AC105" s="40">
        <f t="shared" si="24"/>
        <v>137836.49876135425</v>
      </c>
      <c r="AD105" s="40">
        <f t="shared" si="25"/>
        <v>42406.277244986915</v>
      </c>
      <c r="AE105" s="42">
        <f t="shared" si="29"/>
        <v>144728.32369942198</v>
      </c>
      <c r="AF105" s="42">
        <f t="shared" si="29"/>
        <v>44526.591107236265</v>
      </c>
      <c r="AG105" s="43">
        <v>39083</v>
      </c>
      <c r="AH105" s="38"/>
      <c r="AI105" s="44">
        <v>67.63</v>
      </c>
      <c r="AJ105" s="44">
        <v>67.239999999999995</v>
      </c>
      <c r="AK105" s="44">
        <v>66.48</v>
      </c>
      <c r="AL105" s="39"/>
      <c r="AM105" s="39"/>
      <c r="AN105" s="39"/>
      <c r="AO105" s="39"/>
      <c r="AP105" s="43">
        <v>42969</v>
      </c>
      <c r="AQ105" s="43">
        <v>36434</v>
      </c>
      <c r="AR105" s="37" t="s">
        <v>170</v>
      </c>
      <c r="AS105" s="37" t="s">
        <v>192</v>
      </c>
      <c r="AT105" s="37" t="s">
        <v>325</v>
      </c>
      <c r="AU105" s="28">
        <v>2016</v>
      </c>
      <c r="AV105" s="38"/>
      <c r="AW105" s="38"/>
      <c r="AX105" s="38" t="s">
        <v>550</v>
      </c>
    </row>
    <row r="106" spans="1:50" x14ac:dyDescent="0.25">
      <c r="A106" s="26" t="s">
        <v>551</v>
      </c>
      <c r="B106" s="36" t="s">
        <v>522</v>
      </c>
      <c r="C106" s="37" t="s">
        <v>522</v>
      </c>
      <c r="D106" s="38">
        <v>777772</v>
      </c>
      <c r="E106" s="37" t="s">
        <v>175</v>
      </c>
      <c r="F106" s="38">
        <v>99</v>
      </c>
      <c r="G106" s="37" t="s">
        <v>253</v>
      </c>
      <c r="H106" s="37" t="s">
        <v>552</v>
      </c>
      <c r="I106" s="37" t="s">
        <v>178</v>
      </c>
      <c r="J106" s="37" t="s">
        <v>553</v>
      </c>
      <c r="K106" s="37" t="s">
        <v>169</v>
      </c>
      <c r="L106" s="39">
        <v>5750000</v>
      </c>
      <c r="M106" s="40">
        <f t="shared" si="27"/>
        <v>5835466.5565648228</v>
      </c>
      <c r="N106" s="40"/>
      <c r="O106" s="40">
        <v>5277681</v>
      </c>
      <c r="P106" s="40"/>
      <c r="Q106" s="40">
        <v>3393.65</v>
      </c>
      <c r="R106" s="40"/>
      <c r="S106" s="41" t="s">
        <v>14</v>
      </c>
      <c r="T106" s="40"/>
      <c r="U106" s="40"/>
      <c r="V106" s="41" t="s">
        <v>14</v>
      </c>
      <c r="W106" s="40"/>
      <c r="X106" s="40"/>
      <c r="Y106" s="40">
        <v>0</v>
      </c>
      <c r="Z106" s="41" t="s">
        <v>169</v>
      </c>
      <c r="AA106" s="40"/>
      <c r="AB106" s="40">
        <f t="shared" si="28"/>
        <v>0</v>
      </c>
      <c r="AC106" s="40">
        <f t="shared" si="24"/>
        <v>6604665.5656482242</v>
      </c>
      <c r="AD106" s="40">
        <f t="shared" si="25"/>
        <v>0</v>
      </c>
      <c r="AE106" s="42">
        <f t="shared" si="29"/>
        <v>6934898.8439306356</v>
      </c>
      <c r="AF106" s="42">
        <f t="shared" si="29"/>
        <v>0</v>
      </c>
      <c r="AG106" s="43">
        <v>36526</v>
      </c>
      <c r="AH106" s="38"/>
      <c r="AI106" s="44">
        <v>3114.89</v>
      </c>
      <c r="AJ106" s="44">
        <v>3093.95</v>
      </c>
      <c r="AK106" s="44">
        <v>3057.3</v>
      </c>
      <c r="AL106" s="39"/>
      <c r="AM106" s="39"/>
      <c r="AN106" s="39"/>
      <c r="AO106" s="39"/>
      <c r="AP106" s="43">
        <v>42969</v>
      </c>
      <c r="AQ106" s="43">
        <v>36434</v>
      </c>
      <c r="AR106" s="37" t="s">
        <v>170</v>
      </c>
      <c r="AS106" s="37" t="s">
        <v>192</v>
      </c>
      <c r="AT106" s="37" t="s">
        <v>554</v>
      </c>
      <c r="AU106" s="28">
        <v>2016</v>
      </c>
      <c r="AV106" s="38"/>
      <c r="AW106" s="38"/>
      <c r="AX106" s="38"/>
    </row>
    <row r="107" spans="1:50" x14ac:dyDescent="0.25">
      <c r="A107" s="26" t="s">
        <v>521</v>
      </c>
      <c r="B107" s="36" t="s">
        <v>522</v>
      </c>
      <c r="C107" s="37" t="s">
        <v>522</v>
      </c>
      <c r="D107" s="38">
        <v>777773</v>
      </c>
      <c r="E107" s="37" t="s">
        <v>277</v>
      </c>
      <c r="F107" s="38">
        <v>11</v>
      </c>
      <c r="G107" s="37" t="s">
        <v>176</v>
      </c>
      <c r="H107" s="37" t="s">
        <v>555</v>
      </c>
      <c r="I107" s="37" t="s">
        <v>524</v>
      </c>
      <c r="J107" s="37" t="s">
        <v>556</v>
      </c>
      <c r="K107" s="37" t="s">
        <v>169</v>
      </c>
      <c r="L107" s="39">
        <v>11000</v>
      </c>
      <c r="M107" s="40">
        <f t="shared" si="27"/>
        <v>11163.501238645747</v>
      </c>
      <c r="N107" s="40"/>
      <c r="O107" s="40">
        <v>9865</v>
      </c>
      <c r="P107" s="40"/>
      <c r="Q107" s="40">
        <v>6.49</v>
      </c>
      <c r="R107" s="40"/>
      <c r="S107" s="41" t="s">
        <v>14</v>
      </c>
      <c r="T107" s="40"/>
      <c r="U107" s="40"/>
      <c r="V107" s="41" t="s">
        <v>14</v>
      </c>
      <c r="W107" s="40"/>
      <c r="X107" s="40"/>
      <c r="Y107" s="40">
        <v>0</v>
      </c>
      <c r="Z107" s="41" t="s">
        <v>169</v>
      </c>
      <c r="AA107" s="40"/>
      <c r="AB107" s="40">
        <f t="shared" si="28"/>
        <v>0</v>
      </c>
      <c r="AC107" s="40">
        <f t="shared" si="24"/>
        <v>12635.012386457473</v>
      </c>
      <c r="AD107" s="40">
        <f t="shared" si="25"/>
        <v>0</v>
      </c>
      <c r="AE107" s="42">
        <f t="shared" si="29"/>
        <v>13266.763005780347</v>
      </c>
      <c r="AF107" s="42">
        <f t="shared" si="29"/>
        <v>0</v>
      </c>
      <c r="AG107" s="43">
        <v>39995</v>
      </c>
      <c r="AH107" s="38"/>
      <c r="AI107" s="44">
        <v>5.82</v>
      </c>
      <c r="AJ107" s="44">
        <v>5.78</v>
      </c>
      <c r="AK107" s="44">
        <v>5.71</v>
      </c>
      <c r="AL107" s="39"/>
      <c r="AM107" s="39"/>
      <c r="AN107" s="39"/>
      <c r="AO107" s="39"/>
      <c r="AP107" s="43">
        <v>42969</v>
      </c>
      <c r="AQ107" s="43">
        <v>40196</v>
      </c>
      <c r="AR107" s="37" t="s">
        <v>170</v>
      </c>
      <c r="AS107" s="37" t="s">
        <v>170</v>
      </c>
      <c r="AT107" s="37" t="s">
        <v>325</v>
      </c>
      <c r="AU107" s="28">
        <v>2016</v>
      </c>
      <c r="AV107" s="38"/>
      <c r="AW107" s="38"/>
      <c r="AX107" s="38"/>
    </row>
    <row r="108" spans="1:50" x14ac:dyDescent="0.25">
      <c r="A108" s="26" t="s">
        <v>557</v>
      </c>
      <c r="B108" s="36" t="s">
        <v>522</v>
      </c>
      <c r="C108" s="37" t="s">
        <v>522</v>
      </c>
      <c r="D108" s="38">
        <v>772724</v>
      </c>
      <c r="E108" s="37" t="s">
        <v>188</v>
      </c>
      <c r="F108" s="38">
        <v>20</v>
      </c>
      <c r="G108" s="37" t="s">
        <v>558</v>
      </c>
      <c r="H108" s="37" t="s">
        <v>559</v>
      </c>
      <c r="I108" s="37" t="s">
        <v>537</v>
      </c>
      <c r="J108" s="37" t="s">
        <v>560</v>
      </c>
      <c r="K108" s="37" t="s">
        <v>169</v>
      </c>
      <c r="L108" s="39">
        <v>28000</v>
      </c>
      <c r="M108" s="40">
        <f t="shared" si="27"/>
        <v>28416.184971098268</v>
      </c>
      <c r="N108" s="40"/>
      <c r="O108" s="40">
        <v>24663</v>
      </c>
      <c r="P108" s="40"/>
      <c r="Q108" s="40">
        <v>16.53</v>
      </c>
      <c r="R108" s="40"/>
      <c r="S108" s="41" t="s">
        <v>14</v>
      </c>
      <c r="T108" s="40"/>
      <c r="U108" s="40"/>
      <c r="V108" s="41" t="s">
        <v>14</v>
      </c>
      <c r="W108" s="40"/>
      <c r="X108" s="40"/>
      <c r="Y108" s="40">
        <v>0</v>
      </c>
      <c r="Z108" s="41" t="s">
        <v>169</v>
      </c>
      <c r="AA108" s="40"/>
      <c r="AB108" s="40">
        <f t="shared" si="28"/>
        <v>0</v>
      </c>
      <c r="AC108" s="40">
        <f t="shared" si="24"/>
        <v>32161.84971098266</v>
      </c>
      <c r="AD108" s="40">
        <f t="shared" si="25"/>
        <v>0</v>
      </c>
      <c r="AE108" s="42">
        <f t="shared" ref="AE108:AE118" si="30">AC108*1.05</f>
        <v>33769.942196531796</v>
      </c>
      <c r="AF108" s="42">
        <v>20000</v>
      </c>
      <c r="AG108" s="43">
        <v>42005</v>
      </c>
      <c r="AH108" s="38"/>
      <c r="AI108" s="44">
        <v>14.56</v>
      </c>
      <c r="AJ108" s="44">
        <v>14.46</v>
      </c>
      <c r="AK108" s="44">
        <v>14.29</v>
      </c>
      <c r="AL108" s="39"/>
      <c r="AM108" s="39"/>
      <c r="AN108" s="39"/>
      <c r="AO108" s="39"/>
      <c r="AP108" s="43">
        <v>42969</v>
      </c>
      <c r="AQ108" s="43">
        <v>36434</v>
      </c>
      <c r="AR108" s="37" t="s">
        <v>170</v>
      </c>
      <c r="AS108" s="37" t="s">
        <v>192</v>
      </c>
      <c r="AT108" s="37" t="s">
        <v>325</v>
      </c>
      <c r="AU108" s="28">
        <v>2016</v>
      </c>
      <c r="AV108" s="38"/>
      <c r="AW108" s="38"/>
      <c r="AX108" s="38"/>
    </row>
    <row r="109" spans="1:50" x14ac:dyDescent="0.25">
      <c r="A109" s="26" t="s">
        <v>561</v>
      </c>
      <c r="B109" s="36" t="s">
        <v>522</v>
      </c>
      <c r="C109" s="37" t="s">
        <v>522</v>
      </c>
      <c r="D109" s="38">
        <v>777772</v>
      </c>
      <c r="E109" s="37" t="s">
        <v>175</v>
      </c>
      <c r="F109" s="38">
        <v>11</v>
      </c>
      <c r="G109" s="37" t="s">
        <v>176</v>
      </c>
      <c r="H109" s="37" t="s">
        <v>284</v>
      </c>
      <c r="I109" s="37" t="s">
        <v>178</v>
      </c>
      <c r="J109" s="37" t="s">
        <v>562</v>
      </c>
      <c r="K109" s="37" t="s">
        <v>169</v>
      </c>
      <c r="L109" s="39">
        <v>187500</v>
      </c>
      <c r="M109" s="40">
        <f t="shared" si="27"/>
        <v>190286.95293146162</v>
      </c>
      <c r="N109" s="40"/>
      <c r="O109" s="40">
        <v>345268</v>
      </c>
      <c r="P109" s="40"/>
      <c r="Q109" s="40">
        <v>110.66</v>
      </c>
      <c r="R109" s="40"/>
      <c r="S109" s="41" t="s">
        <v>14</v>
      </c>
      <c r="T109" s="40"/>
      <c r="U109" s="40"/>
      <c r="V109" s="41" t="s">
        <v>14</v>
      </c>
      <c r="W109" s="40"/>
      <c r="X109" s="40"/>
      <c r="Y109" s="40">
        <v>0</v>
      </c>
      <c r="Z109" s="41" t="s">
        <v>169</v>
      </c>
      <c r="AA109" s="40"/>
      <c r="AB109" s="40">
        <f t="shared" si="28"/>
        <v>0</v>
      </c>
      <c r="AC109" s="40">
        <f t="shared" si="24"/>
        <v>215369.52931461603</v>
      </c>
      <c r="AD109" s="40">
        <f t="shared" si="25"/>
        <v>0</v>
      </c>
      <c r="AE109" s="42">
        <f t="shared" si="30"/>
        <v>226138.00578034684</v>
      </c>
      <c r="AF109" s="42">
        <f t="shared" ref="AF109:AF118" si="31">AD109*1.05</f>
        <v>0</v>
      </c>
      <c r="AG109" s="43">
        <v>37257</v>
      </c>
      <c r="AH109" s="38"/>
      <c r="AI109" s="44">
        <v>203.78</v>
      </c>
      <c r="AJ109" s="44">
        <v>202.41</v>
      </c>
      <c r="AK109" s="44">
        <v>200.01</v>
      </c>
      <c r="AL109" s="39"/>
      <c r="AM109" s="39"/>
      <c r="AN109" s="39"/>
      <c r="AO109" s="39"/>
      <c r="AP109" s="43">
        <v>43158</v>
      </c>
      <c r="AQ109" s="43">
        <v>36434</v>
      </c>
      <c r="AR109" s="37" t="s">
        <v>170</v>
      </c>
      <c r="AS109" s="37" t="s">
        <v>192</v>
      </c>
      <c r="AT109" s="37" t="s">
        <v>325</v>
      </c>
      <c r="AU109" s="28">
        <v>2016</v>
      </c>
      <c r="AV109" s="38"/>
      <c r="AW109" s="38"/>
      <c r="AX109" s="38"/>
    </row>
    <row r="110" spans="1:50" x14ac:dyDescent="0.25">
      <c r="A110" s="26" t="s">
        <v>563</v>
      </c>
      <c r="B110" s="36" t="s">
        <v>307</v>
      </c>
      <c r="C110" s="37" t="s">
        <v>307</v>
      </c>
      <c r="D110" s="38">
        <v>772723</v>
      </c>
      <c r="E110" s="37" t="s">
        <v>194</v>
      </c>
      <c r="F110" s="38">
        <v>11</v>
      </c>
      <c r="G110" s="37" t="s">
        <v>176</v>
      </c>
      <c r="H110" s="37" t="s">
        <v>564</v>
      </c>
      <c r="I110" s="37" t="s">
        <v>268</v>
      </c>
      <c r="J110" s="37" t="s">
        <v>565</v>
      </c>
      <c r="K110" s="37" t="s">
        <v>169</v>
      </c>
      <c r="L110" s="39">
        <v>2860000</v>
      </c>
      <c r="M110" s="40">
        <f t="shared" si="27"/>
        <v>2902510.3220478944</v>
      </c>
      <c r="N110" s="40">
        <v>1014500</v>
      </c>
      <c r="O110" s="40">
        <v>2564855</v>
      </c>
      <c r="P110" s="40">
        <v>849908</v>
      </c>
      <c r="Q110" s="40">
        <v>1687.97</v>
      </c>
      <c r="R110" s="40">
        <v>598.76</v>
      </c>
      <c r="S110" s="41" t="s">
        <v>14</v>
      </c>
      <c r="T110" s="40"/>
      <c r="U110" s="40"/>
      <c r="V110" s="41" t="s">
        <v>14</v>
      </c>
      <c r="W110" s="40"/>
      <c r="X110" s="40"/>
      <c r="Y110" s="40">
        <v>0</v>
      </c>
      <c r="Z110" s="41" t="s">
        <v>169</v>
      </c>
      <c r="AA110" s="40"/>
      <c r="AB110" s="40">
        <f t="shared" si="28"/>
        <v>1028651.700087184</v>
      </c>
      <c r="AC110" s="40">
        <f t="shared" si="24"/>
        <v>3285103.2204789426</v>
      </c>
      <c r="AD110" s="40">
        <f t="shared" si="25"/>
        <v>1075529.2066259808</v>
      </c>
      <c r="AE110" s="42">
        <f t="shared" si="30"/>
        <v>3449358.38150289</v>
      </c>
      <c r="AF110" s="42">
        <f t="shared" si="31"/>
        <v>1129305.6669572799</v>
      </c>
      <c r="AG110" s="43">
        <v>37622</v>
      </c>
      <c r="AH110" s="38"/>
      <c r="AI110" s="44">
        <v>2015.4</v>
      </c>
      <c r="AJ110" s="44">
        <v>2005.22</v>
      </c>
      <c r="AK110" s="44">
        <v>1983</v>
      </c>
      <c r="AL110" s="39"/>
      <c r="AM110" s="39"/>
      <c r="AN110" s="39"/>
      <c r="AO110" s="39"/>
      <c r="AP110" s="43">
        <v>43158</v>
      </c>
      <c r="AQ110" s="43">
        <v>37735</v>
      </c>
      <c r="AR110" s="37" t="s">
        <v>170</v>
      </c>
      <c r="AS110" s="37" t="s">
        <v>170</v>
      </c>
      <c r="AT110" s="37" t="s">
        <v>325</v>
      </c>
      <c r="AU110" s="28">
        <v>2016</v>
      </c>
      <c r="AV110" s="38"/>
      <c r="AW110" s="38"/>
      <c r="AX110" s="38"/>
    </row>
    <row r="111" spans="1:50" x14ac:dyDescent="0.25">
      <c r="A111" s="26" t="s">
        <v>566</v>
      </c>
      <c r="B111" s="36" t="s">
        <v>478</v>
      </c>
      <c r="C111" s="37" t="s">
        <v>478</v>
      </c>
      <c r="D111" s="38">
        <v>777773</v>
      </c>
      <c r="E111" s="37" t="s">
        <v>277</v>
      </c>
      <c r="F111" s="38">
        <v>11</v>
      </c>
      <c r="G111" s="37" t="s">
        <v>176</v>
      </c>
      <c r="H111" s="37" t="s">
        <v>567</v>
      </c>
      <c r="I111" s="37" t="s">
        <v>524</v>
      </c>
      <c r="J111" s="37" t="s">
        <v>568</v>
      </c>
      <c r="K111" s="37" t="s">
        <v>169</v>
      </c>
      <c r="L111" s="39">
        <v>190000</v>
      </c>
      <c r="M111" s="40">
        <f t="shared" si="27"/>
        <v>192824.11230388109</v>
      </c>
      <c r="N111" s="40">
        <v>30000</v>
      </c>
      <c r="O111" s="40">
        <v>172636</v>
      </c>
      <c r="P111" s="40">
        <v>21933</v>
      </c>
      <c r="Q111" s="40">
        <v>112.14</v>
      </c>
      <c r="R111" s="40">
        <v>17.71</v>
      </c>
      <c r="S111" s="41" t="s">
        <v>14</v>
      </c>
      <c r="T111" s="40"/>
      <c r="U111" s="40"/>
      <c r="V111" s="41" t="s">
        <v>14</v>
      </c>
      <c r="W111" s="40"/>
      <c r="X111" s="40"/>
      <c r="Y111" s="40">
        <v>0</v>
      </c>
      <c r="Z111" s="41" t="s">
        <v>169</v>
      </c>
      <c r="AA111" s="40"/>
      <c r="AB111" s="40">
        <f t="shared" si="28"/>
        <v>30418.482999128159</v>
      </c>
      <c r="AC111" s="40">
        <f t="shared" si="24"/>
        <v>218241.12303881088</v>
      </c>
      <c r="AD111" s="40">
        <f t="shared" si="25"/>
        <v>31804.707933740188</v>
      </c>
      <c r="AE111" s="42">
        <f t="shared" si="30"/>
        <v>229153.17919075143</v>
      </c>
      <c r="AF111" s="42">
        <f t="shared" si="31"/>
        <v>33394.943330427202</v>
      </c>
      <c r="AG111" s="43">
        <v>39448</v>
      </c>
      <c r="AH111" s="38"/>
      <c r="AI111" s="44">
        <v>114.83</v>
      </c>
      <c r="AJ111" s="44">
        <v>114.14</v>
      </c>
      <c r="AK111" s="44">
        <v>112.84</v>
      </c>
      <c r="AL111" s="39"/>
      <c r="AM111" s="39"/>
      <c r="AN111" s="39"/>
      <c r="AO111" s="39"/>
      <c r="AP111" s="43">
        <v>42969</v>
      </c>
      <c r="AQ111" s="43">
        <v>39899</v>
      </c>
      <c r="AR111" s="37" t="s">
        <v>170</v>
      </c>
      <c r="AS111" s="37" t="s">
        <v>170</v>
      </c>
      <c r="AT111" s="37" t="s">
        <v>181</v>
      </c>
      <c r="AU111" s="28">
        <v>2016</v>
      </c>
      <c r="AV111" s="38"/>
      <c r="AW111" s="38"/>
      <c r="AX111" s="38"/>
    </row>
    <row r="112" spans="1:50" x14ac:dyDescent="0.25">
      <c r="A112" s="26" t="s">
        <v>569</v>
      </c>
      <c r="B112" s="36" t="s">
        <v>478</v>
      </c>
      <c r="C112" s="37" t="s">
        <v>478</v>
      </c>
      <c r="D112" s="38">
        <v>777772</v>
      </c>
      <c r="E112" s="37" t="s">
        <v>175</v>
      </c>
      <c r="F112" s="38">
        <v>11</v>
      </c>
      <c r="G112" s="37" t="s">
        <v>176</v>
      </c>
      <c r="H112" s="37" t="s">
        <v>570</v>
      </c>
      <c r="I112" s="37" t="s">
        <v>169</v>
      </c>
      <c r="J112" s="37" t="s">
        <v>571</v>
      </c>
      <c r="K112" s="37" t="s">
        <v>169</v>
      </c>
      <c r="L112" s="39">
        <v>560000</v>
      </c>
      <c r="M112" s="40">
        <f t="shared" si="27"/>
        <v>568323.6994219654</v>
      </c>
      <c r="N112" s="40"/>
      <c r="O112" s="40">
        <v>493241</v>
      </c>
      <c r="P112" s="40"/>
      <c r="Q112" s="40">
        <v>330.51</v>
      </c>
      <c r="R112" s="40"/>
      <c r="S112" s="41" t="s">
        <v>14</v>
      </c>
      <c r="T112" s="40"/>
      <c r="U112" s="40"/>
      <c r="V112" s="41" t="s">
        <v>14</v>
      </c>
      <c r="W112" s="40"/>
      <c r="X112" s="40"/>
      <c r="Y112" s="40">
        <v>0</v>
      </c>
      <c r="Z112" s="41" t="s">
        <v>169</v>
      </c>
      <c r="AA112" s="40"/>
      <c r="AB112" s="40">
        <f t="shared" si="28"/>
        <v>0</v>
      </c>
      <c r="AC112" s="40">
        <f t="shared" si="24"/>
        <v>643236.99421965319</v>
      </c>
      <c r="AD112" s="40">
        <f t="shared" si="25"/>
        <v>0</v>
      </c>
      <c r="AE112" s="42">
        <f t="shared" si="30"/>
        <v>675398.84393063583</v>
      </c>
      <c r="AF112" s="42">
        <f t="shared" si="31"/>
        <v>0</v>
      </c>
      <c r="AG112" s="43">
        <v>39448</v>
      </c>
      <c r="AH112" s="38"/>
      <c r="AI112" s="44">
        <v>291.11</v>
      </c>
      <c r="AJ112" s="44">
        <v>289.14999999999998</v>
      </c>
      <c r="AK112" s="44">
        <v>285.73</v>
      </c>
      <c r="AL112" s="39"/>
      <c r="AM112" s="39"/>
      <c r="AN112" s="39"/>
      <c r="AO112" s="39"/>
      <c r="AP112" s="43">
        <v>42969</v>
      </c>
      <c r="AQ112" s="43">
        <v>39896</v>
      </c>
      <c r="AR112" s="37" t="s">
        <v>170</v>
      </c>
      <c r="AS112" s="37" t="s">
        <v>170</v>
      </c>
      <c r="AT112" s="37" t="s">
        <v>325</v>
      </c>
      <c r="AU112" s="28">
        <v>2016</v>
      </c>
      <c r="AV112" s="38"/>
      <c r="AW112" s="38"/>
      <c r="AX112" s="38" t="s">
        <v>172</v>
      </c>
    </row>
    <row r="113" spans="1:50" x14ac:dyDescent="0.25">
      <c r="A113" s="26" t="s">
        <v>569</v>
      </c>
      <c r="B113" s="36" t="s">
        <v>478</v>
      </c>
      <c r="C113" s="37" t="s">
        <v>478</v>
      </c>
      <c r="D113" s="38">
        <v>777772</v>
      </c>
      <c r="E113" s="37" t="s">
        <v>175</v>
      </c>
      <c r="F113" s="38">
        <v>11</v>
      </c>
      <c r="G113" s="37" t="s">
        <v>176</v>
      </c>
      <c r="H113" s="37" t="s">
        <v>572</v>
      </c>
      <c r="I113" s="37" t="s">
        <v>169</v>
      </c>
      <c r="J113" s="37" t="s">
        <v>573</v>
      </c>
      <c r="K113" s="37" t="s">
        <v>169</v>
      </c>
      <c r="L113" s="39">
        <v>270000</v>
      </c>
      <c r="M113" s="40">
        <f t="shared" si="27"/>
        <v>274013.21222130471</v>
      </c>
      <c r="N113" s="40"/>
      <c r="O113" s="40">
        <v>246620</v>
      </c>
      <c r="P113" s="40"/>
      <c r="Q113" s="40">
        <v>159.35</v>
      </c>
      <c r="R113" s="40"/>
      <c r="S113" s="41" t="s">
        <v>14</v>
      </c>
      <c r="T113" s="40"/>
      <c r="U113" s="40"/>
      <c r="V113" s="41" t="s">
        <v>14</v>
      </c>
      <c r="W113" s="40"/>
      <c r="X113" s="40"/>
      <c r="Y113" s="40">
        <v>0</v>
      </c>
      <c r="Z113" s="41" t="s">
        <v>169</v>
      </c>
      <c r="AA113" s="40"/>
      <c r="AB113" s="40">
        <f t="shared" si="28"/>
        <v>0</v>
      </c>
      <c r="AC113" s="40">
        <f t="shared" si="24"/>
        <v>310132.12221304706</v>
      </c>
      <c r="AD113" s="40">
        <f t="shared" si="25"/>
        <v>0</v>
      </c>
      <c r="AE113" s="42">
        <f t="shared" si="30"/>
        <v>325638.72832369944</v>
      </c>
      <c r="AF113" s="42">
        <f t="shared" si="31"/>
        <v>0</v>
      </c>
      <c r="AG113" s="43">
        <v>39448</v>
      </c>
      <c r="AH113" s="38"/>
      <c r="AI113" s="44">
        <v>145.56</v>
      </c>
      <c r="AJ113" s="44">
        <v>144.58000000000001</v>
      </c>
      <c r="AK113" s="44">
        <v>142.86000000000001</v>
      </c>
      <c r="AL113" s="39"/>
      <c r="AM113" s="39"/>
      <c r="AN113" s="39"/>
      <c r="AO113" s="39"/>
      <c r="AP113" s="43">
        <v>42969</v>
      </c>
      <c r="AQ113" s="43">
        <v>39896</v>
      </c>
      <c r="AR113" s="37" t="s">
        <v>170</v>
      </c>
      <c r="AS113" s="37" t="s">
        <v>170</v>
      </c>
      <c r="AT113" s="37" t="s">
        <v>325</v>
      </c>
      <c r="AU113" s="28">
        <v>2016</v>
      </c>
      <c r="AV113" s="38"/>
      <c r="AW113" s="38"/>
      <c r="AX113" s="38" t="s">
        <v>172</v>
      </c>
    </row>
    <row r="114" spans="1:50" x14ac:dyDescent="0.25">
      <c r="A114" s="26" t="s">
        <v>569</v>
      </c>
      <c r="B114" s="36" t="s">
        <v>478</v>
      </c>
      <c r="C114" s="37" t="s">
        <v>478</v>
      </c>
      <c r="D114" s="38">
        <v>777772</v>
      </c>
      <c r="E114" s="37" t="s">
        <v>175</v>
      </c>
      <c r="F114" s="38">
        <v>11</v>
      </c>
      <c r="G114" s="37" t="s">
        <v>176</v>
      </c>
      <c r="H114" s="37" t="s">
        <v>574</v>
      </c>
      <c r="I114" s="37" t="s">
        <v>169</v>
      </c>
      <c r="J114" s="37" t="s">
        <v>575</v>
      </c>
      <c r="K114" s="37" t="s">
        <v>169</v>
      </c>
      <c r="L114" s="39">
        <v>120000</v>
      </c>
      <c r="M114" s="40">
        <f t="shared" si="27"/>
        <v>121783.64987613543</v>
      </c>
      <c r="N114" s="40"/>
      <c r="O114" s="40">
        <v>108514</v>
      </c>
      <c r="P114" s="40"/>
      <c r="Q114" s="40">
        <v>70.819999999999993</v>
      </c>
      <c r="R114" s="40"/>
      <c r="S114" s="41" t="s">
        <v>14</v>
      </c>
      <c r="T114" s="40"/>
      <c r="U114" s="40"/>
      <c r="V114" s="41" t="s">
        <v>14</v>
      </c>
      <c r="W114" s="40"/>
      <c r="X114" s="40"/>
      <c r="Y114" s="40">
        <v>0</v>
      </c>
      <c r="Z114" s="41" t="s">
        <v>169</v>
      </c>
      <c r="AA114" s="40"/>
      <c r="AB114" s="40">
        <f t="shared" si="28"/>
        <v>0</v>
      </c>
      <c r="AC114" s="40">
        <f t="shared" si="24"/>
        <v>137836.49876135425</v>
      </c>
      <c r="AD114" s="40">
        <f t="shared" si="25"/>
        <v>0</v>
      </c>
      <c r="AE114" s="42">
        <f t="shared" si="30"/>
        <v>144728.32369942198</v>
      </c>
      <c r="AF114" s="42">
        <f t="shared" si="31"/>
        <v>0</v>
      </c>
      <c r="AG114" s="43">
        <v>39448</v>
      </c>
      <c r="AH114" s="38"/>
      <c r="AI114" s="44">
        <v>64.040000000000006</v>
      </c>
      <c r="AJ114" s="44">
        <v>63.61</v>
      </c>
      <c r="AK114" s="44">
        <v>62.86</v>
      </c>
      <c r="AL114" s="39"/>
      <c r="AM114" s="39"/>
      <c r="AN114" s="39"/>
      <c r="AO114" s="39"/>
      <c r="AP114" s="43">
        <v>42969</v>
      </c>
      <c r="AQ114" s="43">
        <v>39896</v>
      </c>
      <c r="AR114" s="37" t="s">
        <v>170</v>
      </c>
      <c r="AS114" s="37" t="s">
        <v>170</v>
      </c>
      <c r="AT114" s="37" t="s">
        <v>325</v>
      </c>
      <c r="AU114" s="28">
        <v>2016</v>
      </c>
      <c r="AV114" s="38"/>
      <c r="AW114" s="38"/>
      <c r="AX114" s="38" t="s">
        <v>172</v>
      </c>
    </row>
    <row r="115" spans="1:50" x14ac:dyDescent="0.25">
      <c r="A115" s="26" t="s">
        <v>576</v>
      </c>
      <c r="B115" s="36" t="s">
        <v>577</v>
      </c>
      <c r="C115" s="37" t="s">
        <v>577</v>
      </c>
      <c r="D115" s="38">
        <v>777772</v>
      </c>
      <c r="E115" s="37" t="s">
        <v>175</v>
      </c>
      <c r="F115" s="38">
        <v>12</v>
      </c>
      <c r="G115" s="37" t="s">
        <v>165</v>
      </c>
      <c r="H115" s="37" t="s">
        <v>578</v>
      </c>
      <c r="I115" s="37" t="s">
        <v>169</v>
      </c>
      <c r="J115" s="37" t="s">
        <v>579</v>
      </c>
      <c r="K115" s="37" t="s">
        <v>169</v>
      </c>
      <c r="L115" s="39">
        <v>680000</v>
      </c>
      <c r="M115" s="40">
        <f t="shared" si="27"/>
        <v>690107.3492981008</v>
      </c>
      <c r="N115" s="40"/>
      <c r="O115" s="40">
        <v>205350</v>
      </c>
      <c r="P115" s="40"/>
      <c r="Q115" s="40">
        <v>401.34</v>
      </c>
      <c r="R115" s="40"/>
      <c r="S115" s="41" t="s">
        <v>14</v>
      </c>
      <c r="T115" s="40"/>
      <c r="U115" s="40"/>
      <c r="V115" s="41" t="s">
        <v>14</v>
      </c>
      <c r="W115" s="40"/>
      <c r="X115" s="40"/>
      <c r="Y115" s="40">
        <v>0</v>
      </c>
      <c r="Z115" s="41" t="s">
        <v>169</v>
      </c>
      <c r="AA115" s="40"/>
      <c r="AB115" s="40">
        <f t="shared" si="28"/>
        <v>0</v>
      </c>
      <c r="AC115" s="40">
        <f t="shared" si="24"/>
        <v>781073.49298100744</v>
      </c>
      <c r="AD115" s="40">
        <f t="shared" si="25"/>
        <v>0</v>
      </c>
      <c r="AE115" s="42">
        <f t="shared" si="30"/>
        <v>820127.1676300579</v>
      </c>
      <c r="AF115" s="42">
        <f t="shared" si="31"/>
        <v>0</v>
      </c>
      <c r="AG115" s="43">
        <v>41275</v>
      </c>
      <c r="AH115" s="38"/>
      <c r="AI115" s="44">
        <v>121.2</v>
      </c>
      <c r="AJ115" s="44">
        <v>120.38</v>
      </c>
      <c r="AK115" s="44">
        <v>118.96</v>
      </c>
      <c r="AL115" s="39"/>
      <c r="AM115" s="39"/>
      <c r="AN115" s="39"/>
      <c r="AO115" s="39"/>
      <c r="AP115" s="43">
        <v>42969</v>
      </c>
      <c r="AQ115" s="43">
        <v>41652</v>
      </c>
      <c r="AR115" s="37" t="s">
        <v>170</v>
      </c>
      <c r="AS115" s="37" t="s">
        <v>170</v>
      </c>
      <c r="AT115" s="37" t="s">
        <v>357</v>
      </c>
      <c r="AU115" s="28">
        <v>2016</v>
      </c>
      <c r="AV115" s="38"/>
      <c r="AW115" s="38"/>
      <c r="AX115" s="38"/>
    </row>
    <row r="116" spans="1:50" x14ac:dyDescent="0.25">
      <c r="A116" s="26" t="s">
        <v>580</v>
      </c>
      <c r="B116" s="36" t="s">
        <v>581</v>
      </c>
      <c r="C116" s="37" t="s">
        <v>581</v>
      </c>
      <c r="D116" s="38">
        <v>772723</v>
      </c>
      <c r="E116" s="37" t="s">
        <v>194</v>
      </c>
      <c r="F116" s="38">
        <v>11</v>
      </c>
      <c r="G116" s="37" t="s">
        <v>176</v>
      </c>
      <c r="H116" s="37" t="s">
        <v>582</v>
      </c>
      <c r="I116" s="37" t="s">
        <v>214</v>
      </c>
      <c r="J116" s="37" t="s">
        <v>583</v>
      </c>
      <c r="K116" s="37" t="s">
        <v>169</v>
      </c>
      <c r="L116" s="39">
        <v>1315000</v>
      </c>
      <c r="M116" s="40">
        <f t="shared" si="27"/>
        <v>1334545.8298926507</v>
      </c>
      <c r="N116" s="40">
        <v>220000</v>
      </c>
      <c r="O116" s="40">
        <v>1242969</v>
      </c>
      <c r="P116" s="40">
        <v>201885</v>
      </c>
      <c r="Q116" s="40">
        <v>776.11</v>
      </c>
      <c r="R116" s="40">
        <v>129.84</v>
      </c>
      <c r="S116" s="41" t="s">
        <v>14</v>
      </c>
      <c r="T116" s="40"/>
      <c r="U116" s="40"/>
      <c r="V116" s="41" t="s">
        <v>14</v>
      </c>
      <c r="W116" s="40"/>
      <c r="X116" s="40"/>
      <c r="Y116" s="40">
        <v>0</v>
      </c>
      <c r="Z116" s="41" t="s">
        <v>169</v>
      </c>
      <c r="AA116" s="40"/>
      <c r="AB116" s="40">
        <f t="shared" si="28"/>
        <v>223068.87532693983</v>
      </c>
      <c r="AC116" s="40">
        <f t="shared" si="24"/>
        <v>1510458.2989265069</v>
      </c>
      <c r="AD116" s="40">
        <f t="shared" si="25"/>
        <v>233234.52484742805</v>
      </c>
      <c r="AE116" s="42">
        <f t="shared" si="30"/>
        <v>1585981.2138728322</v>
      </c>
      <c r="AF116" s="42">
        <f t="shared" si="31"/>
        <v>244896.25108979948</v>
      </c>
      <c r="AG116" s="43">
        <v>36526</v>
      </c>
      <c r="AH116" s="38"/>
      <c r="AI116" s="44">
        <v>852.75</v>
      </c>
      <c r="AJ116" s="44">
        <v>847.82</v>
      </c>
      <c r="AK116" s="44">
        <v>838.15</v>
      </c>
      <c r="AL116" s="39"/>
      <c r="AM116" s="39"/>
      <c r="AN116" s="39"/>
      <c r="AO116" s="39"/>
      <c r="AP116" s="43">
        <v>42969</v>
      </c>
      <c r="AQ116" s="43">
        <v>36434</v>
      </c>
      <c r="AR116" s="37" t="s">
        <v>170</v>
      </c>
      <c r="AS116" s="37" t="s">
        <v>192</v>
      </c>
      <c r="AT116" s="37" t="s">
        <v>325</v>
      </c>
      <c r="AU116" s="28">
        <v>2016</v>
      </c>
      <c r="AV116" s="38"/>
      <c r="AW116" s="38"/>
      <c r="AX116" s="38"/>
    </row>
    <row r="117" spans="1:50" x14ac:dyDescent="0.25">
      <c r="A117" s="26" t="s">
        <v>584</v>
      </c>
      <c r="B117" s="36" t="s">
        <v>581</v>
      </c>
      <c r="C117" s="37" t="s">
        <v>581</v>
      </c>
      <c r="D117" s="38">
        <v>772723</v>
      </c>
      <c r="E117" s="37" t="s">
        <v>194</v>
      </c>
      <c r="F117" s="38">
        <v>99</v>
      </c>
      <c r="G117" s="37" t="s">
        <v>253</v>
      </c>
      <c r="H117" s="37" t="s">
        <v>585</v>
      </c>
      <c r="I117" s="37" t="s">
        <v>214</v>
      </c>
      <c r="J117" s="37" t="s">
        <v>586</v>
      </c>
      <c r="K117" s="37" t="s">
        <v>169</v>
      </c>
      <c r="L117" s="39">
        <v>865000</v>
      </c>
      <c r="M117" s="40">
        <f t="shared" si="27"/>
        <v>877857.14285714284</v>
      </c>
      <c r="N117" s="40">
        <v>95000</v>
      </c>
      <c r="O117" s="40">
        <v>789187</v>
      </c>
      <c r="P117" s="40">
        <v>77264</v>
      </c>
      <c r="Q117" s="40">
        <v>510.52</v>
      </c>
      <c r="R117" s="40">
        <v>56.07</v>
      </c>
      <c r="S117" s="41" t="s">
        <v>14</v>
      </c>
      <c r="T117" s="40"/>
      <c r="U117" s="40"/>
      <c r="V117" s="41" t="s">
        <v>14</v>
      </c>
      <c r="W117" s="40"/>
      <c r="X117" s="40"/>
      <c r="Y117" s="40">
        <v>0</v>
      </c>
      <c r="Z117" s="41" t="s">
        <v>169</v>
      </c>
      <c r="AA117" s="40"/>
      <c r="AB117" s="40">
        <f t="shared" si="28"/>
        <v>96325.196163905843</v>
      </c>
      <c r="AC117" s="40">
        <f t="shared" si="24"/>
        <v>993571.42857142852</v>
      </c>
      <c r="AD117" s="40">
        <f t="shared" si="25"/>
        <v>100714.90845684393</v>
      </c>
      <c r="AE117" s="42">
        <f t="shared" si="30"/>
        <v>1043250</v>
      </c>
      <c r="AF117" s="42">
        <f t="shared" si="31"/>
        <v>105750.65387968613</v>
      </c>
      <c r="AG117" s="43">
        <v>36526</v>
      </c>
      <c r="AH117" s="38"/>
      <c r="AI117" s="44">
        <v>511.38</v>
      </c>
      <c r="AJ117" s="44">
        <v>508.25</v>
      </c>
      <c r="AK117" s="44">
        <v>502.37</v>
      </c>
      <c r="AL117" s="39"/>
      <c r="AM117" s="39"/>
      <c r="AN117" s="39"/>
      <c r="AO117" s="39"/>
      <c r="AP117" s="43">
        <v>42969</v>
      </c>
      <c r="AQ117" s="43">
        <v>36434</v>
      </c>
      <c r="AR117" s="37" t="s">
        <v>170</v>
      </c>
      <c r="AS117" s="37" t="s">
        <v>192</v>
      </c>
      <c r="AT117" s="37" t="s">
        <v>325</v>
      </c>
      <c r="AU117" s="28">
        <v>2016</v>
      </c>
      <c r="AV117" s="38"/>
      <c r="AW117" s="38"/>
      <c r="AX117" s="38"/>
    </row>
    <row r="118" spans="1:50" x14ac:dyDescent="0.25">
      <c r="A118" s="26" t="s">
        <v>587</v>
      </c>
      <c r="B118" s="36"/>
      <c r="C118" s="37"/>
      <c r="D118" s="38"/>
      <c r="E118" s="37"/>
      <c r="F118" s="38"/>
      <c r="G118" s="37" t="s">
        <v>176</v>
      </c>
      <c r="H118" s="37" t="s">
        <v>588</v>
      </c>
      <c r="I118" s="37"/>
      <c r="J118" s="37"/>
      <c r="K118" s="37"/>
      <c r="L118" s="39"/>
      <c r="M118" s="40">
        <v>0</v>
      </c>
      <c r="N118" s="40"/>
      <c r="O118" s="40"/>
      <c r="P118" s="40"/>
      <c r="Q118" s="40"/>
      <c r="R118" s="40"/>
      <c r="S118" s="41"/>
      <c r="T118" s="40"/>
      <c r="U118" s="40"/>
      <c r="V118" s="41"/>
      <c r="W118" s="40"/>
      <c r="X118" s="40"/>
      <c r="Y118" s="40"/>
      <c r="Z118" s="41"/>
      <c r="AA118" s="40"/>
      <c r="AB118" s="40">
        <v>0</v>
      </c>
      <c r="AC118" s="40">
        <v>400000</v>
      </c>
      <c r="AD118" s="40">
        <f t="shared" si="25"/>
        <v>0</v>
      </c>
      <c r="AE118" s="42">
        <f t="shared" si="30"/>
        <v>420000</v>
      </c>
      <c r="AF118" s="42">
        <f t="shared" si="31"/>
        <v>0</v>
      </c>
      <c r="AG118" s="43">
        <v>43455</v>
      </c>
      <c r="AH118" s="38"/>
      <c r="AI118" s="44"/>
      <c r="AJ118" s="44"/>
      <c r="AK118" s="44"/>
      <c r="AL118" s="39"/>
      <c r="AM118" s="39"/>
      <c r="AN118" s="39"/>
      <c r="AO118" s="39"/>
      <c r="AP118" s="43"/>
      <c r="AQ118" s="43"/>
      <c r="AR118" s="37"/>
      <c r="AS118" s="37"/>
      <c r="AT118" s="37"/>
      <c r="AV118" s="38"/>
      <c r="AW118" s="38" t="s">
        <v>172</v>
      </c>
      <c r="AX118" s="38"/>
    </row>
    <row r="119" spans="1:50" x14ac:dyDescent="0.25">
      <c r="A119" s="26" t="s">
        <v>589</v>
      </c>
      <c r="B119" s="36"/>
      <c r="C119" s="37"/>
      <c r="D119" s="38"/>
      <c r="E119" s="37"/>
      <c r="F119" s="38"/>
      <c r="G119" s="37" t="s">
        <v>253</v>
      </c>
      <c r="H119" s="37" t="s">
        <v>590</v>
      </c>
      <c r="I119" s="37"/>
      <c r="J119" s="37"/>
      <c r="K119" s="37"/>
      <c r="L119" s="39"/>
      <c r="M119" s="40"/>
      <c r="N119" s="40"/>
      <c r="O119" s="40"/>
      <c r="P119" s="40"/>
      <c r="Q119" s="40"/>
      <c r="R119" s="40"/>
      <c r="S119" s="41"/>
      <c r="T119" s="40"/>
      <c r="U119" s="40"/>
      <c r="V119" s="41"/>
      <c r="W119" s="40"/>
      <c r="X119" s="40"/>
      <c r="Y119" s="40"/>
      <c r="Z119" s="41"/>
      <c r="AA119" s="40"/>
      <c r="AB119" s="40"/>
      <c r="AC119" s="40"/>
      <c r="AD119" s="40"/>
      <c r="AE119" s="42">
        <v>135000</v>
      </c>
      <c r="AF119" s="42">
        <v>100000</v>
      </c>
      <c r="AG119" s="43"/>
      <c r="AH119" s="38"/>
      <c r="AI119" s="44"/>
      <c r="AJ119" s="44"/>
      <c r="AK119" s="44"/>
      <c r="AL119" s="39"/>
      <c r="AM119" s="39"/>
      <c r="AN119" s="39"/>
      <c r="AO119" s="39"/>
      <c r="AP119" s="43"/>
      <c r="AQ119" s="43"/>
      <c r="AR119" s="37"/>
      <c r="AS119" s="37"/>
      <c r="AT119" s="37"/>
      <c r="AV119" s="38"/>
      <c r="AW119" s="38"/>
      <c r="AX119" s="38"/>
    </row>
    <row r="120" spans="1:50" x14ac:dyDescent="0.25">
      <c r="A120" s="26" t="s">
        <v>591</v>
      </c>
      <c r="B120" s="36" t="s">
        <v>592</v>
      </c>
      <c r="C120" s="37" t="s">
        <v>592</v>
      </c>
      <c r="D120" s="38">
        <v>777773</v>
      </c>
      <c r="E120" s="37" t="s">
        <v>277</v>
      </c>
      <c r="F120" s="38">
        <v>11</v>
      </c>
      <c r="G120" s="37" t="s">
        <v>176</v>
      </c>
      <c r="H120" s="37" t="s">
        <v>593</v>
      </c>
      <c r="I120" s="37" t="s">
        <v>169</v>
      </c>
      <c r="J120" s="37" t="s">
        <v>594</v>
      </c>
      <c r="K120" s="37" t="s">
        <v>169</v>
      </c>
      <c r="L120" s="39">
        <v>110000</v>
      </c>
      <c r="M120" s="40">
        <f t="shared" ref="M120:M151" si="32">122.9*L120/121.1</f>
        <v>111635.01238645749</v>
      </c>
      <c r="N120" s="40">
        <v>66000</v>
      </c>
      <c r="O120" s="40">
        <v>80541</v>
      </c>
      <c r="P120" s="40"/>
      <c r="Q120" s="40">
        <v>64.92</v>
      </c>
      <c r="R120" s="40">
        <v>38.950000000000003</v>
      </c>
      <c r="S120" s="41" t="s">
        <v>14</v>
      </c>
      <c r="T120" s="40"/>
      <c r="U120" s="40"/>
      <c r="V120" s="41" t="s">
        <v>14</v>
      </c>
      <c r="W120" s="40"/>
      <c r="X120" s="40"/>
      <c r="Y120" s="40">
        <v>0</v>
      </c>
      <c r="Z120" s="41" t="s">
        <v>169</v>
      </c>
      <c r="AA120" s="40"/>
      <c r="AB120" s="40">
        <f t="shared" ref="AB120:AB130" si="33">116.3*N120/114.7</f>
        <v>66920.662598081952</v>
      </c>
      <c r="AC120" s="40">
        <f t="shared" ref="AC120:AC151" si="34">139.1/122.9*M120</f>
        <v>126350.12386457474</v>
      </c>
      <c r="AD120" s="40">
        <f t="shared" ref="AD120:AD151" si="35">121.6/116.3*AB120</f>
        <v>69970.357454228419</v>
      </c>
      <c r="AE120" s="42">
        <f t="shared" ref="AE120:AE144" si="36">AC120*1.05</f>
        <v>132667.63005780347</v>
      </c>
      <c r="AF120" s="42">
        <f t="shared" ref="AF120:AF144" si="37">AD120*1.05</f>
        <v>73468.875326939844</v>
      </c>
      <c r="AG120" s="43">
        <v>42005</v>
      </c>
      <c r="AH120" s="38"/>
      <c r="AI120" s="44">
        <v>47.54</v>
      </c>
      <c r="AJ120" s="44">
        <v>47.22</v>
      </c>
      <c r="AK120" s="44"/>
      <c r="AL120" s="39"/>
      <c r="AM120" s="39"/>
      <c r="AN120" s="39"/>
      <c r="AO120" s="39"/>
      <c r="AP120" s="43">
        <v>43146</v>
      </c>
      <c r="AQ120" s="43">
        <v>42405</v>
      </c>
      <c r="AR120" s="37" t="s">
        <v>170</v>
      </c>
      <c r="AS120" s="37" t="s">
        <v>170</v>
      </c>
      <c r="AT120" s="37" t="s">
        <v>357</v>
      </c>
      <c r="AU120" s="28">
        <v>2016</v>
      </c>
      <c r="AV120" s="38"/>
      <c r="AW120" s="38"/>
      <c r="AX120" s="38"/>
    </row>
    <row r="121" spans="1:50" x14ac:dyDescent="0.25">
      <c r="A121" s="26" t="s">
        <v>595</v>
      </c>
      <c r="B121" s="36" t="s">
        <v>174</v>
      </c>
      <c r="C121" s="37" t="s">
        <v>174</v>
      </c>
      <c r="D121" s="38">
        <v>777772</v>
      </c>
      <c r="E121" s="37" t="s">
        <v>175</v>
      </c>
      <c r="F121" s="38">
        <v>11</v>
      </c>
      <c r="G121" s="37" t="s">
        <v>176</v>
      </c>
      <c r="H121" s="37" t="s">
        <v>177</v>
      </c>
      <c r="I121" s="37" t="s">
        <v>178</v>
      </c>
      <c r="J121" s="37" t="s">
        <v>596</v>
      </c>
      <c r="K121" s="37" t="s">
        <v>597</v>
      </c>
      <c r="L121" s="39">
        <v>225000</v>
      </c>
      <c r="M121" s="40">
        <f t="shared" si="32"/>
        <v>228344.34351775394</v>
      </c>
      <c r="N121" s="40"/>
      <c r="O121" s="40">
        <v>197296</v>
      </c>
      <c r="P121" s="40"/>
      <c r="Q121" s="40">
        <v>132.80000000000001</v>
      </c>
      <c r="R121" s="40"/>
      <c r="S121" s="41" t="s">
        <v>14</v>
      </c>
      <c r="T121" s="40"/>
      <c r="U121" s="40"/>
      <c r="V121" s="41" t="s">
        <v>14</v>
      </c>
      <c r="W121" s="40"/>
      <c r="X121" s="40"/>
      <c r="Y121" s="40">
        <v>0</v>
      </c>
      <c r="Z121" s="41" t="s">
        <v>169</v>
      </c>
      <c r="AA121" s="40"/>
      <c r="AB121" s="40">
        <f t="shared" si="33"/>
        <v>0</v>
      </c>
      <c r="AC121" s="40">
        <f t="shared" si="34"/>
        <v>258443.43517753921</v>
      </c>
      <c r="AD121" s="40">
        <f t="shared" si="35"/>
        <v>0</v>
      </c>
      <c r="AE121" s="42">
        <f t="shared" si="36"/>
        <v>271365.60693641618</v>
      </c>
      <c r="AF121" s="42">
        <f t="shared" si="37"/>
        <v>0</v>
      </c>
      <c r="AG121" s="43">
        <v>39813</v>
      </c>
      <c r="AH121" s="38"/>
      <c r="AI121" s="44">
        <v>116.44</v>
      </c>
      <c r="AJ121" s="44">
        <v>115.66</v>
      </c>
      <c r="AK121" s="44">
        <v>114.29</v>
      </c>
      <c r="AL121" s="39"/>
      <c r="AM121" s="39"/>
      <c r="AN121" s="39"/>
      <c r="AO121" s="39"/>
      <c r="AP121" s="43">
        <v>42969</v>
      </c>
      <c r="AQ121" s="43">
        <v>40021</v>
      </c>
      <c r="AR121" s="37" t="s">
        <v>170</v>
      </c>
      <c r="AS121" s="37" t="s">
        <v>170</v>
      </c>
      <c r="AT121" s="37" t="s">
        <v>181</v>
      </c>
      <c r="AU121" s="28">
        <v>2016</v>
      </c>
      <c r="AV121" s="38"/>
      <c r="AW121" s="38" t="s">
        <v>172</v>
      </c>
      <c r="AX121" s="38"/>
    </row>
    <row r="122" spans="1:50" x14ac:dyDescent="0.25">
      <c r="A122" s="26" t="s">
        <v>598</v>
      </c>
      <c r="B122" s="36" t="s">
        <v>174</v>
      </c>
      <c r="C122" s="37" t="s">
        <v>174</v>
      </c>
      <c r="D122" s="38">
        <v>777772</v>
      </c>
      <c r="E122" s="37" t="s">
        <v>175</v>
      </c>
      <c r="F122" s="38">
        <v>11</v>
      </c>
      <c r="G122" s="37" t="s">
        <v>176</v>
      </c>
      <c r="H122" s="37" t="s">
        <v>177</v>
      </c>
      <c r="I122" s="37" t="s">
        <v>178</v>
      </c>
      <c r="J122" s="37" t="s">
        <v>599</v>
      </c>
      <c r="K122" s="37" t="s">
        <v>597</v>
      </c>
      <c r="L122" s="39">
        <v>280000</v>
      </c>
      <c r="M122" s="40">
        <f t="shared" si="32"/>
        <v>284161.8497109827</v>
      </c>
      <c r="N122" s="40"/>
      <c r="O122" s="40">
        <v>256485</v>
      </c>
      <c r="P122" s="40"/>
      <c r="Q122" s="40">
        <v>165.26</v>
      </c>
      <c r="R122" s="40"/>
      <c r="S122" s="41" t="s">
        <v>14</v>
      </c>
      <c r="T122" s="40"/>
      <c r="U122" s="40"/>
      <c r="V122" s="41" t="s">
        <v>14</v>
      </c>
      <c r="W122" s="40"/>
      <c r="X122" s="40"/>
      <c r="Y122" s="40">
        <v>0</v>
      </c>
      <c r="Z122" s="41" t="s">
        <v>169</v>
      </c>
      <c r="AA122" s="40"/>
      <c r="AB122" s="40">
        <f t="shared" si="33"/>
        <v>0</v>
      </c>
      <c r="AC122" s="40">
        <f t="shared" si="34"/>
        <v>321618.4971098266</v>
      </c>
      <c r="AD122" s="40">
        <f t="shared" si="35"/>
        <v>0</v>
      </c>
      <c r="AE122" s="42">
        <f t="shared" si="36"/>
        <v>337699.42196531792</v>
      </c>
      <c r="AF122" s="42">
        <f t="shared" si="37"/>
        <v>0</v>
      </c>
      <c r="AG122" s="43">
        <v>39813</v>
      </c>
      <c r="AH122" s="38"/>
      <c r="AI122" s="44">
        <v>151.38</v>
      </c>
      <c r="AJ122" s="44">
        <v>150.36000000000001</v>
      </c>
      <c r="AK122" s="44">
        <v>148.58000000000001</v>
      </c>
      <c r="AL122" s="39"/>
      <c r="AM122" s="39"/>
      <c r="AN122" s="39"/>
      <c r="AO122" s="39"/>
      <c r="AP122" s="43">
        <v>42969</v>
      </c>
      <c r="AQ122" s="43">
        <v>40021</v>
      </c>
      <c r="AR122" s="37" t="s">
        <v>170</v>
      </c>
      <c r="AS122" s="37" t="s">
        <v>170</v>
      </c>
      <c r="AT122" s="37" t="s">
        <v>181</v>
      </c>
      <c r="AU122" s="28">
        <v>2016</v>
      </c>
      <c r="AV122" s="38"/>
      <c r="AW122" s="38" t="s">
        <v>172</v>
      </c>
      <c r="AX122" s="38"/>
    </row>
    <row r="123" spans="1:50" x14ac:dyDescent="0.25">
      <c r="A123" s="26" t="s">
        <v>600</v>
      </c>
      <c r="B123" s="36" t="s">
        <v>174</v>
      </c>
      <c r="C123" s="37" t="s">
        <v>174</v>
      </c>
      <c r="D123" s="38">
        <v>777772</v>
      </c>
      <c r="E123" s="37" t="s">
        <v>175</v>
      </c>
      <c r="F123" s="38">
        <v>11</v>
      </c>
      <c r="G123" s="37" t="s">
        <v>176</v>
      </c>
      <c r="H123" s="37" t="s">
        <v>177</v>
      </c>
      <c r="I123" s="37" t="s">
        <v>178</v>
      </c>
      <c r="J123" s="37" t="s">
        <v>601</v>
      </c>
      <c r="K123" s="37" t="s">
        <v>169</v>
      </c>
      <c r="L123" s="39">
        <v>290000</v>
      </c>
      <c r="M123" s="40">
        <f t="shared" si="32"/>
        <v>294310.48720066063</v>
      </c>
      <c r="N123" s="40"/>
      <c r="O123" s="40">
        <v>295946</v>
      </c>
      <c r="P123" s="40"/>
      <c r="Q123" s="40">
        <v>171.16</v>
      </c>
      <c r="R123" s="40"/>
      <c r="S123" s="41" t="s">
        <v>14</v>
      </c>
      <c r="T123" s="40"/>
      <c r="U123" s="40"/>
      <c r="V123" s="41" t="s">
        <v>14</v>
      </c>
      <c r="W123" s="40"/>
      <c r="X123" s="40"/>
      <c r="Y123" s="40">
        <v>0</v>
      </c>
      <c r="Z123" s="41" t="s">
        <v>169</v>
      </c>
      <c r="AA123" s="40"/>
      <c r="AB123" s="40">
        <f t="shared" si="33"/>
        <v>0</v>
      </c>
      <c r="AC123" s="40">
        <f t="shared" si="34"/>
        <v>333104.87200660608</v>
      </c>
      <c r="AD123" s="40">
        <f t="shared" si="35"/>
        <v>0</v>
      </c>
      <c r="AE123" s="42">
        <f t="shared" si="36"/>
        <v>349760.11560693639</v>
      </c>
      <c r="AF123" s="42">
        <f t="shared" si="37"/>
        <v>0</v>
      </c>
      <c r="AG123" s="43">
        <v>39448</v>
      </c>
      <c r="AH123" s="38"/>
      <c r="AI123" s="44">
        <v>174.67</v>
      </c>
      <c r="AJ123" s="44">
        <v>173.49</v>
      </c>
      <c r="AK123" s="44">
        <v>171.44</v>
      </c>
      <c r="AL123" s="39"/>
      <c r="AM123" s="39"/>
      <c r="AN123" s="39"/>
      <c r="AO123" s="39"/>
      <c r="AP123" s="43">
        <v>42969</v>
      </c>
      <c r="AQ123" s="43">
        <v>39892</v>
      </c>
      <c r="AR123" s="37" t="s">
        <v>170</v>
      </c>
      <c r="AS123" s="37" t="s">
        <v>170</v>
      </c>
      <c r="AT123" s="37" t="s">
        <v>181</v>
      </c>
      <c r="AU123" s="28">
        <v>2016</v>
      </c>
      <c r="AV123" s="38"/>
      <c r="AW123" s="38" t="s">
        <v>172</v>
      </c>
      <c r="AX123" s="38"/>
    </row>
    <row r="124" spans="1:50" x14ac:dyDescent="0.25">
      <c r="A124" s="26" t="s">
        <v>602</v>
      </c>
      <c r="B124" s="36" t="s">
        <v>174</v>
      </c>
      <c r="C124" s="37" t="s">
        <v>174</v>
      </c>
      <c r="D124" s="38">
        <v>777772</v>
      </c>
      <c r="E124" s="37" t="s">
        <v>175</v>
      </c>
      <c r="F124" s="38">
        <v>11</v>
      </c>
      <c r="G124" s="37" t="s">
        <v>176</v>
      </c>
      <c r="H124" s="37" t="s">
        <v>177</v>
      </c>
      <c r="I124" s="37" t="s">
        <v>178</v>
      </c>
      <c r="J124" s="37" t="s">
        <v>603</v>
      </c>
      <c r="K124" s="37" t="s">
        <v>597</v>
      </c>
      <c r="L124" s="39">
        <v>325000</v>
      </c>
      <c r="M124" s="40">
        <f t="shared" si="32"/>
        <v>329830.71841453348</v>
      </c>
      <c r="N124" s="40"/>
      <c r="O124" s="40">
        <v>266350</v>
      </c>
      <c r="P124" s="40"/>
      <c r="Q124" s="40">
        <v>191.82</v>
      </c>
      <c r="R124" s="40"/>
      <c r="S124" s="41" t="s">
        <v>14</v>
      </c>
      <c r="T124" s="40"/>
      <c r="U124" s="40"/>
      <c r="V124" s="41" t="s">
        <v>14</v>
      </c>
      <c r="W124" s="40"/>
      <c r="X124" s="40"/>
      <c r="Y124" s="40">
        <v>0</v>
      </c>
      <c r="Z124" s="41" t="s">
        <v>169</v>
      </c>
      <c r="AA124" s="40"/>
      <c r="AB124" s="40">
        <f t="shared" si="33"/>
        <v>0</v>
      </c>
      <c r="AC124" s="40">
        <f t="shared" si="34"/>
        <v>373307.18414533447</v>
      </c>
      <c r="AD124" s="40">
        <f t="shared" si="35"/>
        <v>0</v>
      </c>
      <c r="AE124" s="42">
        <f t="shared" si="36"/>
        <v>391972.54335260123</v>
      </c>
      <c r="AF124" s="42">
        <f t="shared" si="37"/>
        <v>0</v>
      </c>
      <c r="AG124" s="43">
        <v>39813</v>
      </c>
      <c r="AH124" s="38"/>
      <c r="AI124" s="44">
        <v>157.19999999999999</v>
      </c>
      <c r="AJ124" s="44">
        <v>156.13999999999999</v>
      </c>
      <c r="AK124" s="44">
        <v>154.29</v>
      </c>
      <c r="AL124" s="39"/>
      <c r="AM124" s="39"/>
      <c r="AN124" s="39"/>
      <c r="AO124" s="39"/>
      <c r="AP124" s="43">
        <v>42969</v>
      </c>
      <c r="AQ124" s="43">
        <v>40021</v>
      </c>
      <c r="AR124" s="37" t="s">
        <v>170</v>
      </c>
      <c r="AS124" s="37" t="s">
        <v>170</v>
      </c>
      <c r="AT124" s="37" t="s">
        <v>181</v>
      </c>
      <c r="AU124" s="28">
        <v>2016</v>
      </c>
      <c r="AV124" s="38"/>
      <c r="AW124" s="38" t="s">
        <v>172</v>
      </c>
      <c r="AX124" s="38"/>
    </row>
    <row r="125" spans="1:50" x14ac:dyDescent="0.25">
      <c r="A125" s="26" t="s">
        <v>604</v>
      </c>
      <c r="B125" s="36" t="s">
        <v>174</v>
      </c>
      <c r="C125" s="37" t="s">
        <v>174</v>
      </c>
      <c r="D125" s="38">
        <v>777772</v>
      </c>
      <c r="E125" s="37" t="s">
        <v>175</v>
      </c>
      <c r="F125" s="38">
        <v>11</v>
      </c>
      <c r="G125" s="37" t="s">
        <v>176</v>
      </c>
      <c r="H125" s="37" t="s">
        <v>177</v>
      </c>
      <c r="I125" s="37" t="s">
        <v>178</v>
      </c>
      <c r="J125" s="37" t="s">
        <v>605</v>
      </c>
      <c r="K125" s="37" t="s">
        <v>169</v>
      </c>
      <c r="L125" s="39"/>
      <c r="M125" s="40">
        <f t="shared" si="32"/>
        <v>0</v>
      </c>
      <c r="N125" s="40"/>
      <c r="O125" s="40">
        <v>147084</v>
      </c>
      <c r="P125" s="40"/>
      <c r="Q125" s="40"/>
      <c r="R125" s="40"/>
      <c r="S125" s="41" t="s">
        <v>14</v>
      </c>
      <c r="T125" s="40"/>
      <c r="U125" s="40"/>
      <c r="V125" s="41" t="s">
        <v>14</v>
      </c>
      <c r="W125" s="40"/>
      <c r="X125" s="40"/>
      <c r="Y125" s="40">
        <v>0</v>
      </c>
      <c r="Z125" s="41" t="s">
        <v>169</v>
      </c>
      <c r="AA125" s="40"/>
      <c r="AB125" s="40">
        <f t="shared" si="33"/>
        <v>0</v>
      </c>
      <c r="AC125" s="40">
        <f t="shared" si="34"/>
        <v>0</v>
      </c>
      <c r="AD125" s="40">
        <f t="shared" si="35"/>
        <v>0</v>
      </c>
      <c r="AE125" s="42">
        <f t="shared" si="36"/>
        <v>0</v>
      </c>
      <c r="AF125" s="42">
        <f t="shared" si="37"/>
        <v>0</v>
      </c>
      <c r="AG125" s="43">
        <v>39448</v>
      </c>
      <c r="AH125" s="38"/>
      <c r="AI125" s="44">
        <v>86.81</v>
      </c>
      <c r="AJ125" s="44">
        <v>86.23</v>
      </c>
      <c r="AK125" s="44">
        <v>85.2</v>
      </c>
      <c r="AL125" s="39"/>
      <c r="AM125" s="39"/>
      <c r="AN125" s="39"/>
      <c r="AO125" s="39"/>
      <c r="AP125" s="43">
        <v>42969</v>
      </c>
      <c r="AQ125" s="43">
        <v>39892</v>
      </c>
      <c r="AR125" s="37" t="s">
        <v>170</v>
      </c>
      <c r="AS125" s="37" t="s">
        <v>170</v>
      </c>
      <c r="AT125" s="37" t="s">
        <v>606</v>
      </c>
      <c r="AU125" s="28">
        <v>2016</v>
      </c>
      <c r="AV125" s="38"/>
      <c r="AW125" s="38" t="s">
        <v>172</v>
      </c>
      <c r="AX125" s="38"/>
    </row>
    <row r="126" spans="1:50" x14ac:dyDescent="0.25">
      <c r="A126" s="26" t="s">
        <v>607</v>
      </c>
      <c r="B126" s="36" t="s">
        <v>174</v>
      </c>
      <c r="C126" s="37" t="s">
        <v>174</v>
      </c>
      <c r="D126" s="38">
        <v>777772</v>
      </c>
      <c r="E126" s="37" t="s">
        <v>175</v>
      </c>
      <c r="F126" s="38">
        <v>11</v>
      </c>
      <c r="G126" s="37" t="s">
        <v>176</v>
      </c>
      <c r="H126" s="37" t="s">
        <v>177</v>
      </c>
      <c r="I126" s="37" t="s">
        <v>178</v>
      </c>
      <c r="J126" s="37" t="s">
        <v>608</v>
      </c>
      <c r="K126" s="37" t="s">
        <v>169</v>
      </c>
      <c r="L126" s="39"/>
      <c r="M126" s="40">
        <f t="shared" si="32"/>
        <v>0</v>
      </c>
      <c r="N126" s="40"/>
      <c r="O126" s="40">
        <v>147084</v>
      </c>
      <c r="P126" s="40"/>
      <c r="Q126" s="40"/>
      <c r="R126" s="40"/>
      <c r="S126" s="41" t="s">
        <v>14</v>
      </c>
      <c r="T126" s="40"/>
      <c r="U126" s="40"/>
      <c r="V126" s="41" t="s">
        <v>14</v>
      </c>
      <c r="W126" s="40"/>
      <c r="X126" s="40"/>
      <c r="Y126" s="40">
        <v>0</v>
      </c>
      <c r="Z126" s="41" t="s">
        <v>169</v>
      </c>
      <c r="AA126" s="40"/>
      <c r="AB126" s="40">
        <f t="shared" si="33"/>
        <v>0</v>
      </c>
      <c r="AC126" s="40">
        <f t="shared" si="34"/>
        <v>0</v>
      </c>
      <c r="AD126" s="40">
        <f t="shared" si="35"/>
        <v>0</v>
      </c>
      <c r="AE126" s="42">
        <f t="shared" si="36"/>
        <v>0</v>
      </c>
      <c r="AF126" s="42">
        <f t="shared" si="37"/>
        <v>0</v>
      </c>
      <c r="AG126" s="43">
        <v>39448</v>
      </c>
      <c r="AH126" s="38"/>
      <c r="AI126" s="44">
        <v>86.81</v>
      </c>
      <c r="AJ126" s="44">
        <v>86.23</v>
      </c>
      <c r="AK126" s="44">
        <v>85.2</v>
      </c>
      <c r="AL126" s="39"/>
      <c r="AM126" s="39"/>
      <c r="AN126" s="39"/>
      <c r="AO126" s="39"/>
      <c r="AP126" s="43">
        <v>42969</v>
      </c>
      <c r="AQ126" s="43">
        <v>39892</v>
      </c>
      <c r="AR126" s="37" t="s">
        <v>170</v>
      </c>
      <c r="AS126" s="37" t="s">
        <v>170</v>
      </c>
      <c r="AT126" s="37" t="s">
        <v>609</v>
      </c>
      <c r="AU126" s="28">
        <v>2016</v>
      </c>
      <c r="AV126" s="38"/>
      <c r="AW126" s="38" t="s">
        <v>172</v>
      </c>
      <c r="AX126" s="38"/>
    </row>
    <row r="127" spans="1:50" x14ac:dyDescent="0.25">
      <c r="A127" s="26" t="s">
        <v>610</v>
      </c>
      <c r="B127" s="36" t="s">
        <v>174</v>
      </c>
      <c r="C127" s="37" t="s">
        <v>174</v>
      </c>
      <c r="D127" s="38">
        <v>777772</v>
      </c>
      <c r="E127" s="37" t="s">
        <v>175</v>
      </c>
      <c r="F127" s="38">
        <v>11</v>
      </c>
      <c r="G127" s="37" t="s">
        <v>176</v>
      </c>
      <c r="H127" s="37" t="s">
        <v>177</v>
      </c>
      <c r="I127" s="37" t="s">
        <v>178</v>
      </c>
      <c r="J127" s="37" t="s">
        <v>611</v>
      </c>
      <c r="K127" s="37" t="s">
        <v>597</v>
      </c>
      <c r="L127" s="39">
        <v>930000</v>
      </c>
      <c r="M127" s="40">
        <f t="shared" si="32"/>
        <v>943823.28654004959</v>
      </c>
      <c r="N127" s="40"/>
      <c r="O127" s="40">
        <v>144816</v>
      </c>
      <c r="P127" s="40"/>
      <c r="Q127" s="40">
        <v>548.89</v>
      </c>
      <c r="R127" s="40"/>
      <c r="S127" s="41" t="s">
        <v>14</v>
      </c>
      <c r="T127" s="40"/>
      <c r="U127" s="40"/>
      <c r="V127" s="41" t="s">
        <v>14</v>
      </c>
      <c r="W127" s="40"/>
      <c r="X127" s="40"/>
      <c r="Y127" s="40">
        <v>0</v>
      </c>
      <c r="Z127" s="41" t="s">
        <v>169</v>
      </c>
      <c r="AA127" s="40"/>
      <c r="AB127" s="40">
        <f t="shared" si="33"/>
        <v>0</v>
      </c>
      <c r="AC127" s="40">
        <f t="shared" si="34"/>
        <v>1068232.8654004955</v>
      </c>
      <c r="AD127" s="40">
        <f t="shared" si="35"/>
        <v>0</v>
      </c>
      <c r="AE127" s="42">
        <f t="shared" si="36"/>
        <v>1121644.5086705203</v>
      </c>
      <c r="AF127" s="42">
        <f t="shared" si="37"/>
        <v>0</v>
      </c>
      <c r="AG127" s="43">
        <v>39813</v>
      </c>
      <c r="AH127" s="38"/>
      <c r="AI127" s="44">
        <v>85.47</v>
      </c>
      <c r="AJ127" s="44">
        <v>84.9</v>
      </c>
      <c r="AK127" s="44">
        <v>83.89</v>
      </c>
      <c r="AL127" s="39"/>
      <c r="AM127" s="39"/>
      <c r="AN127" s="39"/>
      <c r="AO127" s="39"/>
      <c r="AP127" s="43">
        <v>42969</v>
      </c>
      <c r="AQ127" s="43">
        <v>40021</v>
      </c>
      <c r="AR127" s="37" t="s">
        <v>170</v>
      </c>
      <c r="AS127" s="37" t="s">
        <v>170</v>
      </c>
      <c r="AT127" s="37" t="s">
        <v>181</v>
      </c>
      <c r="AU127" s="28">
        <v>2016</v>
      </c>
      <c r="AV127" s="38"/>
      <c r="AW127" s="38" t="s">
        <v>172</v>
      </c>
      <c r="AX127" s="38"/>
    </row>
    <row r="128" spans="1:50" x14ac:dyDescent="0.25">
      <c r="A128" s="26" t="s">
        <v>612</v>
      </c>
      <c r="B128" s="36" t="s">
        <v>174</v>
      </c>
      <c r="C128" s="37" t="s">
        <v>174</v>
      </c>
      <c r="D128" s="38">
        <v>777772</v>
      </c>
      <c r="E128" s="37" t="s">
        <v>175</v>
      </c>
      <c r="F128" s="38">
        <v>11</v>
      </c>
      <c r="G128" s="37" t="s">
        <v>176</v>
      </c>
      <c r="H128" s="37" t="s">
        <v>177</v>
      </c>
      <c r="I128" s="37" t="s">
        <v>178</v>
      </c>
      <c r="J128" s="37" t="s">
        <v>613</v>
      </c>
      <c r="K128" s="37" t="s">
        <v>597</v>
      </c>
      <c r="L128" s="39"/>
      <c r="M128" s="40">
        <f t="shared" si="32"/>
        <v>0</v>
      </c>
      <c r="N128" s="40"/>
      <c r="O128" s="40">
        <v>144816</v>
      </c>
      <c r="P128" s="40"/>
      <c r="Q128" s="40"/>
      <c r="R128" s="40"/>
      <c r="S128" s="41" t="s">
        <v>14</v>
      </c>
      <c r="T128" s="40"/>
      <c r="U128" s="40"/>
      <c r="V128" s="41" t="s">
        <v>14</v>
      </c>
      <c r="W128" s="40"/>
      <c r="X128" s="40"/>
      <c r="Y128" s="40">
        <v>0</v>
      </c>
      <c r="Z128" s="41" t="s">
        <v>169</v>
      </c>
      <c r="AA128" s="40"/>
      <c r="AB128" s="40">
        <f t="shared" si="33"/>
        <v>0</v>
      </c>
      <c r="AC128" s="40">
        <f t="shared" si="34"/>
        <v>0</v>
      </c>
      <c r="AD128" s="40">
        <f t="shared" si="35"/>
        <v>0</v>
      </c>
      <c r="AE128" s="42">
        <f t="shared" si="36"/>
        <v>0</v>
      </c>
      <c r="AF128" s="42">
        <f t="shared" si="37"/>
        <v>0</v>
      </c>
      <c r="AG128" s="43">
        <v>39813</v>
      </c>
      <c r="AH128" s="38"/>
      <c r="AI128" s="44">
        <v>85.47</v>
      </c>
      <c r="AJ128" s="44">
        <v>84.9</v>
      </c>
      <c r="AK128" s="44">
        <v>83.89</v>
      </c>
      <c r="AL128" s="39"/>
      <c r="AM128" s="39"/>
      <c r="AN128" s="39"/>
      <c r="AO128" s="39"/>
      <c r="AP128" s="43">
        <v>42969</v>
      </c>
      <c r="AQ128" s="43">
        <v>40021</v>
      </c>
      <c r="AR128" s="37" t="s">
        <v>170</v>
      </c>
      <c r="AS128" s="37" t="s">
        <v>170</v>
      </c>
      <c r="AT128" s="37" t="s">
        <v>609</v>
      </c>
      <c r="AU128" s="28">
        <v>2016</v>
      </c>
      <c r="AV128" s="38"/>
      <c r="AW128" s="38" t="s">
        <v>172</v>
      </c>
      <c r="AX128" s="38"/>
    </row>
    <row r="129" spans="1:50" x14ac:dyDescent="0.25">
      <c r="A129" s="26" t="s">
        <v>614</v>
      </c>
      <c r="B129" s="36" t="s">
        <v>174</v>
      </c>
      <c r="C129" s="37" t="s">
        <v>174</v>
      </c>
      <c r="D129" s="38">
        <v>777772</v>
      </c>
      <c r="E129" s="37" t="s">
        <v>175</v>
      </c>
      <c r="F129" s="38">
        <v>11</v>
      </c>
      <c r="G129" s="37" t="s">
        <v>176</v>
      </c>
      <c r="H129" s="37" t="s">
        <v>177</v>
      </c>
      <c r="I129" s="37" t="s">
        <v>178</v>
      </c>
      <c r="J129" s="37" t="s">
        <v>615</v>
      </c>
      <c r="K129" s="37" t="s">
        <v>169</v>
      </c>
      <c r="L129" s="39"/>
      <c r="M129" s="40">
        <f t="shared" si="32"/>
        <v>0</v>
      </c>
      <c r="N129" s="40"/>
      <c r="O129" s="40">
        <v>147084</v>
      </c>
      <c r="P129" s="40"/>
      <c r="Q129" s="40"/>
      <c r="R129" s="40"/>
      <c r="S129" s="41" t="s">
        <v>14</v>
      </c>
      <c r="T129" s="40"/>
      <c r="U129" s="40"/>
      <c r="V129" s="41" t="s">
        <v>14</v>
      </c>
      <c r="W129" s="40"/>
      <c r="X129" s="40"/>
      <c r="Y129" s="40">
        <v>0</v>
      </c>
      <c r="Z129" s="41" t="s">
        <v>169</v>
      </c>
      <c r="AA129" s="40"/>
      <c r="AB129" s="40">
        <f t="shared" si="33"/>
        <v>0</v>
      </c>
      <c r="AC129" s="40">
        <f t="shared" si="34"/>
        <v>0</v>
      </c>
      <c r="AD129" s="40">
        <f t="shared" si="35"/>
        <v>0</v>
      </c>
      <c r="AE129" s="42">
        <f t="shared" si="36"/>
        <v>0</v>
      </c>
      <c r="AF129" s="42">
        <f t="shared" si="37"/>
        <v>0</v>
      </c>
      <c r="AG129" s="43">
        <v>39448</v>
      </c>
      <c r="AH129" s="38"/>
      <c r="AI129" s="44">
        <v>86.81</v>
      </c>
      <c r="AJ129" s="44">
        <v>86.23</v>
      </c>
      <c r="AK129" s="44">
        <v>85.2</v>
      </c>
      <c r="AL129" s="39"/>
      <c r="AM129" s="39"/>
      <c r="AN129" s="39"/>
      <c r="AO129" s="39"/>
      <c r="AP129" s="43">
        <v>42969</v>
      </c>
      <c r="AQ129" s="43">
        <v>39892</v>
      </c>
      <c r="AR129" s="37" t="s">
        <v>170</v>
      </c>
      <c r="AS129" s="37" t="s">
        <v>170</v>
      </c>
      <c r="AT129" s="37" t="s">
        <v>606</v>
      </c>
      <c r="AU129" s="28">
        <v>2016</v>
      </c>
      <c r="AV129" s="38"/>
      <c r="AW129" s="38" t="s">
        <v>172</v>
      </c>
      <c r="AX129" s="38"/>
    </row>
    <row r="130" spans="1:50" x14ac:dyDescent="0.25">
      <c r="A130" s="26" t="s">
        <v>616</v>
      </c>
      <c r="B130" s="36" t="s">
        <v>174</v>
      </c>
      <c r="C130" s="37" t="s">
        <v>174</v>
      </c>
      <c r="D130" s="38">
        <v>777772</v>
      </c>
      <c r="E130" s="37" t="s">
        <v>175</v>
      </c>
      <c r="F130" s="38">
        <v>11</v>
      </c>
      <c r="G130" s="37" t="s">
        <v>176</v>
      </c>
      <c r="H130" s="37" t="s">
        <v>177</v>
      </c>
      <c r="I130" s="37" t="s">
        <v>178</v>
      </c>
      <c r="J130" s="37" t="s">
        <v>617</v>
      </c>
      <c r="K130" s="37" t="s">
        <v>169</v>
      </c>
      <c r="L130" s="39"/>
      <c r="M130" s="40">
        <f t="shared" si="32"/>
        <v>0</v>
      </c>
      <c r="N130" s="40"/>
      <c r="O130" s="40">
        <v>147084</v>
      </c>
      <c r="P130" s="40"/>
      <c r="Q130" s="40"/>
      <c r="R130" s="40"/>
      <c r="S130" s="41" t="s">
        <v>14</v>
      </c>
      <c r="T130" s="40"/>
      <c r="U130" s="40"/>
      <c r="V130" s="41" t="s">
        <v>14</v>
      </c>
      <c r="W130" s="40"/>
      <c r="X130" s="40"/>
      <c r="Y130" s="40">
        <v>0</v>
      </c>
      <c r="Z130" s="41" t="s">
        <v>169</v>
      </c>
      <c r="AA130" s="40"/>
      <c r="AB130" s="40">
        <f t="shared" si="33"/>
        <v>0</v>
      </c>
      <c r="AC130" s="40">
        <f t="shared" si="34"/>
        <v>0</v>
      </c>
      <c r="AD130" s="40">
        <f t="shared" si="35"/>
        <v>0</v>
      </c>
      <c r="AE130" s="42">
        <f t="shared" si="36"/>
        <v>0</v>
      </c>
      <c r="AF130" s="42">
        <f t="shared" si="37"/>
        <v>0</v>
      </c>
      <c r="AG130" s="43">
        <v>39448</v>
      </c>
      <c r="AH130" s="38"/>
      <c r="AI130" s="44">
        <v>86.81</v>
      </c>
      <c r="AJ130" s="44">
        <v>86.23</v>
      </c>
      <c r="AK130" s="44">
        <v>85.2</v>
      </c>
      <c r="AL130" s="39"/>
      <c r="AM130" s="39"/>
      <c r="AN130" s="39"/>
      <c r="AO130" s="39"/>
      <c r="AP130" s="43">
        <v>42969</v>
      </c>
      <c r="AQ130" s="43">
        <v>39892</v>
      </c>
      <c r="AR130" s="37" t="s">
        <v>170</v>
      </c>
      <c r="AS130" s="37" t="s">
        <v>170</v>
      </c>
      <c r="AT130" s="37" t="s">
        <v>618</v>
      </c>
      <c r="AU130" s="28">
        <v>2016</v>
      </c>
      <c r="AV130" s="38"/>
      <c r="AW130" s="38" t="s">
        <v>172</v>
      </c>
      <c r="AX130" s="38"/>
    </row>
    <row r="131" spans="1:50" x14ac:dyDescent="0.25">
      <c r="A131" s="26" t="s">
        <v>619</v>
      </c>
      <c r="B131" s="36" t="s">
        <v>620</v>
      </c>
      <c r="C131" s="37" t="s">
        <v>620</v>
      </c>
      <c r="D131" s="38">
        <v>772724</v>
      </c>
      <c r="E131" s="37" t="s">
        <v>188</v>
      </c>
      <c r="F131" s="38">
        <v>99</v>
      </c>
      <c r="G131" s="37" t="s">
        <v>253</v>
      </c>
      <c r="H131" s="37" t="s">
        <v>621</v>
      </c>
      <c r="I131" s="37" t="s">
        <v>313</v>
      </c>
      <c r="J131" s="37" t="s">
        <v>622</v>
      </c>
      <c r="K131" s="37" t="s">
        <v>169</v>
      </c>
      <c r="L131" s="39">
        <v>90000</v>
      </c>
      <c r="M131" s="40">
        <f t="shared" si="32"/>
        <v>91337.73740710158</v>
      </c>
      <c r="N131" s="40">
        <v>1390000</v>
      </c>
      <c r="O131" s="40">
        <v>49325</v>
      </c>
      <c r="P131" s="40">
        <v>949605</v>
      </c>
      <c r="Q131" s="40">
        <v>53.12</v>
      </c>
      <c r="R131" s="40">
        <v>820.38</v>
      </c>
      <c r="S131" s="41" t="s">
        <v>14</v>
      </c>
      <c r="T131" s="40"/>
      <c r="U131" s="40"/>
      <c r="V131" s="41" t="s">
        <v>14</v>
      </c>
      <c r="W131" s="40"/>
      <c r="X131" s="40"/>
      <c r="Y131" s="40">
        <v>0</v>
      </c>
      <c r="Z131" s="41" t="s">
        <v>169</v>
      </c>
      <c r="AA131" s="40"/>
      <c r="AB131" s="40">
        <v>1423040</v>
      </c>
      <c r="AC131" s="40">
        <f t="shared" si="34"/>
        <v>103377.3740710157</v>
      </c>
      <c r="AD131" s="40">
        <f t="shared" si="35"/>
        <v>1487890.4901117797</v>
      </c>
      <c r="AE131" s="42">
        <f t="shared" si="36"/>
        <v>108546.24277456649</v>
      </c>
      <c r="AF131" s="42">
        <f t="shared" si="37"/>
        <v>1562285.0146173688</v>
      </c>
      <c r="AG131" s="43">
        <v>36526</v>
      </c>
      <c r="AH131" s="38"/>
      <c r="AI131" s="44">
        <v>589.57000000000005</v>
      </c>
      <c r="AJ131" s="44">
        <v>589.38</v>
      </c>
      <c r="AK131" s="44">
        <v>584.1</v>
      </c>
      <c r="AL131" s="39"/>
      <c r="AM131" s="39"/>
      <c r="AN131" s="39"/>
      <c r="AO131" s="39"/>
      <c r="AP131" s="43">
        <v>42996</v>
      </c>
      <c r="AQ131" s="43">
        <v>36434</v>
      </c>
      <c r="AR131" s="37" t="s">
        <v>170</v>
      </c>
      <c r="AS131" s="37" t="s">
        <v>192</v>
      </c>
      <c r="AT131" s="37" t="s">
        <v>325</v>
      </c>
      <c r="AU131" s="28">
        <v>2016</v>
      </c>
      <c r="AV131" s="38"/>
      <c r="AW131" s="38"/>
      <c r="AX131" s="38"/>
    </row>
    <row r="132" spans="1:50" x14ac:dyDescent="0.25">
      <c r="A132" s="26" t="s">
        <v>623</v>
      </c>
      <c r="B132" s="36" t="s">
        <v>620</v>
      </c>
      <c r="C132" s="37" t="s">
        <v>620</v>
      </c>
      <c r="D132" s="38">
        <v>777772</v>
      </c>
      <c r="E132" s="37" t="s">
        <v>175</v>
      </c>
      <c r="F132" s="38">
        <v>12</v>
      </c>
      <c r="G132" s="37" t="s">
        <v>165</v>
      </c>
      <c r="H132" s="37" t="s">
        <v>624</v>
      </c>
      <c r="I132" s="37" t="s">
        <v>178</v>
      </c>
      <c r="J132" s="37" t="s">
        <v>625</v>
      </c>
      <c r="K132" s="37" t="s">
        <v>169</v>
      </c>
      <c r="L132" s="39">
        <v>350000</v>
      </c>
      <c r="M132" s="40">
        <f t="shared" si="32"/>
        <v>355202.31213872833</v>
      </c>
      <c r="N132" s="40"/>
      <c r="O132" s="40">
        <v>443917</v>
      </c>
      <c r="P132" s="40"/>
      <c r="Q132" s="40">
        <v>206.57</v>
      </c>
      <c r="R132" s="40"/>
      <c r="S132" s="41" t="s">
        <v>14</v>
      </c>
      <c r="T132" s="40"/>
      <c r="U132" s="40"/>
      <c r="V132" s="41" t="s">
        <v>14</v>
      </c>
      <c r="W132" s="40"/>
      <c r="X132" s="40"/>
      <c r="Y132" s="40">
        <v>0</v>
      </c>
      <c r="Z132" s="41" t="s">
        <v>169</v>
      </c>
      <c r="AA132" s="40"/>
      <c r="AB132" s="40">
        <f t="shared" ref="AB132:AB176" si="38">116.3*N132/114.7</f>
        <v>0</v>
      </c>
      <c r="AC132" s="40">
        <f t="shared" si="34"/>
        <v>402023.1213872832</v>
      </c>
      <c r="AD132" s="40">
        <f t="shared" si="35"/>
        <v>0</v>
      </c>
      <c r="AE132" s="42">
        <f t="shared" si="36"/>
        <v>422124.27745664737</v>
      </c>
      <c r="AF132" s="42">
        <f t="shared" si="37"/>
        <v>0</v>
      </c>
      <c r="AG132" s="38"/>
      <c r="AH132" s="38"/>
      <c r="AI132" s="44">
        <v>262</v>
      </c>
      <c r="AJ132" s="44">
        <v>260.24</v>
      </c>
      <c r="AK132" s="44">
        <v>257.16000000000003</v>
      </c>
      <c r="AL132" s="39"/>
      <c r="AM132" s="39"/>
      <c r="AN132" s="39"/>
      <c r="AO132" s="39"/>
      <c r="AP132" s="43">
        <v>42996</v>
      </c>
      <c r="AQ132" s="43">
        <v>36434</v>
      </c>
      <c r="AR132" s="37" t="s">
        <v>170</v>
      </c>
      <c r="AS132" s="37" t="s">
        <v>192</v>
      </c>
      <c r="AT132" s="37" t="s">
        <v>325</v>
      </c>
      <c r="AU132" s="28">
        <v>2016</v>
      </c>
      <c r="AV132" s="38"/>
      <c r="AW132" s="38"/>
      <c r="AX132" s="38"/>
    </row>
    <row r="133" spans="1:50" x14ac:dyDescent="0.25">
      <c r="A133" s="26" t="s">
        <v>626</v>
      </c>
      <c r="B133" s="36" t="s">
        <v>620</v>
      </c>
      <c r="C133" s="37" t="s">
        <v>620</v>
      </c>
      <c r="D133" s="38">
        <v>777772</v>
      </c>
      <c r="E133" s="37" t="s">
        <v>175</v>
      </c>
      <c r="F133" s="38">
        <v>11</v>
      </c>
      <c r="G133" s="37" t="s">
        <v>176</v>
      </c>
      <c r="H133" s="37" t="s">
        <v>627</v>
      </c>
      <c r="I133" s="37" t="s">
        <v>178</v>
      </c>
      <c r="J133" s="37" t="s">
        <v>628</v>
      </c>
      <c r="K133" s="37" t="s">
        <v>169</v>
      </c>
      <c r="L133" s="39">
        <v>490000</v>
      </c>
      <c r="M133" s="40">
        <f t="shared" si="32"/>
        <v>497283.23699421965</v>
      </c>
      <c r="N133" s="40"/>
      <c r="O133" s="40">
        <v>443917</v>
      </c>
      <c r="P133" s="40"/>
      <c r="Q133" s="40">
        <v>289.2</v>
      </c>
      <c r="R133" s="40"/>
      <c r="S133" s="41" t="s">
        <v>14</v>
      </c>
      <c r="T133" s="40"/>
      <c r="U133" s="40"/>
      <c r="V133" s="41" t="s">
        <v>14</v>
      </c>
      <c r="W133" s="40"/>
      <c r="X133" s="40"/>
      <c r="Y133" s="40">
        <v>0</v>
      </c>
      <c r="Z133" s="41" t="s">
        <v>169</v>
      </c>
      <c r="AA133" s="40"/>
      <c r="AB133" s="40">
        <f t="shared" si="38"/>
        <v>0</v>
      </c>
      <c r="AC133" s="40">
        <f t="shared" si="34"/>
        <v>562832.36994219653</v>
      </c>
      <c r="AD133" s="40">
        <f t="shared" si="35"/>
        <v>0</v>
      </c>
      <c r="AE133" s="42">
        <f t="shared" si="36"/>
        <v>590973.98843930638</v>
      </c>
      <c r="AF133" s="42">
        <f t="shared" si="37"/>
        <v>0</v>
      </c>
      <c r="AG133" s="38"/>
      <c r="AH133" s="38"/>
      <c r="AI133" s="44">
        <v>262</v>
      </c>
      <c r="AJ133" s="44">
        <v>260.24</v>
      </c>
      <c r="AK133" s="44">
        <v>257.16000000000003</v>
      </c>
      <c r="AL133" s="39"/>
      <c r="AM133" s="39"/>
      <c r="AN133" s="39"/>
      <c r="AO133" s="39"/>
      <c r="AP133" s="43">
        <v>43046</v>
      </c>
      <c r="AQ133" s="43">
        <v>36434</v>
      </c>
      <c r="AR133" s="37" t="s">
        <v>170</v>
      </c>
      <c r="AS133" s="37" t="s">
        <v>192</v>
      </c>
      <c r="AT133" s="37" t="s">
        <v>325</v>
      </c>
      <c r="AU133" s="28">
        <v>2016</v>
      </c>
      <c r="AV133" s="38"/>
      <c r="AW133" s="38"/>
      <c r="AX133" s="38" t="s">
        <v>172</v>
      </c>
    </row>
    <row r="134" spans="1:50" x14ac:dyDescent="0.25">
      <c r="A134" s="26" t="s">
        <v>629</v>
      </c>
      <c r="B134" s="36" t="s">
        <v>620</v>
      </c>
      <c r="C134" s="37" t="s">
        <v>620</v>
      </c>
      <c r="D134" s="38">
        <v>777772</v>
      </c>
      <c r="E134" s="37" t="s">
        <v>175</v>
      </c>
      <c r="F134" s="38">
        <v>99</v>
      </c>
      <c r="G134" s="37" t="s">
        <v>253</v>
      </c>
      <c r="H134" s="37" t="s">
        <v>630</v>
      </c>
      <c r="I134" s="37" t="s">
        <v>178</v>
      </c>
      <c r="J134" s="37" t="s">
        <v>631</v>
      </c>
      <c r="K134" s="37" t="s">
        <v>169</v>
      </c>
      <c r="L134" s="39">
        <v>800000</v>
      </c>
      <c r="M134" s="40">
        <f t="shared" si="32"/>
        <v>811890.9991742362</v>
      </c>
      <c r="N134" s="40"/>
      <c r="O134" s="40">
        <v>739862</v>
      </c>
      <c r="P134" s="40"/>
      <c r="Q134" s="40">
        <v>472.16</v>
      </c>
      <c r="R134" s="40"/>
      <c r="S134" s="41" t="s">
        <v>14</v>
      </c>
      <c r="T134" s="40"/>
      <c r="U134" s="40"/>
      <c r="V134" s="41" t="s">
        <v>14</v>
      </c>
      <c r="W134" s="40"/>
      <c r="X134" s="40"/>
      <c r="Y134" s="40">
        <v>0</v>
      </c>
      <c r="Z134" s="41" t="s">
        <v>169</v>
      </c>
      <c r="AA134" s="40"/>
      <c r="AB134" s="40">
        <f t="shared" si="38"/>
        <v>0</v>
      </c>
      <c r="AC134" s="40">
        <f t="shared" si="34"/>
        <v>918909.99174236169</v>
      </c>
      <c r="AD134" s="40">
        <f t="shared" si="35"/>
        <v>0</v>
      </c>
      <c r="AE134" s="42">
        <f t="shared" si="36"/>
        <v>964855.49132947985</v>
      </c>
      <c r="AF134" s="42">
        <f t="shared" si="37"/>
        <v>0</v>
      </c>
      <c r="AG134" s="38"/>
      <c r="AH134" s="38"/>
      <c r="AI134" s="44">
        <v>436.67</v>
      </c>
      <c r="AJ134" s="44">
        <v>433.73</v>
      </c>
      <c r="AK134" s="44">
        <v>428.59</v>
      </c>
      <c r="AL134" s="39"/>
      <c r="AM134" s="39"/>
      <c r="AN134" s="39"/>
      <c r="AO134" s="39"/>
      <c r="AP134" s="43">
        <v>42996</v>
      </c>
      <c r="AQ134" s="43">
        <v>36434</v>
      </c>
      <c r="AR134" s="37" t="s">
        <v>170</v>
      </c>
      <c r="AS134" s="37" t="s">
        <v>192</v>
      </c>
      <c r="AT134" s="37" t="s">
        <v>325</v>
      </c>
      <c r="AU134" s="28">
        <v>2016</v>
      </c>
      <c r="AV134" s="38"/>
      <c r="AW134" s="38" t="s">
        <v>172</v>
      </c>
      <c r="AX134" s="38"/>
    </row>
    <row r="135" spans="1:50" x14ac:dyDescent="0.25">
      <c r="A135" s="26" t="s">
        <v>619</v>
      </c>
      <c r="B135" s="36" t="s">
        <v>620</v>
      </c>
      <c r="C135" s="37" t="s">
        <v>620</v>
      </c>
      <c r="D135" s="38">
        <v>777772</v>
      </c>
      <c r="E135" s="37" t="s">
        <v>175</v>
      </c>
      <c r="F135" s="38">
        <v>22</v>
      </c>
      <c r="G135" s="37" t="s">
        <v>632</v>
      </c>
      <c r="H135" s="37" t="s">
        <v>633</v>
      </c>
      <c r="I135" s="37" t="s">
        <v>313</v>
      </c>
      <c r="J135" s="37" t="s">
        <v>634</v>
      </c>
      <c r="K135" s="37" t="s">
        <v>169</v>
      </c>
      <c r="L135" s="39">
        <v>320000</v>
      </c>
      <c r="M135" s="40">
        <f t="shared" si="32"/>
        <v>324756.39966969448</v>
      </c>
      <c r="N135" s="40"/>
      <c r="O135" s="40">
        <v>246620</v>
      </c>
      <c r="P135" s="40"/>
      <c r="Q135" s="40">
        <v>188.86</v>
      </c>
      <c r="R135" s="40"/>
      <c r="S135" s="41" t="s">
        <v>14</v>
      </c>
      <c r="T135" s="40"/>
      <c r="U135" s="40"/>
      <c r="V135" s="41" t="s">
        <v>14</v>
      </c>
      <c r="W135" s="40"/>
      <c r="X135" s="40"/>
      <c r="Y135" s="40">
        <v>0</v>
      </c>
      <c r="Z135" s="41" t="s">
        <v>169</v>
      </c>
      <c r="AA135" s="40"/>
      <c r="AB135" s="40">
        <f t="shared" si="38"/>
        <v>0</v>
      </c>
      <c r="AC135" s="40">
        <f t="shared" si="34"/>
        <v>367563.99669694464</v>
      </c>
      <c r="AD135" s="40">
        <f t="shared" si="35"/>
        <v>0</v>
      </c>
      <c r="AE135" s="42">
        <f t="shared" si="36"/>
        <v>385942.19653179188</v>
      </c>
      <c r="AF135" s="42">
        <f t="shared" si="37"/>
        <v>0</v>
      </c>
      <c r="AG135" s="43">
        <v>36526</v>
      </c>
      <c r="AH135" s="38"/>
      <c r="AI135" s="44">
        <v>145.56</v>
      </c>
      <c r="AJ135" s="44">
        <v>144.58000000000001</v>
      </c>
      <c r="AK135" s="44">
        <v>142.86000000000001</v>
      </c>
      <c r="AL135" s="39"/>
      <c r="AM135" s="39"/>
      <c r="AN135" s="39"/>
      <c r="AO135" s="39"/>
      <c r="AP135" s="43">
        <v>42996</v>
      </c>
      <c r="AQ135" s="43">
        <v>36728</v>
      </c>
      <c r="AR135" s="37" t="s">
        <v>170</v>
      </c>
      <c r="AS135" s="37" t="s">
        <v>170</v>
      </c>
      <c r="AT135" s="37" t="s">
        <v>635</v>
      </c>
      <c r="AU135" s="28">
        <v>2016</v>
      </c>
      <c r="AV135" s="38"/>
      <c r="AW135" s="38"/>
      <c r="AX135" s="38"/>
    </row>
    <row r="136" spans="1:50" x14ac:dyDescent="0.25">
      <c r="A136" s="26" t="s">
        <v>619</v>
      </c>
      <c r="B136" s="36" t="s">
        <v>620</v>
      </c>
      <c r="C136" s="37" t="s">
        <v>620</v>
      </c>
      <c r="D136" s="38">
        <v>997973</v>
      </c>
      <c r="E136" s="37" t="s">
        <v>318</v>
      </c>
      <c r="F136" s="38">
        <v>12</v>
      </c>
      <c r="G136" s="37" t="s">
        <v>165</v>
      </c>
      <c r="H136" s="37" t="s">
        <v>636</v>
      </c>
      <c r="I136" s="37" t="s">
        <v>169</v>
      </c>
      <c r="J136" s="37" t="s">
        <v>637</v>
      </c>
      <c r="K136" s="37" t="s">
        <v>169</v>
      </c>
      <c r="L136" s="39"/>
      <c r="M136" s="40">
        <f t="shared" si="32"/>
        <v>0</v>
      </c>
      <c r="N136" s="40">
        <v>100000</v>
      </c>
      <c r="O136" s="40"/>
      <c r="P136" s="40">
        <v>97203</v>
      </c>
      <c r="Q136" s="40"/>
      <c r="R136" s="40">
        <v>59.02</v>
      </c>
      <c r="S136" s="41" t="s">
        <v>14</v>
      </c>
      <c r="T136" s="40"/>
      <c r="U136" s="40"/>
      <c r="V136" s="41" t="s">
        <v>14</v>
      </c>
      <c r="W136" s="40"/>
      <c r="X136" s="40"/>
      <c r="Y136" s="40">
        <v>0</v>
      </c>
      <c r="Z136" s="41" t="s">
        <v>169</v>
      </c>
      <c r="AA136" s="40"/>
      <c r="AB136" s="40">
        <f t="shared" si="38"/>
        <v>101394.9433304272</v>
      </c>
      <c r="AC136" s="40">
        <f t="shared" si="34"/>
        <v>0</v>
      </c>
      <c r="AD136" s="40">
        <f t="shared" si="35"/>
        <v>106015.69311246728</v>
      </c>
      <c r="AE136" s="42">
        <f t="shared" si="36"/>
        <v>0</v>
      </c>
      <c r="AF136" s="42">
        <f t="shared" si="37"/>
        <v>111316.47776809066</v>
      </c>
      <c r="AG136" s="43">
        <v>40909</v>
      </c>
      <c r="AH136" s="38"/>
      <c r="AI136" s="44">
        <v>57.37</v>
      </c>
      <c r="AJ136" s="44">
        <v>57.37</v>
      </c>
      <c r="AK136" s="44">
        <v>56.87</v>
      </c>
      <c r="AL136" s="39"/>
      <c r="AM136" s="39"/>
      <c r="AN136" s="39"/>
      <c r="AO136" s="39"/>
      <c r="AP136" s="43">
        <v>42996</v>
      </c>
      <c r="AQ136" s="43">
        <v>40988</v>
      </c>
      <c r="AR136" s="37" t="s">
        <v>170</v>
      </c>
      <c r="AS136" s="37" t="s">
        <v>170</v>
      </c>
      <c r="AT136" s="37" t="s">
        <v>638</v>
      </c>
      <c r="AU136" s="28">
        <v>2016</v>
      </c>
      <c r="AV136" s="38"/>
      <c r="AW136" s="38"/>
      <c r="AX136" s="38"/>
    </row>
    <row r="137" spans="1:50" x14ac:dyDescent="0.25">
      <c r="A137" s="26" t="s">
        <v>619</v>
      </c>
      <c r="B137" s="36" t="s">
        <v>620</v>
      </c>
      <c r="C137" s="37" t="s">
        <v>620</v>
      </c>
      <c r="D137" s="38">
        <v>777773</v>
      </c>
      <c r="E137" s="37" t="s">
        <v>277</v>
      </c>
      <c r="F137" s="38">
        <v>11</v>
      </c>
      <c r="G137" s="37" t="s">
        <v>176</v>
      </c>
      <c r="H137" s="37" t="s">
        <v>639</v>
      </c>
      <c r="I137" s="37" t="s">
        <v>178</v>
      </c>
      <c r="J137" s="37" t="s">
        <v>640</v>
      </c>
      <c r="K137" s="37" t="s">
        <v>169</v>
      </c>
      <c r="L137" s="39">
        <v>10000</v>
      </c>
      <c r="M137" s="40">
        <f t="shared" si="32"/>
        <v>10148.637489677953</v>
      </c>
      <c r="N137" s="40"/>
      <c r="O137" s="40">
        <v>35515</v>
      </c>
      <c r="P137" s="40"/>
      <c r="Q137" s="40">
        <v>5.9</v>
      </c>
      <c r="R137" s="40"/>
      <c r="S137" s="41" t="s">
        <v>14</v>
      </c>
      <c r="T137" s="40"/>
      <c r="U137" s="40"/>
      <c r="V137" s="41" t="s">
        <v>14</v>
      </c>
      <c r="W137" s="40"/>
      <c r="X137" s="40"/>
      <c r="Y137" s="40">
        <v>0</v>
      </c>
      <c r="Z137" s="41" t="s">
        <v>169</v>
      </c>
      <c r="AA137" s="40"/>
      <c r="AB137" s="40">
        <f t="shared" si="38"/>
        <v>0</v>
      </c>
      <c r="AC137" s="40">
        <f t="shared" si="34"/>
        <v>11486.37489677952</v>
      </c>
      <c r="AD137" s="40">
        <f t="shared" si="35"/>
        <v>0</v>
      </c>
      <c r="AE137" s="42">
        <f t="shared" si="36"/>
        <v>12060.693641618496</v>
      </c>
      <c r="AF137" s="42">
        <f t="shared" si="37"/>
        <v>0</v>
      </c>
      <c r="AG137" s="43">
        <v>36526</v>
      </c>
      <c r="AH137" s="38"/>
      <c r="AI137" s="44">
        <v>20.96</v>
      </c>
      <c r="AJ137" s="44">
        <v>20.82</v>
      </c>
      <c r="AK137" s="44">
        <v>20.57</v>
      </c>
      <c r="AL137" s="39"/>
      <c r="AM137" s="39"/>
      <c r="AN137" s="39"/>
      <c r="AO137" s="39"/>
      <c r="AP137" s="43">
        <v>42996</v>
      </c>
      <c r="AQ137" s="43">
        <v>36434</v>
      </c>
      <c r="AR137" s="37" t="s">
        <v>170</v>
      </c>
      <c r="AS137" s="37" t="s">
        <v>192</v>
      </c>
      <c r="AT137" s="37" t="s">
        <v>325</v>
      </c>
      <c r="AU137" s="28">
        <v>2016</v>
      </c>
      <c r="AV137" s="38"/>
      <c r="AW137" s="38"/>
      <c r="AX137" s="38"/>
    </row>
    <row r="138" spans="1:50" x14ac:dyDescent="0.25">
      <c r="A138" s="26" t="s">
        <v>641</v>
      </c>
      <c r="B138" s="36" t="s">
        <v>478</v>
      </c>
      <c r="C138" s="37" t="s">
        <v>478</v>
      </c>
      <c r="D138" s="38">
        <v>9999</v>
      </c>
      <c r="E138" s="37" t="s">
        <v>642</v>
      </c>
      <c r="F138" s="38">
        <v>11</v>
      </c>
      <c r="G138" s="37" t="s">
        <v>176</v>
      </c>
      <c r="H138" s="37" t="s">
        <v>627</v>
      </c>
      <c r="I138" s="37" t="s">
        <v>169</v>
      </c>
      <c r="J138" s="37" t="s">
        <v>643</v>
      </c>
      <c r="K138" s="37" t="s">
        <v>169</v>
      </c>
      <c r="L138" s="39">
        <v>1170000</v>
      </c>
      <c r="M138" s="40">
        <f t="shared" si="32"/>
        <v>1187390.5862923204</v>
      </c>
      <c r="N138" s="40"/>
      <c r="O138" s="40">
        <v>1085131</v>
      </c>
      <c r="P138" s="40"/>
      <c r="Q138" s="40">
        <v>690.53</v>
      </c>
      <c r="R138" s="40"/>
      <c r="S138" s="41" t="s">
        <v>14</v>
      </c>
      <c r="T138" s="40"/>
      <c r="U138" s="40"/>
      <c r="V138" s="41" t="s">
        <v>14</v>
      </c>
      <c r="W138" s="40"/>
      <c r="X138" s="40"/>
      <c r="Y138" s="40">
        <v>0</v>
      </c>
      <c r="Z138" s="41" t="s">
        <v>169</v>
      </c>
      <c r="AA138" s="40"/>
      <c r="AB138" s="40">
        <f t="shared" si="38"/>
        <v>0</v>
      </c>
      <c r="AC138" s="40">
        <f t="shared" si="34"/>
        <v>1343905.862923204</v>
      </c>
      <c r="AD138" s="40">
        <f t="shared" si="35"/>
        <v>0</v>
      </c>
      <c r="AE138" s="42">
        <f t="shared" si="36"/>
        <v>1411101.1560693642</v>
      </c>
      <c r="AF138" s="42">
        <f t="shared" si="37"/>
        <v>0</v>
      </c>
      <c r="AG138" s="43">
        <v>39448</v>
      </c>
      <c r="AH138" s="38"/>
      <c r="AI138" s="44">
        <v>640.44000000000005</v>
      </c>
      <c r="AJ138" s="44">
        <v>636.14</v>
      </c>
      <c r="AK138" s="44">
        <v>628.6</v>
      </c>
      <c r="AL138" s="39"/>
      <c r="AM138" s="39"/>
      <c r="AN138" s="39"/>
      <c r="AO138" s="39"/>
      <c r="AP138" s="43">
        <v>42996</v>
      </c>
      <c r="AQ138" s="43">
        <v>39892</v>
      </c>
      <c r="AR138" s="37" t="s">
        <v>170</v>
      </c>
      <c r="AS138" s="37" t="s">
        <v>170</v>
      </c>
      <c r="AT138" s="37" t="s">
        <v>325</v>
      </c>
      <c r="AU138" s="28">
        <v>2016</v>
      </c>
      <c r="AV138" s="38"/>
      <c r="AW138" s="38"/>
      <c r="AX138" s="38" t="s">
        <v>172</v>
      </c>
    </row>
    <row r="139" spans="1:50" x14ac:dyDescent="0.25">
      <c r="A139" s="26" t="s">
        <v>641</v>
      </c>
      <c r="B139" s="36" t="s">
        <v>478</v>
      </c>
      <c r="C139" s="37" t="s">
        <v>478</v>
      </c>
      <c r="D139" s="38">
        <v>9999</v>
      </c>
      <c r="E139" s="37" t="s">
        <v>642</v>
      </c>
      <c r="F139" s="38">
        <v>16</v>
      </c>
      <c r="G139" s="37" t="s">
        <v>421</v>
      </c>
      <c r="H139" s="37" t="s">
        <v>644</v>
      </c>
      <c r="I139" s="37" t="s">
        <v>169</v>
      </c>
      <c r="J139" s="37" t="s">
        <v>645</v>
      </c>
      <c r="K139" s="37" t="s">
        <v>169</v>
      </c>
      <c r="L139" s="39">
        <v>210000</v>
      </c>
      <c r="M139" s="40">
        <f t="shared" si="32"/>
        <v>213121.38728323701</v>
      </c>
      <c r="N139" s="40"/>
      <c r="O139" s="40">
        <v>118378</v>
      </c>
      <c r="P139" s="40"/>
      <c r="Q139" s="40">
        <v>123.94</v>
      </c>
      <c r="R139" s="40"/>
      <c r="S139" s="41" t="s">
        <v>14</v>
      </c>
      <c r="T139" s="40"/>
      <c r="U139" s="40"/>
      <c r="V139" s="41" t="s">
        <v>14</v>
      </c>
      <c r="W139" s="40"/>
      <c r="X139" s="40"/>
      <c r="Y139" s="40">
        <v>0</v>
      </c>
      <c r="Z139" s="41" t="s">
        <v>169</v>
      </c>
      <c r="AA139" s="40"/>
      <c r="AB139" s="40">
        <f t="shared" si="38"/>
        <v>0</v>
      </c>
      <c r="AC139" s="40">
        <f t="shared" si="34"/>
        <v>241213.87283236993</v>
      </c>
      <c r="AD139" s="40">
        <f t="shared" si="35"/>
        <v>0</v>
      </c>
      <c r="AE139" s="42">
        <f t="shared" si="36"/>
        <v>253274.56647398844</v>
      </c>
      <c r="AF139" s="42">
        <f t="shared" si="37"/>
        <v>0</v>
      </c>
      <c r="AG139" s="43">
        <v>39448</v>
      </c>
      <c r="AH139" s="38"/>
      <c r="AI139" s="44">
        <v>69.87</v>
      </c>
      <c r="AJ139" s="44">
        <v>69.400000000000006</v>
      </c>
      <c r="AK139" s="44">
        <v>68.569999999999993</v>
      </c>
      <c r="AL139" s="39"/>
      <c r="AM139" s="39"/>
      <c r="AN139" s="39"/>
      <c r="AO139" s="39"/>
      <c r="AP139" s="43">
        <v>42996</v>
      </c>
      <c r="AQ139" s="43">
        <v>39892</v>
      </c>
      <c r="AR139" s="37" t="s">
        <v>170</v>
      </c>
      <c r="AS139" s="37" t="s">
        <v>170</v>
      </c>
      <c r="AT139" s="37" t="s">
        <v>325</v>
      </c>
      <c r="AU139" s="28">
        <v>2016</v>
      </c>
      <c r="AV139" s="38"/>
      <c r="AW139" s="38"/>
      <c r="AX139" s="38" t="s">
        <v>172</v>
      </c>
    </row>
    <row r="140" spans="1:50" x14ac:dyDescent="0.25">
      <c r="A140" s="26" t="s">
        <v>641</v>
      </c>
      <c r="B140" s="36" t="s">
        <v>478</v>
      </c>
      <c r="C140" s="37" t="s">
        <v>478</v>
      </c>
      <c r="D140" s="38">
        <v>9999</v>
      </c>
      <c r="E140" s="37" t="s">
        <v>642</v>
      </c>
      <c r="F140" s="38">
        <v>21</v>
      </c>
      <c r="G140" s="37" t="s">
        <v>262</v>
      </c>
      <c r="H140" s="37" t="s">
        <v>646</v>
      </c>
      <c r="I140" s="37" t="s">
        <v>169</v>
      </c>
      <c r="J140" s="37" t="s">
        <v>647</v>
      </c>
      <c r="K140" s="37" t="s">
        <v>169</v>
      </c>
      <c r="L140" s="39">
        <v>55000</v>
      </c>
      <c r="M140" s="40">
        <f t="shared" si="32"/>
        <v>55817.506193228743</v>
      </c>
      <c r="N140" s="40"/>
      <c r="O140" s="40">
        <v>44391</v>
      </c>
      <c r="P140" s="40"/>
      <c r="Q140" s="40">
        <v>32.46</v>
      </c>
      <c r="R140" s="40"/>
      <c r="S140" s="41" t="s">
        <v>14</v>
      </c>
      <c r="T140" s="40"/>
      <c r="U140" s="40"/>
      <c r="V140" s="41" t="s">
        <v>14</v>
      </c>
      <c r="W140" s="40"/>
      <c r="X140" s="40"/>
      <c r="Y140" s="40">
        <v>0</v>
      </c>
      <c r="Z140" s="41" t="s">
        <v>169</v>
      </c>
      <c r="AA140" s="40"/>
      <c r="AB140" s="40">
        <f t="shared" si="38"/>
        <v>0</v>
      </c>
      <c r="AC140" s="40">
        <f t="shared" si="34"/>
        <v>63175.061932287368</v>
      </c>
      <c r="AD140" s="40">
        <f t="shared" si="35"/>
        <v>0</v>
      </c>
      <c r="AE140" s="42">
        <f t="shared" si="36"/>
        <v>66333.815028901736</v>
      </c>
      <c r="AF140" s="42">
        <f t="shared" si="37"/>
        <v>0</v>
      </c>
      <c r="AG140" s="43">
        <v>39448</v>
      </c>
      <c r="AH140" s="38"/>
      <c r="AI140" s="44">
        <v>26.2</v>
      </c>
      <c r="AJ140" s="44">
        <v>26.02</v>
      </c>
      <c r="AK140" s="44">
        <v>25.72</v>
      </c>
      <c r="AL140" s="39"/>
      <c r="AM140" s="39"/>
      <c r="AN140" s="39"/>
      <c r="AO140" s="39"/>
      <c r="AP140" s="43">
        <v>42996</v>
      </c>
      <c r="AQ140" s="43">
        <v>39892</v>
      </c>
      <c r="AR140" s="37" t="s">
        <v>170</v>
      </c>
      <c r="AS140" s="37" t="s">
        <v>170</v>
      </c>
      <c r="AT140" s="37" t="s">
        <v>325</v>
      </c>
      <c r="AU140" s="28">
        <v>2016</v>
      </c>
      <c r="AV140" s="38"/>
      <c r="AW140" s="38"/>
      <c r="AX140" s="38" t="s">
        <v>172</v>
      </c>
    </row>
    <row r="141" spans="1:50" x14ac:dyDescent="0.25">
      <c r="A141" s="26" t="s">
        <v>648</v>
      </c>
      <c r="B141" s="36" t="s">
        <v>228</v>
      </c>
      <c r="C141" s="37" t="s">
        <v>228</v>
      </c>
      <c r="D141" s="38">
        <v>772724</v>
      </c>
      <c r="E141" s="37" t="s">
        <v>188</v>
      </c>
      <c r="F141" s="38">
        <v>11</v>
      </c>
      <c r="G141" s="37" t="s">
        <v>176</v>
      </c>
      <c r="H141" s="37" t="s">
        <v>649</v>
      </c>
      <c r="I141" s="37" t="s">
        <v>650</v>
      </c>
      <c r="J141" s="37" t="s">
        <v>651</v>
      </c>
      <c r="K141" s="37" t="s">
        <v>169</v>
      </c>
      <c r="L141" s="39">
        <v>180000</v>
      </c>
      <c r="M141" s="40">
        <f t="shared" si="32"/>
        <v>182675.47481420316</v>
      </c>
      <c r="N141" s="40"/>
      <c r="O141" s="40">
        <v>167701</v>
      </c>
      <c r="P141" s="40"/>
      <c r="Q141" s="40">
        <v>106.24</v>
      </c>
      <c r="R141" s="40"/>
      <c r="S141" s="41" t="s">
        <v>14</v>
      </c>
      <c r="T141" s="40"/>
      <c r="U141" s="40"/>
      <c r="V141" s="41" t="s">
        <v>14</v>
      </c>
      <c r="W141" s="40"/>
      <c r="X141" s="40"/>
      <c r="Y141" s="40">
        <v>0</v>
      </c>
      <c r="Z141" s="41" t="s">
        <v>169</v>
      </c>
      <c r="AA141" s="40"/>
      <c r="AB141" s="40">
        <f t="shared" si="38"/>
        <v>0</v>
      </c>
      <c r="AC141" s="40">
        <f t="shared" si="34"/>
        <v>206754.7481420314</v>
      </c>
      <c r="AD141" s="40">
        <f t="shared" si="35"/>
        <v>0</v>
      </c>
      <c r="AE141" s="42">
        <f t="shared" si="36"/>
        <v>217092.48554913298</v>
      </c>
      <c r="AF141" s="42">
        <f t="shared" si="37"/>
        <v>0</v>
      </c>
      <c r="AG141" s="43">
        <v>38692</v>
      </c>
      <c r="AH141" s="38"/>
      <c r="AI141" s="44">
        <v>98.98</v>
      </c>
      <c r="AJ141" s="44">
        <v>98.31</v>
      </c>
      <c r="AK141" s="44">
        <v>97.15</v>
      </c>
      <c r="AL141" s="39"/>
      <c r="AM141" s="39"/>
      <c r="AN141" s="39"/>
      <c r="AO141" s="39"/>
      <c r="AP141" s="43">
        <v>42999</v>
      </c>
      <c r="AQ141" s="43">
        <v>38785</v>
      </c>
      <c r="AR141" s="37" t="s">
        <v>170</v>
      </c>
      <c r="AS141" s="37" t="s">
        <v>170</v>
      </c>
      <c r="AT141" s="37" t="s">
        <v>325</v>
      </c>
      <c r="AV141" s="38"/>
      <c r="AW141" s="38"/>
      <c r="AX141" s="38"/>
    </row>
    <row r="142" spans="1:50" x14ac:dyDescent="0.25">
      <c r="A142" s="26" t="s">
        <v>652</v>
      </c>
      <c r="B142" s="36" t="s">
        <v>228</v>
      </c>
      <c r="C142" s="37" t="s">
        <v>228</v>
      </c>
      <c r="D142" s="38">
        <v>772724</v>
      </c>
      <c r="E142" s="37" t="s">
        <v>188</v>
      </c>
      <c r="F142" s="38">
        <v>11</v>
      </c>
      <c r="G142" s="37" t="s">
        <v>176</v>
      </c>
      <c r="H142" s="37" t="s">
        <v>649</v>
      </c>
      <c r="I142" s="37" t="s">
        <v>650</v>
      </c>
      <c r="J142" s="37" t="s">
        <v>651</v>
      </c>
      <c r="K142" s="37" t="s">
        <v>169</v>
      </c>
      <c r="L142" s="39">
        <v>180000</v>
      </c>
      <c r="M142" s="40">
        <f t="shared" si="32"/>
        <v>182675.47481420316</v>
      </c>
      <c r="N142" s="40"/>
      <c r="O142" s="40">
        <v>167701</v>
      </c>
      <c r="P142" s="40"/>
      <c r="Q142" s="40">
        <v>106.24</v>
      </c>
      <c r="R142" s="40"/>
      <c r="S142" s="41" t="s">
        <v>14</v>
      </c>
      <c r="T142" s="40"/>
      <c r="U142" s="40"/>
      <c r="V142" s="41" t="s">
        <v>14</v>
      </c>
      <c r="W142" s="40"/>
      <c r="X142" s="40"/>
      <c r="Y142" s="40">
        <v>0</v>
      </c>
      <c r="Z142" s="41" t="s">
        <v>169</v>
      </c>
      <c r="AA142" s="40"/>
      <c r="AB142" s="40">
        <f t="shared" si="38"/>
        <v>0</v>
      </c>
      <c r="AC142" s="40">
        <f t="shared" si="34"/>
        <v>206754.7481420314</v>
      </c>
      <c r="AD142" s="40">
        <f t="shared" si="35"/>
        <v>0</v>
      </c>
      <c r="AE142" s="42">
        <f t="shared" si="36"/>
        <v>217092.48554913298</v>
      </c>
      <c r="AF142" s="42">
        <f t="shared" si="37"/>
        <v>0</v>
      </c>
      <c r="AG142" s="43">
        <v>38692</v>
      </c>
      <c r="AH142" s="38"/>
      <c r="AI142" s="44">
        <v>98.98</v>
      </c>
      <c r="AJ142" s="44">
        <v>98.31</v>
      </c>
      <c r="AK142" s="44">
        <v>97.15</v>
      </c>
      <c r="AL142" s="39"/>
      <c r="AM142" s="39"/>
      <c r="AN142" s="39"/>
      <c r="AO142" s="39"/>
      <c r="AP142" s="43">
        <v>42999</v>
      </c>
      <c r="AQ142" s="43">
        <v>38785</v>
      </c>
      <c r="AR142" s="37" t="s">
        <v>170</v>
      </c>
      <c r="AS142" s="37" t="s">
        <v>170</v>
      </c>
      <c r="AT142" s="37" t="s">
        <v>325</v>
      </c>
      <c r="AV142" s="38"/>
      <c r="AW142" s="38"/>
      <c r="AX142" s="38"/>
    </row>
    <row r="143" spans="1:50" x14ac:dyDescent="0.25">
      <c r="A143" s="26" t="s">
        <v>653</v>
      </c>
      <c r="B143" s="36" t="s">
        <v>434</v>
      </c>
      <c r="C143" s="37" t="s">
        <v>434</v>
      </c>
      <c r="D143" s="38">
        <v>772723</v>
      </c>
      <c r="E143" s="37" t="s">
        <v>194</v>
      </c>
      <c r="F143" s="38">
        <v>11</v>
      </c>
      <c r="G143" s="37" t="s">
        <v>176</v>
      </c>
      <c r="H143" s="37" t="s">
        <v>654</v>
      </c>
      <c r="I143" s="37" t="s">
        <v>352</v>
      </c>
      <c r="J143" s="37" t="s">
        <v>655</v>
      </c>
      <c r="K143" s="37" t="s">
        <v>169</v>
      </c>
      <c r="L143" s="39">
        <v>2380000</v>
      </c>
      <c r="M143" s="40">
        <f t="shared" si="32"/>
        <v>2415375.7225433527</v>
      </c>
      <c r="N143" s="40">
        <v>580000</v>
      </c>
      <c r="O143" s="40">
        <v>2170261</v>
      </c>
      <c r="P143" s="40">
        <v>458602</v>
      </c>
      <c r="Q143" s="40">
        <v>1404.68</v>
      </c>
      <c r="R143" s="40">
        <v>342.32</v>
      </c>
      <c r="S143" s="41" t="s">
        <v>14</v>
      </c>
      <c r="T143" s="40"/>
      <c r="U143" s="40"/>
      <c r="V143" s="41" t="s">
        <v>14</v>
      </c>
      <c r="W143" s="40"/>
      <c r="X143" s="40"/>
      <c r="Y143" s="40">
        <v>0</v>
      </c>
      <c r="Z143" s="41" t="s">
        <v>169</v>
      </c>
      <c r="AA143" s="40"/>
      <c r="AB143" s="40">
        <f t="shared" si="38"/>
        <v>588090.6713164777</v>
      </c>
      <c r="AC143" s="40">
        <f t="shared" si="34"/>
        <v>2733757.2254335261</v>
      </c>
      <c r="AD143" s="40">
        <f t="shared" si="35"/>
        <v>614891.02005231031</v>
      </c>
      <c r="AE143" s="42">
        <f t="shared" si="36"/>
        <v>2870445.0867052027</v>
      </c>
      <c r="AF143" s="42">
        <f t="shared" si="37"/>
        <v>645635.57105492591</v>
      </c>
      <c r="AG143" s="43">
        <v>36526</v>
      </c>
      <c r="AH143" s="38"/>
      <c r="AI143" s="44">
        <v>1551.56</v>
      </c>
      <c r="AJ143" s="44">
        <v>1542.95</v>
      </c>
      <c r="AK143" s="44">
        <v>1525.5</v>
      </c>
      <c r="AL143" s="39"/>
      <c r="AM143" s="39"/>
      <c r="AN143" s="39"/>
      <c r="AO143" s="39"/>
      <c r="AP143" s="43">
        <v>42996</v>
      </c>
      <c r="AQ143" s="43">
        <v>36434</v>
      </c>
      <c r="AR143" s="37" t="s">
        <v>170</v>
      </c>
      <c r="AS143" s="37" t="s">
        <v>192</v>
      </c>
      <c r="AT143" s="37" t="s">
        <v>325</v>
      </c>
      <c r="AU143" s="28">
        <v>2016</v>
      </c>
      <c r="AV143" s="38"/>
      <c r="AW143" s="38"/>
      <c r="AX143" s="38"/>
    </row>
    <row r="144" spans="1:50" x14ac:dyDescent="0.25">
      <c r="A144" s="26" t="s">
        <v>656</v>
      </c>
      <c r="B144" s="36" t="s">
        <v>307</v>
      </c>
      <c r="C144" s="37" t="s">
        <v>307</v>
      </c>
      <c r="D144" s="38">
        <v>777772</v>
      </c>
      <c r="E144" s="37" t="s">
        <v>175</v>
      </c>
      <c r="F144" s="38">
        <v>11</v>
      </c>
      <c r="G144" s="37" t="s">
        <v>176</v>
      </c>
      <c r="H144" s="37" t="s">
        <v>284</v>
      </c>
      <c r="I144" s="37" t="s">
        <v>178</v>
      </c>
      <c r="J144" s="37" t="s">
        <v>657</v>
      </c>
      <c r="K144" s="37" t="s">
        <v>169</v>
      </c>
      <c r="L144" s="39">
        <v>275000</v>
      </c>
      <c r="M144" s="40">
        <f t="shared" si="32"/>
        <v>279087.53096614371</v>
      </c>
      <c r="N144" s="40"/>
      <c r="O144" s="40">
        <v>246620</v>
      </c>
      <c r="P144" s="40"/>
      <c r="Q144" s="40">
        <v>162.31</v>
      </c>
      <c r="R144" s="40"/>
      <c r="S144" s="41" t="s">
        <v>14</v>
      </c>
      <c r="T144" s="40"/>
      <c r="U144" s="40"/>
      <c r="V144" s="41" t="s">
        <v>14</v>
      </c>
      <c r="W144" s="40"/>
      <c r="X144" s="40"/>
      <c r="Y144" s="40">
        <v>0</v>
      </c>
      <c r="Z144" s="41" t="s">
        <v>169</v>
      </c>
      <c r="AA144" s="40"/>
      <c r="AB144" s="40">
        <f t="shared" si="38"/>
        <v>0</v>
      </c>
      <c r="AC144" s="40">
        <f t="shared" si="34"/>
        <v>315875.30966143683</v>
      </c>
      <c r="AD144" s="40">
        <f t="shared" si="35"/>
        <v>0</v>
      </c>
      <c r="AE144" s="42">
        <f t="shared" si="36"/>
        <v>331669.07514450868</v>
      </c>
      <c r="AF144" s="42">
        <f t="shared" si="37"/>
        <v>0</v>
      </c>
      <c r="AG144" s="38"/>
      <c r="AH144" s="38"/>
      <c r="AI144" s="44">
        <v>145.56</v>
      </c>
      <c r="AJ144" s="44">
        <v>144.58000000000001</v>
      </c>
      <c r="AK144" s="44">
        <v>142.86000000000001</v>
      </c>
      <c r="AL144" s="39"/>
      <c r="AM144" s="39"/>
      <c r="AN144" s="39"/>
      <c r="AO144" s="39"/>
      <c r="AP144" s="43">
        <v>42996</v>
      </c>
      <c r="AQ144" s="43">
        <v>36434</v>
      </c>
      <c r="AR144" s="37" t="s">
        <v>170</v>
      </c>
      <c r="AS144" s="37" t="s">
        <v>192</v>
      </c>
      <c r="AT144" s="37" t="s">
        <v>325</v>
      </c>
      <c r="AU144" s="28">
        <v>2016</v>
      </c>
      <c r="AV144" s="38"/>
      <c r="AW144" s="38"/>
      <c r="AX144" s="38" t="s">
        <v>172</v>
      </c>
    </row>
    <row r="145" spans="1:50" x14ac:dyDescent="0.25">
      <c r="A145" s="26" t="s">
        <v>658</v>
      </c>
      <c r="B145" s="36" t="s">
        <v>659</v>
      </c>
      <c r="C145" s="37" t="s">
        <v>659</v>
      </c>
      <c r="D145" s="38">
        <v>772723</v>
      </c>
      <c r="E145" s="37" t="s">
        <v>194</v>
      </c>
      <c r="F145" s="38">
        <v>11</v>
      </c>
      <c r="G145" s="37" t="s">
        <v>176</v>
      </c>
      <c r="H145" s="37" t="s">
        <v>660</v>
      </c>
      <c r="I145" s="37" t="s">
        <v>169</v>
      </c>
      <c r="J145" s="37" t="s">
        <v>661</v>
      </c>
      <c r="K145" s="37" t="s">
        <v>169</v>
      </c>
      <c r="L145" s="39">
        <v>1670000</v>
      </c>
      <c r="M145" s="40">
        <f t="shared" si="32"/>
        <v>1694822.460776218</v>
      </c>
      <c r="N145" s="40">
        <v>157100</v>
      </c>
      <c r="O145" s="40">
        <v>1430399</v>
      </c>
      <c r="P145" s="40">
        <v>159380</v>
      </c>
      <c r="Q145" s="40">
        <v>985.63</v>
      </c>
      <c r="R145" s="40">
        <v>92.72</v>
      </c>
      <c r="S145" s="41" t="s">
        <v>14</v>
      </c>
      <c r="T145" s="40"/>
      <c r="U145" s="40"/>
      <c r="V145" s="41" t="s">
        <v>14</v>
      </c>
      <c r="W145" s="40"/>
      <c r="X145" s="40"/>
      <c r="Y145" s="40">
        <v>0</v>
      </c>
      <c r="Z145" s="41" t="s">
        <v>169</v>
      </c>
      <c r="AA145" s="40"/>
      <c r="AB145" s="40">
        <f t="shared" si="38"/>
        <v>159291.45597210113</v>
      </c>
      <c r="AC145" s="40">
        <f t="shared" si="34"/>
        <v>1918224.6077621798</v>
      </c>
      <c r="AD145" s="40">
        <f t="shared" si="35"/>
        <v>166550.65387968611</v>
      </c>
      <c r="AE145" s="42">
        <f>AC145*1.05</f>
        <v>2014135.8381502889</v>
      </c>
      <c r="AF145" s="42">
        <v>415378.2</v>
      </c>
      <c r="AG145" s="43">
        <v>37987</v>
      </c>
      <c r="AH145" s="38"/>
      <c r="AI145" s="44">
        <v>938.29</v>
      </c>
      <c r="AJ145" s="44">
        <v>932.62</v>
      </c>
      <c r="AK145" s="44">
        <v>828.61</v>
      </c>
      <c r="AL145" s="39"/>
      <c r="AM145" s="39"/>
      <c r="AN145" s="39"/>
      <c r="AO145" s="39"/>
      <c r="AP145" s="43">
        <v>43151</v>
      </c>
      <c r="AQ145" s="43">
        <v>36434</v>
      </c>
      <c r="AR145" s="37" t="s">
        <v>170</v>
      </c>
      <c r="AS145" s="37" t="s">
        <v>192</v>
      </c>
      <c r="AT145" s="37" t="s">
        <v>662</v>
      </c>
      <c r="AU145" s="28">
        <v>2016</v>
      </c>
      <c r="AV145" s="38"/>
      <c r="AW145" s="38"/>
      <c r="AX145" s="38"/>
    </row>
    <row r="146" spans="1:50" x14ac:dyDescent="0.25">
      <c r="A146" s="26" t="s">
        <v>663</v>
      </c>
      <c r="B146" s="36" t="s">
        <v>659</v>
      </c>
      <c r="C146" s="37" t="s">
        <v>659</v>
      </c>
      <c r="D146" s="38">
        <v>772723</v>
      </c>
      <c r="E146" s="37" t="s">
        <v>194</v>
      </c>
      <c r="F146" s="38">
        <v>11</v>
      </c>
      <c r="G146" s="37" t="s">
        <v>176</v>
      </c>
      <c r="H146" s="37" t="s">
        <v>664</v>
      </c>
      <c r="I146" s="37" t="s">
        <v>214</v>
      </c>
      <c r="J146" s="37" t="s">
        <v>665</v>
      </c>
      <c r="K146" s="37" t="s">
        <v>169</v>
      </c>
      <c r="L146" s="39">
        <v>2760000</v>
      </c>
      <c r="M146" s="40">
        <f t="shared" si="32"/>
        <v>2801023.9471511147</v>
      </c>
      <c r="N146" s="40">
        <v>680000</v>
      </c>
      <c r="O146" s="40">
        <v>2564855</v>
      </c>
      <c r="P146" s="40">
        <v>600668</v>
      </c>
      <c r="Q146" s="40">
        <v>1628.95</v>
      </c>
      <c r="R146" s="40">
        <v>401.34</v>
      </c>
      <c r="S146" s="41" t="s">
        <v>14</v>
      </c>
      <c r="T146" s="40"/>
      <c r="U146" s="40"/>
      <c r="V146" s="41" t="s">
        <v>14</v>
      </c>
      <c r="W146" s="40"/>
      <c r="X146" s="40"/>
      <c r="Y146" s="40">
        <v>0</v>
      </c>
      <c r="Z146" s="41" t="s">
        <v>169</v>
      </c>
      <c r="AA146" s="40"/>
      <c r="AB146" s="40">
        <f t="shared" si="38"/>
        <v>689485.61464690499</v>
      </c>
      <c r="AC146" s="40">
        <f t="shared" si="34"/>
        <v>3170239.4715111475</v>
      </c>
      <c r="AD146" s="40">
        <f t="shared" si="35"/>
        <v>720906.71316477761</v>
      </c>
      <c r="AE146" s="42">
        <f>AC146*1.05+85245</f>
        <v>3413996.445086705</v>
      </c>
      <c r="AF146" s="42">
        <f t="shared" ref="AF146:AF181" si="39">AD146*1.05</f>
        <v>756952.04882301658</v>
      </c>
      <c r="AG146" s="43">
        <v>36526</v>
      </c>
      <c r="AH146" s="38"/>
      <c r="AI146" s="44">
        <v>1868.29</v>
      </c>
      <c r="AJ146" s="44">
        <v>1858.11</v>
      </c>
      <c r="AK146" s="44">
        <v>1837.19</v>
      </c>
      <c r="AL146" s="39"/>
      <c r="AM146" s="39"/>
      <c r="AN146" s="39"/>
      <c r="AO146" s="39"/>
      <c r="AP146" s="43">
        <v>42996</v>
      </c>
      <c r="AQ146" s="43">
        <v>36434</v>
      </c>
      <c r="AR146" s="37" t="s">
        <v>170</v>
      </c>
      <c r="AS146" s="37" t="s">
        <v>192</v>
      </c>
      <c r="AT146" s="37" t="s">
        <v>325</v>
      </c>
      <c r="AU146" s="28">
        <v>2016</v>
      </c>
      <c r="AV146" s="38"/>
      <c r="AW146" s="38"/>
      <c r="AX146" s="38"/>
    </row>
    <row r="147" spans="1:50" x14ac:dyDescent="0.25">
      <c r="A147" s="26" t="s">
        <v>666</v>
      </c>
      <c r="B147" s="36" t="s">
        <v>659</v>
      </c>
      <c r="C147" s="37" t="s">
        <v>659</v>
      </c>
      <c r="D147" s="38">
        <v>772723</v>
      </c>
      <c r="E147" s="37" t="s">
        <v>194</v>
      </c>
      <c r="F147" s="38">
        <v>11</v>
      </c>
      <c r="G147" s="37" t="s">
        <v>176</v>
      </c>
      <c r="H147" s="37" t="s">
        <v>667</v>
      </c>
      <c r="I147" s="37" t="s">
        <v>232</v>
      </c>
      <c r="J147" s="37" t="s">
        <v>668</v>
      </c>
      <c r="K147" s="37" t="s">
        <v>169</v>
      </c>
      <c r="L147" s="39">
        <v>11650000</v>
      </c>
      <c r="M147" s="40">
        <f t="shared" si="32"/>
        <v>11823162.675474815</v>
      </c>
      <c r="N147" s="40">
        <v>4187500</v>
      </c>
      <c r="O147" s="40">
        <v>10851310</v>
      </c>
      <c r="P147" s="40">
        <v>3339816</v>
      </c>
      <c r="Q147" s="40">
        <v>6875.83</v>
      </c>
      <c r="R147" s="40">
        <v>2471.46</v>
      </c>
      <c r="S147" s="41" t="s">
        <v>14</v>
      </c>
      <c r="T147" s="40"/>
      <c r="U147" s="40"/>
      <c r="V147" s="41" t="s">
        <v>14</v>
      </c>
      <c r="W147" s="40"/>
      <c r="X147" s="40"/>
      <c r="Y147" s="40">
        <v>0</v>
      </c>
      <c r="Z147" s="41" t="s">
        <v>169</v>
      </c>
      <c r="AA147" s="40"/>
      <c r="AB147" s="40">
        <f t="shared" si="38"/>
        <v>4245913.2519616392</v>
      </c>
      <c r="AC147" s="40">
        <f t="shared" si="34"/>
        <v>13381626.754748141</v>
      </c>
      <c r="AD147" s="40">
        <f t="shared" si="35"/>
        <v>4439407.149084568</v>
      </c>
      <c r="AE147" s="42">
        <f>AC147*1.05+(240500)</f>
        <v>14291208.092485549</v>
      </c>
      <c r="AF147" s="42">
        <f t="shared" si="39"/>
        <v>4661377.5065387962</v>
      </c>
      <c r="AG147" s="43">
        <v>37622</v>
      </c>
      <c r="AH147" s="38"/>
      <c r="AI147" s="44">
        <v>8375.6</v>
      </c>
      <c r="AJ147" s="44">
        <v>8332.5499999999993</v>
      </c>
      <c r="AK147" s="44">
        <v>8239.8799999999992</v>
      </c>
      <c r="AL147" s="39"/>
      <c r="AM147" s="39"/>
      <c r="AN147" s="39"/>
      <c r="AO147" s="39"/>
      <c r="AP147" s="43">
        <v>43046</v>
      </c>
      <c r="AQ147" s="43">
        <v>37735</v>
      </c>
      <c r="AR147" s="37" t="s">
        <v>170</v>
      </c>
      <c r="AS147" s="37" t="s">
        <v>170</v>
      </c>
      <c r="AT147" s="37" t="s">
        <v>325</v>
      </c>
      <c r="AU147" s="28">
        <v>2016</v>
      </c>
      <c r="AV147" s="38"/>
      <c r="AW147" s="38"/>
      <c r="AX147" s="38"/>
    </row>
    <row r="148" spans="1:50" x14ac:dyDescent="0.25">
      <c r="A148" s="26" t="s">
        <v>666</v>
      </c>
      <c r="B148" s="36" t="s">
        <v>659</v>
      </c>
      <c r="C148" s="37" t="s">
        <v>659</v>
      </c>
      <c r="D148" s="38">
        <v>772723</v>
      </c>
      <c r="E148" s="37" t="s">
        <v>194</v>
      </c>
      <c r="F148" s="38">
        <v>11</v>
      </c>
      <c r="G148" s="37" t="s">
        <v>176</v>
      </c>
      <c r="H148" s="37" t="s">
        <v>669</v>
      </c>
      <c r="I148" s="37" t="s">
        <v>169</v>
      </c>
      <c r="J148" s="37" t="s">
        <v>670</v>
      </c>
      <c r="K148" s="37" t="s">
        <v>169</v>
      </c>
      <c r="L148" s="39">
        <v>6100000</v>
      </c>
      <c r="M148" s="40">
        <f t="shared" si="32"/>
        <v>6190668.8687035507</v>
      </c>
      <c r="N148" s="40">
        <v>2325000</v>
      </c>
      <c r="O148" s="40">
        <v>4704666</v>
      </c>
      <c r="P148" s="40">
        <v>635169</v>
      </c>
      <c r="Q148" s="40">
        <v>3600.22</v>
      </c>
      <c r="R148" s="40">
        <v>1372.22</v>
      </c>
      <c r="S148" s="41" t="s">
        <v>14</v>
      </c>
      <c r="T148" s="40"/>
      <c r="U148" s="40"/>
      <c r="V148" s="41" t="s">
        <v>14</v>
      </c>
      <c r="W148" s="40"/>
      <c r="X148" s="40"/>
      <c r="Y148" s="40">
        <v>2012</v>
      </c>
      <c r="Z148" s="41" t="s">
        <v>169</v>
      </c>
      <c r="AA148" s="40"/>
      <c r="AB148" s="40">
        <f t="shared" si="38"/>
        <v>2357432.4324324322</v>
      </c>
      <c r="AC148" s="40">
        <f t="shared" si="34"/>
        <v>7006688.6870355075</v>
      </c>
      <c r="AD148" s="40">
        <f t="shared" si="35"/>
        <v>2464864.8648648644</v>
      </c>
      <c r="AE148" s="42">
        <f t="shared" ref="AE148:AE190" si="40">AC148*1.05</f>
        <v>7357023.1213872833</v>
      </c>
      <c r="AF148" s="42">
        <f t="shared" si="39"/>
        <v>2588108.1081081079</v>
      </c>
      <c r="AG148" s="43">
        <v>41091</v>
      </c>
      <c r="AH148" s="38"/>
      <c r="AI148" s="44">
        <v>3151.57</v>
      </c>
      <c r="AJ148" s="44">
        <v>3132.91</v>
      </c>
      <c r="AK148" s="44">
        <v>3096.94</v>
      </c>
      <c r="AL148" s="39"/>
      <c r="AM148" s="39"/>
      <c r="AN148" s="39"/>
      <c r="AO148" s="39"/>
      <c r="AP148" s="43">
        <v>42996</v>
      </c>
      <c r="AQ148" s="43">
        <v>41254</v>
      </c>
      <c r="AR148" s="37" t="s">
        <v>170</v>
      </c>
      <c r="AS148" s="37" t="s">
        <v>170</v>
      </c>
      <c r="AT148" s="37" t="s">
        <v>357</v>
      </c>
      <c r="AU148" s="28">
        <v>2016</v>
      </c>
      <c r="AV148" s="38"/>
      <c r="AW148" s="38"/>
      <c r="AX148" s="38"/>
    </row>
    <row r="149" spans="1:50" x14ac:dyDescent="0.25">
      <c r="A149" s="26" t="s">
        <v>671</v>
      </c>
      <c r="B149" s="36" t="s">
        <v>672</v>
      </c>
      <c r="C149" s="37" t="s">
        <v>672</v>
      </c>
      <c r="D149" s="38">
        <v>772724</v>
      </c>
      <c r="E149" s="37" t="s">
        <v>188</v>
      </c>
      <c r="F149" s="38">
        <v>11</v>
      </c>
      <c r="G149" s="37" t="s">
        <v>176</v>
      </c>
      <c r="H149" s="37" t="s">
        <v>248</v>
      </c>
      <c r="I149" s="37" t="s">
        <v>249</v>
      </c>
      <c r="J149" s="37" t="s">
        <v>673</v>
      </c>
      <c r="K149" s="37" t="s">
        <v>169</v>
      </c>
      <c r="L149" s="39">
        <v>1450000</v>
      </c>
      <c r="M149" s="40">
        <f t="shared" si="32"/>
        <v>1471552.4360033032</v>
      </c>
      <c r="N149" s="40">
        <v>95000</v>
      </c>
      <c r="O149" s="40">
        <v>1282427</v>
      </c>
      <c r="P149" s="40">
        <v>132098</v>
      </c>
      <c r="Q149" s="40">
        <v>855.79</v>
      </c>
      <c r="R149" s="40">
        <v>56.07</v>
      </c>
      <c r="S149" s="41" t="s">
        <v>14</v>
      </c>
      <c r="T149" s="40"/>
      <c r="U149" s="40"/>
      <c r="V149" s="41" t="s">
        <v>14</v>
      </c>
      <c r="W149" s="40"/>
      <c r="X149" s="40"/>
      <c r="Y149" s="40">
        <v>0</v>
      </c>
      <c r="Z149" s="41" t="s">
        <v>169</v>
      </c>
      <c r="AA149" s="40"/>
      <c r="AB149" s="40">
        <f t="shared" si="38"/>
        <v>96325.196163905843</v>
      </c>
      <c r="AC149" s="40">
        <f t="shared" si="34"/>
        <v>1665524.3600330306</v>
      </c>
      <c r="AD149" s="40">
        <f t="shared" si="35"/>
        <v>100714.90845684393</v>
      </c>
      <c r="AE149" s="42">
        <f t="shared" si="40"/>
        <v>1748800.5780346822</v>
      </c>
      <c r="AF149" s="42">
        <f t="shared" si="39"/>
        <v>105750.65387968613</v>
      </c>
      <c r="AG149" s="43">
        <v>36482</v>
      </c>
      <c r="AH149" s="38"/>
      <c r="AI149" s="44">
        <v>834.85</v>
      </c>
      <c r="AJ149" s="44">
        <v>829.76</v>
      </c>
      <c r="AK149" s="44">
        <v>820.18</v>
      </c>
      <c r="AL149" s="39"/>
      <c r="AM149" s="39"/>
      <c r="AN149" s="39"/>
      <c r="AO149" s="39"/>
      <c r="AP149" s="43">
        <v>42996</v>
      </c>
      <c r="AQ149" s="43">
        <v>36434</v>
      </c>
      <c r="AR149" s="37" t="s">
        <v>170</v>
      </c>
      <c r="AS149" s="37" t="s">
        <v>192</v>
      </c>
      <c r="AT149" s="37" t="s">
        <v>325</v>
      </c>
      <c r="AU149" s="28">
        <v>2016</v>
      </c>
      <c r="AV149" s="38"/>
      <c r="AW149" s="38"/>
      <c r="AX149" s="38"/>
    </row>
    <row r="150" spans="1:50" x14ac:dyDescent="0.25">
      <c r="A150" s="26" t="s">
        <v>674</v>
      </c>
      <c r="B150" s="36" t="s">
        <v>672</v>
      </c>
      <c r="C150" s="37" t="s">
        <v>672</v>
      </c>
      <c r="D150" s="38">
        <v>772723</v>
      </c>
      <c r="E150" s="37" t="s">
        <v>194</v>
      </c>
      <c r="F150" s="38">
        <v>11</v>
      </c>
      <c r="G150" s="37" t="s">
        <v>176</v>
      </c>
      <c r="H150" s="37" t="s">
        <v>675</v>
      </c>
      <c r="I150" s="37" t="s">
        <v>214</v>
      </c>
      <c r="J150" s="37" t="s">
        <v>676</v>
      </c>
      <c r="K150" s="37" t="s">
        <v>677</v>
      </c>
      <c r="L150" s="39"/>
      <c r="M150" s="40">
        <f t="shared" si="32"/>
        <v>0</v>
      </c>
      <c r="N150" s="40">
        <v>460000</v>
      </c>
      <c r="O150" s="40"/>
      <c r="P150" s="40">
        <v>296595</v>
      </c>
      <c r="Q150" s="40"/>
      <c r="R150" s="40">
        <v>271.49</v>
      </c>
      <c r="S150" s="41" t="s">
        <v>14</v>
      </c>
      <c r="T150" s="40"/>
      <c r="U150" s="40"/>
      <c r="V150" s="41" t="s">
        <v>14</v>
      </c>
      <c r="W150" s="40"/>
      <c r="X150" s="40"/>
      <c r="Y150" s="40">
        <v>0</v>
      </c>
      <c r="Z150" s="41" t="s">
        <v>169</v>
      </c>
      <c r="AA150" s="40"/>
      <c r="AB150" s="40">
        <f t="shared" si="38"/>
        <v>466416.73931996513</v>
      </c>
      <c r="AC150" s="40">
        <f t="shared" si="34"/>
        <v>0</v>
      </c>
      <c r="AD150" s="40">
        <f t="shared" si="35"/>
        <v>487672.18831734959</v>
      </c>
      <c r="AE150" s="42">
        <f t="shared" si="40"/>
        <v>0</v>
      </c>
      <c r="AF150" s="42">
        <f t="shared" si="39"/>
        <v>512055.79773321707</v>
      </c>
      <c r="AG150" s="43">
        <v>39995</v>
      </c>
      <c r="AH150" s="38"/>
      <c r="AI150" s="44">
        <v>175.05</v>
      </c>
      <c r="AJ150" s="44">
        <v>175.05</v>
      </c>
      <c r="AK150" s="44">
        <v>173.51</v>
      </c>
      <c r="AL150" s="39"/>
      <c r="AM150" s="39"/>
      <c r="AN150" s="39"/>
      <c r="AO150" s="39"/>
      <c r="AP150" s="43">
        <v>42996</v>
      </c>
      <c r="AQ150" s="43">
        <v>40196</v>
      </c>
      <c r="AR150" s="37" t="s">
        <v>170</v>
      </c>
      <c r="AS150" s="37" t="s">
        <v>170</v>
      </c>
      <c r="AT150" s="37" t="s">
        <v>325</v>
      </c>
      <c r="AU150" s="28">
        <v>2016</v>
      </c>
      <c r="AV150" s="38"/>
      <c r="AW150" s="38"/>
      <c r="AX150" s="38"/>
    </row>
    <row r="151" spans="1:50" x14ac:dyDescent="0.25">
      <c r="A151" s="26" t="s">
        <v>678</v>
      </c>
      <c r="B151" s="36" t="s">
        <v>672</v>
      </c>
      <c r="C151" s="37" t="s">
        <v>672</v>
      </c>
      <c r="D151" s="38">
        <v>772723</v>
      </c>
      <c r="E151" s="37" t="s">
        <v>194</v>
      </c>
      <c r="F151" s="38">
        <v>11</v>
      </c>
      <c r="G151" s="37" t="s">
        <v>176</v>
      </c>
      <c r="H151" s="37" t="s">
        <v>679</v>
      </c>
      <c r="I151" s="37" t="s">
        <v>352</v>
      </c>
      <c r="J151" s="37" t="s">
        <v>680</v>
      </c>
      <c r="K151" s="37" t="s">
        <v>169</v>
      </c>
      <c r="L151" s="39"/>
      <c r="M151" s="40">
        <f t="shared" si="32"/>
        <v>0</v>
      </c>
      <c r="N151" s="40">
        <v>480000</v>
      </c>
      <c r="O151" s="40">
        <v>10711</v>
      </c>
      <c r="P151" s="40">
        <v>589607</v>
      </c>
      <c r="Q151" s="40"/>
      <c r="R151" s="40">
        <v>283.3</v>
      </c>
      <c r="S151" s="41" t="s">
        <v>14</v>
      </c>
      <c r="T151" s="40"/>
      <c r="U151" s="40"/>
      <c r="V151" s="41" t="s">
        <v>14</v>
      </c>
      <c r="W151" s="40"/>
      <c r="X151" s="40"/>
      <c r="Y151" s="40">
        <v>0</v>
      </c>
      <c r="Z151" s="41" t="s">
        <v>169</v>
      </c>
      <c r="AA151" s="40"/>
      <c r="AB151" s="40">
        <f t="shared" si="38"/>
        <v>486695.72798605054</v>
      </c>
      <c r="AC151" s="40">
        <f t="shared" si="34"/>
        <v>0</v>
      </c>
      <c r="AD151" s="40">
        <f t="shared" si="35"/>
        <v>508875.32693984301</v>
      </c>
      <c r="AE151" s="42">
        <f t="shared" si="40"/>
        <v>0</v>
      </c>
      <c r="AF151" s="42">
        <f t="shared" si="39"/>
        <v>534319.09328683524</v>
      </c>
      <c r="AG151" s="43">
        <v>39995</v>
      </c>
      <c r="AH151" s="38"/>
      <c r="AI151" s="44">
        <v>354.31</v>
      </c>
      <c r="AJ151" s="44">
        <v>354.27</v>
      </c>
      <c r="AK151" s="44">
        <v>351.13</v>
      </c>
      <c r="AL151" s="39"/>
      <c r="AM151" s="39"/>
      <c r="AN151" s="39"/>
      <c r="AO151" s="39"/>
      <c r="AP151" s="43">
        <v>42996</v>
      </c>
      <c r="AQ151" s="43">
        <v>40196</v>
      </c>
      <c r="AR151" s="37" t="s">
        <v>170</v>
      </c>
      <c r="AS151" s="37" t="s">
        <v>170</v>
      </c>
      <c r="AT151" s="37" t="s">
        <v>325</v>
      </c>
      <c r="AU151" s="28">
        <v>2016</v>
      </c>
      <c r="AV151" s="38"/>
      <c r="AW151" s="38"/>
      <c r="AX151" s="38"/>
    </row>
    <row r="152" spans="1:50" x14ac:dyDescent="0.25">
      <c r="A152" s="26" t="s">
        <v>681</v>
      </c>
      <c r="B152" s="36" t="s">
        <v>672</v>
      </c>
      <c r="C152" s="37" t="s">
        <v>672</v>
      </c>
      <c r="D152" s="38">
        <v>772723</v>
      </c>
      <c r="E152" s="37" t="s">
        <v>194</v>
      </c>
      <c r="F152" s="38">
        <v>11</v>
      </c>
      <c r="G152" s="37" t="s">
        <v>176</v>
      </c>
      <c r="H152" s="37" t="s">
        <v>682</v>
      </c>
      <c r="I152" s="37" t="s">
        <v>214</v>
      </c>
      <c r="J152" s="37" t="s">
        <v>683</v>
      </c>
      <c r="K152" s="37" t="s">
        <v>169</v>
      </c>
      <c r="L152" s="39">
        <v>8130000</v>
      </c>
      <c r="M152" s="40">
        <f t="shared" ref="M152:M176" si="41">122.9*L152/121.1</f>
        <v>8250842.2791081751</v>
      </c>
      <c r="N152" s="40"/>
      <c r="O152" s="40">
        <v>7595917</v>
      </c>
      <c r="P152" s="40"/>
      <c r="Q152" s="40">
        <v>4798.33</v>
      </c>
      <c r="R152" s="40"/>
      <c r="S152" s="41" t="s">
        <v>14</v>
      </c>
      <c r="T152" s="40"/>
      <c r="U152" s="40"/>
      <c r="V152" s="41" t="s">
        <v>14</v>
      </c>
      <c r="W152" s="40"/>
      <c r="X152" s="40"/>
      <c r="Y152" s="40">
        <v>0</v>
      </c>
      <c r="Z152" s="41" t="s">
        <v>169</v>
      </c>
      <c r="AA152" s="40"/>
      <c r="AB152" s="40">
        <f t="shared" si="38"/>
        <v>0</v>
      </c>
      <c r="AC152" s="40">
        <f t="shared" ref="AC152:AC183" si="42">139.1/122.9*M152</f>
        <v>9338422.7910817508</v>
      </c>
      <c r="AD152" s="40">
        <f t="shared" ref="AD152:AD181" si="43">121.6/116.3*AB152</f>
        <v>0</v>
      </c>
      <c r="AE152" s="42">
        <f t="shared" si="40"/>
        <v>9805343.9306358378</v>
      </c>
      <c r="AF152" s="42">
        <f t="shared" si="39"/>
        <v>0</v>
      </c>
      <c r="AG152" s="43">
        <v>36526</v>
      </c>
      <c r="AH152" s="38"/>
      <c r="AI152" s="44">
        <v>4483.1099999999997</v>
      </c>
      <c r="AJ152" s="44">
        <v>4452.97</v>
      </c>
      <c r="AK152" s="44">
        <v>4400.2299999999996</v>
      </c>
      <c r="AL152" s="39"/>
      <c r="AM152" s="39"/>
      <c r="AN152" s="39"/>
      <c r="AO152" s="39"/>
      <c r="AP152" s="43">
        <v>42996</v>
      </c>
      <c r="AQ152" s="43">
        <v>36434</v>
      </c>
      <c r="AR152" s="37" t="s">
        <v>170</v>
      </c>
      <c r="AS152" s="37" t="s">
        <v>192</v>
      </c>
      <c r="AT152" s="37" t="s">
        <v>486</v>
      </c>
      <c r="AU152" s="28">
        <v>2016</v>
      </c>
      <c r="AV152" s="38"/>
      <c r="AW152" s="38"/>
      <c r="AX152" s="38"/>
    </row>
    <row r="153" spans="1:50" x14ac:dyDescent="0.25">
      <c r="A153" s="26" t="s">
        <v>684</v>
      </c>
      <c r="B153" s="36" t="s">
        <v>672</v>
      </c>
      <c r="C153" s="37" t="s">
        <v>672</v>
      </c>
      <c r="D153" s="38">
        <v>772722</v>
      </c>
      <c r="E153" s="37" t="s">
        <v>685</v>
      </c>
      <c r="F153" s="38">
        <v>11</v>
      </c>
      <c r="G153" s="37" t="s">
        <v>176</v>
      </c>
      <c r="H153" s="37" t="s">
        <v>686</v>
      </c>
      <c r="I153" s="37" t="s">
        <v>214</v>
      </c>
      <c r="J153" s="37" t="s">
        <v>687</v>
      </c>
      <c r="K153" s="37" t="s">
        <v>169</v>
      </c>
      <c r="L153" s="39"/>
      <c r="M153" s="40">
        <f t="shared" si="41"/>
        <v>0</v>
      </c>
      <c r="N153" s="40">
        <v>430000</v>
      </c>
      <c r="O153" s="40"/>
      <c r="P153" s="40">
        <v>373860</v>
      </c>
      <c r="Q153" s="40"/>
      <c r="R153" s="40">
        <v>253.79</v>
      </c>
      <c r="S153" s="41" t="s">
        <v>14</v>
      </c>
      <c r="T153" s="40"/>
      <c r="U153" s="40"/>
      <c r="V153" s="41" t="s">
        <v>14</v>
      </c>
      <c r="W153" s="40"/>
      <c r="X153" s="40"/>
      <c r="Y153" s="40">
        <v>0</v>
      </c>
      <c r="Z153" s="41" t="s">
        <v>169</v>
      </c>
      <c r="AA153" s="40"/>
      <c r="AB153" s="40">
        <f t="shared" si="38"/>
        <v>435998.25632083695</v>
      </c>
      <c r="AC153" s="40">
        <f t="shared" si="42"/>
        <v>0</v>
      </c>
      <c r="AD153" s="40">
        <f t="shared" si="43"/>
        <v>455867.48038360936</v>
      </c>
      <c r="AE153" s="42">
        <f t="shared" si="40"/>
        <v>0</v>
      </c>
      <c r="AF153" s="42">
        <f t="shared" si="39"/>
        <v>478660.85440278985</v>
      </c>
      <c r="AG153" s="43">
        <v>39995</v>
      </c>
      <c r="AH153" s="38"/>
      <c r="AI153" s="44">
        <v>220.65</v>
      </c>
      <c r="AJ153" s="44">
        <v>220.65</v>
      </c>
      <c r="AK153" s="44">
        <v>218.71</v>
      </c>
      <c r="AL153" s="39"/>
      <c r="AM153" s="39"/>
      <c r="AN153" s="39"/>
      <c r="AO153" s="39"/>
      <c r="AP153" s="43">
        <v>42996</v>
      </c>
      <c r="AQ153" s="43">
        <v>40196</v>
      </c>
      <c r="AR153" s="37" t="s">
        <v>170</v>
      </c>
      <c r="AS153" s="37" t="s">
        <v>170</v>
      </c>
      <c r="AT153" s="37" t="s">
        <v>325</v>
      </c>
      <c r="AU153" s="28">
        <v>2016</v>
      </c>
      <c r="AV153" s="38"/>
      <c r="AW153" s="38"/>
      <c r="AX153" s="38"/>
    </row>
    <row r="154" spans="1:50" x14ac:dyDescent="0.25">
      <c r="A154" s="26" t="s">
        <v>688</v>
      </c>
      <c r="B154" s="36" t="s">
        <v>689</v>
      </c>
      <c r="C154" s="37" t="s">
        <v>689</v>
      </c>
      <c r="D154" s="38">
        <v>777772</v>
      </c>
      <c r="E154" s="37" t="s">
        <v>175</v>
      </c>
      <c r="F154" s="38">
        <v>11</v>
      </c>
      <c r="G154" s="37" t="s">
        <v>176</v>
      </c>
      <c r="H154" s="37" t="s">
        <v>284</v>
      </c>
      <c r="I154" s="37" t="s">
        <v>178</v>
      </c>
      <c r="J154" s="37" t="s">
        <v>690</v>
      </c>
      <c r="K154" s="37" t="s">
        <v>169</v>
      </c>
      <c r="L154" s="39">
        <v>320000</v>
      </c>
      <c r="M154" s="40">
        <f t="shared" si="41"/>
        <v>324756.39966969448</v>
      </c>
      <c r="N154" s="40"/>
      <c r="O154" s="40">
        <v>295946</v>
      </c>
      <c r="P154" s="40"/>
      <c r="Q154" s="40">
        <v>188.86</v>
      </c>
      <c r="R154" s="40"/>
      <c r="S154" s="41" t="s">
        <v>14</v>
      </c>
      <c r="T154" s="40"/>
      <c r="U154" s="40"/>
      <c r="V154" s="41" t="s">
        <v>14</v>
      </c>
      <c r="W154" s="40"/>
      <c r="X154" s="40"/>
      <c r="Y154" s="40">
        <v>0</v>
      </c>
      <c r="Z154" s="41" t="s">
        <v>169</v>
      </c>
      <c r="AA154" s="40"/>
      <c r="AB154" s="40">
        <f t="shared" si="38"/>
        <v>0</v>
      </c>
      <c r="AC154" s="40">
        <f t="shared" si="42"/>
        <v>367563.99669694464</v>
      </c>
      <c r="AD154" s="40">
        <f t="shared" si="43"/>
        <v>0</v>
      </c>
      <c r="AE154" s="42">
        <f t="shared" si="40"/>
        <v>385942.19653179188</v>
      </c>
      <c r="AF154" s="42">
        <f t="shared" si="39"/>
        <v>0</v>
      </c>
      <c r="AG154" s="43">
        <v>39995</v>
      </c>
      <c r="AH154" s="38"/>
      <c r="AI154" s="44">
        <v>174.67</v>
      </c>
      <c r="AJ154" s="44">
        <v>173.49</v>
      </c>
      <c r="AK154" s="44">
        <v>171.44</v>
      </c>
      <c r="AL154" s="39"/>
      <c r="AM154" s="39"/>
      <c r="AN154" s="39"/>
      <c r="AO154" s="39"/>
      <c r="AP154" s="43">
        <v>42996</v>
      </c>
      <c r="AQ154" s="43">
        <v>40196</v>
      </c>
      <c r="AR154" s="37" t="s">
        <v>170</v>
      </c>
      <c r="AS154" s="37" t="s">
        <v>170</v>
      </c>
      <c r="AT154" s="37" t="s">
        <v>325</v>
      </c>
      <c r="AU154" s="28">
        <v>2016</v>
      </c>
      <c r="AV154" s="38" t="s">
        <v>172</v>
      </c>
      <c r="AW154" s="38"/>
      <c r="AX154" s="38"/>
    </row>
    <row r="155" spans="1:50" x14ac:dyDescent="0.25">
      <c r="A155" s="26" t="s">
        <v>691</v>
      </c>
      <c r="B155" s="36" t="s">
        <v>692</v>
      </c>
      <c r="C155" s="37" t="s">
        <v>692</v>
      </c>
      <c r="D155" s="38">
        <v>777772</v>
      </c>
      <c r="E155" s="37" t="s">
        <v>175</v>
      </c>
      <c r="F155" s="38">
        <v>11</v>
      </c>
      <c r="G155" s="37" t="s">
        <v>176</v>
      </c>
      <c r="H155" s="37" t="s">
        <v>693</v>
      </c>
      <c r="I155" s="37" t="s">
        <v>169</v>
      </c>
      <c r="J155" s="37" t="s">
        <v>694</v>
      </c>
      <c r="K155" s="37" t="s">
        <v>169</v>
      </c>
      <c r="L155" s="39">
        <v>1768709</v>
      </c>
      <c r="M155" s="40">
        <f t="shared" si="41"/>
        <v>1794998.6465730804</v>
      </c>
      <c r="N155" s="40"/>
      <c r="O155" s="40"/>
      <c r="P155" s="40"/>
      <c r="Q155" s="40"/>
      <c r="R155" s="40"/>
      <c r="S155" s="41" t="s">
        <v>14</v>
      </c>
      <c r="T155" s="40"/>
      <c r="U155" s="40"/>
      <c r="V155" s="41" t="s">
        <v>14</v>
      </c>
      <c r="W155" s="40"/>
      <c r="X155" s="40"/>
      <c r="Y155" s="40">
        <v>0</v>
      </c>
      <c r="Z155" s="41" t="s">
        <v>169</v>
      </c>
      <c r="AA155" s="40"/>
      <c r="AB155" s="40">
        <f t="shared" si="38"/>
        <v>0</v>
      </c>
      <c r="AC155" s="42">
        <f t="shared" si="42"/>
        <v>2031605.4657308012</v>
      </c>
      <c r="AD155" s="42">
        <f t="shared" si="43"/>
        <v>0</v>
      </c>
      <c r="AE155" s="42">
        <f t="shared" si="40"/>
        <v>2133185.7390173413</v>
      </c>
      <c r="AF155" s="42">
        <f t="shared" si="39"/>
        <v>0</v>
      </c>
      <c r="AG155" s="43">
        <v>43101</v>
      </c>
      <c r="AH155" s="38"/>
      <c r="AI155" s="44"/>
      <c r="AJ155" s="44"/>
      <c r="AK155" s="44"/>
      <c r="AL155" s="39"/>
      <c r="AM155" s="39"/>
      <c r="AN155" s="39"/>
      <c r="AO155" s="39"/>
      <c r="AP155" s="43">
        <v>43109</v>
      </c>
      <c r="AQ155" s="43">
        <v>43109</v>
      </c>
      <c r="AR155" s="37" t="s">
        <v>170</v>
      </c>
      <c r="AS155" s="37" t="s">
        <v>170</v>
      </c>
      <c r="AT155" s="37" t="s">
        <v>381</v>
      </c>
      <c r="AV155" s="38"/>
      <c r="AW155" s="38"/>
      <c r="AX155" s="38" t="s">
        <v>172</v>
      </c>
    </row>
    <row r="156" spans="1:50" x14ac:dyDescent="0.25">
      <c r="A156" s="26" t="s">
        <v>695</v>
      </c>
      <c r="B156" s="36" t="s">
        <v>696</v>
      </c>
      <c r="C156" s="37" t="s">
        <v>696</v>
      </c>
      <c r="D156" s="38">
        <v>772723</v>
      </c>
      <c r="E156" s="37" t="s">
        <v>194</v>
      </c>
      <c r="F156" s="38">
        <v>99</v>
      </c>
      <c r="G156" s="37" t="s">
        <v>253</v>
      </c>
      <c r="H156" s="37" t="s">
        <v>697</v>
      </c>
      <c r="I156" s="37" t="s">
        <v>352</v>
      </c>
      <c r="J156" s="37" t="s">
        <v>698</v>
      </c>
      <c r="K156" s="37" t="s">
        <v>169</v>
      </c>
      <c r="L156" s="39">
        <v>1730000</v>
      </c>
      <c r="M156" s="40">
        <f t="shared" si="41"/>
        <v>1755714.2857142857</v>
      </c>
      <c r="N156" s="40">
        <v>285000</v>
      </c>
      <c r="O156" s="40">
        <v>1598102</v>
      </c>
      <c r="P156" s="40">
        <v>201885</v>
      </c>
      <c r="Q156" s="40">
        <v>1021.05</v>
      </c>
      <c r="R156" s="40">
        <v>168.21</v>
      </c>
      <c r="S156" s="41" t="s">
        <v>14</v>
      </c>
      <c r="T156" s="40"/>
      <c r="U156" s="40"/>
      <c r="V156" s="41" t="s">
        <v>14</v>
      </c>
      <c r="W156" s="40"/>
      <c r="X156" s="40"/>
      <c r="Y156" s="40">
        <v>0</v>
      </c>
      <c r="Z156" s="41" t="s">
        <v>169</v>
      </c>
      <c r="AA156" s="40"/>
      <c r="AB156" s="40">
        <f t="shared" si="38"/>
        <v>288975.58849171753</v>
      </c>
      <c r="AC156" s="40">
        <f t="shared" si="42"/>
        <v>1987142.857142857</v>
      </c>
      <c r="AD156" s="40">
        <f t="shared" si="43"/>
        <v>302144.72537053179</v>
      </c>
      <c r="AE156" s="42">
        <f t="shared" si="40"/>
        <v>2086500</v>
      </c>
      <c r="AF156" s="42">
        <f t="shared" si="39"/>
        <v>317251.96163905837</v>
      </c>
      <c r="AG156" s="43">
        <v>36526</v>
      </c>
      <c r="AH156" s="38"/>
      <c r="AI156" s="44">
        <v>1062.3499999999999</v>
      </c>
      <c r="AJ156" s="44">
        <v>1056.01</v>
      </c>
      <c r="AK156" s="44">
        <v>1043.8699999999999</v>
      </c>
      <c r="AL156" s="39"/>
      <c r="AM156" s="39"/>
      <c r="AN156" s="39"/>
      <c r="AO156" s="39"/>
      <c r="AP156" s="43">
        <v>42996</v>
      </c>
      <c r="AQ156" s="43">
        <v>36434</v>
      </c>
      <c r="AR156" s="37" t="s">
        <v>170</v>
      </c>
      <c r="AS156" s="37" t="s">
        <v>192</v>
      </c>
      <c r="AT156" s="37" t="s">
        <v>325</v>
      </c>
      <c r="AU156" s="28">
        <v>2016</v>
      </c>
      <c r="AV156" s="38" t="s">
        <v>172</v>
      </c>
      <c r="AW156" s="38"/>
      <c r="AX156" s="38"/>
    </row>
    <row r="157" spans="1:50" x14ac:dyDescent="0.25">
      <c r="A157" s="26" t="s">
        <v>699</v>
      </c>
      <c r="B157" s="36" t="s">
        <v>696</v>
      </c>
      <c r="C157" s="37" t="s">
        <v>696</v>
      </c>
      <c r="D157" s="38">
        <v>772723</v>
      </c>
      <c r="E157" s="37" t="s">
        <v>194</v>
      </c>
      <c r="F157" s="38">
        <v>11</v>
      </c>
      <c r="G157" s="37" t="s">
        <v>176</v>
      </c>
      <c r="H157" s="37" t="s">
        <v>700</v>
      </c>
      <c r="I157" s="37" t="s">
        <v>214</v>
      </c>
      <c r="J157" s="37" t="s">
        <v>701</v>
      </c>
      <c r="K157" s="37" t="s">
        <v>169</v>
      </c>
      <c r="L157" s="39">
        <v>1210000</v>
      </c>
      <c r="M157" s="40">
        <f t="shared" si="41"/>
        <v>1227985.1362510324</v>
      </c>
      <c r="N157" s="40"/>
      <c r="O157" s="40">
        <v>1114725</v>
      </c>
      <c r="P157" s="40">
        <v>244255</v>
      </c>
      <c r="Q157" s="40">
        <v>714.14</v>
      </c>
      <c r="R157" s="40"/>
      <c r="S157" s="41" t="s">
        <v>14</v>
      </c>
      <c r="T157" s="40"/>
      <c r="U157" s="40"/>
      <c r="V157" s="41" t="s">
        <v>14</v>
      </c>
      <c r="W157" s="40"/>
      <c r="X157" s="40"/>
      <c r="Y157" s="40">
        <v>0</v>
      </c>
      <c r="Z157" s="41" t="s">
        <v>169</v>
      </c>
      <c r="AA157" s="40"/>
      <c r="AB157" s="40">
        <f t="shared" si="38"/>
        <v>0</v>
      </c>
      <c r="AC157" s="40">
        <f t="shared" si="42"/>
        <v>1389851.3625103221</v>
      </c>
      <c r="AD157" s="40">
        <f t="shared" si="43"/>
        <v>0</v>
      </c>
      <c r="AE157" s="42">
        <f t="shared" si="40"/>
        <v>1459343.9306358383</v>
      </c>
      <c r="AF157" s="42">
        <f t="shared" si="39"/>
        <v>0</v>
      </c>
      <c r="AG157" s="43">
        <v>36526</v>
      </c>
      <c r="AH157" s="38"/>
      <c r="AI157" s="44">
        <v>802.07</v>
      </c>
      <c r="AJ157" s="44">
        <v>797.65</v>
      </c>
      <c r="AK157" s="44">
        <v>788.64</v>
      </c>
      <c r="AL157" s="39"/>
      <c r="AM157" s="39"/>
      <c r="AN157" s="39"/>
      <c r="AO157" s="39"/>
      <c r="AP157" s="43">
        <v>42996</v>
      </c>
      <c r="AQ157" s="43">
        <v>36434</v>
      </c>
      <c r="AR157" s="37" t="s">
        <v>170</v>
      </c>
      <c r="AS157" s="37" t="s">
        <v>192</v>
      </c>
      <c r="AT157" s="37" t="s">
        <v>325</v>
      </c>
      <c r="AU157" s="28">
        <v>2016</v>
      </c>
      <c r="AV157" s="38"/>
      <c r="AW157" s="38"/>
      <c r="AX157" s="38"/>
    </row>
    <row r="158" spans="1:50" x14ac:dyDescent="0.25">
      <c r="A158" s="26" t="s">
        <v>702</v>
      </c>
      <c r="B158" s="36" t="s">
        <v>696</v>
      </c>
      <c r="C158" s="37" t="s">
        <v>696</v>
      </c>
      <c r="D158" s="38">
        <v>772723</v>
      </c>
      <c r="E158" s="37" t="s">
        <v>194</v>
      </c>
      <c r="F158" s="38">
        <v>11</v>
      </c>
      <c r="G158" s="37" t="s">
        <v>176</v>
      </c>
      <c r="H158" s="37" t="s">
        <v>703</v>
      </c>
      <c r="I158" s="37" t="s">
        <v>214</v>
      </c>
      <c r="J158" s="37" t="s">
        <v>704</v>
      </c>
      <c r="K158" s="37" t="s">
        <v>169</v>
      </c>
      <c r="L158" s="39">
        <v>1760000</v>
      </c>
      <c r="M158" s="40">
        <f t="shared" si="41"/>
        <v>1786160.1981833198</v>
      </c>
      <c r="N158" s="40">
        <v>360000</v>
      </c>
      <c r="O158" s="40">
        <v>1627695</v>
      </c>
      <c r="P158" s="40">
        <v>261703</v>
      </c>
      <c r="Q158" s="40">
        <v>1038.75</v>
      </c>
      <c r="R158" s="40">
        <v>212.47</v>
      </c>
      <c r="S158" s="41" t="s">
        <v>14</v>
      </c>
      <c r="T158" s="40"/>
      <c r="U158" s="40"/>
      <c r="V158" s="41" t="s">
        <v>14</v>
      </c>
      <c r="W158" s="40"/>
      <c r="X158" s="40"/>
      <c r="Y158" s="40">
        <v>0</v>
      </c>
      <c r="Z158" s="41" t="s">
        <v>169</v>
      </c>
      <c r="AA158" s="40"/>
      <c r="AB158" s="40">
        <f t="shared" si="38"/>
        <v>365021.7959895379</v>
      </c>
      <c r="AC158" s="40">
        <f t="shared" si="42"/>
        <v>2021601.9818331958</v>
      </c>
      <c r="AD158" s="40">
        <f t="shared" si="43"/>
        <v>381656.49520488223</v>
      </c>
      <c r="AE158" s="42">
        <f t="shared" si="40"/>
        <v>2122682.0809248555</v>
      </c>
      <c r="AF158" s="42">
        <f t="shared" si="39"/>
        <v>400739.31996512634</v>
      </c>
      <c r="AG158" s="43">
        <v>36526</v>
      </c>
      <c r="AH158" s="38"/>
      <c r="AI158" s="44">
        <v>1115.1300000000001</v>
      </c>
      <c r="AJ158" s="44">
        <v>1108.67</v>
      </c>
      <c r="AK158" s="44">
        <v>1096.01</v>
      </c>
      <c r="AL158" s="39"/>
      <c r="AM158" s="39"/>
      <c r="AN158" s="39"/>
      <c r="AO158" s="39"/>
      <c r="AP158" s="43">
        <v>42996</v>
      </c>
      <c r="AQ158" s="43">
        <v>36434</v>
      </c>
      <c r="AR158" s="37" t="s">
        <v>170</v>
      </c>
      <c r="AS158" s="37" t="s">
        <v>192</v>
      </c>
      <c r="AT158" s="37" t="s">
        <v>325</v>
      </c>
      <c r="AU158" s="28">
        <v>2016</v>
      </c>
      <c r="AV158" s="38"/>
      <c r="AW158" s="38"/>
      <c r="AX158" s="38"/>
    </row>
    <row r="159" spans="1:50" x14ac:dyDescent="0.25">
      <c r="A159" s="26" t="s">
        <v>705</v>
      </c>
      <c r="B159" s="36" t="s">
        <v>696</v>
      </c>
      <c r="C159" s="37" t="s">
        <v>696</v>
      </c>
      <c r="D159" s="38">
        <v>772724</v>
      </c>
      <c r="E159" s="37" t="s">
        <v>188</v>
      </c>
      <c r="F159" s="38">
        <v>11</v>
      </c>
      <c r="G159" s="37" t="s">
        <v>176</v>
      </c>
      <c r="H159" s="37" t="s">
        <v>248</v>
      </c>
      <c r="I159" s="37" t="s">
        <v>249</v>
      </c>
      <c r="J159" s="37" t="s">
        <v>706</v>
      </c>
      <c r="K159" s="37" t="s">
        <v>169</v>
      </c>
      <c r="L159" s="39">
        <v>560000</v>
      </c>
      <c r="M159" s="40">
        <f t="shared" si="41"/>
        <v>568323.6994219654</v>
      </c>
      <c r="N159" s="40">
        <v>90000</v>
      </c>
      <c r="O159" s="40">
        <v>532701</v>
      </c>
      <c r="P159" s="40">
        <v>64803</v>
      </c>
      <c r="Q159" s="40">
        <v>330.51</v>
      </c>
      <c r="R159" s="40">
        <v>53.12</v>
      </c>
      <c r="S159" s="41" t="s">
        <v>14</v>
      </c>
      <c r="T159" s="40"/>
      <c r="U159" s="40"/>
      <c r="V159" s="41" t="s">
        <v>14</v>
      </c>
      <c r="W159" s="40"/>
      <c r="X159" s="40"/>
      <c r="Y159" s="40">
        <v>0</v>
      </c>
      <c r="Z159" s="41" t="s">
        <v>169</v>
      </c>
      <c r="AA159" s="40"/>
      <c r="AB159" s="40">
        <f t="shared" si="38"/>
        <v>91255.448997384476</v>
      </c>
      <c r="AC159" s="40">
        <f t="shared" si="42"/>
        <v>643236.99421965319</v>
      </c>
      <c r="AD159" s="40">
        <f t="shared" si="43"/>
        <v>95414.123801220558</v>
      </c>
      <c r="AE159" s="42">
        <f t="shared" si="40"/>
        <v>675398.84393063583</v>
      </c>
      <c r="AF159" s="42">
        <f t="shared" si="39"/>
        <v>100184.82999128159</v>
      </c>
      <c r="AG159" s="43">
        <v>36482</v>
      </c>
      <c r="AH159" s="38"/>
      <c r="AI159" s="44">
        <v>352.65</v>
      </c>
      <c r="AJ159" s="44">
        <v>350.54</v>
      </c>
      <c r="AK159" s="44">
        <v>346.5</v>
      </c>
      <c r="AL159" s="39"/>
      <c r="AM159" s="39"/>
      <c r="AN159" s="39"/>
      <c r="AO159" s="39"/>
      <c r="AP159" s="43">
        <v>42996</v>
      </c>
      <c r="AQ159" s="43">
        <v>36434</v>
      </c>
      <c r="AR159" s="37" t="s">
        <v>170</v>
      </c>
      <c r="AS159" s="37" t="s">
        <v>192</v>
      </c>
      <c r="AT159" s="37" t="s">
        <v>325</v>
      </c>
      <c r="AU159" s="28">
        <v>2016</v>
      </c>
      <c r="AV159" s="38"/>
      <c r="AW159" s="38"/>
      <c r="AX159" s="38"/>
    </row>
    <row r="160" spans="1:50" x14ac:dyDescent="0.25">
      <c r="A160" s="26" t="s">
        <v>707</v>
      </c>
      <c r="B160" s="36" t="s">
        <v>620</v>
      </c>
      <c r="C160" s="37" t="s">
        <v>620</v>
      </c>
      <c r="D160" s="38">
        <v>772723</v>
      </c>
      <c r="E160" s="37" t="s">
        <v>194</v>
      </c>
      <c r="F160" s="38">
        <v>99</v>
      </c>
      <c r="G160" s="37" t="s">
        <v>253</v>
      </c>
      <c r="H160" s="37" t="s">
        <v>708</v>
      </c>
      <c r="I160" s="37" t="s">
        <v>709</v>
      </c>
      <c r="J160" s="37" t="s">
        <v>710</v>
      </c>
      <c r="K160" s="37" t="s">
        <v>169</v>
      </c>
      <c r="L160" s="39">
        <v>405000</v>
      </c>
      <c r="M160" s="40">
        <f t="shared" si="41"/>
        <v>411019.8183319571</v>
      </c>
      <c r="N160" s="40"/>
      <c r="O160" s="40">
        <v>394593</v>
      </c>
      <c r="P160" s="40"/>
      <c r="Q160" s="40">
        <v>239.03</v>
      </c>
      <c r="R160" s="40"/>
      <c r="S160" s="41" t="s">
        <v>14</v>
      </c>
      <c r="T160" s="40"/>
      <c r="U160" s="40"/>
      <c r="V160" s="41" t="s">
        <v>14</v>
      </c>
      <c r="W160" s="40"/>
      <c r="X160" s="40"/>
      <c r="Y160" s="40">
        <v>0</v>
      </c>
      <c r="Z160" s="41" t="s">
        <v>169</v>
      </c>
      <c r="AA160" s="40"/>
      <c r="AB160" s="40">
        <f t="shared" si="38"/>
        <v>0</v>
      </c>
      <c r="AC160" s="40">
        <f t="shared" si="42"/>
        <v>465198.18331957061</v>
      </c>
      <c r="AD160" s="40">
        <f t="shared" si="43"/>
        <v>0</v>
      </c>
      <c r="AE160" s="42">
        <f t="shared" si="40"/>
        <v>488458.09248554916</v>
      </c>
      <c r="AF160" s="42">
        <f t="shared" si="39"/>
        <v>0</v>
      </c>
      <c r="AG160" s="43">
        <v>37987</v>
      </c>
      <c r="AH160" s="38"/>
      <c r="AI160" s="44">
        <v>232.89</v>
      </c>
      <c r="AJ160" s="44">
        <v>231.32</v>
      </c>
      <c r="AK160" s="44">
        <v>228.58</v>
      </c>
      <c r="AL160" s="39"/>
      <c r="AM160" s="39"/>
      <c r="AN160" s="39"/>
      <c r="AO160" s="39"/>
      <c r="AP160" s="43">
        <v>42996</v>
      </c>
      <c r="AQ160" s="43">
        <v>36434</v>
      </c>
      <c r="AR160" s="37" t="s">
        <v>170</v>
      </c>
      <c r="AS160" s="37" t="s">
        <v>192</v>
      </c>
      <c r="AT160" s="37" t="s">
        <v>325</v>
      </c>
      <c r="AU160" s="28">
        <v>2016</v>
      </c>
      <c r="AV160" s="38"/>
      <c r="AW160" s="38"/>
      <c r="AX160" s="38"/>
    </row>
    <row r="161" spans="1:50" x14ac:dyDescent="0.25">
      <c r="A161" s="26" t="s">
        <v>711</v>
      </c>
      <c r="B161" s="36" t="s">
        <v>240</v>
      </c>
      <c r="C161" s="37" t="s">
        <v>240</v>
      </c>
      <c r="D161" s="38">
        <v>777772</v>
      </c>
      <c r="E161" s="37" t="s">
        <v>175</v>
      </c>
      <c r="F161" s="38">
        <v>11</v>
      </c>
      <c r="G161" s="37" t="s">
        <v>176</v>
      </c>
      <c r="H161" s="37" t="s">
        <v>712</v>
      </c>
      <c r="I161" s="37" t="s">
        <v>169</v>
      </c>
      <c r="J161" s="37" t="s">
        <v>713</v>
      </c>
      <c r="K161" s="37" t="s">
        <v>714</v>
      </c>
      <c r="L161" s="39">
        <v>1790000</v>
      </c>
      <c r="M161" s="40">
        <f t="shared" si="41"/>
        <v>1816606.1106523536</v>
      </c>
      <c r="N161" s="40"/>
      <c r="O161" s="40">
        <v>1337086</v>
      </c>
      <c r="P161" s="40"/>
      <c r="Q161" s="40">
        <v>1056.46</v>
      </c>
      <c r="R161" s="40"/>
      <c r="S161" s="41" t="s">
        <v>14</v>
      </c>
      <c r="T161" s="40"/>
      <c r="U161" s="40"/>
      <c r="V161" s="41" t="s">
        <v>14</v>
      </c>
      <c r="W161" s="40"/>
      <c r="X161" s="40"/>
      <c r="Y161" s="40">
        <v>0</v>
      </c>
      <c r="Z161" s="41" t="s">
        <v>169</v>
      </c>
      <c r="AA161" s="40"/>
      <c r="AB161" s="40">
        <f t="shared" si="38"/>
        <v>0</v>
      </c>
      <c r="AC161" s="40">
        <f t="shared" si="42"/>
        <v>2056061.1065235343</v>
      </c>
      <c r="AD161" s="40">
        <f t="shared" si="43"/>
        <v>0</v>
      </c>
      <c r="AE161" s="42">
        <f t="shared" si="40"/>
        <v>2158864.1618497111</v>
      </c>
      <c r="AF161" s="42">
        <f t="shared" si="39"/>
        <v>0</v>
      </c>
      <c r="AG161" s="43">
        <v>40360</v>
      </c>
      <c r="AH161" s="38"/>
      <c r="AI161" s="44">
        <v>789.15</v>
      </c>
      <c r="AJ161" s="44">
        <v>783.84</v>
      </c>
      <c r="AK161" s="44">
        <v>774.56</v>
      </c>
      <c r="AL161" s="39"/>
      <c r="AM161" s="39"/>
      <c r="AN161" s="39"/>
      <c r="AO161" s="39"/>
      <c r="AP161" s="43">
        <v>42996</v>
      </c>
      <c r="AQ161" s="43">
        <v>40599</v>
      </c>
      <c r="AR161" s="37" t="s">
        <v>170</v>
      </c>
      <c r="AS161" s="37" t="s">
        <v>170</v>
      </c>
      <c r="AT161" s="37" t="s">
        <v>715</v>
      </c>
      <c r="AU161" s="28">
        <v>2016</v>
      </c>
      <c r="AV161" s="38"/>
      <c r="AW161" s="38"/>
      <c r="AX161" s="38"/>
    </row>
    <row r="162" spans="1:50" x14ac:dyDescent="0.25">
      <c r="A162" s="26" t="s">
        <v>716</v>
      </c>
      <c r="B162" s="36" t="s">
        <v>252</v>
      </c>
      <c r="C162" s="37" t="s">
        <v>252</v>
      </c>
      <c r="D162" s="38">
        <v>772723</v>
      </c>
      <c r="E162" s="37" t="s">
        <v>194</v>
      </c>
      <c r="F162" s="38">
        <v>99</v>
      </c>
      <c r="G162" s="37" t="s">
        <v>253</v>
      </c>
      <c r="H162" s="37" t="s">
        <v>717</v>
      </c>
      <c r="I162" s="37" t="s">
        <v>709</v>
      </c>
      <c r="J162" s="37" t="s">
        <v>718</v>
      </c>
      <c r="K162" s="37" t="s">
        <v>169</v>
      </c>
      <c r="L162" s="39">
        <v>170000</v>
      </c>
      <c r="M162" s="40">
        <f t="shared" si="41"/>
        <v>172526.8373245252</v>
      </c>
      <c r="N162" s="40"/>
      <c r="O162" s="40">
        <v>157838</v>
      </c>
      <c r="P162" s="40"/>
      <c r="Q162" s="40">
        <v>100.33</v>
      </c>
      <c r="R162" s="40"/>
      <c r="S162" s="41" t="s">
        <v>14</v>
      </c>
      <c r="T162" s="40"/>
      <c r="U162" s="40"/>
      <c r="V162" s="41" t="s">
        <v>14</v>
      </c>
      <c r="W162" s="40"/>
      <c r="X162" s="40"/>
      <c r="Y162" s="40">
        <v>0</v>
      </c>
      <c r="Z162" s="41" t="s">
        <v>169</v>
      </c>
      <c r="AA162" s="40"/>
      <c r="AB162" s="40">
        <f t="shared" si="38"/>
        <v>0</v>
      </c>
      <c r="AC162" s="40">
        <f t="shared" si="42"/>
        <v>195268.37324525186</v>
      </c>
      <c r="AD162" s="40">
        <f t="shared" si="43"/>
        <v>0</v>
      </c>
      <c r="AE162" s="42">
        <f t="shared" si="40"/>
        <v>205031.79190751447</v>
      </c>
      <c r="AF162" s="42">
        <f t="shared" si="39"/>
        <v>0</v>
      </c>
      <c r="AG162" s="43">
        <v>37987</v>
      </c>
      <c r="AH162" s="38"/>
      <c r="AI162" s="44">
        <v>93.16</v>
      </c>
      <c r="AJ162" s="44">
        <v>92.53</v>
      </c>
      <c r="AK162" s="44">
        <v>91.43</v>
      </c>
      <c r="AL162" s="39"/>
      <c r="AM162" s="39"/>
      <c r="AN162" s="39"/>
      <c r="AO162" s="39"/>
      <c r="AP162" s="43">
        <v>42996</v>
      </c>
      <c r="AQ162" s="43">
        <v>36434</v>
      </c>
      <c r="AR162" s="37" t="s">
        <v>170</v>
      </c>
      <c r="AS162" s="37" t="s">
        <v>192</v>
      </c>
      <c r="AT162" s="37" t="s">
        <v>325</v>
      </c>
      <c r="AU162" s="28">
        <v>2016</v>
      </c>
      <c r="AV162" s="38"/>
      <c r="AW162" s="38"/>
      <c r="AX162" s="38"/>
    </row>
    <row r="163" spans="1:50" x14ac:dyDescent="0.25">
      <c r="A163" s="26" t="s">
        <v>716</v>
      </c>
      <c r="B163" s="36" t="s">
        <v>252</v>
      </c>
      <c r="C163" s="37" t="s">
        <v>252</v>
      </c>
      <c r="D163" s="38">
        <v>772724</v>
      </c>
      <c r="E163" s="37" t="s">
        <v>188</v>
      </c>
      <c r="F163" s="38">
        <v>99</v>
      </c>
      <c r="G163" s="37" t="s">
        <v>253</v>
      </c>
      <c r="H163" s="37" t="s">
        <v>719</v>
      </c>
      <c r="I163" s="37" t="s">
        <v>405</v>
      </c>
      <c r="J163" s="37" t="s">
        <v>720</v>
      </c>
      <c r="K163" s="37" t="s">
        <v>169</v>
      </c>
      <c r="L163" s="39">
        <v>775000</v>
      </c>
      <c r="M163" s="40">
        <f t="shared" si="41"/>
        <v>786519.40545004129</v>
      </c>
      <c r="N163" s="40"/>
      <c r="O163" s="40">
        <v>710268</v>
      </c>
      <c r="P163" s="40"/>
      <c r="Q163" s="40">
        <v>457.41</v>
      </c>
      <c r="R163" s="40"/>
      <c r="S163" s="41" t="s">
        <v>14</v>
      </c>
      <c r="T163" s="40"/>
      <c r="U163" s="40"/>
      <c r="V163" s="41" t="s">
        <v>14</v>
      </c>
      <c r="W163" s="40"/>
      <c r="X163" s="40"/>
      <c r="Y163" s="40">
        <v>0</v>
      </c>
      <c r="Z163" s="41" t="s">
        <v>169</v>
      </c>
      <c r="AA163" s="40"/>
      <c r="AB163" s="40">
        <f t="shared" si="38"/>
        <v>0</v>
      </c>
      <c r="AC163" s="40">
        <f t="shared" si="42"/>
        <v>890194.05450041278</v>
      </c>
      <c r="AD163" s="40">
        <f t="shared" si="43"/>
        <v>0</v>
      </c>
      <c r="AE163" s="42">
        <f t="shared" si="40"/>
        <v>934703.75722543348</v>
      </c>
      <c r="AF163" s="42">
        <f t="shared" si="39"/>
        <v>0</v>
      </c>
      <c r="AG163" s="38"/>
      <c r="AH163" s="38"/>
      <c r="AI163" s="44">
        <v>419.2</v>
      </c>
      <c r="AJ163" s="44">
        <v>416.38</v>
      </c>
      <c r="AK163" s="44">
        <v>411.45</v>
      </c>
      <c r="AL163" s="39"/>
      <c r="AM163" s="39"/>
      <c r="AN163" s="39"/>
      <c r="AO163" s="39"/>
      <c r="AP163" s="43">
        <v>42996</v>
      </c>
      <c r="AQ163" s="43">
        <v>36434</v>
      </c>
      <c r="AR163" s="37" t="s">
        <v>170</v>
      </c>
      <c r="AS163" s="37" t="s">
        <v>192</v>
      </c>
      <c r="AT163" s="37" t="s">
        <v>325</v>
      </c>
      <c r="AU163" s="28">
        <v>2016</v>
      </c>
      <c r="AV163" s="38"/>
      <c r="AW163" s="38"/>
      <c r="AX163" s="38"/>
    </row>
    <row r="164" spans="1:50" x14ac:dyDescent="0.25">
      <c r="A164" s="26" t="s">
        <v>721</v>
      </c>
      <c r="B164" s="36" t="s">
        <v>252</v>
      </c>
      <c r="C164" s="37" t="s">
        <v>252</v>
      </c>
      <c r="D164" s="38">
        <v>777772</v>
      </c>
      <c r="E164" s="37" t="s">
        <v>175</v>
      </c>
      <c r="F164" s="38">
        <v>99</v>
      </c>
      <c r="G164" s="37" t="s">
        <v>253</v>
      </c>
      <c r="H164" s="37" t="s">
        <v>284</v>
      </c>
      <c r="I164" s="37" t="s">
        <v>178</v>
      </c>
      <c r="J164" s="37" t="s">
        <v>722</v>
      </c>
      <c r="K164" s="37" t="s">
        <v>169</v>
      </c>
      <c r="L164" s="39">
        <v>320000</v>
      </c>
      <c r="M164" s="40">
        <f t="shared" si="41"/>
        <v>324756.39966969448</v>
      </c>
      <c r="N164" s="40"/>
      <c r="O164" s="40">
        <v>537773</v>
      </c>
      <c r="P164" s="40"/>
      <c r="Q164" s="40">
        <v>188.86</v>
      </c>
      <c r="R164" s="40"/>
      <c r="S164" s="41" t="s">
        <v>14</v>
      </c>
      <c r="T164" s="40"/>
      <c r="U164" s="40"/>
      <c r="V164" s="41" t="s">
        <v>14</v>
      </c>
      <c r="W164" s="40"/>
      <c r="X164" s="40"/>
      <c r="Y164" s="40">
        <v>0</v>
      </c>
      <c r="Z164" s="41" t="s">
        <v>169</v>
      </c>
      <c r="AA164" s="40"/>
      <c r="AB164" s="40">
        <f t="shared" si="38"/>
        <v>0</v>
      </c>
      <c r="AC164" s="40">
        <f t="shared" si="42"/>
        <v>367563.99669694464</v>
      </c>
      <c r="AD164" s="40">
        <f t="shared" si="43"/>
        <v>0</v>
      </c>
      <c r="AE164" s="42">
        <f t="shared" si="40"/>
        <v>385942.19653179188</v>
      </c>
      <c r="AF164" s="42">
        <f t="shared" si="39"/>
        <v>0</v>
      </c>
      <c r="AG164" s="38"/>
      <c r="AH164" s="38"/>
      <c r="AI164" s="44">
        <v>317.39</v>
      </c>
      <c r="AJ164" s="44">
        <v>315.26</v>
      </c>
      <c r="AK164" s="44">
        <v>165.72</v>
      </c>
      <c r="AL164" s="39"/>
      <c r="AM164" s="39"/>
      <c r="AN164" s="39"/>
      <c r="AO164" s="39"/>
      <c r="AP164" s="43">
        <v>42996</v>
      </c>
      <c r="AQ164" s="43">
        <v>36434</v>
      </c>
      <c r="AR164" s="37" t="s">
        <v>170</v>
      </c>
      <c r="AS164" s="37" t="s">
        <v>192</v>
      </c>
      <c r="AT164" s="37" t="s">
        <v>325</v>
      </c>
      <c r="AU164" s="28">
        <v>2016</v>
      </c>
      <c r="AV164" s="38"/>
      <c r="AW164" s="38"/>
      <c r="AX164" s="38" t="s">
        <v>172</v>
      </c>
    </row>
    <row r="165" spans="1:50" x14ac:dyDescent="0.25">
      <c r="A165" s="26" t="s">
        <v>723</v>
      </c>
      <c r="B165" s="36" t="s">
        <v>307</v>
      </c>
      <c r="C165" s="37" t="s">
        <v>307</v>
      </c>
      <c r="D165" s="38">
        <v>777772</v>
      </c>
      <c r="E165" s="37" t="s">
        <v>175</v>
      </c>
      <c r="F165" s="38">
        <v>99</v>
      </c>
      <c r="G165" s="37" t="s">
        <v>253</v>
      </c>
      <c r="H165" s="37" t="s">
        <v>724</v>
      </c>
      <c r="I165" s="37" t="s">
        <v>178</v>
      </c>
      <c r="J165" s="37" t="s">
        <v>725</v>
      </c>
      <c r="K165" s="37" t="s">
        <v>169</v>
      </c>
      <c r="L165" s="39">
        <v>1050000</v>
      </c>
      <c r="M165" s="40">
        <f t="shared" si="41"/>
        <v>1065606.936416185</v>
      </c>
      <c r="N165" s="40"/>
      <c r="O165" s="40">
        <v>956889</v>
      </c>
      <c r="P165" s="40"/>
      <c r="Q165" s="40">
        <v>619.71</v>
      </c>
      <c r="R165" s="40"/>
      <c r="S165" s="41" t="s">
        <v>14</v>
      </c>
      <c r="T165" s="40"/>
      <c r="U165" s="40"/>
      <c r="V165" s="41" t="s">
        <v>14</v>
      </c>
      <c r="W165" s="40"/>
      <c r="X165" s="40"/>
      <c r="Y165" s="40">
        <v>0</v>
      </c>
      <c r="Z165" s="41" t="s">
        <v>169</v>
      </c>
      <c r="AA165" s="40"/>
      <c r="AB165" s="40">
        <f t="shared" si="38"/>
        <v>0</v>
      </c>
      <c r="AC165" s="40">
        <f t="shared" si="42"/>
        <v>1206069.3641618497</v>
      </c>
      <c r="AD165" s="40">
        <f t="shared" si="43"/>
        <v>0</v>
      </c>
      <c r="AE165" s="42">
        <f t="shared" si="40"/>
        <v>1266372.8323699422</v>
      </c>
      <c r="AF165" s="42">
        <f t="shared" si="39"/>
        <v>0</v>
      </c>
      <c r="AG165" s="38"/>
      <c r="AH165" s="38"/>
      <c r="AI165" s="44">
        <v>564.76</v>
      </c>
      <c r="AJ165" s="44">
        <v>560.96</v>
      </c>
      <c r="AK165" s="44">
        <v>554.30999999999995</v>
      </c>
      <c r="AL165" s="39"/>
      <c r="AM165" s="39"/>
      <c r="AN165" s="39"/>
      <c r="AO165" s="39"/>
      <c r="AP165" s="43">
        <v>42996</v>
      </c>
      <c r="AQ165" s="43">
        <v>36434</v>
      </c>
      <c r="AR165" s="37" t="s">
        <v>170</v>
      </c>
      <c r="AS165" s="37" t="s">
        <v>192</v>
      </c>
      <c r="AT165" s="37" t="s">
        <v>325</v>
      </c>
      <c r="AU165" s="28">
        <v>2016</v>
      </c>
      <c r="AV165" s="38"/>
      <c r="AW165" s="38"/>
      <c r="AX165" s="38"/>
    </row>
    <row r="166" spans="1:50" x14ac:dyDescent="0.25">
      <c r="A166" s="26" t="s">
        <v>726</v>
      </c>
      <c r="B166" s="36" t="s">
        <v>235</v>
      </c>
      <c r="C166" s="37" t="s">
        <v>235</v>
      </c>
      <c r="D166" s="38">
        <v>772723</v>
      </c>
      <c r="E166" s="37" t="s">
        <v>194</v>
      </c>
      <c r="F166" s="38">
        <v>11</v>
      </c>
      <c r="G166" s="37" t="s">
        <v>176</v>
      </c>
      <c r="H166" s="37" t="s">
        <v>727</v>
      </c>
      <c r="I166" s="37" t="s">
        <v>214</v>
      </c>
      <c r="J166" s="37" t="s">
        <v>728</v>
      </c>
      <c r="K166" s="37" t="s">
        <v>169</v>
      </c>
      <c r="L166" s="39">
        <v>5525000</v>
      </c>
      <c r="M166" s="40">
        <f t="shared" si="41"/>
        <v>5607122.2130470686</v>
      </c>
      <c r="N166" s="40">
        <v>775000</v>
      </c>
      <c r="O166" s="40">
        <v>3518455</v>
      </c>
      <c r="P166" s="40">
        <v>630577</v>
      </c>
      <c r="Q166" s="40">
        <v>3260.86</v>
      </c>
      <c r="R166" s="40">
        <v>457.41</v>
      </c>
      <c r="S166" s="41" t="s">
        <v>14</v>
      </c>
      <c r="T166" s="40"/>
      <c r="U166" s="40"/>
      <c r="V166" s="41" t="s">
        <v>14</v>
      </c>
      <c r="W166" s="40"/>
      <c r="X166" s="40"/>
      <c r="Y166" s="40">
        <v>0</v>
      </c>
      <c r="Z166" s="41" t="s">
        <v>169</v>
      </c>
      <c r="AA166" s="40"/>
      <c r="AB166" s="40">
        <f t="shared" si="38"/>
        <v>785810.81081081077</v>
      </c>
      <c r="AC166" s="40">
        <f t="shared" si="42"/>
        <v>6346222.1304706847</v>
      </c>
      <c r="AD166" s="40">
        <f t="shared" si="43"/>
        <v>821621.62162162154</v>
      </c>
      <c r="AE166" s="42">
        <f t="shared" si="40"/>
        <v>6663533.236994219</v>
      </c>
      <c r="AF166" s="42">
        <f t="shared" si="39"/>
        <v>862702.70270270261</v>
      </c>
      <c r="AG166" s="43">
        <v>36675</v>
      </c>
      <c r="AH166" s="38"/>
      <c r="AI166" s="44">
        <v>2448.7600000000002</v>
      </c>
      <c r="AJ166" s="44">
        <v>2434.8000000000002</v>
      </c>
      <c r="AK166" s="44">
        <v>2407.1</v>
      </c>
      <c r="AL166" s="39"/>
      <c r="AM166" s="39"/>
      <c r="AN166" s="39"/>
      <c r="AO166" s="39"/>
      <c r="AP166" s="43">
        <v>43045</v>
      </c>
      <c r="AQ166" s="43">
        <v>36833</v>
      </c>
      <c r="AR166" s="37" t="s">
        <v>170</v>
      </c>
      <c r="AS166" s="37" t="s">
        <v>170</v>
      </c>
      <c r="AT166" s="37" t="s">
        <v>729</v>
      </c>
      <c r="AU166" s="28">
        <v>2016</v>
      </c>
      <c r="AV166" s="38"/>
      <c r="AW166" s="38"/>
      <c r="AX166" s="38"/>
    </row>
    <row r="167" spans="1:50" x14ac:dyDescent="0.25">
      <c r="A167" s="26" t="s">
        <v>730</v>
      </c>
      <c r="B167" s="36" t="s">
        <v>235</v>
      </c>
      <c r="C167" s="37" t="s">
        <v>235</v>
      </c>
      <c r="D167" s="38">
        <v>772723</v>
      </c>
      <c r="E167" s="37" t="s">
        <v>194</v>
      </c>
      <c r="F167" s="38">
        <v>11</v>
      </c>
      <c r="G167" s="37" t="s">
        <v>176</v>
      </c>
      <c r="H167" s="37" t="s">
        <v>731</v>
      </c>
      <c r="I167" s="37" t="s">
        <v>214</v>
      </c>
      <c r="J167" s="37" t="s">
        <v>732</v>
      </c>
      <c r="K167" s="37" t="s">
        <v>169</v>
      </c>
      <c r="L167" s="39">
        <v>5525000</v>
      </c>
      <c r="M167" s="40">
        <f t="shared" si="41"/>
        <v>5607122.2130470686</v>
      </c>
      <c r="N167" s="40">
        <v>845000</v>
      </c>
      <c r="O167" s="40">
        <v>3518455</v>
      </c>
      <c r="P167" s="40">
        <v>785105</v>
      </c>
      <c r="Q167" s="40">
        <v>3260.86</v>
      </c>
      <c r="R167" s="40">
        <v>498.72</v>
      </c>
      <c r="S167" s="41" t="s">
        <v>14</v>
      </c>
      <c r="T167" s="40"/>
      <c r="U167" s="40"/>
      <c r="V167" s="41" t="s">
        <v>14</v>
      </c>
      <c r="W167" s="40"/>
      <c r="X167" s="40"/>
      <c r="Y167" s="40">
        <v>0</v>
      </c>
      <c r="Z167" s="41" t="s">
        <v>169</v>
      </c>
      <c r="AA167" s="40"/>
      <c r="AB167" s="40">
        <f t="shared" si="38"/>
        <v>856787.27114210988</v>
      </c>
      <c r="AC167" s="40">
        <f t="shared" si="42"/>
        <v>6346222.1304706847</v>
      </c>
      <c r="AD167" s="40">
        <f t="shared" si="43"/>
        <v>895832.60680034873</v>
      </c>
      <c r="AE167" s="42">
        <f t="shared" si="40"/>
        <v>6663533.236994219</v>
      </c>
      <c r="AF167" s="42">
        <f t="shared" si="39"/>
        <v>940624.23714036623</v>
      </c>
      <c r="AG167" s="43">
        <v>36675</v>
      </c>
      <c r="AH167" s="38"/>
      <c r="AI167" s="44">
        <v>2539.96</v>
      </c>
      <c r="AJ167" s="44">
        <v>2526</v>
      </c>
      <c r="AK167" s="44">
        <v>2497.5</v>
      </c>
      <c r="AL167" s="39"/>
      <c r="AM167" s="39"/>
      <c r="AN167" s="39"/>
      <c r="AO167" s="39"/>
      <c r="AP167" s="43">
        <v>43045</v>
      </c>
      <c r="AQ167" s="43">
        <v>36833</v>
      </c>
      <c r="AR167" s="37" t="s">
        <v>170</v>
      </c>
      <c r="AS167" s="37" t="s">
        <v>170</v>
      </c>
      <c r="AT167" s="37" t="s">
        <v>733</v>
      </c>
      <c r="AU167" s="28">
        <v>2016</v>
      </c>
      <c r="AV167" s="38"/>
      <c r="AW167" s="38"/>
      <c r="AX167" s="38"/>
    </row>
    <row r="168" spans="1:50" x14ac:dyDescent="0.25">
      <c r="A168" s="26" t="s">
        <v>734</v>
      </c>
      <c r="B168" s="36" t="s">
        <v>577</v>
      </c>
      <c r="C168" s="37" t="s">
        <v>577</v>
      </c>
      <c r="D168" s="38">
        <v>772723</v>
      </c>
      <c r="E168" s="37" t="s">
        <v>194</v>
      </c>
      <c r="F168" s="38">
        <v>11</v>
      </c>
      <c r="G168" s="37" t="s">
        <v>176</v>
      </c>
      <c r="H168" s="37" t="s">
        <v>735</v>
      </c>
      <c r="I168" s="37" t="s">
        <v>214</v>
      </c>
      <c r="J168" s="37" t="s">
        <v>736</v>
      </c>
      <c r="K168" s="37" t="s">
        <v>169</v>
      </c>
      <c r="L168" s="39">
        <v>1700000</v>
      </c>
      <c r="M168" s="40">
        <f t="shared" si="41"/>
        <v>1725268.3732452518</v>
      </c>
      <c r="N168" s="40">
        <v>230000</v>
      </c>
      <c r="O168" s="40">
        <v>1588237</v>
      </c>
      <c r="P168" s="40">
        <v>249239</v>
      </c>
      <c r="Q168" s="40">
        <v>1003.34</v>
      </c>
      <c r="R168" s="40">
        <v>135.75</v>
      </c>
      <c r="S168" s="41" t="s">
        <v>14</v>
      </c>
      <c r="T168" s="40"/>
      <c r="U168" s="40"/>
      <c r="V168" s="41" t="s">
        <v>14</v>
      </c>
      <c r="W168" s="40"/>
      <c r="X168" s="40"/>
      <c r="Y168" s="40">
        <v>0</v>
      </c>
      <c r="Z168" s="41" t="s">
        <v>169</v>
      </c>
      <c r="AA168" s="40"/>
      <c r="AB168" s="40">
        <f t="shared" si="38"/>
        <v>233208.36965998256</v>
      </c>
      <c r="AC168" s="40">
        <f t="shared" si="42"/>
        <v>1952683.7324525183</v>
      </c>
      <c r="AD168" s="40">
        <f t="shared" si="43"/>
        <v>243836.09415867479</v>
      </c>
      <c r="AE168" s="42">
        <f t="shared" si="40"/>
        <v>2050317.9190751442</v>
      </c>
      <c r="AF168" s="42">
        <f t="shared" si="39"/>
        <v>256027.89886660854</v>
      </c>
      <c r="AG168" s="43">
        <v>36526</v>
      </c>
      <c r="AH168" s="38"/>
      <c r="AI168" s="44">
        <v>1084.48</v>
      </c>
      <c r="AJ168" s="44">
        <v>1078.18</v>
      </c>
      <c r="AK168" s="44">
        <v>1065.8599999999999</v>
      </c>
      <c r="AL168" s="39"/>
      <c r="AM168" s="39"/>
      <c r="AN168" s="39"/>
      <c r="AO168" s="39"/>
      <c r="AP168" s="43">
        <v>42996</v>
      </c>
      <c r="AQ168" s="43">
        <v>36434</v>
      </c>
      <c r="AR168" s="37" t="s">
        <v>170</v>
      </c>
      <c r="AS168" s="37" t="s">
        <v>192</v>
      </c>
      <c r="AT168" s="37" t="s">
        <v>325</v>
      </c>
      <c r="AU168" s="28">
        <v>2016</v>
      </c>
      <c r="AV168" s="38"/>
      <c r="AW168" s="38"/>
      <c r="AX168" s="38"/>
    </row>
    <row r="169" spans="1:50" x14ac:dyDescent="0.25">
      <c r="A169" s="26" t="s">
        <v>737</v>
      </c>
      <c r="B169" s="36" t="s">
        <v>577</v>
      </c>
      <c r="C169" s="37" t="s">
        <v>577</v>
      </c>
      <c r="D169" s="38">
        <v>772724</v>
      </c>
      <c r="E169" s="37" t="s">
        <v>188</v>
      </c>
      <c r="F169" s="38">
        <v>11</v>
      </c>
      <c r="G169" s="37" t="s">
        <v>176</v>
      </c>
      <c r="H169" s="37" t="s">
        <v>248</v>
      </c>
      <c r="I169" s="37" t="s">
        <v>249</v>
      </c>
      <c r="J169" s="37" t="s">
        <v>738</v>
      </c>
      <c r="K169" s="37" t="s">
        <v>169</v>
      </c>
      <c r="L169" s="39">
        <v>560000</v>
      </c>
      <c r="M169" s="40">
        <f t="shared" si="41"/>
        <v>568323.6994219654</v>
      </c>
      <c r="N169" s="40">
        <v>95000</v>
      </c>
      <c r="O169" s="40">
        <v>532701</v>
      </c>
      <c r="P169" s="40">
        <v>77264</v>
      </c>
      <c r="Q169" s="40">
        <v>330.51</v>
      </c>
      <c r="R169" s="40">
        <v>56.07</v>
      </c>
      <c r="S169" s="41" t="s">
        <v>14</v>
      </c>
      <c r="T169" s="40"/>
      <c r="U169" s="40"/>
      <c r="V169" s="41" t="s">
        <v>14</v>
      </c>
      <c r="W169" s="40"/>
      <c r="X169" s="40"/>
      <c r="Y169" s="40">
        <v>0</v>
      </c>
      <c r="Z169" s="41" t="s">
        <v>169</v>
      </c>
      <c r="AA169" s="40"/>
      <c r="AB169" s="40">
        <f t="shared" si="38"/>
        <v>96325.196163905843</v>
      </c>
      <c r="AC169" s="40">
        <f t="shared" si="42"/>
        <v>643236.99421965319</v>
      </c>
      <c r="AD169" s="40">
        <f t="shared" si="43"/>
        <v>100714.90845684393</v>
      </c>
      <c r="AE169" s="42">
        <f t="shared" si="40"/>
        <v>675398.84393063583</v>
      </c>
      <c r="AF169" s="42">
        <f t="shared" si="39"/>
        <v>105750.65387968613</v>
      </c>
      <c r="AG169" s="43">
        <v>36482</v>
      </c>
      <c r="AH169" s="38"/>
      <c r="AI169" s="44">
        <v>360</v>
      </c>
      <c r="AJ169" s="44">
        <v>357.89</v>
      </c>
      <c r="AK169" s="44">
        <v>353.79</v>
      </c>
      <c r="AL169" s="39"/>
      <c r="AM169" s="39"/>
      <c r="AN169" s="39"/>
      <c r="AO169" s="39"/>
      <c r="AP169" s="43">
        <v>42996</v>
      </c>
      <c r="AQ169" s="43">
        <v>36434</v>
      </c>
      <c r="AR169" s="37" t="s">
        <v>170</v>
      </c>
      <c r="AS169" s="37" t="s">
        <v>192</v>
      </c>
      <c r="AT169" s="37" t="s">
        <v>325</v>
      </c>
      <c r="AU169" s="28">
        <v>2016</v>
      </c>
      <c r="AV169" s="38"/>
      <c r="AW169" s="38"/>
      <c r="AX169" s="38"/>
    </row>
    <row r="170" spans="1:50" x14ac:dyDescent="0.25">
      <c r="A170" s="26" t="s">
        <v>739</v>
      </c>
      <c r="B170" s="36" t="s">
        <v>169</v>
      </c>
      <c r="C170" s="37" t="s">
        <v>740</v>
      </c>
      <c r="D170" s="38">
        <v>777772</v>
      </c>
      <c r="E170" s="37" t="s">
        <v>175</v>
      </c>
      <c r="F170" s="38">
        <v>12</v>
      </c>
      <c r="G170" s="37" t="s">
        <v>165</v>
      </c>
      <c r="H170" s="37" t="s">
        <v>741</v>
      </c>
      <c r="I170" s="37" t="s">
        <v>169</v>
      </c>
      <c r="J170" s="37" t="s">
        <v>742</v>
      </c>
      <c r="K170" s="37" t="s">
        <v>169</v>
      </c>
      <c r="L170" s="39">
        <v>1517395</v>
      </c>
      <c r="M170" s="40">
        <f t="shared" si="41"/>
        <v>1539949.1783649877</v>
      </c>
      <c r="N170" s="40">
        <v>381150</v>
      </c>
      <c r="O170" s="40"/>
      <c r="P170" s="40"/>
      <c r="Q170" s="40"/>
      <c r="R170" s="40"/>
      <c r="S170" s="41" t="s">
        <v>14</v>
      </c>
      <c r="T170" s="40"/>
      <c r="U170" s="40"/>
      <c r="V170" s="41" t="s">
        <v>14</v>
      </c>
      <c r="W170" s="40"/>
      <c r="X170" s="40"/>
      <c r="Y170" s="40">
        <v>0</v>
      </c>
      <c r="Z170" s="41" t="s">
        <v>169</v>
      </c>
      <c r="AA170" s="40"/>
      <c r="AB170" s="40">
        <f t="shared" si="38"/>
        <v>386466.82650392328</v>
      </c>
      <c r="AC170" s="42">
        <f t="shared" si="42"/>
        <v>1742936.783649876</v>
      </c>
      <c r="AD170" s="42">
        <f t="shared" si="43"/>
        <v>404078.81429816911</v>
      </c>
      <c r="AE170" s="42">
        <f t="shared" si="40"/>
        <v>1830083.62283237</v>
      </c>
      <c r="AF170" s="42">
        <f t="shared" si="39"/>
        <v>424282.75501307758</v>
      </c>
      <c r="AG170" s="43">
        <v>43100</v>
      </c>
      <c r="AH170" s="38"/>
      <c r="AI170" s="44"/>
      <c r="AJ170" s="44"/>
      <c r="AK170" s="44"/>
      <c r="AL170" s="39"/>
      <c r="AM170" s="39"/>
      <c r="AN170" s="39"/>
      <c r="AO170" s="39"/>
      <c r="AP170" s="43">
        <v>43153</v>
      </c>
      <c r="AQ170" s="43">
        <v>43153</v>
      </c>
      <c r="AR170" s="37" t="s">
        <v>170</v>
      </c>
      <c r="AS170" s="37" t="s">
        <v>170</v>
      </c>
      <c r="AT170" s="37" t="s">
        <v>335</v>
      </c>
      <c r="AU170" s="28">
        <v>0</v>
      </c>
      <c r="AV170" s="38"/>
      <c r="AW170" s="38"/>
      <c r="AX170" s="38"/>
    </row>
    <row r="171" spans="1:50" x14ac:dyDescent="0.25">
      <c r="A171" s="26" t="s">
        <v>743</v>
      </c>
      <c r="B171" s="36" t="s">
        <v>744</v>
      </c>
      <c r="C171" s="37" t="s">
        <v>744</v>
      </c>
      <c r="D171" s="38">
        <v>772723</v>
      </c>
      <c r="E171" s="37" t="s">
        <v>194</v>
      </c>
      <c r="F171" s="38">
        <v>13</v>
      </c>
      <c r="G171" s="37" t="s">
        <v>745</v>
      </c>
      <c r="H171" s="37" t="s">
        <v>746</v>
      </c>
      <c r="I171" s="37" t="s">
        <v>214</v>
      </c>
      <c r="J171" s="37" t="s">
        <v>747</v>
      </c>
      <c r="K171" s="37" t="s">
        <v>169</v>
      </c>
      <c r="L171" s="39">
        <v>2980000</v>
      </c>
      <c r="M171" s="40">
        <f t="shared" si="41"/>
        <v>3024293.9719240298</v>
      </c>
      <c r="N171" s="40">
        <v>610000</v>
      </c>
      <c r="O171" s="40">
        <v>2564855</v>
      </c>
      <c r="P171" s="40">
        <v>613131</v>
      </c>
      <c r="Q171" s="40">
        <v>1758.8</v>
      </c>
      <c r="R171" s="40">
        <v>360.02</v>
      </c>
      <c r="S171" s="41" t="s">
        <v>14</v>
      </c>
      <c r="T171" s="40"/>
      <c r="U171" s="40"/>
      <c r="V171" s="41" t="s">
        <v>14</v>
      </c>
      <c r="W171" s="40"/>
      <c r="X171" s="40"/>
      <c r="Y171" s="40">
        <v>0</v>
      </c>
      <c r="Z171" s="41" t="s">
        <v>169</v>
      </c>
      <c r="AA171" s="40"/>
      <c r="AB171" s="40">
        <f t="shared" si="38"/>
        <v>618509.15431560588</v>
      </c>
      <c r="AC171" s="40">
        <f t="shared" si="42"/>
        <v>3422939.7192402971</v>
      </c>
      <c r="AD171" s="40">
        <f t="shared" si="43"/>
        <v>646695.72798605042</v>
      </c>
      <c r="AE171" s="42">
        <f t="shared" si="40"/>
        <v>3594086.7052023122</v>
      </c>
      <c r="AF171" s="42">
        <f t="shared" si="39"/>
        <v>679030.51438535296</v>
      </c>
      <c r="AG171" s="43">
        <v>36526</v>
      </c>
      <c r="AH171" s="38"/>
      <c r="AI171" s="44">
        <v>1875.65</v>
      </c>
      <c r="AJ171" s="44">
        <v>1865.47</v>
      </c>
      <c r="AK171" s="44">
        <v>1844.48</v>
      </c>
      <c r="AL171" s="39"/>
      <c r="AM171" s="39"/>
      <c r="AN171" s="39"/>
      <c r="AO171" s="39"/>
      <c r="AP171" s="43">
        <v>42996</v>
      </c>
      <c r="AQ171" s="43">
        <v>36434</v>
      </c>
      <c r="AR171" s="37" t="s">
        <v>170</v>
      </c>
      <c r="AS171" s="37" t="s">
        <v>192</v>
      </c>
      <c r="AT171" s="37" t="s">
        <v>325</v>
      </c>
      <c r="AU171" s="28">
        <v>2016</v>
      </c>
      <c r="AV171" s="38"/>
      <c r="AW171" s="38"/>
      <c r="AX171" s="38"/>
    </row>
    <row r="172" spans="1:50" x14ac:dyDescent="0.25">
      <c r="A172" s="26" t="s">
        <v>748</v>
      </c>
      <c r="B172" s="36" t="s">
        <v>744</v>
      </c>
      <c r="C172" s="37" t="s">
        <v>744</v>
      </c>
      <c r="D172" s="38">
        <v>772723</v>
      </c>
      <c r="E172" s="37" t="s">
        <v>194</v>
      </c>
      <c r="F172" s="38">
        <v>13</v>
      </c>
      <c r="G172" s="37" t="s">
        <v>745</v>
      </c>
      <c r="H172" s="37" t="s">
        <v>749</v>
      </c>
      <c r="I172" s="37" t="s">
        <v>214</v>
      </c>
      <c r="J172" s="37" t="s">
        <v>750</v>
      </c>
      <c r="K172" s="37" t="s">
        <v>169</v>
      </c>
      <c r="L172" s="39">
        <v>2175000</v>
      </c>
      <c r="M172" s="40">
        <f t="shared" si="41"/>
        <v>2207328.6540049547</v>
      </c>
      <c r="N172" s="40">
        <v>270000</v>
      </c>
      <c r="O172" s="40">
        <v>2022290</v>
      </c>
      <c r="P172" s="40">
        <v>510942</v>
      </c>
      <c r="Q172" s="40">
        <v>1283.69</v>
      </c>
      <c r="R172" s="40">
        <v>159.35</v>
      </c>
      <c r="S172" s="41" t="s">
        <v>14</v>
      </c>
      <c r="T172" s="40"/>
      <c r="U172" s="40"/>
      <c r="V172" s="41" t="s">
        <v>14</v>
      </c>
      <c r="W172" s="40"/>
      <c r="X172" s="40"/>
      <c r="Y172" s="40">
        <v>0</v>
      </c>
      <c r="Z172" s="41" t="s">
        <v>169</v>
      </c>
      <c r="AA172" s="40"/>
      <c r="AB172" s="40">
        <f t="shared" si="38"/>
        <v>273766.34699215344</v>
      </c>
      <c r="AC172" s="40">
        <f t="shared" si="42"/>
        <v>2498286.5400495459</v>
      </c>
      <c r="AD172" s="40">
        <f t="shared" si="43"/>
        <v>286242.37140366167</v>
      </c>
      <c r="AE172" s="42">
        <f t="shared" si="40"/>
        <v>2623200.8670520233</v>
      </c>
      <c r="AF172" s="42">
        <f t="shared" si="39"/>
        <v>300554.48997384479</v>
      </c>
      <c r="AG172" s="43">
        <v>36526</v>
      </c>
      <c r="AH172" s="38"/>
      <c r="AI172" s="44">
        <v>1495.12</v>
      </c>
      <c r="AJ172" s="44">
        <v>1487.09</v>
      </c>
      <c r="AK172" s="44">
        <v>1470.4</v>
      </c>
      <c r="AL172" s="39"/>
      <c r="AM172" s="39"/>
      <c r="AN172" s="39"/>
      <c r="AO172" s="39"/>
      <c r="AP172" s="43">
        <v>42996</v>
      </c>
      <c r="AQ172" s="43">
        <v>36434</v>
      </c>
      <c r="AR172" s="37" t="s">
        <v>170</v>
      </c>
      <c r="AS172" s="37" t="s">
        <v>192</v>
      </c>
      <c r="AT172" s="37" t="s">
        <v>325</v>
      </c>
      <c r="AU172" s="28">
        <v>2016</v>
      </c>
      <c r="AV172" s="38"/>
      <c r="AW172" s="38"/>
      <c r="AX172" s="38"/>
    </row>
    <row r="173" spans="1:50" x14ac:dyDescent="0.25">
      <c r="A173" s="26" t="s">
        <v>751</v>
      </c>
      <c r="B173" s="36" t="s">
        <v>744</v>
      </c>
      <c r="C173" s="37" t="s">
        <v>744</v>
      </c>
      <c r="D173" s="38">
        <v>772723</v>
      </c>
      <c r="E173" s="37" t="s">
        <v>194</v>
      </c>
      <c r="F173" s="38">
        <v>14</v>
      </c>
      <c r="G173" s="37" t="s">
        <v>256</v>
      </c>
      <c r="H173" s="37" t="s">
        <v>752</v>
      </c>
      <c r="I173" s="37" t="s">
        <v>352</v>
      </c>
      <c r="J173" s="37" t="s">
        <v>753</v>
      </c>
      <c r="K173" s="37" t="s">
        <v>169</v>
      </c>
      <c r="L173" s="39">
        <v>1850000</v>
      </c>
      <c r="M173" s="40">
        <f t="shared" si="41"/>
        <v>1877497.9355904213</v>
      </c>
      <c r="N173" s="40">
        <v>400000</v>
      </c>
      <c r="O173" s="40">
        <v>1627695</v>
      </c>
      <c r="P173" s="40">
        <v>338967</v>
      </c>
      <c r="Q173" s="40">
        <v>1091.8699999999999</v>
      </c>
      <c r="R173" s="40">
        <v>236.08</v>
      </c>
      <c r="S173" s="41" t="s">
        <v>14</v>
      </c>
      <c r="T173" s="40"/>
      <c r="U173" s="40"/>
      <c r="V173" s="41" t="s">
        <v>14</v>
      </c>
      <c r="W173" s="40"/>
      <c r="X173" s="40"/>
      <c r="Y173" s="40">
        <v>0</v>
      </c>
      <c r="Z173" s="41" t="s">
        <v>169</v>
      </c>
      <c r="AA173" s="40"/>
      <c r="AB173" s="40">
        <f t="shared" si="38"/>
        <v>405579.77332170878</v>
      </c>
      <c r="AC173" s="40">
        <f t="shared" si="42"/>
        <v>2124979.3559042113</v>
      </c>
      <c r="AD173" s="40">
        <f t="shared" si="43"/>
        <v>424062.77244986914</v>
      </c>
      <c r="AE173" s="42">
        <f t="shared" si="40"/>
        <v>2231228.3236994222</v>
      </c>
      <c r="AF173" s="42">
        <f t="shared" si="39"/>
        <v>445265.91107236262</v>
      </c>
      <c r="AG173" s="43">
        <v>36526</v>
      </c>
      <c r="AH173" s="38"/>
      <c r="AI173" s="44">
        <v>1160.73</v>
      </c>
      <c r="AJ173" s="44">
        <v>1154.27</v>
      </c>
      <c r="AK173" s="44">
        <v>1141.21</v>
      </c>
      <c r="AL173" s="39"/>
      <c r="AM173" s="39"/>
      <c r="AN173" s="39"/>
      <c r="AO173" s="39"/>
      <c r="AP173" s="43">
        <v>42996</v>
      </c>
      <c r="AQ173" s="43">
        <v>36434</v>
      </c>
      <c r="AR173" s="37" t="s">
        <v>170</v>
      </c>
      <c r="AS173" s="37" t="s">
        <v>192</v>
      </c>
      <c r="AT173" s="37" t="s">
        <v>325</v>
      </c>
      <c r="AU173" s="28">
        <v>2016</v>
      </c>
      <c r="AV173" s="38"/>
      <c r="AW173" s="38"/>
      <c r="AX173" s="38"/>
    </row>
    <row r="174" spans="1:50" x14ac:dyDescent="0.25">
      <c r="A174" s="26" t="s">
        <v>754</v>
      </c>
      <c r="B174" s="36" t="s">
        <v>744</v>
      </c>
      <c r="C174" s="37" t="s">
        <v>744</v>
      </c>
      <c r="D174" s="38">
        <v>772724</v>
      </c>
      <c r="E174" s="37" t="s">
        <v>188</v>
      </c>
      <c r="F174" s="38">
        <v>99</v>
      </c>
      <c r="G174" s="37" t="s">
        <v>253</v>
      </c>
      <c r="H174" s="37" t="s">
        <v>755</v>
      </c>
      <c r="I174" s="37" t="s">
        <v>405</v>
      </c>
      <c r="J174" s="37" t="s">
        <v>756</v>
      </c>
      <c r="K174" s="37" t="s">
        <v>169</v>
      </c>
      <c r="L174" s="39">
        <v>1830000</v>
      </c>
      <c r="M174" s="40">
        <f t="shared" si="41"/>
        <v>1857200.6606110653</v>
      </c>
      <c r="N174" s="40">
        <v>200000</v>
      </c>
      <c r="O174" s="40">
        <v>1677020</v>
      </c>
      <c r="P174" s="40">
        <v>162006</v>
      </c>
      <c r="Q174" s="40">
        <v>1080.07</v>
      </c>
      <c r="R174" s="40">
        <v>118.04</v>
      </c>
      <c r="S174" s="41" t="s">
        <v>14</v>
      </c>
      <c r="T174" s="40"/>
      <c r="U174" s="40"/>
      <c r="V174" s="41" t="s">
        <v>14</v>
      </c>
      <c r="W174" s="40"/>
      <c r="X174" s="40"/>
      <c r="Y174" s="40">
        <v>0</v>
      </c>
      <c r="Z174" s="41" t="s">
        <v>757</v>
      </c>
      <c r="AA174" s="40"/>
      <c r="AB174" s="40">
        <f t="shared" si="38"/>
        <v>202789.88666085439</v>
      </c>
      <c r="AC174" s="40">
        <f t="shared" si="42"/>
        <v>2102006.6061106524</v>
      </c>
      <c r="AD174" s="40">
        <f t="shared" si="43"/>
        <v>212031.38622493457</v>
      </c>
      <c r="AE174" s="42">
        <f t="shared" si="40"/>
        <v>2207106.936416185</v>
      </c>
      <c r="AF174" s="42">
        <f t="shared" si="39"/>
        <v>222632.95553618131</v>
      </c>
      <c r="AG174" s="43">
        <v>39083</v>
      </c>
      <c r="AH174" s="38"/>
      <c r="AI174" s="44">
        <v>1085.4000000000001</v>
      </c>
      <c r="AJ174" s="44">
        <v>1078.74</v>
      </c>
      <c r="AK174" s="44">
        <v>1066.26</v>
      </c>
      <c r="AL174" s="39"/>
      <c r="AM174" s="39"/>
      <c r="AN174" s="39"/>
      <c r="AO174" s="39"/>
      <c r="AP174" s="43">
        <v>42996</v>
      </c>
      <c r="AQ174" s="43">
        <v>36434</v>
      </c>
      <c r="AR174" s="37" t="s">
        <v>170</v>
      </c>
      <c r="AS174" s="37" t="s">
        <v>192</v>
      </c>
      <c r="AT174" s="37" t="s">
        <v>265</v>
      </c>
      <c r="AU174" s="28">
        <v>2016</v>
      </c>
      <c r="AV174" s="38"/>
      <c r="AW174" s="38"/>
      <c r="AX174" s="38"/>
    </row>
    <row r="175" spans="1:50" x14ac:dyDescent="0.25">
      <c r="A175" s="26" t="s">
        <v>758</v>
      </c>
      <c r="B175" s="36" t="s">
        <v>744</v>
      </c>
      <c r="C175" s="37" t="s">
        <v>744</v>
      </c>
      <c r="D175" s="38">
        <v>772723</v>
      </c>
      <c r="E175" s="37" t="s">
        <v>194</v>
      </c>
      <c r="F175" s="38">
        <v>11</v>
      </c>
      <c r="G175" s="37" t="s">
        <v>176</v>
      </c>
      <c r="H175" s="37" t="s">
        <v>759</v>
      </c>
      <c r="I175" s="37" t="s">
        <v>169</v>
      </c>
      <c r="J175" s="37" t="s">
        <v>760</v>
      </c>
      <c r="K175" s="37" t="s">
        <v>761</v>
      </c>
      <c r="L175" s="39">
        <v>820000</v>
      </c>
      <c r="M175" s="40">
        <f t="shared" si="41"/>
        <v>832188.27415359206</v>
      </c>
      <c r="N175" s="40"/>
      <c r="O175" s="40">
        <v>843443</v>
      </c>
      <c r="P175" s="40"/>
      <c r="Q175" s="40">
        <v>483.96</v>
      </c>
      <c r="R175" s="40"/>
      <c r="S175" s="41" t="s">
        <v>14</v>
      </c>
      <c r="T175" s="40"/>
      <c r="U175" s="40"/>
      <c r="V175" s="41" t="s">
        <v>14</v>
      </c>
      <c r="W175" s="40"/>
      <c r="X175" s="40"/>
      <c r="Y175" s="40">
        <v>0</v>
      </c>
      <c r="Z175" s="41" t="s">
        <v>169</v>
      </c>
      <c r="AA175" s="40"/>
      <c r="AB175" s="40">
        <f t="shared" si="38"/>
        <v>0</v>
      </c>
      <c r="AC175" s="40">
        <f t="shared" si="42"/>
        <v>941882.74153592065</v>
      </c>
      <c r="AD175" s="40">
        <f t="shared" si="43"/>
        <v>0</v>
      </c>
      <c r="AE175" s="42">
        <f t="shared" si="40"/>
        <v>988976.87861271668</v>
      </c>
      <c r="AF175" s="42">
        <f t="shared" si="39"/>
        <v>0</v>
      </c>
      <c r="AG175" s="43">
        <v>40725</v>
      </c>
      <c r="AH175" s="38"/>
      <c r="AI175" s="44">
        <v>497.8</v>
      </c>
      <c r="AJ175" s="44">
        <v>494.45</v>
      </c>
      <c r="AK175" s="44">
        <v>488.6</v>
      </c>
      <c r="AL175" s="39"/>
      <c r="AM175" s="39"/>
      <c r="AN175" s="39"/>
      <c r="AO175" s="39"/>
      <c r="AP175" s="43">
        <v>42996</v>
      </c>
      <c r="AQ175" s="43">
        <v>40883</v>
      </c>
      <c r="AR175" s="37" t="s">
        <v>170</v>
      </c>
      <c r="AS175" s="37" t="s">
        <v>170</v>
      </c>
      <c r="AT175" s="37" t="s">
        <v>762</v>
      </c>
      <c r="AU175" s="28">
        <v>2016</v>
      </c>
      <c r="AV175" s="38"/>
      <c r="AW175" s="38"/>
      <c r="AX175" s="38"/>
    </row>
    <row r="176" spans="1:50" x14ac:dyDescent="0.25">
      <c r="A176" s="26" t="s">
        <v>758</v>
      </c>
      <c r="B176" s="36" t="s">
        <v>744</v>
      </c>
      <c r="C176" s="37" t="s">
        <v>744</v>
      </c>
      <c r="D176" s="38">
        <v>772723</v>
      </c>
      <c r="E176" s="37" t="s">
        <v>194</v>
      </c>
      <c r="F176" s="38">
        <v>11</v>
      </c>
      <c r="G176" s="37" t="s">
        <v>176</v>
      </c>
      <c r="H176" s="37" t="s">
        <v>763</v>
      </c>
      <c r="I176" s="37" t="s">
        <v>169</v>
      </c>
      <c r="J176" s="37" t="s">
        <v>764</v>
      </c>
      <c r="K176" s="37" t="s">
        <v>761</v>
      </c>
      <c r="L176" s="39">
        <v>820000</v>
      </c>
      <c r="M176" s="40">
        <f t="shared" si="41"/>
        <v>832188.27415359206</v>
      </c>
      <c r="N176" s="40">
        <v>120000</v>
      </c>
      <c r="O176" s="40">
        <v>843443</v>
      </c>
      <c r="P176" s="40">
        <v>49847</v>
      </c>
      <c r="Q176" s="40">
        <v>483.96</v>
      </c>
      <c r="R176" s="40">
        <v>70.819999999999993</v>
      </c>
      <c r="S176" s="41" t="s">
        <v>14</v>
      </c>
      <c r="T176" s="40"/>
      <c r="U176" s="40"/>
      <c r="V176" s="41" t="s">
        <v>14</v>
      </c>
      <c r="W176" s="40"/>
      <c r="X176" s="40"/>
      <c r="Y176" s="40">
        <v>0</v>
      </c>
      <c r="Z176" s="41" t="s">
        <v>169</v>
      </c>
      <c r="AA176" s="40"/>
      <c r="AB176" s="40">
        <f t="shared" si="38"/>
        <v>121673.93199651263</v>
      </c>
      <c r="AC176" s="40">
        <f t="shared" si="42"/>
        <v>941882.74153592065</v>
      </c>
      <c r="AD176" s="40">
        <f t="shared" si="43"/>
        <v>127218.83173496075</v>
      </c>
      <c r="AE176" s="42">
        <f t="shared" si="40"/>
        <v>988976.87861271668</v>
      </c>
      <c r="AF176" s="42">
        <f t="shared" si="39"/>
        <v>133579.77332170881</v>
      </c>
      <c r="AG176" s="43">
        <v>40725</v>
      </c>
      <c r="AH176" s="38"/>
      <c r="AI176" s="44">
        <v>527.22</v>
      </c>
      <c r="AJ176" s="44">
        <v>523.87</v>
      </c>
      <c r="AK176" s="44">
        <v>517.76</v>
      </c>
      <c r="AL176" s="39"/>
      <c r="AM176" s="39"/>
      <c r="AN176" s="39"/>
      <c r="AO176" s="39"/>
      <c r="AP176" s="43">
        <v>42996</v>
      </c>
      <c r="AQ176" s="43">
        <v>40883</v>
      </c>
      <c r="AR176" s="37" t="s">
        <v>170</v>
      </c>
      <c r="AS176" s="37" t="s">
        <v>170</v>
      </c>
      <c r="AT176" s="37" t="s">
        <v>765</v>
      </c>
      <c r="AU176" s="28">
        <v>2016</v>
      </c>
      <c r="AV176" s="38"/>
      <c r="AW176" s="38"/>
      <c r="AX176" s="38"/>
    </row>
    <row r="177" spans="1:50" x14ac:dyDescent="0.25">
      <c r="A177" s="26" t="s">
        <v>766</v>
      </c>
      <c r="B177" s="46"/>
      <c r="C177" s="38"/>
      <c r="D177" s="38"/>
      <c r="E177" s="38"/>
      <c r="F177" s="38"/>
      <c r="G177" s="38"/>
      <c r="H177" s="38" t="s">
        <v>767</v>
      </c>
      <c r="I177" s="38"/>
      <c r="J177" s="38"/>
      <c r="K177" s="38"/>
      <c r="L177" s="39"/>
      <c r="M177" s="40">
        <v>0</v>
      </c>
      <c r="N177" s="40"/>
      <c r="O177" s="40"/>
      <c r="P177" s="40"/>
      <c r="Q177" s="40"/>
      <c r="R177" s="40"/>
      <c r="S177" s="40"/>
      <c r="T177" s="40"/>
      <c r="U177" s="40"/>
      <c r="V177" s="40"/>
      <c r="W177" s="40"/>
      <c r="X177" s="40"/>
      <c r="Y177" s="40"/>
      <c r="Z177" s="40"/>
      <c r="AA177" s="40"/>
      <c r="AB177" s="40">
        <v>68800</v>
      </c>
      <c r="AC177" s="42">
        <f t="shared" si="42"/>
        <v>0</v>
      </c>
      <c r="AD177" s="42">
        <f t="shared" si="43"/>
        <v>71935.339638865</v>
      </c>
      <c r="AE177" s="42">
        <f t="shared" si="40"/>
        <v>0</v>
      </c>
      <c r="AF177" s="42">
        <f t="shared" si="39"/>
        <v>75532.106620808248</v>
      </c>
      <c r="AG177" s="38"/>
      <c r="AH177" s="38"/>
      <c r="AI177" s="44"/>
      <c r="AJ177" s="44"/>
      <c r="AK177" s="44"/>
      <c r="AL177" s="39"/>
      <c r="AM177" s="39"/>
      <c r="AN177" s="39"/>
      <c r="AO177" s="39"/>
      <c r="AP177" s="38"/>
      <c r="AQ177" s="38"/>
      <c r="AR177" s="38"/>
      <c r="AS177" s="38"/>
      <c r="AT177" s="38" t="s">
        <v>489</v>
      </c>
      <c r="AV177" s="38"/>
      <c r="AW177" s="38"/>
      <c r="AX177" s="38"/>
    </row>
    <row r="178" spans="1:50" x14ac:dyDescent="0.25">
      <c r="A178" s="26" t="s">
        <v>768</v>
      </c>
      <c r="B178" s="36" t="s">
        <v>240</v>
      </c>
      <c r="C178" s="37" t="s">
        <v>240</v>
      </c>
      <c r="D178" s="38">
        <v>777773</v>
      </c>
      <c r="E178" s="37" t="s">
        <v>277</v>
      </c>
      <c r="F178" s="38">
        <v>11</v>
      </c>
      <c r="G178" s="37" t="s">
        <v>176</v>
      </c>
      <c r="H178" s="37" t="s">
        <v>769</v>
      </c>
      <c r="I178" s="37" t="s">
        <v>279</v>
      </c>
      <c r="J178" s="37" t="s">
        <v>770</v>
      </c>
      <c r="K178" s="37" t="s">
        <v>169</v>
      </c>
      <c r="L178" s="39">
        <v>85000</v>
      </c>
      <c r="M178" s="40">
        <f t="shared" ref="M178:M190" si="44">122.9*L178/121.1</f>
        <v>86263.4186622626</v>
      </c>
      <c r="N178" s="40">
        <v>52000</v>
      </c>
      <c r="O178" s="40">
        <v>78919</v>
      </c>
      <c r="P178" s="40"/>
      <c r="Q178" s="40">
        <v>50.17</v>
      </c>
      <c r="R178" s="40">
        <v>30.69</v>
      </c>
      <c r="S178" s="41" t="s">
        <v>14</v>
      </c>
      <c r="T178" s="40"/>
      <c r="U178" s="40"/>
      <c r="V178" s="41" t="s">
        <v>14</v>
      </c>
      <c r="W178" s="40"/>
      <c r="X178" s="40"/>
      <c r="Y178" s="40">
        <v>0</v>
      </c>
      <c r="Z178" s="41" t="s">
        <v>169</v>
      </c>
      <c r="AA178" s="40"/>
      <c r="AB178" s="40">
        <f t="shared" ref="AB178:AB190" si="45">116.3*N178/114.7</f>
        <v>52725.37053182214</v>
      </c>
      <c r="AC178" s="40">
        <f t="shared" si="42"/>
        <v>97634.18662262593</v>
      </c>
      <c r="AD178" s="40">
        <f t="shared" si="43"/>
        <v>55128.160418482992</v>
      </c>
      <c r="AE178" s="42">
        <f t="shared" si="40"/>
        <v>102515.89595375724</v>
      </c>
      <c r="AF178" s="42">
        <f t="shared" si="39"/>
        <v>57884.568439407143</v>
      </c>
      <c r="AG178" s="43">
        <v>36704</v>
      </c>
      <c r="AH178" s="38"/>
      <c r="AI178" s="44">
        <v>46.58</v>
      </c>
      <c r="AJ178" s="44">
        <v>46.26</v>
      </c>
      <c r="AK178" s="44">
        <v>45.72</v>
      </c>
      <c r="AL178" s="39"/>
      <c r="AM178" s="39"/>
      <c r="AN178" s="39"/>
      <c r="AO178" s="39"/>
      <c r="AP178" s="43">
        <v>43146</v>
      </c>
      <c r="AQ178" s="43">
        <v>36833</v>
      </c>
      <c r="AR178" s="37" t="s">
        <v>170</v>
      </c>
      <c r="AS178" s="37" t="s">
        <v>170</v>
      </c>
      <c r="AT178" s="37" t="s">
        <v>281</v>
      </c>
      <c r="AU178" s="28">
        <v>2016</v>
      </c>
      <c r="AV178" s="38"/>
      <c r="AW178" s="38"/>
      <c r="AX178" s="38"/>
    </row>
    <row r="179" spans="1:50" x14ac:dyDescent="0.25">
      <c r="A179" s="26" t="s">
        <v>771</v>
      </c>
      <c r="B179" s="36" t="s">
        <v>592</v>
      </c>
      <c r="C179" s="37" t="s">
        <v>592</v>
      </c>
      <c r="D179" s="38">
        <v>777772</v>
      </c>
      <c r="E179" s="37" t="s">
        <v>175</v>
      </c>
      <c r="F179" s="38">
        <v>12</v>
      </c>
      <c r="G179" s="37" t="s">
        <v>165</v>
      </c>
      <c r="H179" s="37" t="s">
        <v>772</v>
      </c>
      <c r="I179" s="37" t="s">
        <v>169</v>
      </c>
      <c r="J179" s="37" t="s">
        <v>773</v>
      </c>
      <c r="K179" s="37" t="s">
        <v>169</v>
      </c>
      <c r="L179" s="39">
        <v>260000</v>
      </c>
      <c r="M179" s="40">
        <f t="shared" si="44"/>
        <v>263864.57473162678</v>
      </c>
      <c r="N179" s="40"/>
      <c r="O179" s="40">
        <v>205350</v>
      </c>
      <c r="P179" s="40"/>
      <c r="Q179" s="40">
        <v>153.44999999999999</v>
      </c>
      <c r="R179" s="40"/>
      <c r="S179" s="41" t="s">
        <v>14</v>
      </c>
      <c r="T179" s="40"/>
      <c r="U179" s="40"/>
      <c r="V179" s="41" t="s">
        <v>14</v>
      </c>
      <c r="W179" s="40"/>
      <c r="X179" s="40"/>
      <c r="Y179" s="40">
        <v>0</v>
      </c>
      <c r="Z179" s="41" t="s">
        <v>169</v>
      </c>
      <c r="AA179" s="40"/>
      <c r="AB179" s="40">
        <f t="shared" si="45"/>
        <v>0</v>
      </c>
      <c r="AC179" s="40">
        <f t="shared" si="42"/>
        <v>298645.74731626757</v>
      </c>
      <c r="AD179" s="40">
        <f t="shared" si="43"/>
        <v>0</v>
      </c>
      <c r="AE179" s="42">
        <f t="shared" si="40"/>
        <v>313578.03468208096</v>
      </c>
      <c r="AF179" s="42">
        <f t="shared" si="39"/>
        <v>0</v>
      </c>
      <c r="AG179" s="43">
        <v>41275</v>
      </c>
      <c r="AH179" s="38"/>
      <c r="AI179" s="44">
        <v>121.2</v>
      </c>
      <c r="AJ179" s="44">
        <v>120.38</v>
      </c>
      <c r="AK179" s="44">
        <v>118.96</v>
      </c>
      <c r="AL179" s="39"/>
      <c r="AM179" s="39"/>
      <c r="AN179" s="39"/>
      <c r="AO179" s="39"/>
      <c r="AP179" s="43">
        <v>42996</v>
      </c>
      <c r="AQ179" s="43">
        <v>41652</v>
      </c>
      <c r="AR179" s="37" t="s">
        <v>170</v>
      </c>
      <c r="AS179" s="37" t="s">
        <v>170</v>
      </c>
      <c r="AT179" s="37" t="s">
        <v>357</v>
      </c>
      <c r="AU179" s="28">
        <v>2016</v>
      </c>
      <c r="AV179" s="38"/>
      <c r="AW179" s="38"/>
      <c r="AX179" s="38"/>
    </row>
    <row r="180" spans="1:50" x14ac:dyDescent="0.25">
      <c r="A180" s="26" t="s">
        <v>774</v>
      </c>
      <c r="B180" s="36" t="s">
        <v>592</v>
      </c>
      <c r="C180" s="37" t="s">
        <v>592</v>
      </c>
      <c r="D180" s="38">
        <v>777772</v>
      </c>
      <c r="E180" s="37" t="s">
        <v>175</v>
      </c>
      <c r="F180" s="38">
        <v>16</v>
      </c>
      <c r="G180" s="37" t="s">
        <v>421</v>
      </c>
      <c r="H180" s="37" t="s">
        <v>775</v>
      </c>
      <c r="I180" s="37" t="s">
        <v>169</v>
      </c>
      <c r="J180" s="37" t="s">
        <v>776</v>
      </c>
      <c r="K180" s="37" t="s">
        <v>777</v>
      </c>
      <c r="L180" s="39">
        <v>575000</v>
      </c>
      <c r="M180" s="40">
        <f t="shared" si="44"/>
        <v>583546.65565648233</v>
      </c>
      <c r="N180" s="40"/>
      <c r="O180" s="40">
        <v>563790</v>
      </c>
      <c r="P180" s="40"/>
      <c r="Q180" s="40">
        <v>339.37</v>
      </c>
      <c r="R180" s="40"/>
      <c r="S180" s="41" t="s">
        <v>14</v>
      </c>
      <c r="T180" s="40"/>
      <c r="U180" s="40"/>
      <c r="V180" s="41" t="s">
        <v>14</v>
      </c>
      <c r="W180" s="40"/>
      <c r="X180" s="40"/>
      <c r="Y180" s="40">
        <v>0</v>
      </c>
      <c r="Z180" s="41" t="s">
        <v>169</v>
      </c>
      <c r="AA180" s="40"/>
      <c r="AB180" s="40">
        <f t="shared" si="45"/>
        <v>0</v>
      </c>
      <c r="AC180" s="40">
        <f t="shared" si="42"/>
        <v>660466.55656482244</v>
      </c>
      <c r="AD180" s="40">
        <f t="shared" si="43"/>
        <v>0</v>
      </c>
      <c r="AE180" s="42">
        <f t="shared" si="40"/>
        <v>693489.88439306361</v>
      </c>
      <c r="AF180" s="42">
        <f t="shared" si="39"/>
        <v>0</v>
      </c>
      <c r="AG180" s="43">
        <v>42186</v>
      </c>
      <c r="AH180" s="38"/>
      <c r="AI180" s="44">
        <v>332.75</v>
      </c>
      <c r="AJ180" s="44">
        <v>330.51</v>
      </c>
      <c r="AK180" s="44"/>
      <c r="AL180" s="39"/>
      <c r="AM180" s="39"/>
      <c r="AN180" s="39"/>
      <c r="AO180" s="39"/>
      <c r="AP180" s="43">
        <v>42996</v>
      </c>
      <c r="AQ180" s="43">
        <v>42398</v>
      </c>
      <c r="AR180" s="37" t="s">
        <v>170</v>
      </c>
      <c r="AS180" s="37" t="s">
        <v>170</v>
      </c>
      <c r="AT180" s="37" t="s">
        <v>357</v>
      </c>
      <c r="AU180" s="28">
        <v>2016</v>
      </c>
      <c r="AV180" s="38" t="s">
        <v>172</v>
      </c>
      <c r="AW180" s="38"/>
      <c r="AX180" s="38"/>
    </row>
    <row r="181" spans="1:50" x14ac:dyDescent="0.25">
      <c r="A181" s="26" t="s">
        <v>778</v>
      </c>
      <c r="B181" s="36" t="s">
        <v>240</v>
      </c>
      <c r="C181" s="37" t="s">
        <v>240</v>
      </c>
      <c r="D181" s="38">
        <v>777772</v>
      </c>
      <c r="E181" s="37" t="s">
        <v>175</v>
      </c>
      <c r="F181" s="38">
        <v>11</v>
      </c>
      <c r="G181" s="37" t="s">
        <v>176</v>
      </c>
      <c r="H181" s="37" t="s">
        <v>779</v>
      </c>
      <c r="I181" s="37" t="s">
        <v>169</v>
      </c>
      <c r="J181" s="37" t="s">
        <v>780</v>
      </c>
      <c r="K181" s="37" t="s">
        <v>781</v>
      </c>
      <c r="L181" s="39">
        <v>320000</v>
      </c>
      <c r="M181" s="40">
        <f t="shared" si="44"/>
        <v>324756.39966969448</v>
      </c>
      <c r="N181" s="40"/>
      <c r="O181" s="40">
        <v>147973</v>
      </c>
      <c r="P181" s="40"/>
      <c r="Q181" s="40">
        <v>188.86</v>
      </c>
      <c r="R181" s="40"/>
      <c r="S181" s="41" t="s">
        <v>14</v>
      </c>
      <c r="T181" s="40"/>
      <c r="U181" s="40"/>
      <c r="V181" s="41" t="s">
        <v>14</v>
      </c>
      <c r="W181" s="40"/>
      <c r="X181" s="40"/>
      <c r="Y181" s="40">
        <v>2010</v>
      </c>
      <c r="Z181" s="41" t="s">
        <v>169</v>
      </c>
      <c r="AA181" s="40"/>
      <c r="AB181" s="40">
        <f t="shared" si="45"/>
        <v>0</v>
      </c>
      <c r="AC181" s="40">
        <f t="shared" si="42"/>
        <v>367563.99669694464</v>
      </c>
      <c r="AD181" s="40">
        <f t="shared" si="43"/>
        <v>0</v>
      </c>
      <c r="AE181" s="42">
        <f t="shared" si="40"/>
        <v>385942.19653179188</v>
      </c>
      <c r="AF181" s="42">
        <f t="shared" si="39"/>
        <v>0</v>
      </c>
      <c r="AG181" s="43">
        <v>40360</v>
      </c>
      <c r="AH181" s="38"/>
      <c r="AI181" s="44">
        <v>87.33</v>
      </c>
      <c r="AJ181" s="44">
        <v>86.75</v>
      </c>
      <c r="AK181" s="44">
        <v>85.72</v>
      </c>
      <c r="AL181" s="39"/>
      <c r="AM181" s="39"/>
      <c r="AN181" s="39"/>
      <c r="AO181" s="39"/>
      <c r="AP181" s="43">
        <v>42996</v>
      </c>
      <c r="AQ181" s="43">
        <v>40599</v>
      </c>
      <c r="AR181" s="37" t="s">
        <v>170</v>
      </c>
      <c r="AS181" s="37" t="s">
        <v>170</v>
      </c>
      <c r="AT181" s="37" t="s">
        <v>357</v>
      </c>
      <c r="AU181" s="28">
        <v>2016</v>
      </c>
      <c r="AV181" s="38"/>
      <c r="AW181" s="38"/>
      <c r="AX181" s="38"/>
    </row>
    <row r="182" spans="1:50" x14ac:dyDescent="0.25">
      <c r="A182" s="26" t="s">
        <v>782</v>
      </c>
      <c r="B182" s="36" t="s">
        <v>383</v>
      </c>
      <c r="C182" s="37" t="s">
        <v>383</v>
      </c>
      <c r="D182" s="38">
        <v>778785</v>
      </c>
      <c r="E182" s="37" t="s">
        <v>354</v>
      </c>
      <c r="F182" s="38">
        <v>11</v>
      </c>
      <c r="G182" s="37" t="s">
        <v>176</v>
      </c>
      <c r="H182" s="37" t="s">
        <v>783</v>
      </c>
      <c r="I182" s="37" t="s">
        <v>169</v>
      </c>
      <c r="J182" s="37" t="s">
        <v>784</v>
      </c>
      <c r="K182" s="37" t="s">
        <v>169</v>
      </c>
      <c r="L182" s="39"/>
      <c r="M182" s="40">
        <f t="shared" si="44"/>
        <v>0</v>
      </c>
      <c r="N182" s="40">
        <v>105000</v>
      </c>
      <c r="O182" s="40">
        <v>10068</v>
      </c>
      <c r="P182" s="40">
        <v>40000</v>
      </c>
      <c r="Q182" s="40"/>
      <c r="R182" s="40">
        <v>61.97</v>
      </c>
      <c r="S182" s="41" t="s">
        <v>14</v>
      </c>
      <c r="T182" s="40"/>
      <c r="U182" s="40"/>
      <c r="V182" s="41" t="s">
        <v>14</v>
      </c>
      <c r="W182" s="40"/>
      <c r="X182" s="40"/>
      <c r="Y182" s="40">
        <v>0</v>
      </c>
      <c r="Z182" s="41" t="s">
        <v>169</v>
      </c>
      <c r="AA182" s="40"/>
      <c r="AB182" s="40">
        <f t="shared" si="45"/>
        <v>106464.69049694856</v>
      </c>
      <c r="AC182" s="40">
        <f t="shared" si="42"/>
        <v>0</v>
      </c>
      <c r="AD182" s="40"/>
      <c r="AE182" s="42">
        <f t="shared" si="40"/>
        <v>0</v>
      </c>
      <c r="AF182" s="42"/>
      <c r="AG182" s="43"/>
      <c r="AH182" s="38"/>
      <c r="AI182" s="44">
        <v>29.55</v>
      </c>
      <c r="AJ182" s="44">
        <v>29.51</v>
      </c>
      <c r="AK182" s="44"/>
      <c r="AL182" s="39"/>
      <c r="AM182" s="39"/>
      <c r="AN182" s="39"/>
      <c r="AO182" s="39"/>
      <c r="AP182" s="43">
        <v>43004</v>
      </c>
      <c r="AQ182" s="43">
        <v>42405</v>
      </c>
      <c r="AR182" s="37" t="s">
        <v>170</v>
      </c>
      <c r="AS182" s="37" t="s">
        <v>170</v>
      </c>
      <c r="AT182" s="37"/>
      <c r="AU182" s="28">
        <v>2016</v>
      </c>
      <c r="AV182" s="38"/>
      <c r="AW182" s="38"/>
      <c r="AX182" s="38"/>
    </row>
    <row r="183" spans="1:50" x14ac:dyDescent="0.25">
      <c r="A183" s="26" t="s">
        <v>785</v>
      </c>
      <c r="B183" s="36" t="s">
        <v>659</v>
      </c>
      <c r="C183" s="37" t="s">
        <v>659</v>
      </c>
      <c r="D183" s="38">
        <v>772724</v>
      </c>
      <c r="E183" s="37" t="s">
        <v>188</v>
      </c>
      <c r="F183" s="38">
        <v>99</v>
      </c>
      <c r="G183" s="37" t="s">
        <v>253</v>
      </c>
      <c r="H183" s="37" t="s">
        <v>786</v>
      </c>
      <c r="I183" s="37" t="s">
        <v>405</v>
      </c>
      <c r="J183" s="37" t="s">
        <v>787</v>
      </c>
      <c r="K183" s="37" t="s">
        <v>169</v>
      </c>
      <c r="L183" s="39">
        <v>1100000</v>
      </c>
      <c r="M183" s="40">
        <f t="shared" si="44"/>
        <v>1116350.1238645748</v>
      </c>
      <c r="N183" s="40"/>
      <c r="O183" s="40">
        <v>986483</v>
      </c>
      <c r="P183" s="40"/>
      <c r="Q183" s="40">
        <v>649.22</v>
      </c>
      <c r="R183" s="40"/>
      <c r="S183" s="41" t="s">
        <v>14</v>
      </c>
      <c r="T183" s="40"/>
      <c r="U183" s="40"/>
      <c r="V183" s="41" t="s">
        <v>14</v>
      </c>
      <c r="W183" s="40"/>
      <c r="X183" s="40"/>
      <c r="Y183" s="40">
        <v>0</v>
      </c>
      <c r="Z183" s="41" t="s">
        <v>169</v>
      </c>
      <c r="AA183" s="40"/>
      <c r="AB183" s="40">
        <f t="shared" si="45"/>
        <v>0</v>
      </c>
      <c r="AC183" s="40">
        <f t="shared" si="42"/>
        <v>1263501.2386457473</v>
      </c>
      <c r="AD183" s="40">
        <f t="shared" ref="AD183:AD190" si="46">121.6/116.3*AB183</f>
        <v>0</v>
      </c>
      <c r="AE183" s="42">
        <f t="shared" si="40"/>
        <v>1326676.3005780347</v>
      </c>
      <c r="AF183" s="42">
        <f t="shared" ref="AF183:AF190" si="47">AD183*1.05</f>
        <v>0</v>
      </c>
      <c r="AG183" s="38"/>
      <c r="AH183" s="38"/>
      <c r="AI183" s="44">
        <v>582.22</v>
      </c>
      <c r="AJ183" s="44">
        <v>578.30999999999995</v>
      </c>
      <c r="AK183" s="44">
        <v>571.46</v>
      </c>
      <c r="AL183" s="39"/>
      <c r="AM183" s="39"/>
      <c r="AN183" s="39"/>
      <c r="AO183" s="39"/>
      <c r="AP183" s="43">
        <v>42996</v>
      </c>
      <c r="AQ183" s="43">
        <v>36434</v>
      </c>
      <c r="AR183" s="37" t="s">
        <v>170</v>
      </c>
      <c r="AS183" s="37" t="s">
        <v>192</v>
      </c>
      <c r="AT183" s="37" t="s">
        <v>325</v>
      </c>
      <c r="AU183" s="28">
        <v>2016</v>
      </c>
      <c r="AV183" s="38"/>
      <c r="AW183" s="38"/>
      <c r="AX183" s="38"/>
    </row>
    <row r="184" spans="1:50" x14ac:dyDescent="0.25">
      <c r="A184" s="26" t="s">
        <v>788</v>
      </c>
      <c r="B184" s="36" t="s">
        <v>659</v>
      </c>
      <c r="C184" s="37" t="s">
        <v>659</v>
      </c>
      <c r="D184" s="38">
        <v>777772</v>
      </c>
      <c r="E184" s="37" t="s">
        <v>175</v>
      </c>
      <c r="F184" s="38">
        <v>12</v>
      </c>
      <c r="G184" s="37" t="s">
        <v>165</v>
      </c>
      <c r="H184" s="37" t="s">
        <v>789</v>
      </c>
      <c r="I184" s="37" t="s">
        <v>169</v>
      </c>
      <c r="J184" s="37" t="s">
        <v>790</v>
      </c>
      <c r="K184" s="37" t="s">
        <v>169</v>
      </c>
      <c r="L184" s="39">
        <v>1200000</v>
      </c>
      <c r="M184" s="40">
        <f t="shared" si="44"/>
        <v>1217836.4987613542</v>
      </c>
      <c r="N184" s="40"/>
      <c r="O184" s="40">
        <v>256687</v>
      </c>
      <c r="P184" s="40"/>
      <c r="Q184" s="40">
        <v>708.24</v>
      </c>
      <c r="R184" s="40"/>
      <c r="S184" s="41" t="s">
        <v>14</v>
      </c>
      <c r="T184" s="40"/>
      <c r="U184" s="40"/>
      <c r="V184" s="41" t="s">
        <v>14</v>
      </c>
      <c r="W184" s="40"/>
      <c r="X184" s="40"/>
      <c r="Y184" s="40">
        <v>0</v>
      </c>
      <c r="Z184" s="41" t="s">
        <v>169</v>
      </c>
      <c r="AA184" s="40"/>
      <c r="AB184" s="40">
        <f t="shared" si="45"/>
        <v>0</v>
      </c>
      <c r="AC184" s="40">
        <f t="shared" ref="AC184:AC190" si="48">139.1/122.9*M184</f>
        <v>1378364.9876135425</v>
      </c>
      <c r="AD184" s="40">
        <f t="shared" si="46"/>
        <v>0</v>
      </c>
      <c r="AE184" s="42">
        <f t="shared" si="40"/>
        <v>1447283.2369942197</v>
      </c>
      <c r="AF184" s="42">
        <f t="shared" si="47"/>
        <v>0</v>
      </c>
      <c r="AG184" s="43">
        <v>41275</v>
      </c>
      <c r="AH184" s="38"/>
      <c r="AI184" s="44">
        <v>151.5</v>
      </c>
      <c r="AJ184" s="44">
        <v>150.47999999999999</v>
      </c>
      <c r="AK184" s="44">
        <v>148.69999999999999</v>
      </c>
      <c r="AL184" s="39"/>
      <c r="AM184" s="39"/>
      <c r="AN184" s="39"/>
      <c r="AO184" s="39"/>
      <c r="AP184" s="43">
        <v>42996</v>
      </c>
      <c r="AQ184" s="43">
        <v>41652</v>
      </c>
      <c r="AR184" s="37" t="s">
        <v>170</v>
      </c>
      <c r="AS184" s="37" t="s">
        <v>170</v>
      </c>
      <c r="AT184" s="37" t="s">
        <v>357</v>
      </c>
      <c r="AU184" s="28">
        <v>2016</v>
      </c>
      <c r="AV184" s="38"/>
      <c r="AW184" s="38"/>
      <c r="AX184" s="38"/>
    </row>
    <row r="185" spans="1:50" x14ac:dyDescent="0.25">
      <c r="A185" s="26" t="s">
        <v>791</v>
      </c>
      <c r="B185" s="36" t="s">
        <v>174</v>
      </c>
      <c r="C185" s="37" t="s">
        <v>174</v>
      </c>
      <c r="D185" s="38">
        <v>777772</v>
      </c>
      <c r="E185" s="37" t="s">
        <v>175</v>
      </c>
      <c r="F185" s="38">
        <v>99</v>
      </c>
      <c r="G185" s="37" t="s">
        <v>253</v>
      </c>
      <c r="H185" s="37" t="s">
        <v>792</v>
      </c>
      <c r="I185" s="37" t="s">
        <v>178</v>
      </c>
      <c r="J185" s="37" t="s">
        <v>793</v>
      </c>
      <c r="K185" s="37" t="s">
        <v>169</v>
      </c>
      <c r="L185" s="39">
        <v>355000</v>
      </c>
      <c r="M185" s="40">
        <f t="shared" si="44"/>
        <v>360276.63088356733</v>
      </c>
      <c r="N185" s="40"/>
      <c r="O185" s="40">
        <v>320607</v>
      </c>
      <c r="P185" s="40"/>
      <c r="Q185" s="40">
        <v>209.52</v>
      </c>
      <c r="R185" s="40"/>
      <c r="S185" s="41" t="s">
        <v>14</v>
      </c>
      <c r="T185" s="40"/>
      <c r="U185" s="40"/>
      <c r="V185" s="41" t="s">
        <v>14</v>
      </c>
      <c r="W185" s="40"/>
      <c r="X185" s="40"/>
      <c r="Y185" s="40">
        <v>0</v>
      </c>
      <c r="Z185" s="41" t="s">
        <v>169</v>
      </c>
      <c r="AA185" s="40"/>
      <c r="AB185" s="40">
        <f t="shared" si="45"/>
        <v>0</v>
      </c>
      <c r="AC185" s="40">
        <f t="shared" si="48"/>
        <v>407766.30883567297</v>
      </c>
      <c r="AD185" s="40">
        <f t="shared" si="46"/>
        <v>0</v>
      </c>
      <c r="AE185" s="42">
        <f t="shared" si="40"/>
        <v>428154.62427745666</v>
      </c>
      <c r="AF185" s="42">
        <f t="shared" si="47"/>
        <v>0</v>
      </c>
      <c r="AG185" s="43">
        <v>36526</v>
      </c>
      <c r="AH185" s="38"/>
      <c r="AI185" s="44">
        <v>189.22</v>
      </c>
      <c r="AJ185" s="44">
        <v>187.95</v>
      </c>
      <c r="AK185" s="44">
        <v>185.72</v>
      </c>
      <c r="AL185" s="39"/>
      <c r="AM185" s="39"/>
      <c r="AN185" s="39"/>
      <c r="AO185" s="39"/>
      <c r="AP185" s="43">
        <v>42996</v>
      </c>
      <c r="AQ185" s="43">
        <v>36434</v>
      </c>
      <c r="AR185" s="37" t="s">
        <v>170</v>
      </c>
      <c r="AS185" s="37" t="s">
        <v>192</v>
      </c>
      <c r="AT185" s="37" t="s">
        <v>325</v>
      </c>
      <c r="AU185" s="28">
        <v>2016</v>
      </c>
      <c r="AV185" s="38"/>
      <c r="AW185" s="38"/>
      <c r="AX185" s="38"/>
    </row>
    <row r="186" spans="1:50" x14ac:dyDescent="0.25">
      <c r="A186" s="26" t="s">
        <v>794</v>
      </c>
      <c r="B186" s="36" t="s">
        <v>174</v>
      </c>
      <c r="C186" s="37" t="s">
        <v>174</v>
      </c>
      <c r="D186" s="38">
        <v>772723</v>
      </c>
      <c r="E186" s="37" t="s">
        <v>194</v>
      </c>
      <c r="F186" s="38">
        <v>11</v>
      </c>
      <c r="G186" s="37" t="s">
        <v>176</v>
      </c>
      <c r="H186" s="37" t="s">
        <v>795</v>
      </c>
      <c r="I186" s="37" t="s">
        <v>709</v>
      </c>
      <c r="J186" s="37" t="s">
        <v>796</v>
      </c>
      <c r="K186" s="37" t="s">
        <v>169</v>
      </c>
      <c r="L186" s="39">
        <v>690000</v>
      </c>
      <c r="M186" s="40">
        <f t="shared" si="44"/>
        <v>700255.98678777867</v>
      </c>
      <c r="N186" s="40"/>
      <c r="O186" s="40">
        <v>641215</v>
      </c>
      <c r="P186" s="40"/>
      <c r="Q186" s="40">
        <v>407.24</v>
      </c>
      <c r="R186" s="40"/>
      <c r="S186" s="41" t="s">
        <v>14</v>
      </c>
      <c r="T186" s="40"/>
      <c r="U186" s="40"/>
      <c r="V186" s="41" t="s">
        <v>14</v>
      </c>
      <c r="W186" s="40"/>
      <c r="X186" s="40"/>
      <c r="Y186" s="40">
        <v>0</v>
      </c>
      <c r="Z186" s="41" t="s">
        <v>169</v>
      </c>
      <c r="AA186" s="40"/>
      <c r="AB186" s="40">
        <f t="shared" si="45"/>
        <v>0</v>
      </c>
      <c r="AC186" s="40">
        <f t="shared" si="48"/>
        <v>792559.86787778686</v>
      </c>
      <c r="AD186" s="40">
        <f t="shared" si="46"/>
        <v>0</v>
      </c>
      <c r="AE186" s="42">
        <f t="shared" si="40"/>
        <v>832187.86127167626</v>
      </c>
      <c r="AF186" s="42">
        <f t="shared" si="47"/>
        <v>0</v>
      </c>
      <c r="AG186" s="43">
        <v>36482</v>
      </c>
      <c r="AH186" s="38"/>
      <c r="AI186" s="44">
        <v>378.45</v>
      </c>
      <c r="AJ186" s="44">
        <v>375.9</v>
      </c>
      <c r="AK186" s="44">
        <v>371.45</v>
      </c>
      <c r="AL186" s="39"/>
      <c r="AM186" s="39"/>
      <c r="AN186" s="39"/>
      <c r="AO186" s="39"/>
      <c r="AP186" s="43">
        <v>42996</v>
      </c>
      <c r="AQ186" s="43">
        <v>36434</v>
      </c>
      <c r="AR186" s="37" t="s">
        <v>170</v>
      </c>
      <c r="AS186" s="37" t="s">
        <v>192</v>
      </c>
      <c r="AT186" s="37" t="s">
        <v>797</v>
      </c>
      <c r="AU186" s="28">
        <v>2016</v>
      </c>
      <c r="AV186" s="38"/>
      <c r="AW186" s="38"/>
      <c r="AX186" s="38"/>
    </row>
    <row r="187" spans="1:50" x14ac:dyDescent="0.25">
      <c r="A187" s="26" t="s">
        <v>798</v>
      </c>
      <c r="B187" s="36" t="s">
        <v>307</v>
      </c>
      <c r="C187" s="37" t="s">
        <v>307</v>
      </c>
      <c r="D187" s="38">
        <v>997973</v>
      </c>
      <c r="E187" s="37" t="s">
        <v>318</v>
      </c>
      <c r="F187" s="38">
        <v>11</v>
      </c>
      <c r="G187" s="37" t="s">
        <v>176</v>
      </c>
      <c r="H187" s="37" t="s">
        <v>799</v>
      </c>
      <c r="I187" s="37" t="s">
        <v>320</v>
      </c>
      <c r="J187" s="37" t="s">
        <v>800</v>
      </c>
      <c r="K187" s="37" t="s">
        <v>169</v>
      </c>
      <c r="L187" s="39"/>
      <c r="M187" s="40">
        <f t="shared" si="44"/>
        <v>0</v>
      </c>
      <c r="N187" s="40">
        <v>3770000</v>
      </c>
      <c r="O187" s="40">
        <v>443917</v>
      </c>
      <c r="P187" s="40">
        <v>3822057</v>
      </c>
      <c r="Q187" s="40"/>
      <c r="R187" s="40">
        <v>2225.0500000000002</v>
      </c>
      <c r="S187" s="41" t="s">
        <v>14</v>
      </c>
      <c r="T187" s="40"/>
      <c r="U187" s="40"/>
      <c r="V187" s="41" t="s">
        <v>14</v>
      </c>
      <c r="W187" s="40"/>
      <c r="X187" s="40"/>
      <c r="Y187" s="40">
        <v>0</v>
      </c>
      <c r="Z187" s="41" t="s">
        <v>169</v>
      </c>
      <c r="AA187" s="40"/>
      <c r="AB187" s="40">
        <f t="shared" si="45"/>
        <v>3822589.3635571054</v>
      </c>
      <c r="AC187" s="40">
        <f t="shared" si="48"/>
        <v>0</v>
      </c>
      <c r="AD187" s="40">
        <f t="shared" si="46"/>
        <v>3996791.6303400169</v>
      </c>
      <c r="AE187" s="42">
        <f t="shared" si="40"/>
        <v>0</v>
      </c>
      <c r="AF187" s="42">
        <f t="shared" si="47"/>
        <v>4196631.2118570181</v>
      </c>
      <c r="AG187" s="43">
        <v>39448</v>
      </c>
      <c r="AH187" s="38"/>
      <c r="AI187" s="44">
        <v>2517.7800000000002</v>
      </c>
      <c r="AJ187" s="44">
        <v>2516.02</v>
      </c>
      <c r="AK187" s="44">
        <v>2466.79</v>
      </c>
      <c r="AL187" s="39"/>
      <c r="AM187" s="39"/>
      <c r="AN187" s="39"/>
      <c r="AO187" s="39"/>
      <c r="AP187" s="43">
        <v>42997</v>
      </c>
      <c r="AQ187" s="43">
        <v>39892</v>
      </c>
      <c r="AR187" s="37" t="s">
        <v>170</v>
      </c>
      <c r="AS187" s="37" t="s">
        <v>170</v>
      </c>
      <c r="AT187" s="37" t="s">
        <v>325</v>
      </c>
      <c r="AU187" s="28">
        <v>2016</v>
      </c>
      <c r="AV187" s="38"/>
      <c r="AW187" s="38"/>
      <c r="AX187" s="38"/>
    </row>
    <row r="188" spans="1:50" x14ac:dyDescent="0.25">
      <c r="A188" s="26" t="s">
        <v>798</v>
      </c>
      <c r="B188" s="36" t="s">
        <v>307</v>
      </c>
      <c r="C188" s="37" t="s">
        <v>307</v>
      </c>
      <c r="D188" s="38">
        <v>997973</v>
      </c>
      <c r="E188" s="37" t="s">
        <v>318</v>
      </c>
      <c r="F188" s="38">
        <v>99</v>
      </c>
      <c r="G188" s="37" t="s">
        <v>253</v>
      </c>
      <c r="H188" s="37" t="s">
        <v>801</v>
      </c>
      <c r="I188" s="37" t="s">
        <v>320</v>
      </c>
      <c r="J188" s="37" t="s">
        <v>802</v>
      </c>
      <c r="K188" s="37" t="s">
        <v>169</v>
      </c>
      <c r="L188" s="39"/>
      <c r="M188" s="40">
        <f t="shared" si="44"/>
        <v>0</v>
      </c>
      <c r="N188" s="40"/>
      <c r="O188" s="40"/>
      <c r="P188" s="40">
        <v>29215</v>
      </c>
      <c r="Q188" s="40"/>
      <c r="R188" s="40"/>
      <c r="S188" s="41" t="s">
        <v>14</v>
      </c>
      <c r="T188" s="40"/>
      <c r="U188" s="40"/>
      <c r="V188" s="41" t="s">
        <v>14</v>
      </c>
      <c r="W188" s="40"/>
      <c r="X188" s="40"/>
      <c r="Y188" s="40">
        <v>0</v>
      </c>
      <c r="Z188" s="41" t="s">
        <v>169</v>
      </c>
      <c r="AA188" s="40"/>
      <c r="AB188" s="40">
        <f t="shared" si="45"/>
        <v>0</v>
      </c>
      <c r="AC188" s="40">
        <f t="shared" si="48"/>
        <v>0</v>
      </c>
      <c r="AD188" s="40">
        <f t="shared" si="46"/>
        <v>0</v>
      </c>
      <c r="AE188" s="42">
        <f t="shared" si="40"/>
        <v>0</v>
      </c>
      <c r="AF188" s="42">
        <f t="shared" si="47"/>
        <v>0</v>
      </c>
      <c r="AG188" s="43">
        <v>39814</v>
      </c>
      <c r="AH188" s="38"/>
      <c r="AI188" s="44">
        <v>17.239999999999998</v>
      </c>
      <c r="AJ188" s="44">
        <v>17.239999999999998</v>
      </c>
      <c r="AK188" s="44">
        <v>17.09</v>
      </c>
      <c r="AL188" s="39"/>
      <c r="AM188" s="39"/>
      <c r="AN188" s="39"/>
      <c r="AO188" s="39"/>
      <c r="AP188" s="43">
        <v>43003</v>
      </c>
      <c r="AQ188" s="43">
        <v>40224</v>
      </c>
      <c r="AR188" s="37" t="s">
        <v>170</v>
      </c>
      <c r="AS188" s="37" t="s">
        <v>170</v>
      </c>
      <c r="AT188" s="37" t="s">
        <v>357</v>
      </c>
      <c r="AU188" s="28">
        <v>2016</v>
      </c>
      <c r="AV188" s="38"/>
      <c r="AW188" s="38"/>
      <c r="AX188" s="38"/>
    </row>
    <row r="189" spans="1:50" x14ac:dyDescent="0.25">
      <c r="A189" s="26" t="s">
        <v>803</v>
      </c>
      <c r="B189" s="36" t="s">
        <v>204</v>
      </c>
      <c r="C189" s="37" t="s">
        <v>204</v>
      </c>
      <c r="D189" s="38">
        <v>772723</v>
      </c>
      <c r="E189" s="37" t="s">
        <v>194</v>
      </c>
      <c r="F189" s="38">
        <v>99</v>
      </c>
      <c r="G189" s="37" t="s">
        <v>253</v>
      </c>
      <c r="H189" s="37" t="s">
        <v>804</v>
      </c>
      <c r="I189" s="37" t="s">
        <v>405</v>
      </c>
      <c r="J189" s="37" t="s">
        <v>805</v>
      </c>
      <c r="K189" s="37" t="s">
        <v>169</v>
      </c>
      <c r="L189" s="39">
        <v>1660000</v>
      </c>
      <c r="M189" s="40">
        <f t="shared" si="44"/>
        <v>1684673.8232865401</v>
      </c>
      <c r="N189" s="40">
        <v>220000</v>
      </c>
      <c r="O189" s="40">
        <v>1529048</v>
      </c>
      <c r="P189" s="40">
        <v>162006</v>
      </c>
      <c r="Q189" s="40">
        <v>979.73</v>
      </c>
      <c r="R189" s="40">
        <v>129.84</v>
      </c>
      <c r="S189" s="41" t="s">
        <v>14</v>
      </c>
      <c r="T189" s="40"/>
      <c r="U189" s="40"/>
      <c r="V189" s="41" t="s">
        <v>14</v>
      </c>
      <c r="W189" s="40"/>
      <c r="X189" s="40"/>
      <c r="Y189" s="40">
        <v>0</v>
      </c>
      <c r="Z189" s="41" t="s">
        <v>169</v>
      </c>
      <c r="AA189" s="40"/>
      <c r="AB189" s="40">
        <f t="shared" si="45"/>
        <v>223068.87532693983</v>
      </c>
      <c r="AC189" s="40">
        <f t="shared" si="48"/>
        <v>1906738.2328654004</v>
      </c>
      <c r="AD189" s="40">
        <f t="shared" si="46"/>
        <v>233234.52484742805</v>
      </c>
      <c r="AE189" s="42">
        <f t="shared" si="40"/>
        <v>2002075.1445086705</v>
      </c>
      <c r="AF189" s="42">
        <f t="shared" si="47"/>
        <v>244896.25108979948</v>
      </c>
      <c r="AG189" s="43">
        <v>37987</v>
      </c>
      <c r="AH189" s="38"/>
      <c r="AI189" s="44">
        <v>998.06</v>
      </c>
      <c r="AJ189" s="44">
        <v>992</v>
      </c>
      <c r="AK189" s="44">
        <v>980.54</v>
      </c>
      <c r="AL189" s="39"/>
      <c r="AM189" s="39"/>
      <c r="AN189" s="39"/>
      <c r="AO189" s="39"/>
      <c r="AP189" s="43">
        <v>42996</v>
      </c>
      <c r="AQ189" s="43">
        <v>36434</v>
      </c>
      <c r="AR189" s="37" t="s">
        <v>170</v>
      </c>
      <c r="AS189" s="37" t="s">
        <v>192</v>
      </c>
      <c r="AT189" s="37" t="s">
        <v>325</v>
      </c>
      <c r="AU189" s="28">
        <v>2016</v>
      </c>
      <c r="AV189" s="38"/>
      <c r="AW189" s="38"/>
      <c r="AX189" s="38"/>
    </row>
    <row r="190" spans="1:50" x14ac:dyDescent="0.25">
      <c r="A190" s="26" t="s">
        <v>806</v>
      </c>
      <c r="B190" s="36" t="s">
        <v>807</v>
      </c>
      <c r="C190" s="37" t="s">
        <v>807</v>
      </c>
      <c r="D190" s="38">
        <v>777772</v>
      </c>
      <c r="E190" s="37" t="s">
        <v>175</v>
      </c>
      <c r="F190" s="38">
        <v>11</v>
      </c>
      <c r="G190" s="37" t="s">
        <v>176</v>
      </c>
      <c r="H190" s="37" t="s">
        <v>808</v>
      </c>
      <c r="I190" s="37" t="s">
        <v>169</v>
      </c>
      <c r="J190" s="37" t="s">
        <v>809</v>
      </c>
      <c r="K190" s="37" t="s">
        <v>169</v>
      </c>
      <c r="L190" s="39">
        <v>50000</v>
      </c>
      <c r="M190" s="40">
        <f t="shared" si="44"/>
        <v>50743.187448389763</v>
      </c>
      <c r="N190" s="40"/>
      <c r="O190" s="40">
        <v>35237</v>
      </c>
      <c r="P190" s="40"/>
      <c r="Q190" s="40">
        <v>29.51</v>
      </c>
      <c r="R190" s="40"/>
      <c r="S190" s="41" t="s">
        <v>14</v>
      </c>
      <c r="T190" s="40"/>
      <c r="U190" s="40"/>
      <c r="V190" s="41" t="s">
        <v>14</v>
      </c>
      <c r="W190" s="40"/>
      <c r="X190" s="40"/>
      <c r="Y190" s="40">
        <v>0</v>
      </c>
      <c r="Z190" s="41" t="s">
        <v>169</v>
      </c>
      <c r="AA190" s="40"/>
      <c r="AB190" s="40">
        <f t="shared" si="45"/>
        <v>0</v>
      </c>
      <c r="AC190" s="40">
        <f t="shared" si="48"/>
        <v>57431.874483897605</v>
      </c>
      <c r="AD190" s="40">
        <f t="shared" si="46"/>
        <v>0</v>
      </c>
      <c r="AE190" s="42">
        <f t="shared" si="40"/>
        <v>60303.46820809249</v>
      </c>
      <c r="AF190" s="42">
        <f t="shared" si="47"/>
        <v>0</v>
      </c>
      <c r="AG190" s="43">
        <v>42186</v>
      </c>
      <c r="AH190" s="38"/>
      <c r="AI190" s="44">
        <v>20.8</v>
      </c>
      <c r="AJ190" s="44">
        <v>20.66</v>
      </c>
      <c r="AK190" s="44"/>
      <c r="AL190" s="39"/>
      <c r="AM190" s="39"/>
      <c r="AN190" s="39"/>
      <c r="AO190" s="39"/>
      <c r="AP190" s="43">
        <v>42997</v>
      </c>
      <c r="AQ190" s="43">
        <v>42409</v>
      </c>
      <c r="AR190" s="37" t="s">
        <v>170</v>
      </c>
      <c r="AS190" s="37" t="s">
        <v>170</v>
      </c>
      <c r="AT190" s="37" t="s">
        <v>810</v>
      </c>
      <c r="AU190" s="28">
        <v>2016</v>
      </c>
      <c r="AV190" s="38"/>
      <c r="AW190" s="38"/>
      <c r="AX190" s="38"/>
    </row>
    <row r="191" spans="1:50" x14ac:dyDescent="0.25">
      <c r="A191" s="26" t="s">
        <v>811</v>
      </c>
      <c r="B191" s="36"/>
      <c r="C191" s="37"/>
      <c r="D191" s="38"/>
      <c r="E191" s="37"/>
      <c r="F191" s="38"/>
      <c r="G191" s="37" t="s">
        <v>176</v>
      </c>
      <c r="H191" s="37" t="s">
        <v>812</v>
      </c>
      <c r="I191" s="37"/>
      <c r="J191" s="37"/>
      <c r="K191" s="37"/>
      <c r="L191" s="39"/>
      <c r="M191" s="40"/>
      <c r="N191" s="40"/>
      <c r="O191" s="40"/>
      <c r="P191" s="40"/>
      <c r="Q191" s="40"/>
      <c r="R191" s="40"/>
      <c r="S191" s="41"/>
      <c r="T191" s="40"/>
      <c r="U191" s="40"/>
      <c r="V191" s="41"/>
      <c r="W191" s="40"/>
      <c r="X191" s="40"/>
      <c r="Y191" s="40"/>
      <c r="Z191" s="41"/>
      <c r="AA191" s="40"/>
      <c r="AB191" s="40"/>
      <c r="AC191" s="40"/>
      <c r="AD191" s="40"/>
      <c r="AE191" s="42"/>
      <c r="AF191" s="42">
        <v>65000</v>
      </c>
      <c r="AG191" s="43">
        <v>44077</v>
      </c>
      <c r="AH191" s="38"/>
      <c r="AI191" s="44"/>
      <c r="AJ191" s="44"/>
      <c r="AK191" s="44"/>
      <c r="AL191" s="39"/>
      <c r="AM191" s="39"/>
      <c r="AN191" s="39"/>
      <c r="AO191" s="39"/>
      <c r="AP191" s="43"/>
      <c r="AQ191" s="43"/>
      <c r="AR191" s="37"/>
      <c r="AS191" s="37"/>
      <c r="AT191" s="37"/>
      <c r="AV191" s="38"/>
      <c r="AW191" s="38"/>
      <c r="AX191" s="38"/>
    </row>
    <row r="192" spans="1:50" x14ac:dyDescent="0.25">
      <c r="A192" s="26" t="s">
        <v>29</v>
      </c>
      <c r="B192" s="36" t="s">
        <v>261</v>
      </c>
      <c r="C192" s="37" t="s">
        <v>261</v>
      </c>
      <c r="D192" s="38">
        <v>8026</v>
      </c>
      <c r="E192" s="37" t="s">
        <v>813</v>
      </c>
      <c r="F192" s="38">
        <v>16</v>
      </c>
      <c r="G192" s="37" t="s">
        <v>421</v>
      </c>
      <c r="H192" s="37" t="s">
        <v>30</v>
      </c>
      <c r="I192" s="37" t="s">
        <v>169</v>
      </c>
      <c r="J192" s="37" t="s">
        <v>814</v>
      </c>
      <c r="K192" s="37" t="s">
        <v>169</v>
      </c>
      <c r="L192" s="39">
        <v>46490000</v>
      </c>
      <c r="M192" s="40">
        <f t="shared" ref="M192:M201" si="49">122.9*L192/121.1</f>
        <v>47181015.689512804</v>
      </c>
      <c r="N192" s="40">
        <v>6145000</v>
      </c>
      <c r="O192" s="40">
        <v>47885274</v>
      </c>
      <c r="P192" s="40">
        <v>6797734</v>
      </c>
      <c r="Q192" s="40">
        <v>27438.400000000001</v>
      </c>
      <c r="R192" s="40">
        <v>3626.78</v>
      </c>
      <c r="S192" s="41" t="s">
        <v>14</v>
      </c>
      <c r="T192" s="40"/>
      <c r="U192" s="40"/>
      <c r="V192" s="41" t="s">
        <v>14</v>
      </c>
      <c r="W192" s="40"/>
      <c r="X192" s="40"/>
      <c r="Y192" s="40">
        <v>0</v>
      </c>
      <c r="Z192" s="41" t="s">
        <v>169</v>
      </c>
      <c r="AA192" s="40"/>
      <c r="AB192" s="40">
        <f t="shared" ref="AB192:AB201" si="50">116.3*N192/114.7</f>
        <v>6230719.2676547514</v>
      </c>
      <c r="AC192" s="40">
        <f t="shared" ref="AC192:AC201" si="51">139.1/122.9*M192</f>
        <v>53400156.895127997</v>
      </c>
      <c r="AD192" s="40">
        <f t="shared" ref="AD192:AD201" si="52">121.6/116.3*AB192</f>
        <v>6514664.341761115</v>
      </c>
      <c r="AE192" s="42">
        <f t="shared" ref="AE192:AE201" si="53">AC192*1.05</f>
        <v>56070164.739884399</v>
      </c>
      <c r="AF192" s="42">
        <f t="shared" ref="AF192:AF201" si="54">AD192*1.05</f>
        <v>6840397.5588491708</v>
      </c>
      <c r="AG192" s="43">
        <v>41693</v>
      </c>
      <c r="AH192" s="38"/>
      <c r="AI192" s="44">
        <v>32273.91</v>
      </c>
      <c r="AJ192" s="44">
        <v>32083.91</v>
      </c>
      <c r="AK192" s="44">
        <v>31716.17</v>
      </c>
      <c r="AL192" s="39"/>
      <c r="AM192" s="39"/>
      <c r="AN192" s="39"/>
      <c r="AO192" s="39"/>
      <c r="AP192" s="43">
        <v>42997</v>
      </c>
      <c r="AQ192" s="43">
        <v>42142</v>
      </c>
      <c r="AR192" s="37" t="s">
        <v>170</v>
      </c>
      <c r="AS192" s="37" t="s">
        <v>170</v>
      </c>
      <c r="AT192" s="37" t="s">
        <v>357</v>
      </c>
      <c r="AU192" s="28">
        <v>2016</v>
      </c>
      <c r="AV192" s="38"/>
      <c r="AW192" s="38"/>
      <c r="AX192" s="38"/>
    </row>
    <row r="193" spans="1:50" x14ac:dyDescent="0.25">
      <c r="A193" s="26" t="s">
        <v>815</v>
      </c>
      <c r="B193" s="36" t="s">
        <v>261</v>
      </c>
      <c r="C193" s="37" t="s">
        <v>261</v>
      </c>
      <c r="D193" s="38">
        <v>772723</v>
      </c>
      <c r="E193" s="37" t="s">
        <v>194</v>
      </c>
      <c r="F193" s="38">
        <v>11</v>
      </c>
      <c r="G193" s="37" t="s">
        <v>176</v>
      </c>
      <c r="H193" s="37" t="s">
        <v>816</v>
      </c>
      <c r="I193" s="37" t="s">
        <v>169</v>
      </c>
      <c r="J193" s="37" t="s">
        <v>817</v>
      </c>
      <c r="K193" s="37" t="s">
        <v>169</v>
      </c>
      <c r="L193" s="39">
        <v>8350000</v>
      </c>
      <c r="M193" s="40">
        <f t="shared" si="49"/>
        <v>8474112.3038810901</v>
      </c>
      <c r="N193" s="40">
        <v>2828600</v>
      </c>
      <c r="O193" s="40">
        <v>6113014</v>
      </c>
      <c r="P193" s="40">
        <v>940821</v>
      </c>
      <c r="Q193" s="40">
        <v>4928.17</v>
      </c>
      <c r="R193" s="40">
        <v>1669.44</v>
      </c>
      <c r="S193" s="41" t="s">
        <v>14</v>
      </c>
      <c r="T193" s="40"/>
      <c r="U193" s="40"/>
      <c r="V193" s="41" t="s">
        <v>14</v>
      </c>
      <c r="W193" s="40"/>
      <c r="X193" s="40"/>
      <c r="Y193" s="40">
        <v>0</v>
      </c>
      <c r="Z193" s="41" t="s">
        <v>169</v>
      </c>
      <c r="AA193" s="40"/>
      <c r="AB193" s="40">
        <f t="shared" si="50"/>
        <v>2868057.3670444638</v>
      </c>
      <c r="AC193" s="40">
        <f t="shared" si="51"/>
        <v>9591123.0388108995</v>
      </c>
      <c r="AD193" s="40">
        <f t="shared" si="52"/>
        <v>2998759.8953792499</v>
      </c>
      <c r="AE193" s="42">
        <f t="shared" si="53"/>
        <v>10070679.190751445</v>
      </c>
      <c r="AF193" s="42">
        <f t="shared" si="54"/>
        <v>3148697.8901482127</v>
      </c>
      <c r="AG193" s="43">
        <v>41814</v>
      </c>
      <c r="AH193" s="38"/>
      <c r="AI193" s="44">
        <v>4163.17</v>
      </c>
      <c r="AJ193" s="44">
        <v>4138.92</v>
      </c>
      <c r="AK193" s="44">
        <v>4091.59</v>
      </c>
      <c r="AL193" s="39"/>
      <c r="AM193" s="39"/>
      <c r="AN193" s="39"/>
      <c r="AO193" s="39"/>
      <c r="AP193" s="43">
        <v>43158</v>
      </c>
      <c r="AQ193" s="43">
        <v>42142</v>
      </c>
      <c r="AR193" s="37" t="s">
        <v>170</v>
      </c>
      <c r="AS193" s="37" t="s">
        <v>170</v>
      </c>
      <c r="AT193" s="37" t="s">
        <v>357</v>
      </c>
      <c r="AU193" s="28">
        <v>2016</v>
      </c>
      <c r="AV193" s="38"/>
      <c r="AW193" s="38"/>
      <c r="AX193" s="38"/>
    </row>
    <row r="194" spans="1:50" x14ac:dyDescent="0.25">
      <c r="A194" s="26" t="s">
        <v>818</v>
      </c>
      <c r="B194" s="36" t="s">
        <v>819</v>
      </c>
      <c r="C194" s="37" t="s">
        <v>819</v>
      </c>
      <c r="D194" s="38">
        <v>777773</v>
      </c>
      <c r="E194" s="37" t="s">
        <v>277</v>
      </c>
      <c r="F194" s="38">
        <v>11</v>
      </c>
      <c r="G194" s="37" t="s">
        <v>176</v>
      </c>
      <c r="H194" s="37" t="s">
        <v>820</v>
      </c>
      <c r="I194" s="37" t="s">
        <v>279</v>
      </c>
      <c r="J194" s="37" t="s">
        <v>821</v>
      </c>
      <c r="K194" s="37" t="s">
        <v>169</v>
      </c>
      <c r="L194" s="39">
        <v>35000</v>
      </c>
      <c r="M194" s="40">
        <f t="shared" si="49"/>
        <v>35520.231213872838</v>
      </c>
      <c r="N194" s="40">
        <v>55000</v>
      </c>
      <c r="O194" s="40">
        <v>29594</v>
      </c>
      <c r="P194" s="40"/>
      <c r="Q194" s="40">
        <v>20.66</v>
      </c>
      <c r="R194" s="40">
        <v>32.46</v>
      </c>
      <c r="S194" s="41" t="s">
        <v>14</v>
      </c>
      <c r="T194" s="40"/>
      <c r="U194" s="40"/>
      <c r="V194" s="41" t="s">
        <v>14</v>
      </c>
      <c r="W194" s="40"/>
      <c r="X194" s="40"/>
      <c r="Y194" s="40">
        <v>0</v>
      </c>
      <c r="Z194" s="41" t="s">
        <v>169</v>
      </c>
      <c r="AA194" s="40"/>
      <c r="AB194" s="40">
        <f t="shared" si="50"/>
        <v>55767.218831734957</v>
      </c>
      <c r="AC194" s="40">
        <f t="shared" si="51"/>
        <v>40202.312138728324</v>
      </c>
      <c r="AD194" s="40">
        <f t="shared" si="52"/>
        <v>58308.631211857013</v>
      </c>
      <c r="AE194" s="42">
        <f t="shared" si="53"/>
        <v>42212.42774566474</v>
      </c>
      <c r="AF194" s="42">
        <f t="shared" si="54"/>
        <v>61224.06277244987</v>
      </c>
      <c r="AG194" s="43">
        <v>36704</v>
      </c>
      <c r="AH194" s="38"/>
      <c r="AI194" s="44">
        <v>17.47</v>
      </c>
      <c r="AJ194" s="44">
        <v>17.350000000000001</v>
      </c>
      <c r="AK194" s="44">
        <v>17.14</v>
      </c>
      <c r="AL194" s="39"/>
      <c r="AM194" s="39"/>
      <c r="AN194" s="39"/>
      <c r="AO194" s="39"/>
      <c r="AP194" s="43">
        <v>43146</v>
      </c>
      <c r="AQ194" s="43">
        <v>36833</v>
      </c>
      <c r="AR194" s="37" t="s">
        <v>170</v>
      </c>
      <c r="AS194" s="37" t="s">
        <v>170</v>
      </c>
      <c r="AT194" s="37" t="s">
        <v>822</v>
      </c>
      <c r="AU194" s="28">
        <v>2016</v>
      </c>
      <c r="AV194" s="38"/>
      <c r="AW194" s="38"/>
      <c r="AX194" s="38"/>
    </row>
    <row r="195" spans="1:50" x14ac:dyDescent="0.25">
      <c r="A195" s="26" t="s">
        <v>823</v>
      </c>
      <c r="B195" s="36" t="s">
        <v>383</v>
      </c>
      <c r="C195" s="37" t="s">
        <v>383</v>
      </c>
      <c r="D195" s="38">
        <v>772723</v>
      </c>
      <c r="E195" s="37" t="s">
        <v>194</v>
      </c>
      <c r="F195" s="38">
        <v>11</v>
      </c>
      <c r="G195" s="37" t="s">
        <v>176</v>
      </c>
      <c r="H195" s="37" t="s">
        <v>824</v>
      </c>
      <c r="I195" s="37" t="s">
        <v>214</v>
      </c>
      <c r="J195" s="37" t="s">
        <v>825</v>
      </c>
      <c r="K195" s="37" t="s">
        <v>169</v>
      </c>
      <c r="L195" s="39">
        <v>2230000</v>
      </c>
      <c r="M195" s="40">
        <f t="shared" si="49"/>
        <v>2263146.1601981833</v>
      </c>
      <c r="N195" s="40">
        <v>600000</v>
      </c>
      <c r="O195" s="40">
        <v>2071614</v>
      </c>
      <c r="P195" s="40">
        <v>403768</v>
      </c>
      <c r="Q195" s="40">
        <v>1316.15</v>
      </c>
      <c r="R195" s="40">
        <v>354.12</v>
      </c>
      <c r="S195" s="41" t="s">
        <v>14</v>
      </c>
      <c r="T195" s="40"/>
      <c r="U195" s="40"/>
      <c r="V195" s="41" t="s">
        <v>14</v>
      </c>
      <c r="W195" s="40"/>
      <c r="X195" s="40"/>
      <c r="Y195" s="40">
        <v>0</v>
      </c>
      <c r="Z195" s="41" t="s">
        <v>169</v>
      </c>
      <c r="AA195" s="40"/>
      <c r="AB195" s="40">
        <f t="shared" si="50"/>
        <v>608369.65998256323</v>
      </c>
      <c r="AC195" s="40">
        <f t="shared" si="51"/>
        <v>2561461.6019818331</v>
      </c>
      <c r="AD195" s="40">
        <f t="shared" si="52"/>
        <v>636094.1586748038</v>
      </c>
      <c r="AE195" s="42">
        <f t="shared" si="53"/>
        <v>2689534.682080925</v>
      </c>
      <c r="AF195" s="42">
        <f t="shared" si="54"/>
        <v>667898.86660854402</v>
      </c>
      <c r="AG195" s="43">
        <v>36526</v>
      </c>
      <c r="AH195" s="38"/>
      <c r="AI195" s="44">
        <v>1460.97</v>
      </c>
      <c r="AJ195" s="44">
        <v>1452.75</v>
      </c>
      <c r="AK195" s="44">
        <v>1436.27</v>
      </c>
      <c r="AL195" s="39"/>
      <c r="AM195" s="39"/>
      <c r="AN195" s="39"/>
      <c r="AO195" s="39"/>
      <c r="AP195" s="43">
        <v>42997</v>
      </c>
      <c r="AQ195" s="43">
        <v>36434</v>
      </c>
      <c r="AR195" s="37" t="s">
        <v>170</v>
      </c>
      <c r="AS195" s="37" t="s">
        <v>192</v>
      </c>
      <c r="AT195" s="37" t="s">
        <v>325</v>
      </c>
      <c r="AU195" s="28">
        <v>2016</v>
      </c>
      <c r="AV195" s="38"/>
      <c r="AW195" s="38"/>
      <c r="AX195" s="38"/>
    </row>
    <row r="196" spans="1:50" x14ac:dyDescent="0.25">
      <c r="A196" s="26" t="s">
        <v>826</v>
      </c>
      <c r="B196" s="36" t="s">
        <v>827</v>
      </c>
      <c r="C196" s="37" t="s">
        <v>827</v>
      </c>
      <c r="D196" s="38">
        <v>772724</v>
      </c>
      <c r="E196" s="37" t="s">
        <v>188</v>
      </c>
      <c r="F196" s="38">
        <v>11</v>
      </c>
      <c r="G196" s="37" t="s">
        <v>176</v>
      </c>
      <c r="H196" s="37" t="s">
        <v>248</v>
      </c>
      <c r="I196" s="37" t="s">
        <v>249</v>
      </c>
      <c r="J196" s="37" t="s">
        <v>828</v>
      </c>
      <c r="K196" s="37" t="s">
        <v>169</v>
      </c>
      <c r="L196" s="39">
        <v>560000</v>
      </c>
      <c r="M196" s="40">
        <f t="shared" si="49"/>
        <v>568323.6994219654</v>
      </c>
      <c r="N196" s="40">
        <v>95000</v>
      </c>
      <c r="O196" s="40">
        <v>532701</v>
      </c>
      <c r="P196" s="40">
        <v>74771</v>
      </c>
      <c r="Q196" s="40">
        <v>330.51</v>
      </c>
      <c r="R196" s="40">
        <v>56.07</v>
      </c>
      <c r="S196" s="41" t="s">
        <v>14</v>
      </c>
      <c r="T196" s="40"/>
      <c r="U196" s="40"/>
      <c r="V196" s="41" t="s">
        <v>14</v>
      </c>
      <c r="W196" s="40"/>
      <c r="X196" s="40"/>
      <c r="Y196" s="40">
        <v>0</v>
      </c>
      <c r="Z196" s="41" t="s">
        <v>169</v>
      </c>
      <c r="AA196" s="40"/>
      <c r="AB196" s="40">
        <f t="shared" si="50"/>
        <v>96325.196163905843</v>
      </c>
      <c r="AC196" s="40">
        <f t="shared" si="51"/>
        <v>643236.99421965319</v>
      </c>
      <c r="AD196" s="40">
        <f t="shared" si="52"/>
        <v>100714.90845684393</v>
      </c>
      <c r="AE196" s="42">
        <f t="shared" si="53"/>
        <v>675398.84393063583</v>
      </c>
      <c r="AF196" s="42">
        <f t="shared" si="54"/>
        <v>105750.65387968613</v>
      </c>
      <c r="AG196" s="43">
        <v>36482</v>
      </c>
      <c r="AH196" s="38"/>
      <c r="AI196" s="44">
        <v>358.53</v>
      </c>
      <c r="AJ196" s="44">
        <v>356.42</v>
      </c>
      <c r="AK196" s="44">
        <v>352.33</v>
      </c>
      <c r="AL196" s="39"/>
      <c r="AM196" s="39"/>
      <c r="AN196" s="39"/>
      <c r="AO196" s="39"/>
      <c r="AP196" s="43">
        <v>42997</v>
      </c>
      <c r="AQ196" s="43">
        <v>36434</v>
      </c>
      <c r="AR196" s="37" t="s">
        <v>170</v>
      </c>
      <c r="AS196" s="37" t="s">
        <v>192</v>
      </c>
      <c r="AT196" s="37" t="s">
        <v>325</v>
      </c>
      <c r="AU196" s="28">
        <v>2016</v>
      </c>
      <c r="AV196" s="38"/>
      <c r="AW196" s="38"/>
      <c r="AX196" s="38"/>
    </row>
    <row r="197" spans="1:50" x14ac:dyDescent="0.25">
      <c r="A197" s="26" t="s">
        <v>829</v>
      </c>
      <c r="B197" s="46"/>
      <c r="C197" s="38"/>
      <c r="D197" s="38"/>
      <c r="E197" s="38"/>
      <c r="F197" s="38"/>
      <c r="G197" s="38"/>
      <c r="H197" s="38" t="s">
        <v>830</v>
      </c>
      <c r="I197" s="38"/>
      <c r="J197" s="38"/>
      <c r="K197" s="38"/>
      <c r="L197" s="39">
        <v>348688</v>
      </c>
      <c r="M197" s="40">
        <f t="shared" si="49"/>
        <v>353870.81090008264</v>
      </c>
      <c r="N197" s="40"/>
      <c r="O197" s="40"/>
      <c r="P197" s="40"/>
      <c r="Q197" s="40"/>
      <c r="R197" s="40"/>
      <c r="S197" s="40"/>
      <c r="T197" s="40"/>
      <c r="U197" s="40"/>
      <c r="V197" s="40"/>
      <c r="W197" s="40"/>
      <c r="X197" s="40"/>
      <c r="Y197" s="40"/>
      <c r="Z197" s="40"/>
      <c r="AA197" s="40"/>
      <c r="AB197" s="40">
        <f t="shared" si="50"/>
        <v>0</v>
      </c>
      <c r="AC197" s="42">
        <f t="shared" si="51"/>
        <v>400516.10900082579</v>
      </c>
      <c r="AD197" s="42">
        <f t="shared" si="52"/>
        <v>0</v>
      </c>
      <c r="AE197" s="42">
        <f t="shared" si="53"/>
        <v>420541.9144508671</v>
      </c>
      <c r="AF197" s="42">
        <f t="shared" si="54"/>
        <v>0</v>
      </c>
      <c r="AG197" s="38"/>
      <c r="AH197" s="38"/>
      <c r="AI197" s="44"/>
      <c r="AJ197" s="44"/>
      <c r="AK197" s="44"/>
      <c r="AL197" s="39"/>
      <c r="AM197" s="39"/>
      <c r="AN197" s="39"/>
      <c r="AO197" s="39"/>
      <c r="AP197" s="38"/>
      <c r="AQ197" s="38"/>
      <c r="AR197" s="38"/>
      <c r="AS197" s="38"/>
      <c r="AT197" s="38" t="s">
        <v>381</v>
      </c>
      <c r="AV197" s="38" t="s">
        <v>172</v>
      </c>
      <c r="AW197" s="38"/>
      <c r="AX197" s="38"/>
    </row>
    <row r="198" spans="1:50" x14ac:dyDescent="0.25">
      <c r="A198" s="26" t="s">
        <v>831</v>
      </c>
      <c r="B198" s="36" t="s">
        <v>276</v>
      </c>
      <c r="C198" s="37" t="s">
        <v>276</v>
      </c>
      <c r="D198" s="38">
        <v>772724</v>
      </c>
      <c r="E198" s="37" t="s">
        <v>188</v>
      </c>
      <c r="F198" s="38">
        <v>11</v>
      </c>
      <c r="G198" s="37" t="s">
        <v>176</v>
      </c>
      <c r="H198" s="37" t="s">
        <v>248</v>
      </c>
      <c r="I198" s="37" t="s">
        <v>249</v>
      </c>
      <c r="J198" s="37" t="s">
        <v>832</v>
      </c>
      <c r="K198" s="37" t="s">
        <v>169</v>
      </c>
      <c r="L198" s="39">
        <v>560000</v>
      </c>
      <c r="M198" s="40">
        <f t="shared" si="49"/>
        <v>568323.6994219654</v>
      </c>
      <c r="N198" s="40">
        <v>95000</v>
      </c>
      <c r="O198" s="40">
        <v>532701</v>
      </c>
      <c r="P198" s="40">
        <v>84742</v>
      </c>
      <c r="Q198" s="40">
        <v>330.51</v>
      </c>
      <c r="R198" s="40">
        <v>56.07</v>
      </c>
      <c r="S198" s="41" t="s">
        <v>14</v>
      </c>
      <c r="T198" s="40"/>
      <c r="U198" s="40"/>
      <c r="V198" s="41" t="s">
        <v>14</v>
      </c>
      <c r="W198" s="40"/>
      <c r="X198" s="40"/>
      <c r="Y198" s="40">
        <v>0</v>
      </c>
      <c r="Z198" s="41" t="s">
        <v>169</v>
      </c>
      <c r="AA198" s="40"/>
      <c r="AB198" s="40">
        <f t="shared" si="50"/>
        <v>96325.196163905843</v>
      </c>
      <c r="AC198" s="40">
        <f t="shared" si="51"/>
        <v>643236.99421965319</v>
      </c>
      <c r="AD198" s="40">
        <f t="shared" si="52"/>
        <v>100714.90845684393</v>
      </c>
      <c r="AE198" s="42">
        <f t="shared" si="53"/>
        <v>675398.84393063583</v>
      </c>
      <c r="AF198" s="42">
        <f t="shared" si="54"/>
        <v>105750.65387968613</v>
      </c>
      <c r="AG198" s="43">
        <v>36482</v>
      </c>
      <c r="AH198" s="38"/>
      <c r="AI198" s="44">
        <v>364.41</v>
      </c>
      <c r="AJ198" s="44">
        <v>362.3</v>
      </c>
      <c r="AK198" s="44">
        <v>358.17</v>
      </c>
      <c r="AL198" s="39"/>
      <c r="AM198" s="39"/>
      <c r="AN198" s="39"/>
      <c r="AO198" s="39"/>
      <c r="AP198" s="43">
        <v>42997</v>
      </c>
      <c r="AQ198" s="43">
        <v>36434</v>
      </c>
      <c r="AR198" s="37" t="s">
        <v>170</v>
      </c>
      <c r="AS198" s="37" t="s">
        <v>192</v>
      </c>
      <c r="AT198" s="37" t="s">
        <v>325</v>
      </c>
      <c r="AU198" s="28">
        <v>2016</v>
      </c>
      <c r="AV198" s="38"/>
      <c r="AW198" s="38"/>
      <c r="AX198" s="38"/>
    </row>
    <row r="199" spans="1:50" x14ac:dyDescent="0.25">
      <c r="A199" s="26" t="s">
        <v>833</v>
      </c>
      <c r="B199" s="36" t="s">
        <v>276</v>
      </c>
      <c r="C199" s="37" t="s">
        <v>276</v>
      </c>
      <c r="D199" s="38">
        <v>772723</v>
      </c>
      <c r="E199" s="37" t="s">
        <v>194</v>
      </c>
      <c r="F199" s="38">
        <v>11</v>
      </c>
      <c r="G199" s="37" t="s">
        <v>176</v>
      </c>
      <c r="H199" s="37" t="s">
        <v>834</v>
      </c>
      <c r="I199" s="37" t="s">
        <v>352</v>
      </c>
      <c r="J199" s="37" t="s">
        <v>835</v>
      </c>
      <c r="K199" s="37" t="s">
        <v>169</v>
      </c>
      <c r="L199" s="39">
        <v>2070000</v>
      </c>
      <c r="M199" s="40">
        <f t="shared" si="49"/>
        <v>2100767.9603633364</v>
      </c>
      <c r="N199" s="40">
        <v>500000</v>
      </c>
      <c r="O199" s="40">
        <v>1954083</v>
      </c>
      <c r="P199" s="40">
        <v>356413</v>
      </c>
      <c r="Q199" s="40">
        <v>1221.71</v>
      </c>
      <c r="R199" s="40">
        <v>295.10000000000002</v>
      </c>
      <c r="S199" s="41" t="s">
        <v>14</v>
      </c>
      <c r="T199" s="40"/>
      <c r="U199" s="40"/>
      <c r="V199" s="41" t="s">
        <v>14</v>
      </c>
      <c r="W199" s="40"/>
      <c r="X199" s="40"/>
      <c r="Y199" s="40">
        <v>0</v>
      </c>
      <c r="Z199" s="41" t="s">
        <v>169</v>
      </c>
      <c r="AA199" s="40"/>
      <c r="AB199" s="40">
        <f t="shared" si="50"/>
        <v>506974.716652136</v>
      </c>
      <c r="AC199" s="40">
        <f t="shared" si="51"/>
        <v>2377679.6036333609</v>
      </c>
      <c r="AD199" s="40">
        <f t="shared" si="52"/>
        <v>530078.4655623365</v>
      </c>
      <c r="AE199" s="42">
        <f t="shared" si="53"/>
        <v>2496563.5838150289</v>
      </c>
      <c r="AF199" s="42">
        <f t="shared" si="54"/>
        <v>556582.38884045335</v>
      </c>
      <c r="AG199" s="43">
        <v>36526</v>
      </c>
      <c r="AH199" s="38"/>
      <c r="AI199" s="44">
        <v>1363.65</v>
      </c>
      <c r="AJ199" s="44">
        <v>1355.9</v>
      </c>
      <c r="AK199" s="44">
        <v>1340.49</v>
      </c>
      <c r="AL199" s="39"/>
      <c r="AM199" s="39"/>
      <c r="AN199" s="39"/>
      <c r="AO199" s="39"/>
      <c r="AP199" s="43">
        <v>42997</v>
      </c>
      <c r="AQ199" s="43">
        <v>36434</v>
      </c>
      <c r="AR199" s="37" t="s">
        <v>170</v>
      </c>
      <c r="AS199" s="37" t="s">
        <v>192</v>
      </c>
      <c r="AT199" s="37" t="s">
        <v>325</v>
      </c>
      <c r="AU199" s="28">
        <v>2016</v>
      </c>
      <c r="AV199" s="38"/>
      <c r="AW199" s="38"/>
      <c r="AX199" s="38"/>
    </row>
    <row r="200" spans="1:50" x14ac:dyDescent="0.25">
      <c r="A200" s="61" t="s">
        <v>836</v>
      </c>
      <c r="B200" s="62" t="s">
        <v>371</v>
      </c>
      <c r="C200" s="63" t="s">
        <v>371</v>
      </c>
      <c r="D200" s="64">
        <v>772724</v>
      </c>
      <c r="E200" s="63" t="s">
        <v>188</v>
      </c>
      <c r="F200" s="64">
        <v>99</v>
      </c>
      <c r="G200" s="63" t="s">
        <v>253</v>
      </c>
      <c r="H200" s="63" t="s">
        <v>837</v>
      </c>
      <c r="I200" s="63" t="s">
        <v>219</v>
      </c>
      <c r="J200" s="63" t="s">
        <v>838</v>
      </c>
      <c r="K200" s="63" t="s">
        <v>169</v>
      </c>
      <c r="L200" s="65">
        <v>1470000</v>
      </c>
      <c r="M200" s="66">
        <f t="shared" si="49"/>
        <v>1491849.7109826591</v>
      </c>
      <c r="N200" s="66"/>
      <c r="O200" s="66">
        <v>1351482</v>
      </c>
      <c r="P200" s="66"/>
      <c r="Q200" s="66">
        <v>867.59</v>
      </c>
      <c r="R200" s="66"/>
      <c r="S200" s="67" t="s">
        <v>14</v>
      </c>
      <c r="T200" s="66"/>
      <c r="U200" s="66"/>
      <c r="V200" s="67" t="s">
        <v>14</v>
      </c>
      <c r="W200" s="66"/>
      <c r="X200" s="66"/>
      <c r="Y200" s="66">
        <v>0</v>
      </c>
      <c r="Z200" s="67" t="s">
        <v>169</v>
      </c>
      <c r="AA200" s="66"/>
      <c r="AB200" s="66">
        <f t="shared" si="50"/>
        <v>0</v>
      </c>
      <c r="AC200" s="66">
        <f t="shared" si="51"/>
        <v>1688497.1098265897</v>
      </c>
      <c r="AD200" s="66">
        <f t="shared" si="52"/>
        <v>0</v>
      </c>
      <c r="AE200" s="66">
        <f t="shared" si="53"/>
        <v>1772921.9653179192</v>
      </c>
      <c r="AF200" s="66">
        <f t="shared" si="54"/>
        <v>0</v>
      </c>
      <c r="AG200" s="64"/>
      <c r="AH200" s="64"/>
      <c r="AI200" s="69">
        <v>797.64</v>
      </c>
      <c r="AJ200" s="69">
        <v>792.28</v>
      </c>
      <c r="AK200" s="69">
        <v>782.9</v>
      </c>
      <c r="AL200" s="65"/>
      <c r="AM200" s="65"/>
      <c r="AN200" s="65"/>
      <c r="AO200" s="65"/>
      <c r="AP200" s="68">
        <v>42997</v>
      </c>
      <c r="AQ200" s="68">
        <v>36434</v>
      </c>
      <c r="AR200" s="63" t="s">
        <v>170</v>
      </c>
      <c r="AS200" s="63" t="s">
        <v>192</v>
      </c>
      <c r="AT200" s="63" t="s">
        <v>325</v>
      </c>
      <c r="AU200" s="49">
        <v>2016</v>
      </c>
      <c r="AV200" s="64"/>
      <c r="AW200" s="64"/>
      <c r="AX200" s="64"/>
    </row>
    <row r="201" spans="1:50" x14ac:dyDescent="0.25">
      <c r="A201" s="26" t="s">
        <v>839</v>
      </c>
      <c r="B201" s="36" t="s">
        <v>371</v>
      </c>
      <c r="C201" s="37" t="s">
        <v>371</v>
      </c>
      <c r="D201" s="38">
        <v>777772</v>
      </c>
      <c r="E201" s="37" t="s">
        <v>175</v>
      </c>
      <c r="F201" s="38">
        <v>11</v>
      </c>
      <c r="G201" s="37" t="s">
        <v>176</v>
      </c>
      <c r="H201" s="37" t="s">
        <v>840</v>
      </c>
      <c r="I201" s="37" t="s">
        <v>178</v>
      </c>
      <c r="J201" s="37" t="s">
        <v>841</v>
      </c>
      <c r="K201" s="37" t="s">
        <v>169</v>
      </c>
      <c r="L201" s="39">
        <v>780000</v>
      </c>
      <c r="M201" s="40">
        <f t="shared" si="49"/>
        <v>791593.72419488034</v>
      </c>
      <c r="N201" s="40"/>
      <c r="O201" s="40">
        <v>222181</v>
      </c>
      <c r="P201" s="40"/>
      <c r="Q201" s="40">
        <v>460.36</v>
      </c>
      <c r="R201" s="40"/>
      <c r="S201" s="41" t="s">
        <v>14</v>
      </c>
      <c r="T201" s="40"/>
      <c r="U201" s="40"/>
      <c r="V201" s="41" t="s">
        <v>14</v>
      </c>
      <c r="W201" s="40"/>
      <c r="X201" s="40"/>
      <c r="Y201" s="40">
        <v>0</v>
      </c>
      <c r="Z201" s="41" t="s">
        <v>169</v>
      </c>
      <c r="AA201" s="40"/>
      <c r="AB201" s="40">
        <f t="shared" si="50"/>
        <v>0</v>
      </c>
      <c r="AC201" s="40">
        <f t="shared" si="51"/>
        <v>895937.24194880261</v>
      </c>
      <c r="AD201" s="40">
        <f t="shared" si="52"/>
        <v>0</v>
      </c>
      <c r="AE201" s="42">
        <f t="shared" si="53"/>
        <v>940734.10404624278</v>
      </c>
      <c r="AF201" s="42">
        <f t="shared" si="54"/>
        <v>0</v>
      </c>
      <c r="AG201" s="43">
        <v>39995</v>
      </c>
      <c r="AH201" s="38"/>
      <c r="AI201" s="44">
        <v>131.13</v>
      </c>
      <c r="AJ201" s="44">
        <v>130.25</v>
      </c>
      <c r="AK201" s="44">
        <v>128.71</v>
      </c>
      <c r="AL201" s="39"/>
      <c r="AM201" s="39"/>
      <c r="AN201" s="39"/>
      <c r="AO201" s="39"/>
      <c r="AP201" s="43">
        <v>43000</v>
      </c>
      <c r="AQ201" s="43">
        <v>40197</v>
      </c>
      <c r="AR201" s="37" t="s">
        <v>170</v>
      </c>
      <c r="AS201" s="37" t="s">
        <v>170</v>
      </c>
      <c r="AT201" s="37" t="s">
        <v>325</v>
      </c>
      <c r="AU201" s="28">
        <v>2016</v>
      </c>
      <c r="AV201" s="38"/>
      <c r="AW201" s="38"/>
      <c r="AX201" s="38"/>
    </row>
    <row r="202" spans="1:50" x14ac:dyDescent="0.25">
      <c r="A202" s="26" t="s">
        <v>842</v>
      </c>
      <c r="B202" s="36"/>
      <c r="C202" s="37"/>
      <c r="D202" s="38"/>
      <c r="E202" s="37"/>
      <c r="F202" s="38"/>
      <c r="G202" s="37" t="s">
        <v>253</v>
      </c>
      <c r="H202" s="37" t="s">
        <v>843</v>
      </c>
      <c r="I202" s="37"/>
      <c r="J202" s="37"/>
      <c r="K202" s="37"/>
      <c r="L202" s="39"/>
      <c r="M202" s="40"/>
      <c r="N202" s="40"/>
      <c r="O202" s="40"/>
      <c r="P202" s="40"/>
      <c r="Q202" s="40"/>
      <c r="R202" s="40"/>
      <c r="S202" s="41"/>
      <c r="T202" s="40"/>
      <c r="U202" s="40"/>
      <c r="V202" s="41"/>
      <c r="W202" s="40"/>
      <c r="X202" s="40"/>
      <c r="Y202" s="40"/>
      <c r="Z202" s="41"/>
      <c r="AA202" s="40"/>
      <c r="AB202" s="40"/>
      <c r="AC202" s="40"/>
      <c r="AD202" s="40"/>
      <c r="AE202" s="42">
        <v>250000</v>
      </c>
      <c r="AF202" s="42"/>
      <c r="AG202" s="38"/>
      <c r="AH202" s="38"/>
      <c r="AI202" s="44"/>
      <c r="AJ202" s="44"/>
      <c r="AK202" s="44"/>
      <c r="AL202" s="39"/>
      <c r="AM202" s="39"/>
      <c r="AN202" s="39"/>
      <c r="AO202" s="39"/>
      <c r="AP202" s="43"/>
      <c r="AQ202" s="43"/>
      <c r="AR202" s="37"/>
      <c r="AS202" s="37"/>
      <c r="AT202" s="37"/>
      <c r="AV202" s="38"/>
      <c r="AW202" s="38"/>
      <c r="AX202" s="38"/>
    </row>
    <row r="203" spans="1:50" x14ac:dyDescent="0.25">
      <c r="A203" s="26" t="s">
        <v>844</v>
      </c>
      <c r="B203" s="36" t="s">
        <v>672</v>
      </c>
      <c r="C203" s="37" t="s">
        <v>672</v>
      </c>
      <c r="D203" s="38">
        <v>777772</v>
      </c>
      <c r="E203" s="37" t="s">
        <v>175</v>
      </c>
      <c r="F203" s="38">
        <v>11</v>
      </c>
      <c r="G203" s="37" t="s">
        <v>176</v>
      </c>
      <c r="H203" s="37" t="s">
        <v>845</v>
      </c>
      <c r="I203" s="37" t="s">
        <v>178</v>
      </c>
      <c r="J203" s="37" t="s">
        <v>846</v>
      </c>
      <c r="K203" s="37" t="s">
        <v>169</v>
      </c>
      <c r="L203" s="39">
        <v>460000</v>
      </c>
      <c r="M203" s="40">
        <f t="shared" ref="M203:M234" si="55">122.9*L203/121.1</f>
        <v>466837.3245251858</v>
      </c>
      <c r="N203" s="40"/>
      <c r="O203" s="40">
        <v>449023</v>
      </c>
      <c r="P203" s="40"/>
      <c r="Q203" s="40">
        <v>271.49</v>
      </c>
      <c r="R203" s="40"/>
      <c r="S203" s="41" t="s">
        <v>14</v>
      </c>
      <c r="T203" s="40"/>
      <c r="U203" s="40"/>
      <c r="V203" s="41" t="s">
        <v>14</v>
      </c>
      <c r="W203" s="40"/>
      <c r="X203" s="40"/>
      <c r="Y203" s="40">
        <v>0</v>
      </c>
      <c r="Z203" s="41" t="s">
        <v>169</v>
      </c>
      <c r="AA203" s="40"/>
      <c r="AB203" s="40">
        <f t="shared" ref="AB203:AB234" si="56">116.3*N203/114.7</f>
        <v>0</v>
      </c>
      <c r="AC203" s="40">
        <f t="shared" ref="AC203:AC234" si="57">139.1/122.9*M203</f>
        <v>528373.24525185791</v>
      </c>
      <c r="AD203" s="40">
        <f t="shared" ref="AD203:AD234" si="58">121.6/116.3*AB203</f>
        <v>0</v>
      </c>
      <c r="AE203" s="42">
        <f t="shared" ref="AE203:AE250" si="59">AC203*1.05</f>
        <v>554791.90751445084</v>
      </c>
      <c r="AF203" s="42">
        <f t="shared" ref="AF203:AF250" si="60">AD203*1.05</f>
        <v>0</v>
      </c>
      <c r="AG203" s="43">
        <v>40725</v>
      </c>
      <c r="AH203" s="38"/>
      <c r="AI203" s="44">
        <v>265.01</v>
      </c>
      <c r="AJ203" s="44">
        <v>263.23</v>
      </c>
      <c r="AK203" s="44">
        <v>260.11</v>
      </c>
      <c r="AL203" s="39"/>
      <c r="AM203" s="39"/>
      <c r="AN203" s="39"/>
      <c r="AO203" s="39"/>
      <c r="AP203" s="43">
        <v>42997</v>
      </c>
      <c r="AQ203" s="43">
        <v>40981</v>
      </c>
      <c r="AR203" s="37" t="s">
        <v>170</v>
      </c>
      <c r="AS203" s="37" t="s">
        <v>170</v>
      </c>
      <c r="AT203" s="37" t="s">
        <v>357</v>
      </c>
      <c r="AU203" s="28">
        <v>2016</v>
      </c>
      <c r="AV203" s="38"/>
      <c r="AW203" s="38"/>
      <c r="AX203" s="38"/>
    </row>
    <row r="204" spans="1:50" x14ac:dyDescent="0.25">
      <c r="A204" s="26" t="s">
        <v>847</v>
      </c>
      <c r="B204" s="36" t="s">
        <v>848</v>
      </c>
      <c r="C204" s="37" t="s">
        <v>848</v>
      </c>
      <c r="D204" s="38">
        <v>777772</v>
      </c>
      <c r="E204" s="37" t="s">
        <v>175</v>
      </c>
      <c r="F204" s="38">
        <v>12</v>
      </c>
      <c r="G204" s="37" t="s">
        <v>165</v>
      </c>
      <c r="H204" s="37" t="s">
        <v>849</v>
      </c>
      <c r="I204" s="37" t="s">
        <v>169</v>
      </c>
      <c r="J204" s="37" t="s">
        <v>850</v>
      </c>
      <c r="K204" s="37" t="s">
        <v>851</v>
      </c>
      <c r="L204" s="39">
        <v>1505158</v>
      </c>
      <c r="M204" s="40">
        <f t="shared" si="55"/>
        <v>1527530.2906688689</v>
      </c>
      <c r="N204" s="40">
        <v>435600</v>
      </c>
      <c r="O204" s="40"/>
      <c r="P204" s="40"/>
      <c r="Q204" s="40"/>
      <c r="R204" s="40"/>
      <c r="S204" s="41" t="s">
        <v>14</v>
      </c>
      <c r="T204" s="40"/>
      <c r="U204" s="40"/>
      <c r="V204" s="41" t="s">
        <v>14</v>
      </c>
      <c r="W204" s="40"/>
      <c r="X204" s="40"/>
      <c r="Y204" s="40">
        <v>0</v>
      </c>
      <c r="Z204" s="41" t="s">
        <v>169</v>
      </c>
      <c r="AA204" s="40"/>
      <c r="AB204" s="40">
        <f t="shared" si="56"/>
        <v>441676.3731473409</v>
      </c>
      <c r="AC204" s="42">
        <f t="shared" si="57"/>
        <v>1728880.9066886872</v>
      </c>
      <c r="AD204" s="42">
        <f t="shared" si="58"/>
        <v>461804.35919790756</v>
      </c>
      <c r="AE204" s="42">
        <f t="shared" si="59"/>
        <v>1815324.9520231215</v>
      </c>
      <c r="AF204" s="42">
        <f t="shared" si="60"/>
        <v>484894.57715780294</v>
      </c>
      <c r="AG204" s="43">
        <v>43100</v>
      </c>
      <c r="AH204" s="38"/>
      <c r="AI204" s="44"/>
      <c r="AJ204" s="44"/>
      <c r="AK204" s="44"/>
      <c r="AL204" s="39"/>
      <c r="AM204" s="39"/>
      <c r="AN204" s="39"/>
      <c r="AO204" s="39"/>
      <c r="AP204" s="43">
        <v>43150</v>
      </c>
      <c r="AQ204" s="43">
        <v>43150</v>
      </c>
      <c r="AR204" s="37" t="s">
        <v>170</v>
      </c>
      <c r="AS204" s="37" t="s">
        <v>170</v>
      </c>
      <c r="AT204" s="37" t="s">
        <v>335</v>
      </c>
      <c r="AU204" s="28">
        <v>0</v>
      </c>
      <c r="AV204" s="38"/>
      <c r="AW204" s="38"/>
      <c r="AX204" s="38"/>
    </row>
    <row r="205" spans="1:50" x14ac:dyDescent="0.25">
      <c r="A205" s="26" t="s">
        <v>852</v>
      </c>
      <c r="B205" s="36"/>
      <c r="C205" s="37"/>
      <c r="D205" s="38"/>
      <c r="E205" s="37"/>
      <c r="F205" s="38"/>
      <c r="G205" s="37"/>
      <c r="H205" s="37" t="s">
        <v>853</v>
      </c>
      <c r="I205" s="37"/>
      <c r="J205" s="37"/>
      <c r="K205" s="37"/>
      <c r="L205" s="39">
        <v>2324589</v>
      </c>
      <c r="M205" s="40">
        <f t="shared" si="55"/>
        <v>2359141.1073492984</v>
      </c>
      <c r="N205" s="40"/>
      <c r="O205" s="40"/>
      <c r="P205" s="40"/>
      <c r="Q205" s="40"/>
      <c r="R205" s="40"/>
      <c r="S205" s="41"/>
      <c r="T205" s="40"/>
      <c r="U205" s="40"/>
      <c r="V205" s="41"/>
      <c r="W205" s="40"/>
      <c r="X205" s="40"/>
      <c r="Y205" s="40"/>
      <c r="Z205" s="41"/>
      <c r="AA205" s="40"/>
      <c r="AB205" s="40">
        <f t="shared" si="56"/>
        <v>0</v>
      </c>
      <c r="AC205" s="42">
        <f t="shared" si="57"/>
        <v>2670110.073492981</v>
      </c>
      <c r="AD205" s="42">
        <f t="shared" si="58"/>
        <v>0</v>
      </c>
      <c r="AE205" s="42">
        <f t="shared" si="59"/>
        <v>2803615.5771676302</v>
      </c>
      <c r="AF205" s="42">
        <f t="shared" si="60"/>
        <v>0</v>
      </c>
      <c r="AG205" s="43"/>
      <c r="AH205" s="38"/>
      <c r="AI205" s="44"/>
      <c r="AJ205" s="44"/>
      <c r="AK205" s="44"/>
      <c r="AL205" s="39"/>
      <c r="AM205" s="39"/>
      <c r="AN205" s="39"/>
      <c r="AO205" s="39"/>
      <c r="AP205" s="43"/>
      <c r="AQ205" s="43"/>
      <c r="AR205" s="37"/>
      <c r="AS205" s="37"/>
      <c r="AT205" s="37" t="s">
        <v>381</v>
      </c>
      <c r="AV205" s="38"/>
      <c r="AW205" s="38"/>
      <c r="AX205" s="38"/>
    </row>
    <row r="206" spans="1:50" x14ac:dyDescent="0.25">
      <c r="A206" s="26" t="s">
        <v>854</v>
      </c>
      <c r="B206" s="36" t="s">
        <v>855</v>
      </c>
      <c r="C206" s="37" t="s">
        <v>855</v>
      </c>
      <c r="D206" s="38">
        <v>777772</v>
      </c>
      <c r="E206" s="37" t="s">
        <v>175</v>
      </c>
      <c r="F206" s="38">
        <v>12</v>
      </c>
      <c r="G206" s="37" t="s">
        <v>165</v>
      </c>
      <c r="H206" s="37" t="s">
        <v>856</v>
      </c>
      <c r="I206" s="37" t="s">
        <v>169</v>
      </c>
      <c r="J206" s="37" t="s">
        <v>857</v>
      </c>
      <c r="K206" s="37" t="s">
        <v>169</v>
      </c>
      <c r="L206" s="39">
        <v>20000</v>
      </c>
      <c r="M206" s="40">
        <f t="shared" si="55"/>
        <v>20297.274979355905</v>
      </c>
      <c r="N206" s="40"/>
      <c r="O206" s="40">
        <v>82139</v>
      </c>
      <c r="P206" s="40"/>
      <c r="Q206" s="40">
        <v>11.8</v>
      </c>
      <c r="R206" s="40"/>
      <c r="S206" s="41" t="s">
        <v>14</v>
      </c>
      <c r="T206" s="40"/>
      <c r="U206" s="40"/>
      <c r="V206" s="41" t="s">
        <v>14</v>
      </c>
      <c r="W206" s="40"/>
      <c r="X206" s="40"/>
      <c r="Y206" s="40">
        <v>0</v>
      </c>
      <c r="Z206" s="41" t="s">
        <v>169</v>
      </c>
      <c r="AA206" s="40"/>
      <c r="AB206" s="40">
        <f t="shared" si="56"/>
        <v>0</v>
      </c>
      <c r="AC206" s="40">
        <f t="shared" si="57"/>
        <v>22972.74979355904</v>
      </c>
      <c r="AD206" s="40">
        <f t="shared" si="58"/>
        <v>0</v>
      </c>
      <c r="AE206" s="42">
        <f t="shared" si="59"/>
        <v>24121.387283236993</v>
      </c>
      <c r="AF206" s="42">
        <f t="shared" si="60"/>
        <v>0</v>
      </c>
      <c r="AG206" s="43">
        <v>41275</v>
      </c>
      <c r="AH206" s="38"/>
      <c r="AI206" s="44">
        <v>48.48</v>
      </c>
      <c r="AJ206" s="44">
        <v>48.15</v>
      </c>
      <c r="AK206" s="44">
        <v>47.58</v>
      </c>
      <c r="AL206" s="39"/>
      <c r="AM206" s="39"/>
      <c r="AN206" s="39"/>
      <c r="AO206" s="39"/>
      <c r="AP206" s="43">
        <v>43045</v>
      </c>
      <c r="AQ206" s="43">
        <v>41652</v>
      </c>
      <c r="AR206" s="37" t="s">
        <v>170</v>
      </c>
      <c r="AS206" s="37" t="s">
        <v>170</v>
      </c>
      <c r="AT206" s="37" t="s">
        <v>858</v>
      </c>
      <c r="AU206" s="28">
        <v>2016</v>
      </c>
      <c r="AV206" s="38"/>
      <c r="AW206" s="38"/>
      <c r="AX206" s="38"/>
    </row>
    <row r="207" spans="1:50" x14ac:dyDescent="0.25">
      <c r="A207" s="26" t="s">
        <v>859</v>
      </c>
      <c r="B207" s="36" t="s">
        <v>860</v>
      </c>
      <c r="C207" s="37" t="s">
        <v>860</v>
      </c>
      <c r="D207" s="38">
        <v>772723</v>
      </c>
      <c r="E207" s="37" t="s">
        <v>194</v>
      </c>
      <c r="F207" s="38">
        <v>11</v>
      </c>
      <c r="G207" s="37" t="s">
        <v>176</v>
      </c>
      <c r="H207" s="37" t="s">
        <v>861</v>
      </c>
      <c r="I207" s="37" t="s">
        <v>352</v>
      </c>
      <c r="J207" s="37" t="s">
        <v>862</v>
      </c>
      <c r="K207" s="37" t="s">
        <v>169</v>
      </c>
      <c r="L207" s="39">
        <v>2230000</v>
      </c>
      <c r="M207" s="40">
        <f t="shared" si="55"/>
        <v>2263146.1601981833</v>
      </c>
      <c r="N207" s="40">
        <v>510000</v>
      </c>
      <c r="O207" s="40">
        <v>2032155</v>
      </c>
      <c r="P207" s="40">
        <v>416232</v>
      </c>
      <c r="Q207" s="40">
        <v>1316.15</v>
      </c>
      <c r="R207" s="40">
        <v>301</v>
      </c>
      <c r="S207" s="41" t="s">
        <v>14</v>
      </c>
      <c r="T207" s="40"/>
      <c r="U207" s="40"/>
      <c r="V207" s="41" t="s">
        <v>14</v>
      </c>
      <c r="W207" s="40"/>
      <c r="X207" s="40"/>
      <c r="Y207" s="40">
        <v>0</v>
      </c>
      <c r="Z207" s="41" t="s">
        <v>169</v>
      </c>
      <c r="AA207" s="40"/>
      <c r="AB207" s="40">
        <f t="shared" si="56"/>
        <v>517114.21098517871</v>
      </c>
      <c r="AC207" s="40">
        <f t="shared" si="57"/>
        <v>2561461.6019818331</v>
      </c>
      <c r="AD207" s="40">
        <f t="shared" si="58"/>
        <v>540680.03487358324</v>
      </c>
      <c r="AE207" s="42">
        <f t="shared" si="59"/>
        <v>2689534.682080925</v>
      </c>
      <c r="AF207" s="42">
        <f t="shared" si="60"/>
        <v>567714.03661726241</v>
      </c>
      <c r="AG207" s="43">
        <v>36526</v>
      </c>
      <c r="AH207" s="38"/>
      <c r="AI207" s="44">
        <v>1445.04</v>
      </c>
      <c r="AJ207" s="44">
        <v>1436.97</v>
      </c>
      <c r="AK207" s="44">
        <v>1420.7</v>
      </c>
      <c r="AL207" s="39"/>
      <c r="AM207" s="39"/>
      <c r="AN207" s="39"/>
      <c r="AO207" s="39"/>
      <c r="AP207" s="43">
        <v>42997</v>
      </c>
      <c r="AQ207" s="43">
        <v>36434</v>
      </c>
      <c r="AR207" s="37" t="s">
        <v>170</v>
      </c>
      <c r="AS207" s="37" t="s">
        <v>192</v>
      </c>
      <c r="AT207" s="37" t="s">
        <v>325</v>
      </c>
      <c r="AU207" s="28">
        <v>2016</v>
      </c>
      <c r="AV207" s="38"/>
      <c r="AW207" s="38"/>
      <c r="AX207" s="38"/>
    </row>
    <row r="208" spans="1:50" x14ac:dyDescent="0.25">
      <c r="A208" s="26" t="s">
        <v>863</v>
      </c>
      <c r="B208" s="36" t="s">
        <v>860</v>
      </c>
      <c r="C208" s="37" t="s">
        <v>860</v>
      </c>
      <c r="D208" s="38">
        <v>772724</v>
      </c>
      <c r="E208" s="37" t="s">
        <v>188</v>
      </c>
      <c r="F208" s="38">
        <v>11</v>
      </c>
      <c r="G208" s="37" t="s">
        <v>176</v>
      </c>
      <c r="H208" s="37" t="s">
        <v>248</v>
      </c>
      <c r="I208" s="37" t="s">
        <v>249</v>
      </c>
      <c r="J208" s="37" t="s">
        <v>864</v>
      </c>
      <c r="K208" s="37" t="s">
        <v>169</v>
      </c>
      <c r="L208" s="39">
        <v>550000</v>
      </c>
      <c r="M208" s="40">
        <f t="shared" si="55"/>
        <v>558175.06193228741</v>
      </c>
      <c r="N208" s="40">
        <v>90000</v>
      </c>
      <c r="O208" s="40">
        <v>522836</v>
      </c>
      <c r="P208" s="40">
        <v>77264</v>
      </c>
      <c r="Q208" s="40">
        <v>324.61</v>
      </c>
      <c r="R208" s="40">
        <v>53.12</v>
      </c>
      <c r="S208" s="41" t="s">
        <v>14</v>
      </c>
      <c r="T208" s="40"/>
      <c r="U208" s="40"/>
      <c r="V208" s="41" t="s">
        <v>14</v>
      </c>
      <c r="W208" s="40"/>
      <c r="X208" s="40"/>
      <c r="Y208" s="40">
        <v>0</v>
      </c>
      <c r="Z208" s="41" t="s">
        <v>169</v>
      </c>
      <c r="AA208" s="40"/>
      <c r="AB208" s="40">
        <f t="shared" si="56"/>
        <v>91255.448997384476</v>
      </c>
      <c r="AC208" s="40">
        <f t="shared" si="57"/>
        <v>631750.61932287365</v>
      </c>
      <c r="AD208" s="40">
        <f t="shared" si="58"/>
        <v>95414.123801220558</v>
      </c>
      <c r="AE208" s="42">
        <f t="shared" si="59"/>
        <v>663338.15028901736</v>
      </c>
      <c r="AF208" s="42">
        <f t="shared" si="60"/>
        <v>100184.82999128159</v>
      </c>
      <c r="AG208" s="43">
        <v>36482</v>
      </c>
      <c r="AH208" s="38"/>
      <c r="AI208" s="44">
        <v>354.18</v>
      </c>
      <c r="AJ208" s="44">
        <v>352.1</v>
      </c>
      <c r="AK208" s="44">
        <v>348.07</v>
      </c>
      <c r="AL208" s="39"/>
      <c r="AM208" s="39"/>
      <c r="AN208" s="39"/>
      <c r="AO208" s="39"/>
      <c r="AP208" s="43">
        <v>42997</v>
      </c>
      <c r="AQ208" s="43">
        <v>36434</v>
      </c>
      <c r="AR208" s="37" t="s">
        <v>170</v>
      </c>
      <c r="AS208" s="37" t="s">
        <v>192</v>
      </c>
      <c r="AT208" s="37" t="s">
        <v>325</v>
      </c>
      <c r="AU208" s="28">
        <v>2016</v>
      </c>
      <c r="AV208" s="38"/>
      <c r="AW208" s="38"/>
      <c r="AX208" s="38"/>
    </row>
    <row r="209" spans="1:50" x14ac:dyDescent="0.25">
      <c r="A209" s="26" t="s">
        <v>865</v>
      </c>
      <c r="B209" s="36" t="s">
        <v>807</v>
      </c>
      <c r="C209" s="37" t="s">
        <v>807</v>
      </c>
      <c r="D209" s="38">
        <v>777773</v>
      </c>
      <c r="E209" s="37" t="s">
        <v>277</v>
      </c>
      <c r="F209" s="38">
        <v>99</v>
      </c>
      <c r="G209" s="37" t="s">
        <v>253</v>
      </c>
      <c r="H209" s="37" t="s">
        <v>866</v>
      </c>
      <c r="I209" s="37" t="s">
        <v>524</v>
      </c>
      <c r="J209" s="37" t="s">
        <v>867</v>
      </c>
      <c r="K209" s="37" t="s">
        <v>169</v>
      </c>
      <c r="L209" s="39">
        <v>110000</v>
      </c>
      <c r="M209" s="40">
        <f t="shared" si="55"/>
        <v>111635.01238645749</v>
      </c>
      <c r="N209" s="40">
        <v>25000</v>
      </c>
      <c r="O209" s="40">
        <v>88783</v>
      </c>
      <c r="P209" s="40">
        <v>5483</v>
      </c>
      <c r="Q209" s="40">
        <v>64.92</v>
      </c>
      <c r="R209" s="40">
        <v>14.76</v>
      </c>
      <c r="S209" s="41" t="s">
        <v>14</v>
      </c>
      <c r="T209" s="40"/>
      <c r="U209" s="40"/>
      <c r="V209" s="41" t="s">
        <v>14</v>
      </c>
      <c r="W209" s="40"/>
      <c r="X209" s="40"/>
      <c r="Y209" s="40">
        <v>0</v>
      </c>
      <c r="Z209" s="41" t="s">
        <v>169</v>
      </c>
      <c r="AA209" s="40"/>
      <c r="AB209" s="40">
        <f t="shared" si="56"/>
        <v>25348.735832606799</v>
      </c>
      <c r="AC209" s="40">
        <f t="shared" si="57"/>
        <v>126350.12386457474</v>
      </c>
      <c r="AD209" s="40">
        <f t="shared" si="58"/>
        <v>26503.923278116821</v>
      </c>
      <c r="AE209" s="42">
        <f t="shared" si="59"/>
        <v>132667.63005780347</v>
      </c>
      <c r="AF209" s="42">
        <f t="shared" si="60"/>
        <v>27829.119442022664</v>
      </c>
      <c r="AG209" s="43">
        <v>36526</v>
      </c>
      <c r="AH209" s="38"/>
      <c r="AI209" s="44">
        <v>55.64</v>
      </c>
      <c r="AJ209" s="44">
        <v>55.29</v>
      </c>
      <c r="AK209" s="44">
        <v>54.64</v>
      </c>
      <c r="AL209" s="39"/>
      <c r="AM209" s="39"/>
      <c r="AN209" s="39"/>
      <c r="AO209" s="39"/>
      <c r="AP209" s="43">
        <v>42997</v>
      </c>
      <c r="AQ209" s="43">
        <v>36434</v>
      </c>
      <c r="AR209" s="37" t="s">
        <v>170</v>
      </c>
      <c r="AS209" s="37" t="s">
        <v>192</v>
      </c>
      <c r="AT209" s="37" t="s">
        <v>868</v>
      </c>
      <c r="AU209" s="28">
        <v>2016</v>
      </c>
      <c r="AV209" s="38"/>
      <c r="AW209" s="38"/>
      <c r="AX209" s="38"/>
    </row>
    <row r="210" spans="1:50" x14ac:dyDescent="0.25">
      <c r="A210" s="26" t="s">
        <v>869</v>
      </c>
      <c r="B210" s="36" t="s">
        <v>187</v>
      </c>
      <c r="C210" s="37" t="s">
        <v>187</v>
      </c>
      <c r="D210" s="38">
        <v>772723</v>
      </c>
      <c r="E210" s="37" t="s">
        <v>194</v>
      </c>
      <c r="F210" s="38">
        <v>11</v>
      </c>
      <c r="G210" s="37" t="s">
        <v>176</v>
      </c>
      <c r="H210" s="37" t="s">
        <v>870</v>
      </c>
      <c r="I210" s="37" t="s">
        <v>214</v>
      </c>
      <c r="J210" s="37" t="s">
        <v>871</v>
      </c>
      <c r="K210" s="37" t="s">
        <v>169</v>
      </c>
      <c r="L210" s="39">
        <v>3150000</v>
      </c>
      <c r="M210" s="40">
        <f t="shared" si="55"/>
        <v>3196820.809248555</v>
      </c>
      <c r="N210" s="40">
        <v>714000</v>
      </c>
      <c r="O210" s="40">
        <v>3215934</v>
      </c>
      <c r="P210" s="40">
        <v>737950</v>
      </c>
      <c r="Q210" s="40">
        <v>1859.13</v>
      </c>
      <c r="R210" s="40">
        <v>421.4</v>
      </c>
      <c r="S210" s="41" t="s">
        <v>14</v>
      </c>
      <c r="T210" s="40"/>
      <c r="U210" s="40"/>
      <c r="V210" s="41" t="s">
        <v>14</v>
      </c>
      <c r="W210" s="40"/>
      <c r="X210" s="40"/>
      <c r="Y210" s="40">
        <v>0</v>
      </c>
      <c r="Z210" s="41" t="s">
        <v>169</v>
      </c>
      <c r="AA210" s="40"/>
      <c r="AB210" s="40">
        <f t="shared" si="56"/>
        <v>723959.89537925017</v>
      </c>
      <c r="AC210" s="40">
        <f t="shared" si="57"/>
        <v>3618208.0924855489</v>
      </c>
      <c r="AD210" s="40">
        <f t="shared" si="58"/>
        <v>756952.04882301646</v>
      </c>
      <c r="AE210" s="42">
        <f t="shared" si="59"/>
        <v>3799118.4971098267</v>
      </c>
      <c r="AF210" s="42">
        <f t="shared" si="60"/>
        <v>794799.65126416727</v>
      </c>
      <c r="AG210" s="43">
        <v>36526</v>
      </c>
      <c r="AH210" s="38"/>
      <c r="AI210" s="44">
        <v>2333.58</v>
      </c>
      <c r="AJ210" s="44">
        <v>2320.8200000000002</v>
      </c>
      <c r="AK210" s="44">
        <v>2294.66</v>
      </c>
      <c r="AL210" s="39"/>
      <c r="AM210" s="39"/>
      <c r="AN210" s="39"/>
      <c r="AO210" s="39"/>
      <c r="AP210" s="43">
        <v>43045</v>
      </c>
      <c r="AQ210" s="43">
        <v>36434</v>
      </c>
      <c r="AR210" s="37" t="s">
        <v>170</v>
      </c>
      <c r="AS210" s="37" t="s">
        <v>192</v>
      </c>
      <c r="AT210" s="37" t="s">
        <v>265</v>
      </c>
      <c r="AU210" s="28">
        <v>2016</v>
      </c>
      <c r="AV210" s="38"/>
      <c r="AW210" s="38"/>
      <c r="AX210" s="38"/>
    </row>
    <row r="211" spans="1:50" x14ac:dyDescent="0.25">
      <c r="A211" s="26" t="s">
        <v>869</v>
      </c>
      <c r="B211" s="36" t="s">
        <v>187</v>
      </c>
      <c r="C211" s="37" t="s">
        <v>187</v>
      </c>
      <c r="D211" s="38">
        <v>772723</v>
      </c>
      <c r="E211" s="37" t="s">
        <v>194</v>
      </c>
      <c r="F211" s="38">
        <v>99</v>
      </c>
      <c r="G211" s="37" t="s">
        <v>253</v>
      </c>
      <c r="H211" s="37" t="s">
        <v>872</v>
      </c>
      <c r="I211" s="37" t="s">
        <v>258</v>
      </c>
      <c r="J211" s="37" t="s">
        <v>873</v>
      </c>
      <c r="K211" s="37" t="s">
        <v>169</v>
      </c>
      <c r="L211" s="39">
        <v>530000</v>
      </c>
      <c r="M211" s="40">
        <f t="shared" si="55"/>
        <v>537877.78695293143</v>
      </c>
      <c r="N211" s="40">
        <v>16000</v>
      </c>
      <c r="O211" s="40">
        <v>493241</v>
      </c>
      <c r="P211" s="40">
        <v>350182</v>
      </c>
      <c r="Q211" s="40">
        <v>312.81</v>
      </c>
      <c r="R211" s="40">
        <v>9.44</v>
      </c>
      <c r="S211" s="41" t="s">
        <v>14</v>
      </c>
      <c r="T211" s="40"/>
      <c r="U211" s="40"/>
      <c r="V211" s="41" t="s">
        <v>14</v>
      </c>
      <c r="W211" s="40"/>
      <c r="X211" s="40"/>
      <c r="Y211" s="40">
        <v>0</v>
      </c>
      <c r="Z211" s="41" t="s">
        <v>169</v>
      </c>
      <c r="AA211" s="40"/>
      <c r="AB211" s="40">
        <f t="shared" si="56"/>
        <v>16223.190932868352</v>
      </c>
      <c r="AC211" s="40">
        <f t="shared" si="57"/>
        <v>608777.86952931457</v>
      </c>
      <c r="AD211" s="40">
        <f t="shared" si="58"/>
        <v>16962.510897994769</v>
      </c>
      <c r="AE211" s="42">
        <f t="shared" si="59"/>
        <v>639216.76300578029</v>
      </c>
      <c r="AF211" s="42">
        <f t="shared" si="60"/>
        <v>17810.636442894509</v>
      </c>
      <c r="AG211" s="43">
        <v>36526</v>
      </c>
      <c r="AH211" s="38"/>
      <c r="AI211" s="44">
        <v>497.79</v>
      </c>
      <c r="AJ211" s="44">
        <v>495.83</v>
      </c>
      <c r="AK211" s="44">
        <v>490.59</v>
      </c>
      <c r="AL211" s="39"/>
      <c r="AM211" s="39"/>
      <c r="AN211" s="39"/>
      <c r="AO211" s="39"/>
      <c r="AP211" s="43">
        <v>43045</v>
      </c>
      <c r="AQ211" s="43">
        <v>36434</v>
      </c>
      <c r="AR211" s="37" t="s">
        <v>170</v>
      </c>
      <c r="AS211" s="37" t="s">
        <v>192</v>
      </c>
      <c r="AT211" s="37" t="s">
        <v>874</v>
      </c>
      <c r="AU211" s="28">
        <v>2016</v>
      </c>
      <c r="AV211" s="38"/>
      <c r="AW211" s="38"/>
      <c r="AX211" s="38"/>
    </row>
    <row r="212" spans="1:50" x14ac:dyDescent="0.25">
      <c r="A212" s="26" t="s">
        <v>875</v>
      </c>
      <c r="B212" s="36" t="s">
        <v>311</v>
      </c>
      <c r="C212" s="37" t="s">
        <v>311</v>
      </c>
      <c r="D212" s="38">
        <v>772724</v>
      </c>
      <c r="E212" s="37" t="s">
        <v>188</v>
      </c>
      <c r="F212" s="38">
        <v>16</v>
      </c>
      <c r="G212" s="37" t="s">
        <v>421</v>
      </c>
      <c r="H212" s="37" t="s">
        <v>876</v>
      </c>
      <c r="I212" s="37" t="s">
        <v>877</v>
      </c>
      <c r="J212" s="37" t="s">
        <v>878</v>
      </c>
      <c r="K212" s="37" t="s">
        <v>169</v>
      </c>
      <c r="L212" s="39">
        <v>5250000</v>
      </c>
      <c r="M212" s="40">
        <f t="shared" si="55"/>
        <v>5328034.6820809254</v>
      </c>
      <c r="N212" s="40"/>
      <c r="O212" s="40">
        <v>4932413</v>
      </c>
      <c r="P212" s="40"/>
      <c r="Q212" s="40">
        <v>3098.55</v>
      </c>
      <c r="R212" s="40"/>
      <c r="S212" s="41" t="s">
        <v>14</v>
      </c>
      <c r="T212" s="40"/>
      <c r="U212" s="40"/>
      <c r="V212" s="41" t="s">
        <v>14</v>
      </c>
      <c r="W212" s="40"/>
      <c r="X212" s="40"/>
      <c r="Y212" s="40">
        <v>0</v>
      </c>
      <c r="Z212" s="41" t="s">
        <v>169</v>
      </c>
      <c r="AA212" s="40"/>
      <c r="AB212" s="40">
        <f t="shared" si="56"/>
        <v>0</v>
      </c>
      <c r="AC212" s="40">
        <f t="shared" si="57"/>
        <v>6030346.8208092488</v>
      </c>
      <c r="AD212" s="40">
        <f t="shared" si="58"/>
        <v>0</v>
      </c>
      <c r="AE212" s="42">
        <f t="shared" si="59"/>
        <v>6331864.1618497111</v>
      </c>
      <c r="AF212" s="42">
        <f t="shared" si="60"/>
        <v>0</v>
      </c>
      <c r="AG212" s="43">
        <v>38718</v>
      </c>
      <c r="AH212" s="38"/>
      <c r="AI212" s="44">
        <v>2911.11</v>
      </c>
      <c r="AJ212" s="44">
        <v>3103.37</v>
      </c>
      <c r="AK212" s="44">
        <v>3067.25</v>
      </c>
      <c r="AL212" s="39"/>
      <c r="AM212" s="39"/>
      <c r="AN212" s="39"/>
      <c r="AO212" s="39"/>
      <c r="AP212" s="43">
        <v>42997</v>
      </c>
      <c r="AQ212" s="43">
        <v>38855</v>
      </c>
      <c r="AR212" s="37" t="s">
        <v>170</v>
      </c>
      <c r="AS212" s="37" t="s">
        <v>170</v>
      </c>
      <c r="AT212" s="37" t="s">
        <v>357</v>
      </c>
      <c r="AU212" s="28">
        <v>2016</v>
      </c>
      <c r="AV212" s="38"/>
      <c r="AW212" s="38"/>
      <c r="AX212" s="38"/>
    </row>
    <row r="213" spans="1:50" x14ac:dyDescent="0.25">
      <c r="A213" s="26" t="s">
        <v>879</v>
      </c>
      <c r="B213" s="36" t="s">
        <v>174</v>
      </c>
      <c r="C213" s="37" t="s">
        <v>174</v>
      </c>
      <c r="D213" s="38">
        <v>772723</v>
      </c>
      <c r="E213" s="37" t="s">
        <v>194</v>
      </c>
      <c r="F213" s="38">
        <v>99</v>
      </c>
      <c r="G213" s="37" t="s">
        <v>253</v>
      </c>
      <c r="H213" s="37" t="s">
        <v>880</v>
      </c>
      <c r="I213" s="37" t="s">
        <v>214</v>
      </c>
      <c r="J213" s="37" t="s">
        <v>881</v>
      </c>
      <c r="K213" s="37" t="s">
        <v>169</v>
      </c>
      <c r="L213" s="39">
        <v>1700000</v>
      </c>
      <c r="M213" s="40">
        <f t="shared" si="55"/>
        <v>1725268.3732452518</v>
      </c>
      <c r="N213" s="40">
        <v>390000</v>
      </c>
      <c r="O213" s="40">
        <v>1578372</v>
      </c>
      <c r="P213" s="40">
        <v>346444</v>
      </c>
      <c r="Q213" s="40">
        <v>1003.34</v>
      </c>
      <c r="R213" s="40">
        <v>230.18</v>
      </c>
      <c r="S213" s="41" t="s">
        <v>14</v>
      </c>
      <c r="T213" s="40"/>
      <c r="U213" s="40"/>
      <c r="V213" s="41" t="s">
        <v>14</v>
      </c>
      <c r="W213" s="40"/>
      <c r="X213" s="40"/>
      <c r="Y213" s="40">
        <v>0</v>
      </c>
      <c r="Z213" s="41" t="s">
        <v>169</v>
      </c>
      <c r="AA213" s="40"/>
      <c r="AB213" s="40">
        <f t="shared" si="56"/>
        <v>395440.27898866608</v>
      </c>
      <c r="AC213" s="40">
        <f t="shared" si="57"/>
        <v>1952683.7324525183</v>
      </c>
      <c r="AD213" s="40">
        <f t="shared" si="58"/>
        <v>413461.20313862246</v>
      </c>
      <c r="AE213" s="42">
        <f t="shared" si="59"/>
        <v>2050317.9190751442</v>
      </c>
      <c r="AF213" s="42">
        <f t="shared" si="60"/>
        <v>434134.26329555362</v>
      </c>
      <c r="AG213" s="43">
        <v>36526</v>
      </c>
      <c r="AH213" s="38"/>
      <c r="AI213" s="44">
        <v>1136.03</v>
      </c>
      <c r="AJ213" s="44">
        <v>1129.76</v>
      </c>
      <c r="AK213" s="44">
        <v>1117</v>
      </c>
      <c r="AL213" s="39"/>
      <c r="AM213" s="39"/>
      <c r="AN213" s="39"/>
      <c r="AO213" s="39"/>
      <c r="AP213" s="43">
        <v>42997</v>
      </c>
      <c r="AQ213" s="43">
        <v>36434</v>
      </c>
      <c r="AR213" s="37" t="s">
        <v>170</v>
      </c>
      <c r="AS213" s="37" t="s">
        <v>192</v>
      </c>
      <c r="AT213" s="37" t="s">
        <v>325</v>
      </c>
      <c r="AU213" s="28">
        <v>2016</v>
      </c>
      <c r="AV213" s="38"/>
      <c r="AW213" s="38"/>
      <c r="AX213" s="38"/>
    </row>
    <row r="214" spans="1:50" x14ac:dyDescent="0.25">
      <c r="A214" s="26" t="s">
        <v>882</v>
      </c>
      <c r="B214" s="36" t="s">
        <v>307</v>
      </c>
      <c r="C214" s="37" t="s">
        <v>307</v>
      </c>
      <c r="D214" s="38">
        <v>773733</v>
      </c>
      <c r="E214" s="37" t="s">
        <v>883</v>
      </c>
      <c r="F214" s="38">
        <v>11</v>
      </c>
      <c r="G214" s="37" t="s">
        <v>176</v>
      </c>
      <c r="H214" s="37" t="s">
        <v>884</v>
      </c>
      <c r="I214" s="37" t="s">
        <v>169</v>
      </c>
      <c r="J214" s="37" t="s">
        <v>885</v>
      </c>
      <c r="K214" s="37" t="s">
        <v>169</v>
      </c>
      <c r="L214" s="39">
        <v>560000</v>
      </c>
      <c r="M214" s="40">
        <f t="shared" si="55"/>
        <v>568323.6994219654</v>
      </c>
      <c r="N214" s="40">
        <v>60000</v>
      </c>
      <c r="O214" s="40">
        <v>553723</v>
      </c>
      <c r="P214" s="40">
        <v>12128</v>
      </c>
      <c r="Q214" s="40">
        <v>330.51</v>
      </c>
      <c r="R214" s="40">
        <v>35.409999999999997</v>
      </c>
      <c r="S214" s="41" t="s">
        <v>14</v>
      </c>
      <c r="T214" s="40"/>
      <c r="U214" s="40"/>
      <c r="V214" s="41" t="s">
        <v>14</v>
      </c>
      <c r="W214" s="40"/>
      <c r="X214" s="40"/>
      <c r="Y214" s="40">
        <v>0</v>
      </c>
      <c r="Z214" s="41" t="s">
        <v>169</v>
      </c>
      <c r="AA214" s="40"/>
      <c r="AB214" s="40">
        <f t="shared" si="56"/>
        <v>60836.965998256317</v>
      </c>
      <c r="AC214" s="40">
        <f t="shared" si="57"/>
        <v>643236.99421965319</v>
      </c>
      <c r="AD214" s="40">
        <f t="shared" si="58"/>
        <v>63609.415867480377</v>
      </c>
      <c r="AE214" s="42">
        <f t="shared" si="59"/>
        <v>675398.84393063583</v>
      </c>
      <c r="AF214" s="42">
        <f t="shared" si="60"/>
        <v>66789.886660854405</v>
      </c>
      <c r="AG214" s="43">
        <v>42186</v>
      </c>
      <c r="AH214" s="38"/>
      <c r="AI214" s="44">
        <v>333.97</v>
      </c>
      <c r="AJ214" s="44">
        <v>331.77</v>
      </c>
      <c r="AK214" s="44"/>
      <c r="AL214" s="39"/>
      <c r="AM214" s="39"/>
      <c r="AN214" s="39"/>
      <c r="AO214" s="39"/>
      <c r="AP214" s="43">
        <v>43003</v>
      </c>
      <c r="AQ214" s="43">
        <v>42398</v>
      </c>
      <c r="AR214" s="37" t="s">
        <v>170</v>
      </c>
      <c r="AS214" s="37" t="s">
        <v>170</v>
      </c>
      <c r="AT214" s="37" t="s">
        <v>886</v>
      </c>
      <c r="AU214" s="28">
        <v>2016</v>
      </c>
      <c r="AV214" s="38"/>
      <c r="AW214" s="38"/>
      <c r="AX214" s="38"/>
    </row>
    <row r="215" spans="1:50" x14ac:dyDescent="0.25">
      <c r="A215" s="26" t="s">
        <v>882</v>
      </c>
      <c r="B215" s="36" t="s">
        <v>307</v>
      </c>
      <c r="C215" s="37" t="s">
        <v>307</v>
      </c>
      <c r="D215" s="38">
        <v>772724</v>
      </c>
      <c r="E215" s="37" t="s">
        <v>188</v>
      </c>
      <c r="F215" s="38">
        <v>12</v>
      </c>
      <c r="G215" s="37" t="s">
        <v>165</v>
      </c>
      <c r="H215" s="37" t="s">
        <v>887</v>
      </c>
      <c r="I215" s="37" t="s">
        <v>169</v>
      </c>
      <c r="J215" s="37" t="s">
        <v>888</v>
      </c>
      <c r="K215" s="37" t="s">
        <v>169</v>
      </c>
      <c r="L215" s="39"/>
      <c r="M215" s="40">
        <f t="shared" si="55"/>
        <v>0</v>
      </c>
      <c r="N215" s="40">
        <v>35000</v>
      </c>
      <c r="O215" s="40"/>
      <c r="P215" s="40">
        <v>75000</v>
      </c>
      <c r="Q215" s="40"/>
      <c r="R215" s="40">
        <v>20.66</v>
      </c>
      <c r="S215" s="41" t="s">
        <v>14</v>
      </c>
      <c r="T215" s="40"/>
      <c r="U215" s="40"/>
      <c r="V215" s="41" t="s">
        <v>14</v>
      </c>
      <c r="W215" s="40"/>
      <c r="X215" s="40"/>
      <c r="Y215" s="40">
        <v>0</v>
      </c>
      <c r="Z215" s="41" t="s">
        <v>169</v>
      </c>
      <c r="AA215" s="40"/>
      <c r="AB215" s="40">
        <f t="shared" si="56"/>
        <v>35488.230165649518</v>
      </c>
      <c r="AC215" s="40">
        <f t="shared" si="57"/>
        <v>0</v>
      </c>
      <c r="AD215" s="40">
        <f t="shared" si="58"/>
        <v>37105.492589363552</v>
      </c>
      <c r="AE215" s="42">
        <f t="shared" si="59"/>
        <v>0</v>
      </c>
      <c r="AF215" s="42">
        <f t="shared" si="60"/>
        <v>38960.76721883173</v>
      </c>
      <c r="AG215" s="43">
        <v>42005</v>
      </c>
      <c r="AH215" s="38"/>
      <c r="AI215" s="44">
        <v>44.27</v>
      </c>
      <c r="AJ215" s="44">
        <v>44.27</v>
      </c>
      <c r="AK215" s="44"/>
      <c r="AL215" s="39"/>
      <c r="AM215" s="39"/>
      <c r="AN215" s="39"/>
      <c r="AO215" s="39"/>
      <c r="AP215" s="43">
        <v>43003</v>
      </c>
      <c r="AQ215" s="43">
        <v>42408</v>
      </c>
      <c r="AR215" s="37" t="s">
        <v>170</v>
      </c>
      <c r="AS215" s="37" t="s">
        <v>170</v>
      </c>
      <c r="AT215" s="37" t="s">
        <v>357</v>
      </c>
      <c r="AU215" s="28">
        <v>2016</v>
      </c>
      <c r="AV215" s="38"/>
      <c r="AW215" s="38"/>
      <c r="AX215" s="38"/>
    </row>
    <row r="216" spans="1:50" x14ac:dyDescent="0.25">
      <c r="A216" s="26" t="s">
        <v>889</v>
      </c>
      <c r="B216" s="36" t="s">
        <v>311</v>
      </c>
      <c r="C216" s="37" t="s">
        <v>311</v>
      </c>
      <c r="D216" s="38">
        <v>777772</v>
      </c>
      <c r="E216" s="37" t="s">
        <v>175</v>
      </c>
      <c r="F216" s="38">
        <v>99</v>
      </c>
      <c r="G216" s="37" t="s">
        <v>253</v>
      </c>
      <c r="H216" s="37" t="s">
        <v>890</v>
      </c>
      <c r="I216" s="37" t="s">
        <v>178</v>
      </c>
      <c r="J216" s="37" t="s">
        <v>891</v>
      </c>
      <c r="K216" s="37" t="s">
        <v>169</v>
      </c>
      <c r="L216" s="39">
        <v>2040000</v>
      </c>
      <c r="M216" s="40">
        <f t="shared" si="55"/>
        <v>2070322.0478943023</v>
      </c>
      <c r="N216" s="40"/>
      <c r="O216" s="40">
        <v>1894047</v>
      </c>
      <c r="P216" s="40"/>
      <c r="Q216" s="40">
        <v>1204.01</v>
      </c>
      <c r="R216" s="40"/>
      <c r="S216" s="41" t="s">
        <v>14</v>
      </c>
      <c r="T216" s="40"/>
      <c r="U216" s="40"/>
      <c r="V216" s="41" t="s">
        <v>14</v>
      </c>
      <c r="W216" s="40"/>
      <c r="X216" s="40"/>
      <c r="Y216" s="40">
        <v>0</v>
      </c>
      <c r="Z216" s="41" t="s">
        <v>169</v>
      </c>
      <c r="AA216" s="40"/>
      <c r="AB216" s="40">
        <f t="shared" si="56"/>
        <v>0</v>
      </c>
      <c r="AC216" s="40">
        <f t="shared" si="57"/>
        <v>2343220.478943022</v>
      </c>
      <c r="AD216" s="40">
        <f t="shared" si="58"/>
        <v>0</v>
      </c>
      <c r="AE216" s="42">
        <f t="shared" si="59"/>
        <v>2460381.5028901733</v>
      </c>
      <c r="AF216" s="42">
        <f t="shared" si="60"/>
        <v>0</v>
      </c>
      <c r="AG216" s="43">
        <v>36526</v>
      </c>
      <c r="AH216" s="38"/>
      <c r="AI216" s="44">
        <v>1117.8699999999999</v>
      </c>
      <c r="AJ216" s="44">
        <v>1110.3499999999999</v>
      </c>
      <c r="AK216" s="44">
        <v>1097.2</v>
      </c>
      <c r="AL216" s="39"/>
      <c r="AM216" s="39"/>
      <c r="AN216" s="39"/>
      <c r="AO216" s="39"/>
      <c r="AP216" s="43">
        <v>42997</v>
      </c>
      <c r="AQ216" s="43">
        <v>36434</v>
      </c>
      <c r="AR216" s="37" t="s">
        <v>170</v>
      </c>
      <c r="AS216" s="37" t="s">
        <v>192</v>
      </c>
      <c r="AT216" s="37" t="s">
        <v>325</v>
      </c>
      <c r="AU216" s="28">
        <v>2016</v>
      </c>
      <c r="AV216" s="38"/>
      <c r="AW216" s="38"/>
      <c r="AX216" s="38"/>
    </row>
    <row r="217" spans="1:50" x14ac:dyDescent="0.25">
      <c r="A217" s="26" t="s">
        <v>892</v>
      </c>
      <c r="B217" s="36" t="s">
        <v>307</v>
      </c>
      <c r="C217" s="37" t="s">
        <v>307</v>
      </c>
      <c r="D217" s="38">
        <v>777772</v>
      </c>
      <c r="E217" s="37" t="s">
        <v>175</v>
      </c>
      <c r="F217" s="38">
        <v>11</v>
      </c>
      <c r="G217" s="37" t="s">
        <v>176</v>
      </c>
      <c r="H217" s="37" t="s">
        <v>21</v>
      </c>
      <c r="I217" s="37" t="s">
        <v>320</v>
      </c>
      <c r="J217" s="37" t="s">
        <v>893</v>
      </c>
      <c r="K217" s="37" t="s">
        <v>169</v>
      </c>
      <c r="L217" s="39">
        <v>54600000</v>
      </c>
      <c r="M217" s="40">
        <f t="shared" si="55"/>
        <v>55411560.693641618</v>
      </c>
      <c r="N217" s="40"/>
      <c r="O217" s="40">
        <v>51297100</v>
      </c>
      <c r="P217" s="40"/>
      <c r="Q217" s="40">
        <v>32224.92</v>
      </c>
      <c r="R217" s="40"/>
      <c r="S217" s="41" t="s">
        <v>14</v>
      </c>
      <c r="T217" s="40"/>
      <c r="U217" s="40"/>
      <c r="V217" s="41" t="s">
        <v>14</v>
      </c>
      <c r="W217" s="40"/>
      <c r="X217" s="40"/>
      <c r="Y217" s="40">
        <v>0</v>
      </c>
      <c r="Z217" s="41" t="s">
        <v>169</v>
      </c>
      <c r="AA217" s="40"/>
      <c r="AB217" s="40">
        <f t="shared" si="56"/>
        <v>0</v>
      </c>
      <c r="AC217" s="40">
        <f t="shared" si="57"/>
        <v>62715606.936416179</v>
      </c>
      <c r="AD217" s="40">
        <f t="shared" si="58"/>
        <v>0</v>
      </c>
      <c r="AE217" s="42">
        <f t="shared" si="59"/>
        <v>65851387.283236988</v>
      </c>
      <c r="AF217" s="42">
        <f t="shared" si="60"/>
        <v>0</v>
      </c>
      <c r="AG217" s="43">
        <v>36526</v>
      </c>
      <c r="AH217" s="38"/>
      <c r="AI217" s="44">
        <v>30275.55</v>
      </c>
      <c r="AJ217" s="44">
        <v>30072.02</v>
      </c>
      <c r="AK217" s="44">
        <v>29715.83</v>
      </c>
      <c r="AL217" s="39"/>
      <c r="AM217" s="39"/>
      <c r="AN217" s="39"/>
      <c r="AO217" s="39"/>
      <c r="AP217" s="43">
        <v>42997</v>
      </c>
      <c r="AQ217" s="43">
        <v>36434</v>
      </c>
      <c r="AR217" s="37" t="s">
        <v>170</v>
      </c>
      <c r="AS217" s="37" t="s">
        <v>192</v>
      </c>
      <c r="AT217" s="37" t="s">
        <v>325</v>
      </c>
      <c r="AU217" s="28">
        <v>2016</v>
      </c>
      <c r="AV217" s="38"/>
      <c r="AW217" s="38"/>
      <c r="AX217" s="38"/>
    </row>
    <row r="218" spans="1:50" x14ac:dyDescent="0.25">
      <c r="A218" s="26" t="s">
        <v>894</v>
      </c>
      <c r="B218" s="36" t="s">
        <v>307</v>
      </c>
      <c r="C218" s="37" t="s">
        <v>307</v>
      </c>
      <c r="D218" s="38">
        <v>772724</v>
      </c>
      <c r="E218" s="37" t="s">
        <v>188</v>
      </c>
      <c r="F218" s="38">
        <v>99</v>
      </c>
      <c r="G218" s="37" t="s">
        <v>253</v>
      </c>
      <c r="H218" s="37" t="s">
        <v>26</v>
      </c>
      <c r="I218" s="37" t="s">
        <v>895</v>
      </c>
      <c r="J218" s="37" t="s">
        <v>896</v>
      </c>
      <c r="K218" s="37" t="s">
        <v>169</v>
      </c>
      <c r="L218" s="39">
        <v>54100000</v>
      </c>
      <c r="M218" s="40">
        <f t="shared" si="55"/>
        <v>54904128.819157727</v>
      </c>
      <c r="N218" s="40"/>
      <c r="O218" s="40">
        <v>50803859</v>
      </c>
      <c r="P218" s="40">
        <v>4569915</v>
      </c>
      <c r="Q218" s="40">
        <v>31929.82</v>
      </c>
      <c r="R218" s="40"/>
      <c r="S218" s="41" t="s">
        <v>14</v>
      </c>
      <c r="T218" s="40"/>
      <c r="U218" s="40"/>
      <c r="V218" s="41" t="s">
        <v>14</v>
      </c>
      <c r="W218" s="40"/>
      <c r="X218" s="40"/>
      <c r="Y218" s="40">
        <v>0</v>
      </c>
      <c r="Z218" s="41" t="s">
        <v>169</v>
      </c>
      <c r="AA218" s="40"/>
      <c r="AB218" s="40">
        <f t="shared" si="56"/>
        <v>0</v>
      </c>
      <c r="AC218" s="40">
        <f t="shared" si="57"/>
        <v>62141288.191577211</v>
      </c>
      <c r="AD218" s="40">
        <f t="shared" si="58"/>
        <v>0</v>
      </c>
      <c r="AE218" s="42">
        <f t="shared" si="59"/>
        <v>65248352.601156071</v>
      </c>
      <c r="AF218" s="42">
        <f t="shared" si="60"/>
        <v>0</v>
      </c>
      <c r="AG218" s="43">
        <v>40360</v>
      </c>
      <c r="AH218" s="38"/>
      <c r="AI218" s="44">
        <v>32681.599999999999</v>
      </c>
      <c r="AJ218" s="44">
        <v>32480.02</v>
      </c>
      <c r="AK218" s="44">
        <v>32103.56</v>
      </c>
      <c r="AL218" s="39"/>
      <c r="AM218" s="39"/>
      <c r="AN218" s="39"/>
      <c r="AO218" s="39"/>
      <c r="AP218" s="43">
        <v>42997</v>
      </c>
      <c r="AQ218" s="43">
        <v>36434</v>
      </c>
      <c r="AR218" s="37" t="s">
        <v>170</v>
      </c>
      <c r="AS218" s="37" t="s">
        <v>192</v>
      </c>
      <c r="AT218" s="37" t="s">
        <v>325</v>
      </c>
      <c r="AU218" s="28">
        <v>2016</v>
      </c>
      <c r="AV218" s="38"/>
      <c r="AW218" s="38"/>
      <c r="AX218" s="38"/>
    </row>
    <row r="219" spans="1:50" x14ac:dyDescent="0.25">
      <c r="A219" s="26" t="s">
        <v>892</v>
      </c>
      <c r="B219" s="36" t="s">
        <v>307</v>
      </c>
      <c r="C219" s="37" t="s">
        <v>307</v>
      </c>
      <c r="D219" s="38">
        <v>997973</v>
      </c>
      <c r="E219" s="37" t="s">
        <v>318</v>
      </c>
      <c r="F219" s="38">
        <v>12</v>
      </c>
      <c r="G219" s="37" t="s">
        <v>165</v>
      </c>
      <c r="H219" s="37" t="s">
        <v>897</v>
      </c>
      <c r="I219" s="37" t="s">
        <v>320</v>
      </c>
      <c r="J219" s="37" t="s">
        <v>898</v>
      </c>
      <c r="K219" s="37" t="s">
        <v>169</v>
      </c>
      <c r="L219" s="39"/>
      <c r="M219" s="40">
        <f t="shared" si="55"/>
        <v>0</v>
      </c>
      <c r="N219" s="40">
        <v>13045000</v>
      </c>
      <c r="O219" s="40"/>
      <c r="P219" s="40">
        <v>11257480</v>
      </c>
      <c r="Q219" s="40"/>
      <c r="R219" s="40">
        <v>7699.16</v>
      </c>
      <c r="S219" s="41" t="s">
        <v>14</v>
      </c>
      <c r="T219" s="40"/>
      <c r="U219" s="40"/>
      <c r="V219" s="41" t="s">
        <v>14</v>
      </c>
      <c r="W219" s="40"/>
      <c r="X219" s="40"/>
      <c r="Y219" s="40">
        <v>0</v>
      </c>
      <c r="Z219" s="41" t="s">
        <v>169</v>
      </c>
      <c r="AA219" s="40"/>
      <c r="AB219" s="40">
        <f t="shared" si="56"/>
        <v>13226970.357454227</v>
      </c>
      <c r="AC219" s="40">
        <f t="shared" si="57"/>
        <v>0</v>
      </c>
      <c r="AD219" s="40">
        <f t="shared" si="58"/>
        <v>13829747.166521357</v>
      </c>
      <c r="AE219" s="42">
        <f t="shared" si="59"/>
        <v>0</v>
      </c>
      <c r="AF219" s="42">
        <f t="shared" si="60"/>
        <v>14521234.524847426</v>
      </c>
      <c r="AG219" s="43">
        <v>39083</v>
      </c>
      <c r="AH219" s="38"/>
      <c r="AI219" s="44">
        <v>6644.16</v>
      </c>
      <c r="AJ219" s="44">
        <v>6644.16</v>
      </c>
      <c r="AK219" s="44">
        <v>6568.23</v>
      </c>
      <c r="AL219" s="39"/>
      <c r="AM219" s="39"/>
      <c r="AN219" s="39"/>
      <c r="AO219" s="39"/>
      <c r="AP219" s="43">
        <v>42997</v>
      </c>
      <c r="AQ219" s="43">
        <v>39335</v>
      </c>
      <c r="AR219" s="37" t="s">
        <v>170</v>
      </c>
      <c r="AS219" s="37" t="s">
        <v>170</v>
      </c>
      <c r="AT219" s="37" t="s">
        <v>325</v>
      </c>
      <c r="AU219" s="28">
        <v>2016</v>
      </c>
      <c r="AV219" s="38"/>
      <c r="AW219" s="38"/>
      <c r="AX219" s="38"/>
    </row>
    <row r="220" spans="1:50" x14ac:dyDescent="0.25">
      <c r="A220" s="61" t="s">
        <v>892</v>
      </c>
      <c r="B220" s="62" t="s">
        <v>307</v>
      </c>
      <c r="C220" s="63" t="s">
        <v>307</v>
      </c>
      <c r="D220" s="64">
        <v>777772</v>
      </c>
      <c r="E220" s="63" t="s">
        <v>175</v>
      </c>
      <c r="F220" s="64">
        <v>16</v>
      </c>
      <c r="G220" s="63" t="s">
        <v>421</v>
      </c>
      <c r="H220" s="63" t="s">
        <v>899</v>
      </c>
      <c r="I220" s="63" t="s">
        <v>169</v>
      </c>
      <c r="J220" s="63" t="s">
        <v>900</v>
      </c>
      <c r="K220" s="63" t="s">
        <v>169</v>
      </c>
      <c r="L220" s="65">
        <v>2950000</v>
      </c>
      <c r="M220" s="66">
        <f t="shared" si="55"/>
        <v>2993848.0594549961</v>
      </c>
      <c r="N220" s="66"/>
      <c r="O220" s="66">
        <v>2291482</v>
      </c>
      <c r="P220" s="66"/>
      <c r="Q220" s="66">
        <v>1741.09</v>
      </c>
      <c r="R220" s="66"/>
      <c r="S220" s="67" t="s">
        <v>14</v>
      </c>
      <c r="T220" s="66"/>
      <c r="U220" s="66"/>
      <c r="V220" s="67" t="s">
        <v>14</v>
      </c>
      <c r="W220" s="66"/>
      <c r="X220" s="66"/>
      <c r="Y220" s="66">
        <v>2010</v>
      </c>
      <c r="Z220" s="67" t="s">
        <v>169</v>
      </c>
      <c r="AA220" s="66"/>
      <c r="AB220" s="66">
        <f t="shared" si="56"/>
        <v>0</v>
      </c>
      <c r="AC220" s="66">
        <f t="shared" si="57"/>
        <v>3388480.5945499586</v>
      </c>
      <c r="AD220" s="66">
        <f t="shared" si="58"/>
        <v>0</v>
      </c>
      <c r="AE220" s="66">
        <f t="shared" si="59"/>
        <v>3557904.6242774567</v>
      </c>
      <c r="AF220" s="66">
        <f t="shared" si="60"/>
        <v>0</v>
      </c>
      <c r="AG220" s="68">
        <v>40360</v>
      </c>
      <c r="AH220" s="64"/>
      <c r="AI220" s="69">
        <v>1352.43</v>
      </c>
      <c r="AJ220" s="69">
        <v>1343.34</v>
      </c>
      <c r="AK220" s="69">
        <v>1327.43</v>
      </c>
      <c r="AL220" s="65"/>
      <c r="AM220" s="65"/>
      <c r="AN220" s="65"/>
      <c r="AO220" s="65"/>
      <c r="AP220" s="68">
        <v>42997</v>
      </c>
      <c r="AQ220" s="68">
        <v>40364</v>
      </c>
      <c r="AR220" s="63" t="s">
        <v>170</v>
      </c>
      <c r="AS220" s="63" t="s">
        <v>170</v>
      </c>
      <c r="AT220" s="63" t="s">
        <v>486</v>
      </c>
      <c r="AU220" s="49">
        <v>2016</v>
      </c>
      <c r="AV220" s="64"/>
      <c r="AW220" s="64"/>
      <c r="AX220" s="64"/>
    </row>
    <row r="221" spans="1:50" x14ac:dyDescent="0.25">
      <c r="A221" s="26" t="s">
        <v>901</v>
      </c>
      <c r="B221" s="36" t="s">
        <v>807</v>
      </c>
      <c r="C221" s="37" t="s">
        <v>807</v>
      </c>
      <c r="D221" s="38">
        <v>772724</v>
      </c>
      <c r="E221" s="37" t="s">
        <v>188</v>
      </c>
      <c r="F221" s="38">
        <v>11</v>
      </c>
      <c r="G221" s="37" t="s">
        <v>176</v>
      </c>
      <c r="H221" s="37" t="s">
        <v>248</v>
      </c>
      <c r="I221" s="37" t="s">
        <v>249</v>
      </c>
      <c r="J221" s="37" t="s">
        <v>902</v>
      </c>
      <c r="K221" s="37" t="s">
        <v>169</v>
      </c>
      <c r="L221" s="39">
        <v>525000</v>
      </c>
      <c r="M221" s="40">
        <f t="shared" si="55"/>
        <v>532803.4682080925</v>
      </c>
      <c r="N221" s="40">
        <v>100000</v>
      </c>
      <c r="O221" s="40">
        <v>493241</v>
      </c>
      <c r="P221" s="40">
        <v>77264</v>
      </c>
      <c r="Q221" s="40">
        <v>309.86</v>
      </c>
      <c r="R221" s="40">
        <v>59.02</v>
      </c>
      <c r="S221" s="41" t="s">
        <v>14</v>
      </c>
      <c r="T221" s="40"/>
      <c r="U221" s="40"/>
      <c r="V221" s="41" t="s">
        <v>14</v>
      </c>
      <c r="W221" s="40"/>
      <c r="X221" s="40"/>
      <c r="Y221" s="40">
        <v>0</v>
      </c>
      <c r="Z221" s="41" t="s">
        <v>169</v>
      </c>
      <c r="AA221" s="40"/>
      <c r="AB221" s="40">
        <f t="shared" si="56"/>
        <v>101394.9433304272</v>
      </c>
      <c r="AC221" s="40">
        <f t="shared" si="57"/>
        <v>603034.68208092486</v>
      </c>
      <c r="AD221" s="40">
        <f t="shared" si="58"/>
        <v>106015.69311246728</v>
      </c>
      <c r="AE221" s="42">
        <f t="shared" si="59"/>
        <v>633186.41618497111</v>
      </c>
      <c r="AF221" s="42">
        <f t="shared" si="60"/>
        <v>111316.47776809066</v>
      </c>
      <c r="AG221" s="43">
        <v>36482</v>
      </c>
      <c r="AH221" s="38"/>
      <c r="AI221" s="44">
        <v>336.71</v>
      </c>
      <c r="AJ221" s="44">
        <v>334.75</v>
      </c>
      <c r="AK221" s="44">
        <v>330.93</v>
      </c>
      <c r="AL221" s="39"/>
      <c r="AM221" s="39"/>
      <c r="AN221" s="39"/>
      <c r="AO221" s="39"/>
      <c r="AP221" s="43">
        <v>42997</v>
      </c>
      <c r="AQ221" s="43">
        <v>36434</v>
      </c>
      <c r="AR221" s="37" t="s">
        <v>170</v>
      </c>
      <c r="AS221" s="37" t="s">
        <v>192</v>
      </c>
      <c r="AT221" s="37" t="s">
        <v>325</v>
      </c>
      <c r="AU221" s="28">
        <v>2016</v>
      </c>
      <c r="AV221" s="38"/>
      <c r="AW221" s="38"/>
      <c r="AX221" s="38"/>
    </row>
    <row r="222" spans="1:50" x14ac:dyDescent="0.25">
      <c r="A222" s="26" t="s">
        <v>903</v>
      </c>
      <c r="B222" s="36" t="s">
        <v>807</v>
      </c>
      <c r="C222" s="37" t="s">
        <v>807</v>
      </c>
      <c r="D222" s="38">
        <v>772723</v>
      </c>
      <c r="E222" s="37" t="s">
        <v>194</v>
      </c>
      <c r="F222" s="38">
        <v>11</v>
      </c>
      <c r="G222" s="37" t="s">
        <v>176</v>
      </c>
      <c r="H222" s="37" t="s">
        <v>904</v>
      </c>
      <c r="I222" s="37" t="s">
        <v>214</v>
      </c>
      <c r="J222" s="37" t="s">
        <v>905</v>
      </c>
      <c r="K222" s="37" t="s">
        <v>169</v>
      </c>
      <c r="L222" s="39">
        <v>2300000</v>
      </c>
      <c r="M222" s="40">
        <f t="shared" si="55"/>
        <v>2334186.6226259293</v>
      </c>
      <c r="N222" s="40">
        <v>450000</v>
      </c>
      <c r="O222" s="40">
        <v>2170261</v>
      </c>
      <c r="P222" s="40">
        <v>316535</v>
      </c>
      <c r="Q222" s="40">
        <v>1357.46</v>
      </c>
      <c r="R222" s="40">
        <v>265.58999999999997</v>
      </c>
      <c r="S222" s="41" t="s">
        <v>14</v>
      </c>
      <c r="T222" s="40"/>
      <c r="U222" s="40"/>
      <c r="V222" s="41" t="s">
        <v>14</v>
      </c>
      <c r="W222" s="40"/>
      <c r="X222" s="40"/>
      <c r="Y222" s="40">
        <v>0</v>
      </c>
      <c r="Z222" s="41" t="s">
        <v>169</v>
      </c>
      <c r="AA222" s="40"/>
      <c r="AB222" s="40">
        <f t="shared" si="56"/>
        <v>456277.24498692242</v>
      </c>
      <c r="AC222" s="40">
        <f t="shared" si="57"/>
        <v>2641866.2262592898</v>
      </c>
      <c r="AD222" s="40">
        <f t="shared" si="58"/>
        <v>477070.61900610285</v>
      </c>
      <c r="AE222" s="42">
        <f t="shared" si="59"/>
        <v>2773959.5375722544</v>
      </c>
      <c r="AF222" s="42">
        <f t="shared" si="60"/>
        <v>500924.14995640801</v>
      </c>
      <c r="AG222" s="43">
        <v>36526</v>
      </c>
      <c r="AH222" s="38"/>
      <c r="AI222" s="44">
        <v>1467.71</v>
      </c>
      <c r="AJ222" s="44">
        <v>1459.1</v>
      </c>
      <c r="AK222" s="44">
        <v>1442.39</v>
      </c>
      <c r="AL222" s="39"/>
      <c r="AM222" s="39"/>
      <c r="AN222" s="39"/>
      <c r="AO222" s="39"/>
      <c r="AP222" s="43">
        <v>42997</v>
      </c>
      <c r="AQ222" s="43">
        <v>36434</v>
      </c>
      <c r="AR222" s="37" t="s">
        <v>170</v>
      </c>
      <c r="AS222" s="37" t="s">
        <v>192</v>
      </c>
      <c r="AT222" s="37" t="s">
        <v>325</v>
      </c>
      <c r="AU222" s="28">
        <v>2016</v>
      </c>
      <c r="AV222" s="38"/>
      <c r="AW222" s="38"/>
      <c r="AX222" s="38"/>
    </row>
    <row r="223" spans="1:50" x14ac:dyDescent="0.25">
      <c r="A223" s="26" t="s">
        <v>906</v>
      </c>
      <c r="B223" s="36" t="s">
        <v>518</v>
      </c>
      <c r="C223" s="37" t="s">
        <v>518</v>
      </c>
      <c r="D223" s="38">
        <v>777772</v>
      </c>
      <c r="E223" s="37" t="s">
        <v>175</v>
      </c>
      <c r="F223" s="38">
        <v>12</v>
      </c>
      <c r="G223" s="37" t="s">
        <v>165</v>
      </c>
      <c r="H223" s="37" t="s">
        <v>907</v>
      </c>
      <c r="I223" s="37" t="s">
        <v>169</v>
      </c>
      <c r="J223" s="37" t="s">
        <v>908</v>
      </c>
      <c r="K223" s="37" t="s">
        <v>169</v>
      </c>
      <c r="L223" s="39">
        <v>480000</v>
      </c>
      <c r="M223" s="40">
        <f t="shared" si="55"/>
        <v>487134.59950454172</v>
      </c>
      <c r="N223" s="40"/>
      <c r="O223" s="40">
        <v>82139</v>
      </c>
      <c r="P223" s="40"/>
      <c r="Q223" s="40">
        <v>283.3</v>
      </c>
      <c r="R223" s="40"/>
      <c r="S223" s="41" t="s">
        <v>14</v>
      </c>
      <c r="T223" s="40"/>
      <c r="U223" s="40"/>
      <c r="V223" s="41" t="s">
        <v>14</v>
      </c>
      <c r="W223" s="40"/>
      <c r="X223" s="40"/>
      <c r="Y223" s="40">
        <v>0</v>
      </c>
      <c r="Z223" s="41" t="s">
        <v>169</v>
      </c>
      <c r="AA223" s="40"/>
      <c r="AB223" s="40">
        <f t="shared" si="56"/>
        <v>0</v>
      </c>
      <c r="AC223" s="40">
        <f t="shared" si="57"/>
        <v>551345.99504541699</v>
      </c>
      <c r="AD223" s="40">
        <f t="shared" si="58"/>
        <v>0</v>
      </c>
      <c r="AE223" s="42">
        <f t="shared" si="59"/>
        <v>578913.29479768791</v>
      </c>
      <c r="AF223" s="42">
        <f t="shared" si="60"/>
        <v>0</v>
      </c>
      <c r="AG223" s="43">
        <v>41275</v>
      </c>
      <c r="AH223" s="38"/>
      <c r="AI223" s="44">
        <v>48.48</v>
      </c>
      <c r="AJ223" s="44">
        <v>48.15</v>
      </c>
      <c r="AK223" s="44">
        <v>47.58</v>
      </c>
      <c r="AL223" s="39"/>
      <c r="AM223" s="39"/>
      <c r="AN223" s="39"/>
      <c r="AO223" s="39"/>
      <c r="AP223" s="43">
        <v>42997</v>
      </c>
      <c r="AQ223" s="43">
        <v>41652</v>
      </c>
      <c r="AR223" s="37" t="s">
        <v>170</v>
      </c>
      <c r="AS223" s="37" t="s">
        <v>170</v>
      </c>
      <c r="AT223" s="37" t="s">
        <v>357</v>
      </c>
      <c r="AU223" s="28">
        <v>2016</v>
      </c>
      <c r="AV223" s="38"/>
      <c r="AW223" s="38"/>
      <c r="AX223" s="38"/>
    </row>
    <row r="224" spans="1:50" x14ac:dyDescent="0.25">
      <c r="A224" s="26" t="s">
        <v>909</v>
      </c>
      <c r="B224" s="36" t="s">
        <v>478</v>
      </c>
      <c r="C224" s="37" t="s">
        <v>478</v>
      </c>
      <c r="D224" s="38">
        <v>777772</v>
      </c>
      <c r="E224" s="37" t="s">
        <v>175</v>
      </c>
      <c r="F224" s="38">
        <v>12</v>
      </c>
      <c r="G224" s="37" t="s">
        <v>165</v>
      </c>
      <c r="H224" s="37" t="s">
        <v>910</v>
      </c>
      <c r="I224" s="37" t="s">
        <v>178</v>
      </c>
      <c r="J224" s="37" t="s">
        <v>911</v>
      </c>
      <c r="K224" s="37" t="s">
        <v>169</v>
      </c>
      <c r="L224" s="39">
        <v>790000</v>
      </c>
      <c r="M224" s="40">
        <f t="shared" si="55"/>
        <v>801742.36168455821</v>
      </c>
      <c r="N224" s="40"/>
      <c r="O224" s="40">
        <v>591888</v>
      </c>
      <c r="P224" s="40"/>
      <c r="Q224" s="40">
        <v>466.26</v>
      </c>
      <c r="R224" s="40"/>
      <c r="S224" s="41" t="s">
        <v>14</v>
      </c>
      <c r="T224" s="40"/>
      <c r="U224" s="40"/>
      <c r="V224" s="41" t="s">
        <v>14</v>
      </c>
      <c r="W224" s="40"/>
      <c r="X224" s="40"/>
      <c r="Y224" s="40">
        <v>0</v>
      </c>
      <c r="Z224" s="41" t="s">
        <v>169</v>
      </c>
      <c r="AA224" s="40"/>
      <c r="AB224" s="40">
        <f t="shared" si="56"/>
        <v>0</v>
      </c>
      <c r="AC224" s="40">
        <f t="shared" si="57"/>
        <v>907423.61684558203</v>
      </c>
      <c r="AD224" s="40">
        <f t="shared" si="58"/>
        <v>0</v>
      </c>
      <c r="AE224" s="42">
        <f t="shared" si="59"/>
        <v>952794.79768786114</v>
      </c>
      <c r="AF224" s="42">
        <f t="shared" si="60"/>
        <v>0</v>
      </c>
      <c r="AG224" s="43">
        <v>36526</v>
      </c>
      <c r="AH224" s="38"/>
      <c r="AI224" s="44">
        <v>349.33</v>
      </c>
      <c r="AJ224" s="44">
        <v>346.98</v>
      </c>
      <c r="AK224" s="44">
        <v>342.87</v>
      </c>
      <c r="AL224" s="39"/>
      <c r="AM224" s="39"/>
      <c r="AN224" s="39"/>
      <c r="AO224" s="39"/>
      <c r="AP224" s="43">
        <v>42997</v>
      </c>
      <c r="AQ224" s="43">
        <v>36434</v>
      </c>
      <c r="AR224" s="37" t="s">
        <v>170</v>
      </c>
      <c r="AS224" s="37" t="s">
        <v>192</v>
      </c>
      <c r="AT224" s="37" t="s">
        <v>325</v>
      </c>
      <c r="AU224" s="28">
        <v>2016</v>
      </c>
      <c r="AV224" s="38"/>
      <c r="AW224" s="38"/>
      <c r="AX224" s="38"/>
    </row>
    <row r="225" spans="1:50" x14ac:dyDescent="0.25">
      <c r="A225" s="26" t="s">
        <v>912</v>
      </c>
      <c r="B225" s="36" t="s">
        <v>478</v>
      </c>
      <c r="C225" s="37" t="s">
        <v>478</v>
      </c>
      <c r="D225" s="38">
        <v>777772</v>
      </c>
      <c r="E225" s="37" t="s">
        <v>175</v>
      </c>
      <c r="F225" s="38">
        <v>11</v>
      </c>
      <c r="G225" s="37" t="s">
        <v>176</v>
      </c>
      <c r="H225" s="37" t="s">
        <v>284</v>
      </c>
      <c r="I225" s="37" t="s">
        <v>178</v>
      </c>
      <c r="J225" s="37" t="s">
        <v>913</v>
      </c>
      <c r="K225" s="37" t="s">
        <v>914</v>
      </c>
      <c r="L225" s="39">
        <v>485000</v>
      </c>
      <c r="M225" s="40">
        <f t="shared" si="55"/>
        <v>492208.91824938072</v>
      </c>
      <c r="N225" s="40"/>
      <c r="O225" s="40">
        <v>463648</v>
      </c>
      <c r="P225" s="40"/>
      <c r="Q225" s="40">
        <v>286.25</v>
      </c>
      <c r="R225" s="40"/>
      <c r="S225" s="41" t="s">
        <v>14</v>
      </c>
      <c r="T225" s="40"/>
      <c r="U225" s="40"/>
      <c r="V225" s="41" t="s">
        <v>14</v>
      </c>
      <c r="W225" s="40"/>
      <c r="X225" s="40"/>
      <c r="Y225" s="40">
        <v>0</v>
      </c>
      <c r="Z225" s="41" t="s">
        <v>169</v>
      </c>
      <c r="AA225" s="40"/>
      <c r="AB225" s="40">
        <f t="shared" si="56"/>
        <v>0</v>
      </c>
      <c r="AC225" s="40">
        <f t="shared" si="57"/>
        <v>557089.18249380682</v>
      </c>
      <c r="AD225" s="40">
        <f t="shared" si="58"/>
        <v>0</v>
      </c>
      <c r="AE225" s="42">
        <f t="shared" si="59"/>
        <v>584943.6416184972</v>
      </c>
      <c r="AF225" s="42">
        <f t="shared" si="60"/>
        <v>0</v>
      </c>
      <c r="AG225" s="43">
        <v>39995</v>
      </c>
      <c r="AH225" s="38"/>
      <c r="AI225" s="44">
        <v>273.64999999999998</v>
      </c>
      <c r="AJ225" s="44">
        <v>271.81</v>
      </c>
      <c r="AK225" s="44">
        <v>268.58999999999997</v>
      </c>
      <c r="AL225" s="39"/>
      <c r="AM225" s="39"/>
      <c r="AN225" s="39"/>
      <c r="AO225" s="39"/>
      <c r="AP225" s="43">
        <v>42997</v>
      </c>
      <c r="AQ225" s="43">
        <v>40197</v>
      </c>
      <c r="AR225" s="37" t="s">
        <v>170</v>
      </c>
      <c r="AS225" s="37" t="s">
        <v>170</v>
      </c>
      <c r="AT225" s="37" t="s">
        <v>325</v>
      </c>
      <c r="AU225" s="28">
        <v>2016</v>
      </c>
      <c r="AV225" s="38"/>
      <c r="AW225" s="38"/>
      <c r="AX225" s="38"/>
    </row>
    <row r="226" spans="1:50" x14ac:dyDescent="0.25">
      <c r="A226" s="26" t="s">
        <v>915</v>
      </c>
      <c r="B226" s="36" t="s">
        <v>916</v>
      </c>
      <c r="C226" s="37" t="s">
        <v>916</v>
      </c>
      <c r="D226" s="38">
        <v>777772</v>
      </c>
      <c r="E226" s="37" t="s">
        <v>175</v>
      </c>
      <c r="F226" s="38">
        <v>11</v>
      </c>
      <c r="G226" s="37" t="s">
        <v>176</v>
      </c>
      <c r="H226" s="37" t="s">
        <v>917</v>
      </c>
      <c r="I226" s="37" t="s">
        <v>178</v>
      </c>
      <c r="J226" s="37" t="s">
        <v>918</v>
      </c>
      <c r="K226" s="37" t="s">
        <v>169</v>
      </c>
      <c r="L226" s="39">
        <v>285000</v>
      </c>
      <c r="M226" s="40">
        <f t="shared" si="55"/>
        <v>289236.16845582164</v>
      </c>
      <c r="N226" s="40"/>
      <c r="O226" s="40">
        <v>266350</v>
      </c>
      <c r="P226" s="40"/>
      <c r="Q226" s="40">
        <v>168.21</v>
      </c>
      <c r="R226" s="40"/>
      <c r="S226" s="41" t="s">
        <v>14</v>
      </c>
      <c r="T226" s="40"/>
      <c r="U226" s="40"/>
      <c r="V226" s="41" t="s">
        <v>14</v>
      </c>
      <c r="W226" s="40"/>
      <c r="X226" s="40"/>
      <c r="Y226" s="40">
        <v>0</v>
      </c>
      <c r="Z226" s="41" t="s">
        <v>169</v>
      </c>
      <c r="AA226" s="40"/>
      <c r="AB226" s="40">
        <f t="shared" si="56"/>
        <v>0</v>
      </c>
      <c r="AC226" s="40">
        <f t="shared" si="57"/>
        <v>327361.68455821631</v>
      </c>
      <c r="AD226" s="40">
        <f t="shared" si="58"/>
        <v>0</v>
      </c>
      <c r="AE226" s="42">
        <f t="shared" si="59"/>
        <v>343729.76878612716</v>
      </c>
      <c r="AF226" s="42">
        <f t="shared" si="60"/>
        <v>0</v>
      </c>
      <c r="AG226" s="43">
        <v>39402</v>
      </c>
      <c r="AH226" s="38"/>
      <c r="AI226" s="44">
        <v>157.19999999999999</v>
      </c>
      <c r="AJ226" s="44">
        <v>156.13999999999999</v>
      </c>
      <c r="AK226" s="44">
        <v>154.29</v>
      </c>
      <c r="AL226" s="39"/>
      <c r="AM226" s="39"/>
      <c r="AN226" s="39"/>
      <c r="AO226" s="39"/>
      <c r="AP226" s="43">
        <v>42997</v>
      </c>
      <c r="AQ226" s="43">
        <v>39451</v>
      </c>
      <c r="AR226" s="37" t="s">
        <v>170</v>
      </c>
      <c r="AS226" s="37" t="s">
        <v>170</v>
      </c>
      <c r="AT226" s="37" t="s">
        <v>325</v>
      </c>
      <c r="AU226" s="28">
        <v>2016</v>
      </c>
      <c r="AV226" s="38"/>
      <c r="AW226" s="38"/>
      <c r="AX226" s="38"/>
    </row>
    <row r="227" spans="1:50" x14ac:dyDescent="0.25">
      <c r="A227" s="26" t="s">
        <v>919</v>
      </c>
      <c r="B227" s="46"/>
      <c r="C227" s="38"/>
      <c r="D227" s="38"/>
      <c r="E227" s="38"/>
      <c r="F227" s="38"/>
      <c r="G227" s="38"/>
      <c r="H227" s="38" t="s">
        <v>920</v>
      </c>
      <c r="I227" s="38"/>
      <c r="J227" s="38"/>
      <c r="K227" s="38"/>
      <c r="L227" s="39">
        <v>1315483</v>
      </c>
      <c r="M227" s="40">
        <f t="shared" si="55"/>
        <v>1335036.0090834023</v>
      </c>
      <c r="N227" s="40"/>
      <c r="O227" s="40"/>
      <c r="P227" s="40"/>
      <c r="Q227" s="40"/>
      <c r="R227" s="40"/>
      <c r="S227" s="40"/>
      <c r="T227" s="40"/>
      <c r="U227" s="40"/>
      <c r="V227" s="40"/>
      <c r="W227" s="40"/>
      <c r="X227" s="40"/>
      <c r="Y227" s="40"/>
      <c r="Z227" s="40"/>
      <c r="AA227" s="40"/>
      <c r="AB227" s="40">
        <f t="shared" si="56"/>
        <v>0</v>
      </c>
      <c r="AC227" s="42">
        <f t="shared" si="57"/>
        <v>1511013.0908340216</v>
      </c>
      <c r="AD227" s="42">
        <f t="shared" si="58"/>
        <v>0</v>
      </c>
      <c r="AE227" s="42">
        <f t="shared" si="59"/>
        <v>1586563.7453757226</v>
      </c>
      <c r="AF227" s="42">
        <f t="shared" si="60"/>
        <v>0</v>
      </c>
      <c r="AG227" s="38"/>
      <c r="AH227" s="38"/>
      <c r="AI227" s="44"/>
      <c r="AJ227" s="44"/>
      <c r="AK227" s="44"/>
      <c r="AL227" s="39"/>
      <c r="AM227" s="39"/>
      <c r="AN227" s="39"/>
      <c r="AO227" s="39"/>
      <c r="AP227" s="38"/>
      <c r="AQ227" s="38"/>
      <c r="AR227" s="38"/>
      <c r="AS227" s="38"/>
      <c r="AT227" s="38" t="s">
        <v>489</v>
      </c>
      <c r="AV227" s="38"/>
      <c r="AW227" s="38"/>
      <c r="AX227" s="38"/>
    </row>
    <row r="228" spans="1:50" x14ac:dyDescent="0.25">
      <c r="A228" s="61" t="s">
        <v>921</v>
      </c>
      <c r="B228" s="62"/>
      <c r="C228" s="63"/>
      <c r="D228" s="64"/>
      <c r="E228" s="63"/>
      <c r="F228" s="64"/>
      <c r="G228" s="63"/>
      <c r="H228" s="63" t="s">
        <v>922</v>
      </c>
      <c r="I228" s="63"/>
      <c r="J228" s="63"/>
      <c r="K228" s="63"/>
      <c r="L228" s="65">
        <v>217299</v>
      </c>
      <c r="M228" s="66">
        <f t="shared" si="55"/>
        <v>220528.87778695294</v>
      </c>
      <c r="N228" s="66"/>
      <c r="O228" s="66"/>
      <c r="P228" s="66"/>
      <c r="Q228" s="66"/>
      <c r="R228" s="66"/>
      <c r="S228" s="67"/>
      <c r="T228" s="66"/>
      <c r="U228" s="66"/>
      <c r="V228" s="67"/>
      <c r="W228" s="66"/>
      <c r="X228" s="66"/>
      <c r="Y228" s="66"/>
      <c r="Z228" s="67"/>
      <c r="AA228" s="66"/>
      <c r="AB228" s="66">
        <f t="shared" si="56"/>
        <v>0</v>
      </c>
      <c r="AC228" s="66">
        <f t="shared" si="57"/>
        <v>249597.77786952929</v>
      </c>
      <c r="AD228" s="66">
        <f t="shared" si="58"/>
        <v>0</v>
      </c>
      <c r="AE228" s="66">
        <f t="shared" si="59"/>
        <v>262077.66676300578</v>
      </c>
      <c r="AF228" s="66">
        <f t="shared" si="60"/>
        <v>0</v>
      </c>
      <c r="AG228" s="68"/>
      <c r="AH228" s="64"/>
      <c r="AI228" s="69"/>
      <c r="AJ228" s="69"/>
      <c r="AK228" s="69"/>
      <c r="AL228" s="65"/>
      <c r="AM228" s="65"/>
      <c r="AN228" s="65"/>
      <c r="AO228" s="65"/>
      <c r="AP228" s="68"/>
      <c r="AQ228" s="68"/>
      <c r="AR228" s="63"/>
      <c r="AS228" s="63"/>
      <c r="AT228" s="63" t="s">
        <v>381</v>
      </c>
      <c r="AU228" s="49"/>
      <c r="AV228" s="64"/>
      <c r="AW228" s="64"/>
      <c r="AX228" s="64"/>
    </row>
    <row r="229" spans="1:50" x14ac:dyDescent="0.25">
      <c r="A229" s="26" t="s">
        <v>923</v>
      </c>
      <c r="B229" s="36" t="s">
        <v>217</v>
      </c>
      <c r="C229" s="37" t="s">
        <v>217</v>
      </c>
      <c r="D229" s="38">
        <v>772723</v>
      </c>
      <c r="E229" s="37" t="s">
        <v>194</v>
      </c>
      <c r="F229" s="38">
        <v>99</v>
      </c>
      <c r="G229" s="37" t="s">
        <v>253</v>
      </c>
      <c r="H229" s="37" t="s">
        <v>924</v>
      </c>
      <c r="I229" s="37" t="s">
        <v>352</v>
      </c>
      <c r="J229" s="37" t="s">
        <v>925</v>
      </c>
      <c r="K229" s="37" t="s">
        <v>169</v>
      </c>
      <c r="L229" s="39">
        <v>2890000</v>
      </c>
      <c r="M229" s="40">
        <f t="shared" si="55"/>
        <v>2932956.2345169284</v>
      </c>
      <c r="N229" s="40">
        <v>645000</v>
      </c>
      <c r="O229" s="40">
        <v>2762152</v>
      </c>
      <c r="P229" s="40">
        <v>493496</v>
      </c>
      <c r="Q229" s="40">
        <v>1705.68</v>
      </c>
      <c r="R229" s="40">
        <v>380.68</v>
      </c>
      <c r="S229" s="41" t="s">
        <v>14</v>
      </c>
      <c r="T229" s="40"/>
      <c r="U229" s="40"/>
      <c r="V229" s="41" t="s">
        <v>14</v>
      </c>
      <c r="W229" s="40"/>
      <c r="X229" s="40"/>
      <c r="Y229" s="40">
        <v>0</v>
      </c>
      <c r="Z229" s="41" t="s">
        <v>169</v>
      </c>
      <c r="AA229" s="40"/>
      <c r="AB229" s="40">
        <f t="shared" si="56"/>
        <v>653997.38448125543</v>
      </c>
      <c r="AC229" s="40">
        <f t="shared" si="57"/>
        <v>3319562.3451692816</v>
      </c>
      <c r="AD229" s="40">
        <f t="shared" si="58"/>
        <v>683801.22057541402</v>
      </c>
      <c r="AE229" s="42">
        <f t="shared" si="59"/>
        <v>3485540.462427746</v>
      </c>
      <c r="AF229" s="42">
        <f t="shared" si="60"/>
        <v>717991.28160418477</v>
      </c>
      <c r="AG229" s="43">
        <v>36526</v>
      </c>
      <c r="AH229" s="38"/>
      <c r="AI229" s="44">
        <v>1921.48</v>
      </c>
      <c r="AJ229" s="44">
        <v>1910.52</v>
      </c>
      <c r="AK229" s="44">
        <v>1888.78</v>
      </c>
      <c r="AL229" s="39"/>
      <c r="AM229" s="39"/>
      <c r="AN229" s="39"/>
      <c r="AO229" s="39"/>
      <c r="AP229" s="43">
        <v>42997</v>
      </c>
      <c r="AQ229" s="43">
        <v>36434</v>
      </c>
      <c r="AR229" s="37" t="s">
        <v>170</v>
      </c>
      <c r="AS229" s="37" t="s">
        <v>192</v>
      </c>
      <c r="AT229" s="37" t="s">
        <v>926</v>
      </c>
      <c r="AU229" s="28">
        <v>2016</v>
      </c>
      <c r="AV229" s="38"/>
      <c r="AW229" s="38"/>
      <c r="AX229" s="38"/>
    </row>
    <row r="230" spans="1:50" x14ac:dyDescent="0.25">
      <c r="A230" s="26" t="s">
        <v>927</v>
      </c>
      <c r="B230" s="36" t="s">
        <v>217</v>
      </c>
      <c r="C230" s="37" t="s">
        <v>217</v>
      </c>
      <c r="D230" s="38">
        <v>772723</v>
      </c>
      <c r="E230" s="37" t="s">
        <v>194</v>
      </c>
      <c r="F230" s="38">
        <v>11</v>
      </c>
      <c r="G230" s="37" t="s">
        <v>176</v>
      </c>
      <c r="H230" s="37" t="s">
        <v>928</v>
      </c>
      <c r="I230" s="37" t="s">
        <v>214</v>
      </c>
      <c r="J230" s="37" t="s">
        <v>929</v>
      </c>
      <c r="K230" s="37" t="s">
        <v>169</v>
      </c>
      <c r="L230" s="39">
        <v>1450000</v>
      </c>
      <c r="M230" s="40">
        <f t="shared" si="55"/>
        <v>1471552.4360033032</v>
      </c>
      <c r="N230" s="40">
        <v>350000</v>
      </c>
      <c r="O230" s="40">
        <v>567227</v>
      </c>
      <c r="P230" s="40">
        <v>149544</v>
      </c>
      <c r="Q230" s="40">
        <v>855.79</v>
      </c>
      <c r="R230" s="40">
        <v>206.57</v>
      </c>
      <c r="S230" s="41" t="s">
        <v>14</v>
      </c>
      <c r="T230" s="40"/>
      <c r="U230" s="40"/>
      <c r="V230" s="41" t="s">
        <v>14</v>
      </c>
      <c r="W230" s="40"/>
      <c r="X230" s="40"/>
      <c r="Y230" s="40">
        <v>0</v>
      </c>
      <c r="Z230" s="41" t="s">
        <v>169</v>
      </c>
      <c r="AA230" s="40"/>
      <c r="AB230" s="40">
        <f t="shared" si="56"/>
        <v>354882.3016564952</v>
      </c>
      <c r="AC230" s="40">
        <f t="shared" si="57"/>
        <v>1665524.3600330306</v>
      </c>
      <c r="AD230" s="40">
        <f t="shared" si="58"/>
        <v>371054.92589363555</v>
      </c>
      <c r="AE230" s="42">
        <f t="shared" si="59"/>
        <v>1748800.5780346822</v>
      </c>
      <c r="AF230" s="42">
        <f t="shared" si="60"/>
        <v>389607.67218831734</v>
      </c>
      <c r="AG230" s="43">
        <v>36526</v>
      </c>
      <c r="AH230" s="38"/>
      <c r="AI230" s="44">
        <v>423.04</v>
      </c>
      <c r="AJ230" s="44">
        <v>420.79</v>
      </c>
      <c r="AK230" s="44">
        <v>416.08</v>
      </c>
      <c r="AL230" s="39"/>
      <c r="AM230" s="39"/>
      <c r="AN230" s="39"/>
      <c r="AO230" s="39"/>
      <c r="AP230" s="43">
        <v>42997</v>
      </c>
      <c r="AQ230" s="43">
        <v>36434</v>
      </c>
      <c r="AR230" s="37" t="s">
        <v>170</v>
      </c>
      <c r="AS230" s="37" t="s">
        <v>192</v>
      </c>
      <c r="AT230" s="37" t="s">
        <v>325</v>
      </c>
      <c r="AU230" s="28">
        <v>2016</v>
      </c>
      <c r="AV230" s="38"/>
      <c r="AW230" s="38"/>
      <c r="AX230" s="38"/>
    </row>
    <row r="231" spans="1:50" x14ac:dyDescent="0.25">
      <c r="A231" s="26" t="s">
        <v>930</v>
      </c>
      <c r="B231" s="36" t="s">
        <v>827</v>
      </c>
      <c r="C231" s="37" t="s">
        <v>827</v>
      </c>
      <c r="D231" s="38">
        <v>777773</v>
      </c>
      <c r="E231" s="37" t="s">
        <v>277</v>
      </c>
      <c r="F231" s="38">
        <v>99</v>
      </c>
      <c r="G231" s="37" t="s">
        <v>253</v>
      </c>
      <c r="H231" s="37" t="s">
        <v>931</v>
      </c>
      <c r="I231" s="37" t="s">
        <v>524</v>
      </c>
      <c r="J231" s="37" t="s">
        <v>932</v>
      </c>
      <c r="K231" s="37" t="s">
        <v>169</v>
      </c>
      <c r="L231" s="39">
        <v>75000</v>
      </c>
      <c r="M231" s="40">
        <f t="shared" si="55"/>
        <v>76114.78117258464</v>
      </c>
      <c r="N231" s="40">
        <v>25000</v>
      </c>
      <c r="O231" s="40">
        <v>69053</v>
      </c>
      <c r="P231" s="40">
        <v>10966</v>
      </c>
      <c r="Q231" s="40">
        <v>44.27</v>
      </c>
      <c r="R231" s="40">
        <v>14.76</v>
      </c>
      <c r="S231" s="41" t="s">
        <v>14</v>
      </c>
      <c r="T231" s="40"/>
      <c r="U231" s="40"/>
      <c r="V231" s="41" t="s">
        <v>14</v>
      </c>
      <c r="W231" s="40"/>
      <c r="X231" s="40"/>
      <c r="Y231" s="40">
        <v>0</v>
      </c>
      <c r="Z231" s="41" t="s">
        <v>169</v>
      </c>
      <c r="AA231" s="40"/>
      <c r="AB231" s="40">
        <f t="shared" si="56"/>
        <v>25348.735832606799</v>
      </c>
      <c r="AC231" s="40">
        <f t="shared" si="57"/>
        <v>86147.811725846404</v>
      </c>
      <c r="AD231" s="40">
        <f t="shared" si="58"/>
        <v>26503.923278116821</v>
      </c>
      <c r="AE231" s="42">
        <f t="shared" si="59"/>
        <v>90455.202312138732</v>
      </c>
      <c r="AF231" s="42">
        <f t="shared" si="60"/>
        <v>27829.119442022664</v>
      </c>
      <c r="AG231" s="43">
        <v>39083</v>
      </c>
      <c r="AH231" s="38"/>
      <c r="AI231" s="44">
        <v>47.23</v>
      </c>
      <c r="AJ231" s="44">
        <v>46.95</v>
      </c>
      <c r="AK231" s="44">
        <v>46.42</v>
      </c>
      <c r="AL231" s="39"/>
      <c r="AM231" s="39"/>
      <c r="AN231" s="39"/>
      <c r="AO231" s="39"/>
      <c r="AP231" s="43">
        <v>42997</v>
      </c>
      <c r="AQ231" s="43">
        <v>36434</v>
      </c>
      <c r="AR231" s="37" t="s">
        <v>170</v>
      </c>
      <c r="AS231" s="37" t="s">
        <v>192</v>
      </c>
      <c r="AT231" s="37" t="s">
        <v>357</v>
      </c>
      <c r="AU231" s="28">
        <v>2016</v>
      </c>
      <c r="AV231" s="38"/>
      <c r="AW231" s="38"/>
      <c r="AX231" s="38" t="s">
        <v>933</v>
      </c>
    </row>
    <row r="232" spans="1:50" x14ac:dyDescent="0.25">
      <c r="A232" s="26" t="s">
        <v>934</v>
      </c>
      <c r="B232" s="36" t="s">
        <v>235</v>
      </c>
      <c r="C232" s="37" t="s">
        <v>235</v>
      </c>
      <c r="D232" s="38">
        <v>772724</v>
      </c>
      <c r="E232" s="37" t="s">
        <v>188</v>
      </c>
      <c r="F232" s="38">
        <v>11</v>
      </c>
      <c r="G232" s="37" t="s">
        <v>176</v>
      </c>
      <c r="H232" s="37" t="s">
        <v>935</v>
      </c>
      <c r="I232" s="37" t="s">
        <v>936</v>
      </c>
      <c r="J232" s="37" t="s">
        <v>937</v>
      </c>
      <c r="K232" s="37" t="s">
        <v>169</v>
      </c>
      <c r="L232" s="39"/>
      <c r="M232" s="40">
        <f t="shared" si="55"/>
        <v>0</v>
      </c>
      <c r="N232" s="40">
        <v>225000</v>
      </c>
      <c r="O232" s="40"/>
      <c r="P232" s="40">
        <v>179453</v>
      </c>
      <c r="Q232" s="40"/>
      <c r="R232" s="40">
        <v>132.80000000000001</v>
      </c>
      <c r="S232" s="41" t="s">
        <v>14</v>
      </c>
      <c r="T232" s="40"/>
      <c r="U232" s="40"/>
      <c r="V232" s="41" t="s">
        <v>14</v>
      </c>
      <c r="W232" s="40"/>
      <c r="X232" s="40"/>
      <c r="Y232" s="40">
        <v>0</v>
      </c>
      <c r="Z232" s="41" t="s">
        <v>169</v>
      </c>
      <c r="AA232" s="40"/>
      <c r="AB232" s="40">
        <f t="shared" si="56"/>
        <v>228138.62249346121</v>
      </c>
      <c r="AC232" s="40">
        <f t="shared" si="57"/>
        <v>0</v>
      </c>
      <c r="AD232" s="40">
        <f t="shared" si="58"/>
        <v>238535.30950305142</v>
      </c>
      <c r="AE232" s="42">
        <f t="shared" si="59"/>
        <v>0</v>
      </c>
      <c r="AF232" s="42">
        <f t="shared" si="60"/>
        <v>250462.07497820401</v>
      </c>
      <c r="AG232" s="43">
        <v>37008</v>
      </c>
      <c r="AH232" s="38"/>
      <c r="AI232" s="44">
        <v>105.91</v>
      </c>
      <c r="AJ232" s="44">
        <v>105.91</v>
      </c>
      <c r="AK232" s="44">
        <v>104.98</v>
      </c>
      <c r="AL232" s="39"/>
      <c r="AM232" s="39"/>
      <c r="AN232" s="39"/>
      <c r="AO232" s="39"/>
      <c r="AP232" s="43">
        <v>42997</v>
      </c>
      <c r="AQ232" s="43">
        <v>37123</v>
      </c>
      <c r="AR232" s="37" t="s">
        <v>170</v>
      </c>
      <c r="AS232" s="37" t="s">
        <v>170</v>
      </c>
      <c r="AT232" s="37" t="s">
        <v>325</v>
      </c>
      <c r="AU232" s="28">
        <v>2016</v>
      </c>
      <c r="AV232" s="38"/>
      <c r="AW232" s="38"/>
      <c r="AX232" s="38"/>
    </row>
    <row r="233" spans="1:50" x14ac:dyDescent="0.25">
      <c r="A233" s="26" t="s">
        <v>938</v>
      </c>
      <c r="B233" s="36" t="s">
        <v>235</v>
      </c>
      <c r="C233" s="37" t="s">
        <v>235</v>
      </c>
      <c r="D233" s="38">
        <v>772724</v>
      </c>
      <c r="E233" s="37" t="s">
        <v>188</v>
      </c>
      <c r="F233" s="38">
        <v>11</v>
      </c>
      <c r="G233" s="37" t="s">
        <v>176</v>
      </c>
      <c r="H233" s="37" t="s">
        <v>939</v>
      </c>
      <c r="I233" s="37" t="s">
        <v>401</v>
      </c>
      <c r="J233" s="37" t="s">
        <v>940</v>
      </c>
      <c r="K233" s="37" t="s">
        <v>941</v>
      </c>
      <c r="L233" s="39"/>
      <c r="M233" s="40">
        <f t="shared" si="55"/>
        <v>0</v>
      </c>
      <c r="N233" s="40">
        <v>210000</v>
      </c>
      <c r="O233" s="40"/>
      <c r="P233" s="40">
        <v>210618</v>
      </c>
      <c r="Q233" s="40"/>
      <c r="R233" s="40">
        <v>123.94</v>
      </c>
      <c r="S233" s="41" t="s">
        <v>14</v>
      </c>
      <c r="T233" s="40"/>
      <c r="U233" s="40"/>
      <c r="V233" s="41" t="s">
        <v>14</v>
      </c>
      <c r="W233" s="40"/>
      <c r="X233" s="40"/>
      <c r="Y233" s="40">
        <v>0</v>
      </c>
      <c r="Z233" s="41" t="s">
        <v>169</v>
      </c>
      <c r="AA233" s="40"/>
      <c r="AB233" s="40">
        <f t="shared" si="56"/>
        <v>212929.38099389712</v>
      </c>
      <c r="AC233" s="40">
        <f t="shared" si="57"/>
        <v>0</v>
      </c>
      <c r="AD233" s="40">
        <f t="shared" si="58"/>
        <v>222632.95553618134</v>
      </c>
      <c r="AE233" s="42">
        <f t="shared" si="59"/>
        <v>0</v>
      </c>
      <c r="AF233" s="42">
        <f t="shared" si="60"/>
        <v>233764.60331299042</v>
      </c>
      <c r="AG233" s="43">
        <v>38527</v>
      </c>
      <c r="AH233" s="38"/>
      <c r="AI233" s="44">
        <v>124.31</v>
      </c>
      <c r="AJ233" s="44">
        <v>124.31</v>
      </c>
      <c r="AK233" s="44">
        <v>123.21</v>
      </c>
      <c r="AL233" s="39"/>
      <c r="AM233" s="39"/>
      <c r="AN233" s="39"/>
      <c r="AO233" s="39"/>
      <c r="AP233" s="43">
        <v>42997</v>
      </c>
      <c r="AQ233" s="43">
        <v>38545</v>
      </c>
      <c r="AR233" s="37" t="s">
        <v>170</v>
      </c>
      <c r="AS233" s="37" t="s">
        <v>340</v>
      </c>
      <c r="AT233" s="37" t="s">
        <v>325</v>
      </c>
      <c r="AU233" s="28">
        <v>2016</v>
      </c>
      <c r="AV233" s="38"/>
      <c r="AW233" s="38"/>
      <c r="AX233" s="38"/>
    </row>
    <row r="234" spans="1:50" x14ac:dyDescent="0.25">
      <c r="A234" s="26" t="s">
        <v>942</v>
      </c>
      <c r="B234" s="36" t="s">
        <v>235</v>
      </c>
      <c r="C234" s="37" t="s">
        <v>235</v>
      </c>
      <c r="D234" s="38">
        <v>772720</v>
      </c>
      <c r="E234" s="37" t="s">
        <v>364</v>
      </c>
      <c r="F234" s="38">
        <v>11</v>
      </c>
      <c r="G234" s="37" t="s">
        <v>176</v>
      </c>
      <c r="H234" s="37" t="s">
        <v>943</v>
      </c>
      <c r="I234" s="37" t="s">
        <v>365</v>
      </c>
      <c r="J234" s="37" t="s">
        <v>944</v>
      </c>
      <c r="K234" s="37" t="s">
        <v>941</v>
      </c>
      <c r="L234" s="39">
        <v>13780000</v>
      </c>
      <c r="M234" s="40">
        <f t="shared" si="55"/>
        <v>13984822.460776219</v>
      </c>
      <c r="N234" s="40"/>
      <c r="O234" s="40">
        <v>12936775</v>
      </c>
      <c r="P234" s="40"/>
      <c r="Q234" s="40">
        <v>8132.96</v>
      </c>
      <c r="R234" s="40"/>
      <c r="S234" s="41" t="s">
        <v>14</v>
      </c>
      <c r="T234" s="40"/>
      <c r="U234" s="40"/>
      <c r="V234" s="41" t="s">
        <v>14</v>
      </c>
      <c r="W234" s="40"/>
      <c r="X234" s="40"/>
      <c r="Y234" s="40">
        <v>0</v>
      </c>
      <c r="Z234" s="41" t="s">
        <v>169</v>
      </c>
      <c r="AA234" s="40"/>
      <c r="AB234" s="40">
        <f t="shared" si="56"/>
        <v>0</v>
      </c>
      <c r="AC234" s="40">
        <f t="shared" si="57"/>
        <v>15828224.60776218</v>
      </c>
      <c r="AD234" s="40">
        <f t="shared" si="58"/>
        <v>0</v>
      </c>
      <c r="AE234" s="42">
        <f t="shared" si="59"/>
        <v>16619635.838150291</v>
      </c>
      <c r="AF234" s="42">
        <f t="shared" si="60"/>
        <v>0</v>
      </c>
      <c r="AG234" s="43">
        <v>38527</v>
      </c>
      <c r="AH234" s="38"/>
      <c r="AI234" s="44">
        <v>7635.28</v>
      </c>
      <c r="AJ234" s="44">
        <v>7518</v>
      </c>
      <c r="AK234" s="44">
        <v>7428.96</v>
      </c>
      <c r="AL234" s="39"/>
      <c r="AM234" s="39"/>
      <c r="AN234" s="39"/>
      <c r="AO234" s="39"/>
      <c r="AP234" s="43">
        <v>42997</v>
      </c>
      <c r="AQ234" s="43">
        <v>38545</v>
      </c>
      <c r="AR234" s="37" t="s">
        <v>170</v>
      </c>
      <c r="AS234" s="37" t="s">
        <v>340</v>
      </c>
      <c r="AT234" s="37" t="s">
        <v>357</v>
      </c>
      <c r="AU234" s="28">
        <v>2016</v>
      </c>
      <c r="AV234" s="38"/>
      <c r="AW234" s="38"/>
      <c r="AX234" s="38"/>
    </row>
    <row r="235" spans="1:50" x14ac:dyDescent="0.25">
      <c r="A235" s="26" t="s">
        <v>945</v>
      </c>
      <c r="B235" s="36" t="s">
        <v>235</v>
      </c>
      <c r="C235" s="37" t="s">
        <v>235</v>
      </c>
      <c r="D235" s="38">
        <v>772720</v>
      </c>
      <c r="E235" s="37" t="s">
        <v>364</v>
      </c>
      <c r="F235" s="38">
        <v>11</v>
      </c>
      <c r="G235" s="37" t="s">
        <v>176</v>
      </c>
      <c r="H235" s="37" t="s">
        <v>946</v>
      </c>
      <c r="I235" s="37" t="s">
        <v>365</v>
      </c>
      <c r="J235" s="37" t="s">
        <v>947</v>
      </c>
      <c r="K235" s="37" t="s">
        <v>941</v>
      </c>
      <c r="L235" s="39"/>
      <c r="M235" s="40">
        <f t="shared" ref="M235:M266" si="61">122.9*L235/121.1</f>
        <v>0</v>
      </c>
      <c r="N235" s="40"/>
      <c r="O235" s="40"/>
      <c r="P235" s="40">
        <v>145810</v>
      </c>
      <c r="Q235" s="40"/>
      <c r="R235" s="40"/>
      <c r="S235" s="41" t="s">
        <v>14</v>
      </c>
      <c r="T235" s="40"/>
      <c r="U235" s="40"/>
      <c r="V235" s="41" t="s">
        <v>14</v>
      </c>
      <c r="W235" s="40"/>
      <c r="X235" s="40"/>
      <c r="Y235" s="40">
        <v>0</v>
      </c>
      <c r="Z235" s="41" t="s">
        <v>169</v>
      </c>
      <c r="AA235" s="40"/>
      <c r="AB235" s="40">
        <f t="shared" ref="AB235:AB267" si="62">116.3*N235/114.7</f>
        <v>0</v>
      </c>
      <c r="AC235" s="40">
        <f t="shared" ref="AC235:AC266" si="63">139.1/122.9*M235</f>
        <v>0</v>
      </c>
      <c r="AD235" s="40">
        <f t="shared" ref="AD235:AD266" si="64">121.6/116.3*AB235</f>
        <v>0</v>
      </c>
      <c r="AE235" s="42">
        <f t="shared" si="59"/>
        <v>0</v>
      </c>
      <c r="AF235" s="42">
        <f t="shared" si="60"/>
        <v>0</v>
      </c>
      <c r="AG235" s="43">
        <v>38527</v>
      </c>
      <c r="AH235" s="38"/>
      <c r="AI235" s="44">
        <v>86.06</v>
      </c>
      <c r="AJ235" s="44">
        <v>86.06</v>
      </c>
      <c r="AK235" s="44">
        <v>85.3</v>
      </c>
      <c r="AL235" s="39"/>
      <c r="AM235" s="39"/>
      <c r="AN235" s="39"/>
      <c r="AO235" s="39"/>
      <c r="AP235" s="43">
        <v>42997</v>
      </c>
      <c r="AQ235" s="43">
        <v>38545</v>
      </c>
      <c r="AR235" s="37" t="s">
        <v>170</v>
      </c>
      <c r="AS235" s="37" t="s">
        <v>340</v>
      </c>
      <c r="AT235" s="37" t="s">
        <v>948</v>
      </c>
      <c r="AU235" s="28">
        <v>2016</v>
      </c>
      <c r="AV235" s="38"/>
      <c r="AW235" s="38"/>
      <c r="AX235" s="38"/>
    </row>
    <row r="236" spans="1:50" x14ac:dyDescent="0.25">
      <c r="A236" s="26" t="s">
        <v>949</v>
      </c>
      <c r="B236" s="36" t="s">
        <v>235</v>
      </c>
      <c r="C236" s="37" t="s">
        <v>235</v>
      </c>
      <c r="D236" s="38">
        <v>772723</v>
      </c>
      <c r="E236" s="37" t="s">
        <v>194</v>
      </c>
      <c r="F236" s="38">
        <v>11</v>
      </c>
      <c r="G236" s="37" t="s">
        <v>176</v>
      </c>
      <c r="H236" s="37" t="s">
        <v>950</v>
      </c>
      <c r="I236" s="37" t="s">
        <v>214</v>
      </c>
      <c r="J236" s="37" t="s">
        <v>951</v>
      </c>
      <c r="K236" s="37" t="s">
        <v>941</v>
      </c>
      <c r="L236" s="39"/>
      <c r="M236" s="40">
        <f t="shared" si="61"/>
        <v>0</v>
      </c>
      <c r="N236" s="40">
        <v>480000</v>
      </c>
      <c r="O236" s="40"/>
      <c r="P236" s="40">
        <v>421210</v>
      </c>
      <c r="Q236" s="40"/>
      <c r="R236" s="40">
        <v>283.3</v>
      </c>
      <c r="S236" s="41" t="s">
        <v>14</v>
      </c>
      <c r="T236" s="40"/>
      <c r="U236" s="40"/>
      <c r="V236" s="41" t="s">
        <v>14</v>
      </c>
      <c r="W236" s="40"/>
      <c r="X236" s="40"/>
      <c r="Y236" s="40">
        <v>0</v>
      </c>
      <c r="Z236" s="41" t="s">
        <v>169</v>
      </c>
      <c r="AA236" s="40"/>
      <c r="AB236" s="40">
        <f t="shared" si="62"/>
        <v>486695.72798605054</v>
      </c>
      <c r="AC236" s="40">
        <f t="shared" si="63"/>
        <v>0</v>
      </c>
      <c r="AD236" s="40">
        <f t="shared" si="64"/>
        <v>508875.32693984301</v>
      </c>
      <c r="AE236" s="42">
        <f t="shared" si="59"/>
        <v>0</v>
      </c>
      <c r="AF236" s="42">
        <f t="shared" si="60"/>
        <v>534319.09328683524</v>
      </c>
      <c r="AG236" s="43">
        <v>38527</v>
      </c>
      <c r="AH236" s="38"/>
      <c r="AI236" s="44">
        <v>248.6</v>
      </c>
      <c r="AJ236" s="44">
        <v>248.6</v>
      </c>
      <c r="AK236" s="44">
        <v>246.41</v>
      </c>
      <c r="AL236" s="39"/>
      <c r="AM236" s="39"/>
      <c r="AN236" s="39"/>
      <c r="AO236" s="39"/>
      <c r="AP236" s="43">
        <v>42997</v>
      </c>
      <c r="AQ236" s="43">
        <v>38545</v>
      </c>
      <c r="AR236" s="37" t="s">
        <v>170</v>
      </c>
      <c r="AS236" s="37" t="s">
        <v>340</v>
      </c>
      <c r="AT236" s="37" t="s">
        <v>426</v>
      </c>
      <c r="AU236" s="28">
        <v>2016</v>
      </c>
      <c r="AV236" s="38"/>
      <c r="AW236" s="38"/>
      <c r="AX236" s="38"/>
    </row>
    <row r="237" spans="1:50" x14ac:dyDescent="0.25">
      <c r="A237" s="26" t="s">
        <v>952</v>
      </c>
      <c r="B237" s="36" t="s">
        <v>235</v>
      </c>
      <c r="C237" s="37" t="s">
        <v>235</v>
      </c>
      <c r="D237" s="38">
        <v>772723</v>
      </c>
      <c r="E237" s="37" t="s">
        <v>194</v>
      </c>
      <c r="F237" s="38">
        <v>11</v>
      </c>
      <c r="G237" s="37" t="s">
        <v>176</v>
      </c>
      <c r="H237" s="37" t="s">
        <v>953</v>
      </c>
      <c r="I237" s="37" t="s">
        <v>214</v>
      </c>
      <c r="J237" s="37" t="s">
        <v>954</v>
      </c>
      <c r="K237" s="37" t="s">
        <v>941</v>
      </c>
      <c r="L237" s="39"/>
      <c r="M237" s="40">
        <f t="shared" si="61"/>
        <v>0</v>
      </c>
      <c r="N237" s="40">
        <v>560000</v>
      </c>
      <c r="O237" s="40"/>
      <c r="P237" s="40">
        <v>421210</v>
      </c>
      <c r="Q237" s="40"/>
      <c r="R237" s="40">
        <v>330.51</v>
      </c>
      <c r="S237" s="41" t="s">
        <v>14</v>
      </c>
      <c r="T237" s="40"/>
      <c r="U237" s="40"/>
      <c r="V237" s="41" t="s">
        <v>14</v>
      </c>
      <c r="W237" s="40"/>
      <c r="X237" s="40"/>
      <c r="Y237" s="40">
        <v>0</v>
      </c>
      <c r="Z237" s="41" t="s">
        <v>169</v>
      </c>
      <c r="AA237" s="40"/>
      <c r="AB237" s="40">
        <f t="shared" si="62"/>
        <v>567811.68265039229</v>
      </c>
      <c r="AC237" s="40">
        <f t="shared" si="63"/>
        <v>0</v>
      </c>
      <c r="AD237" s="40">
        <f t="shared" si="64"/>
        <v>593687.88142981683</v>
      </c>
      <c r="AE237" s="42">
        <f t="shared" si="59"/>
        <v>0</v>
      </c>
      <c r="AF237" s="42">
        <f t="shared" si="60"/>
        <v>623372.27550130768</v>
      </c>
      <c r="AG237" s="43">
        <v>38527</v>
      </c>
      <c r="AH237" s="38"/>
      <c r="AI237" s="44">
        <v>248.6</v>
      </c>
      <c r="AJ237" s="44">
        <v>248.6</v>
      </c>
      <c r="AK237" s="44">
        <v>246.41</v>
      </c>
      <c r="AL237" s="39"/>
      <c r="AM237" s="39"/>
      <c r="AN237" s="39"/>
      <c r="AO237" s="39"/>
      <c r="AP237" s="43">
        <v>42997</v>
      </c>
      <c r="AQ237" s="43">
        <v>38545</v>
      </c>
      <c r="AR237" s="37" t="s">
        <v>170</v>
      </c>
      <c r="AS237" s="37" t="s">
        <v>340</v>
      </c>
      <c r="AT237" s="37" t="s">
        <v>325</v>
      </c>
      <c r="AU237" s="28">
        <v>2016</v>
      </c>
      <c r="AV237" s="38"/>
      <c r="AW237" s="38"/>
      <c r="AX237" s="38"/>
    </row>
    <row r="238" spans="1:50" x14ac:dyDescent="0.25">
      <c r="A238" s="26" t="s">
        <v>955</v>
      </c>
      <c r="B238" s="36" t="s">
        <v>235</v>
      </c>
      <c r="C238" s="37" t="s">
        <v>235</v>
      </c>
      <c r="D238" s="38">
        <v>772723</v>
      </c>
      <c r="E238" s="37" t="s">
        <v>194</v>
      </c>
      <c r="F238" s="38">
        <v>12</v>
      </c>
      <c r="G238" s="37" t="s">
        <v>165</v>
      </c>
      <c r="H238" s="37" t="s">
        <v>956</v>
      </c>
      <c r="I238" s="37" t="s">
        <v>169</v>
      </c>
      <c r="J238" s="37" t="s">
        <v>957</v>
      </c>
      <c r="K238" s="37" t="s">
        <v>169</v>
      </c>
      <c r="L238" s="39">
        <v>1100000</v>
      </c>
      <c r="M238" s="40">
        <f t="shared" si="61"/>
        <v>1116350.1238645748</v>
      </c>
      <c r="N238" s="40">
        <v>145000</v>
      </c>
      <c r="O238" s="40">
        <v>1200000</v>
      </c>
      <c r="P238" s="40">
        <v>320500</v>
      </c>
      <c r="Q238" s="40">
        <v>649.22</v>
      </c>
      <c r="R238" s="40">
        <v>85.58</v>
      </c>
      <c r="S238" s="41" t="s">
        <v>14</v>
      </c>
      <c r="T238" s="40"/>
      <c r="U238" s="40"/>
      <c r="V238" s="41" t="s">
        <v>14</v>
      </c>
      <c r="W238" s="40"/>
      <c r="X238" s="40"/>
      <c r="Y238" s="40">
        <v>0</v>
      </c>
      <c r="Z238" s="41" t="s">
        <v>169</v>
      </c>
      <c r="AA238" s="40"/>
      <c r="AB238" s="40">
        <f t="shared" si="62"/>
        <v>147022.66782911943</v>
      </c>
      <c r="AC238" s="40">
        <f t="shared" si="63"/>
        <v>1263501.2386457473</v>
      </c>
      <c r="AD238" s="40">
        <f t="shared" si="64"/>
        <v>153722.75501307758</v>
      </c>
      <c r="AE238" s="42">
        <f t="shared" si="59"/>
        <v>1326676.3005780347</v>
      </c>
      <c r="AF238" s="42">
        <f t="shared" si="60"/>
        <v>161408.89276373148</v>
      </c>
      <c r="AG238" s="43">
        <v>42555</v>
      </c>
      <c r="AH238" s="38"/>
      <c r="AI238" s="44">
        <v>897.4</v>
      </c>
      <c r="AJ238" s="44"/>
      <c r="AK238" s="44"/>
      <c r="AL238" s="39"/>
      <c r="AM238" s="39"/>
      <c r="AN238" s="39"/>
      <c r="AO238" s="39"/>
      <c r="AP238" s="43">
        <v>42997</v>
      </c>
      <c r="AQ238" s="43">
        <v>42808</v>
      </c>
      <c r="AR238" s="37" t="s">
        <v>170</v>
      </c>
      <c r="AS238" s="37" t="s">
        <v>170</v>
      </c>
      <c r="AT238" s="37" t="s">
        <v>357</v>
      </c>
      <c r="AU238" s="28">
        <v>2016</v>
      </c>
      <c r="AV238" s="38"/>
      <c r="AW238" s="38"/>
      <c r="AX238" s="38"/>
    </row>
    <row r="239" spans="1:50" x14ac:dyDescent="0.25">
      <c r="A239" s="26" t="s">
        <v>958</v>
      </c>
      <c r="B239" s="36" t="s">
        <v>235</v>
      </c>
      <c r="C239" s="37" t="s">
        <v>235</v>
      </c>
      <c r="D239" s="38">
        <v>772723</v>
      </c>
      <c r="E239" s="37" t="s">
        <v>194</v>
      </c>
      <c r="F239" s="38">
        <v>11</v>
      </c>
      <c r="G239" s="37" t="s">
        <v>176</v>
      </c>
      <c r="H239" s="37" t="s">
        <v>959</v>
      </c>
      <c r="I239" s="37" t="s">
        <v>352</v>
      </c>
      <c r="J239" s="37" t="s">
        <v>960</v>
      </c>
      <c r="K239" s="37" t="s">
        <v>941</v>
      </c>
      <c r="L239" s="39"/>
      <c r="M239" s="40">
        <f t="shared" si="61"/>
        <v>0</v>
      </c>
      <c r="N239" s="40">
        <v>400000</v>
      </c>
      <c r="O239" s="40"/>
      <c r="P239" s="40">
        <v>742731</v>
      </c>
      <c r="Q239" s="40"/>
      <c r="R239" s="40">
        <v>236.08</v>
      </c>
      <c r="S239" s="41" t="s">
        <v>14</v>
      </c>
      <c r="T239" s="40"/>
      <c r="U239" s="40"/>
      <c r="V239" s="41" t="s">
        <v>14</v>
      </c>
      <c r="W239" s="40"/>
      <c r="X239" s="40"/>
      <c r="Y239" s="40">
        <v>0</v>
      </c>
      <c r="Z239" s="41" t="s">
        <v>169</v>
      </c>
      <c r="AA239" s="40"/>
      <c r="AB239" s="40">
        <f t="shared" si="62"/>
        <v>405579.77332170878</v>
      </c>
      <c r="AC239" s="40">
        <f t="shared" si="63"/>
        <v>0</v>
      </c>
      <c r="AD239" s="40">
        <f t="shared" si="64"/>
        <v>424062.77244986914</v>
      </c>
      <c r="AE239" s="42">
        <f t="shared" si="59"/>
        <v>0</v>
      </c>
      <c r="AF239" s="42">
        <f t="shared" si="60"/>
        <v>445265.91107236262</v>
      </c>
      <c r="AG239" s="43">
        <v>38527</v>
      </c>
      <c r="AH239" s="38"/>
      <c r="AI239" s="44">
        <v>438.36</v>
      </c>
      <c r="AJ239" s="44">
        <v>438.36</v>
      </c>
      <c r="AK239" s="44">
        <v>434.51</v>
      </c>
      <c r="AL239" s="39"/>
      <c r="AM239" s="39"/>
      <c r="AN239" s="39"/>
      <c r="AO239" s="39"/>
      <c r="AP239" s="43">
        <v>42997</v>
      </c>
      <c r="AQ239" s="43">
        <v>38545</v>
      </c>
      <c r="AR239" s="37" t="s">
        <v>170</v>
      </c>
      <c r="AS239" s="37" t="s">
        <v>340</v>
      </c>
      <c r="AT239" s="37" t="s">
        <v>325</v>
      </c>
      <c r="AU239" s="28">
        <v>2016</v>
      </c>
      <c r="AV239" s="38"/>
      <c r="AW239" s="38"/>
      <c r="AX239" s="38"/>
    </row>
    <row r="240" spans="1:50" x14ac:dyDescent="0.25">
      <c r="A240" s="26" t="s">
        <v>961</v>
      </c>
      <c r="B240" s="36" t="s">
        <v>962</v>
      </c>
      <c r="C240" s="37" t="s">
        <v>962</v>
      </c>
      <c r="D240" s="38">
        <v>772724</v>
      </c>
      <c r="E240" s="37" t="s">
        <v>188</v>
      </c>
      <c r="F240" s="38">
        <v>21</v>
      </c>
      <c r="G240" s="37" t="s">
        <v>262</v>
      </c>
      <c r="H240" s="37" t="s">
        <v>963</v>
      </c>
      <c r="I240" s="37" t="s">
        <v>405</v>
      </c>
      <c r="J240" s="37" t="s">
        <v>964</v>
      </c>
      <c r="K240" s="37" t="s">
        <v>169</v>
      </c>
      <c r="L240" s="39">
        <v>270000</v>
      </c>
      <c r="M240" s="40">
        <f t="shared" si="61"/>
        <v>274013.21222130471</v>
      </c>
      <c r="N240" s="40"/>
      <c r="O240" s="40">
        <v>246620</v>
      </c>
      <c r="P240" s="40"/>
      <c r="Q240" s="40">
        <v>159.35</v>
      </c>
      <c r="R240" s="40"/>
      <c r="S240" s="41" t="s">
        <v>14</v>
      </c>
      <c r="T240" s="40"/>
      <c r="U240" s="40"/>
      <c r="V240" s="41" t="s">
        <v>14</v>
      </c>
      <c r="W240" s="40"/>
      <c r="X240" s="40"/>
      <c r="Y240" s="40">
        <v>0</v>
      </c>
      <c r="Z240" s="41" t="s">
        <v>169</v>
      </c>
      <c r="AA240" s="40"/>
      <c r="AB240" s="40">
        <f t="shared" si="62"/>
        <v>0</v>
      </c>
      <c r="AC240" s="40">
        <f t="shared" si="63"/>
        <v>310132.12221304706</v>
      </c>
      <c r="AD240" s="40">
        <f t="shared" si="64"/>
        <v>0</v>
      </c>
      <c r="AE240" s="42">
        <f t="shared" si="59"/>
        <v>325638.72832369944</v>
      </c>
      <c r="AF240" s="42">
        <f t="shared" si="60"/>
        <v>0</v>
      </c>
      <c r="AG240" s="38"/>
      <c r="AH240" s="38"/>
      <c r="AI240" s="44">
        <v>145.56</v>
      </c>
      <c r="AJ240" s="44">
        <v>144.58000000000001</v>
      </c>
      <c r="AK240" s="44">
        <v>142.86000000000001</v>
      </c>
      <c r="AL240" s="39"/>
      <c r="AM240" s="39"/>
      <c r="AN240" s="39"/>
      <c r="AO240" s="39"/>
      <c r="AP240" s="43">
        <v>42997</v>
      </c>
      <c r="AQ240" s="43">
        <v>36434</v>
      </c>
      <c r="AR240" s="37" t="s">
        <v>170</v>
      </c>
      <c r="AS240" s="37" t="s">
        <v>192</v>
      </c>
      <c r="AT240" s="37" t="s">
        <v>325</v>
      </c>
      <c r="AU240" s="28">
        <v>2016</v>
      </c>
      <c r="AV240" s="38"/>
      <c r="AW240" s="38"/>
      <c r="AX240" s="38"/>
    </row>
    <row r="241" spans="1:50" x14ac:dyDescent="0.25">
      <c r="A241" s="26" t="s">
        <v>965</v>
      </c>
      <c r="B241" s="36" t="s">
        <v>962</v>
      </c>
      <c r="C241" s="37" t="s">
        <v>962</v>
      </c>
      <c r="D241" s="38">
        <v>777772</v>
      </c>
      <c r="E241" s="37" t="s">
        <v>175</v>
      </c>
      <c r="F241" s="38">
        <v>12</v>
      </c>
      <c r="G241" s="37" t="s">
        <v>165</v>
      </c>
      <c r="H241" s="37" t="s">
        <v>966</v>
      </c>
      <c r="I241" s="37" t="s">
        <v>169</v>
      </c>
      <c r="J241" s="37" t="s">
        <v>967</v>
      </c>
      <c r="K241" s="37" t="s">
        <v>169</v>
      </c>
      <c r="L241" s="39">
        <v>530000</v>
      </c>
      <c r="M241" s="40">
        <f t="shared" si="61"/>
        <v>537877.78695293143</v>
      </c>
      <c r="N241" s="40"/>
      <c r="O241" s="40">
        <v>256687</v>
      </c>
      <c r="P241" s="40"/>
      <c r="Q241" s="40">
        <v>312.81</v>
      </c>
      <c r="R241" s="40"/>
      <c r="S241" s="41" t="s">
        <v>14</v>
      </c>
      <c r="T241" s="40"/>
      <c r="U241" s="40"/>
      <c r="V241" s="41" t="s">
        <v>14</v>
      </c>
      <c r="W241" s="40"/>
      <c r="X241" s="40"/>
      <c r="Y241" s="40">
        <v>0</v>
      </c>
      <c r="Z241" s="41" t="s">
        <v>169</v>
      </c>
      <c r="AA241" s="40"/>
      <c r="AB241" s="40">
        <f t="shared" si="62"/>
        <v>0</v>
      </c>
      <c r="AC241" s="40">
        <f t="shared" si="63"/>
        <v>608777.86952931457</v>
      </c>
      <c r="AD241" s="40">
        <f t="shared" si="64"/>
        <v>0</v>
      </c>
      <c r="AE241" s="42">
        <f t="shared" si="59"/>
        <v>639216.76300578029</v>
      </c>
      <c r="AF241" s="42">
        <f t="shared" si="60"/>
        <v>0</v>
      </c>
      <c r="AG241" s="43">
        <v>41275</v>
      </c>
      <c r="AH241" s="38"/>
      <c r="AI241" s="44">
        <v>151.5</v>
      </c>
      <c r="AJ241" s="44">
        <v>150.47999999999999</v>
      </c>
      <c r="AK241" s="44">
        <v>148.69999999999999</v>
      </c>
      <c r="AL241" s="39"/>
      <c r="AM241" s="39"/>
      <c r="AN241" s="39"/>
      <c r="AO241" s="39"/>
      <c r="AP241" s="43">
        <v>42997</v>
      </c>
      <c r="AQ241" s="43">
        <v>41663</v>
      </c>
      <c r="AR241" s="37" t="s">
        <v>170</v>
      </c>
      <c r="AS241" s="37" t="s">
        <v>170</v>
      </c>
      <c r="AT241" s="37" t="s">
        <v>357</v>
      </c>
      <c r="AU241" s="28">
        <v>2016</v>
      </c>
      <c r="AV241" s="38"/>
      <c r="AW241" s="38"/>
      <c r="AX241" s="38"/>
    </row>
    <row r="242" spans="1:50" x14ac:dyDescent="0.25">
      <c r="A242" s="26" t="s">
        <v>968</v>
      </c>
      <c r="B242" s="36" t="s">
        <v>434</v>
      </c>
      <c r="C242" s="37" t="s">
        <v>434</v>
      </c>
      <c r="D242" s="38">
        <v>772724</v>
      </c>
      <c r="E242" s="37" t="s">
        <v>188</v>
      </c>
      <c r="F242" s="38">
        <v>11</v>
      </c>
      <c r="G242" s="37" t="s">
        <v>176</v>
      </c>
      <c r="H242" s="37" t="s">
        <v>969</v>
      </c>
      <c r="I242" s="37" t="s">
        <v>219</v>
      </c>
      <c r="J242" s="37" t="s">
        <v>970</v>
      </c>
      <c r="K242" s="37" t="s">
        <v>169</v>
      </c>
      <c r="L242" s="39"/>
      <c r="M242" s="40">
        <f t="shared" si="61"/>
        <v>0</v>
      </c>
      <c r="N242" s="40">
        <v>776590</v>
      </c>
      <c r="O242" s="40">
        <v>763116</v>
      </c>
      <c r="P242" s="40"/>
      <c r="Q242" s="40"/>
      <c r="R242" s="40">
        <v>458.34</v>
      </c>
      <c r="S242" s="41" t="s">
        <v>14</v>
      </c>
      <c r="T242" s="40"/>
      <c r="U242" s="40"/>
      <c r="V242" s="41" t="s">
        <v>14</v>
      </c>
      <c r="W242" s="40"/>
      <c r="X242" s="40"/>
      <c r="Y242" s="40">
        <v>0</v>
      </c>
      <c r="Z242" s="41" t="s">
        <v>169</v>
      </c>
      <c r="AA242" s="40"/>
      <c r="AB242" s="40">
        <f t="shared" si="62"/>
        <v>787422.99040976458</v>
      </c>
      <c r="AC242" s="40">
        <f t="shared" si="63"/>
        <v>0</v>
      </c>
      <c r="AD242" s="40">
        <f t="shared" si="64"/>
        <v>823307.27114210976</v>
      </c>
      <c r="AE242" s="42">
        <f t="shared" si="59"/>
        <v>0</v>
      </c>
      <c r="AF242" s="42">
        <f t="shared" si="60"/>
        <v>864472.6346992153</v>
      </c>
      <c r="AG242" s="43">
        <v>37917</v>
      </c>
      <c r="AH242" s="38"/>
      <c r="AI242" s="44">
        <v>450.39</v>
      </c>
      <c r="AJ242" s="44">
        <v>447.36</v>
      </c>
      <c r="AK242" s="44">
        <v>442.06</v>
      </c>
      <c r="AL242" s="39"/>
      <c r="AM242" s="39"/>
      <c r="AN242" s="39"/>
      <c r="AO242" s="39"/>
      <c r="AP242" s="43">
        <v>42999</v>
      </c>
      <c r="AQ242" s="43">
        <v>37978</v>
      </c>
      <c r="AR242" s="37" t="s">
        <v>170</v>
      </c>
      <c r="AS242" s="37" t="s">
        <v>170</v>
      </c>
      <c r="AT242" s="37" t="s">
        <v>971</v>
      </c>
      <c r="AU242" s="28">
        <v>2016</v>
      </c>
      <c r="AV242" s="38"/>
      <c r="AW242" s="38"/>
      <c r="AX242" s="38"/>
    </row>
    <row r="243" spans="1:50" x14ac:dyDescent="0.25">
      <c r="A243" s="26" t="s">
        <v>972</v>
      </c>
      <c r="B243" s="46"/>
      <c r="C243" s="38"/>
      <c r="D243" s="38"/>
      <c r="E243" s="38"/>
      <c r="F243" s="38"/>
      <c r="G243" s="38"/>
      <c r="H243" s="38" t="s">
        <v>973</v>
      </c>
      <c r="I243" s="38"/>
      <c r="J243" s="38"/>
      <c r="K243" s="38"/>
      <c r="L243" s="39">
        <v>1333839</v>
      </c>
      <c r="M243" s="40">
        <f t="shared" si="61"/>
        <v>1353664.8480594549</v>
      </c>
      <c r="N243" s="40">
        <v>465850</v>
      </c>
      <c r="O243" s="40"/>
      <c r="P243" s="40"/>
      <c r="Q243" s="40"/>
      <c r="R243" s="40"/>
      <c r="S243" s="40"/>
      <c r="T243" s="40"/>
      <c r="U243" s="40"/>
      <c r="V243" s="40"/>
      <c r="W243" s="40"/>
      <c r="X243" s="40"/>
      <c r="Y243" s="40"/>
      <c r="Z243" s="40"/>
      <c r="AA243" s="40"/>
      <c r="AB243" s="40">
        <f t="shared" si="62"/>
        <v>472348.34350479511</v>
      </c>
      <c r="AC243" s="42">
        <f t="shared" si="63"/>
        <v>1532097.4805945498</v>
      </c>
      <c r="AD243" s="42">
        <f t="shared" si="64"/>
        <v>493874.10636442888</v>
      </c>
      <c r="AE243" s="42">
        <f t="shared" si="59"/>
        <v>1608702.3546242774</v>
      </c>
      <c r="AF243" s="42">
        <f t="shared" si="60"/>
        <v>518567.81168265035</v>
      </c>
      <c r="AG243" s="38"/>
      <c r="AH243" s="38"/>
      <c r="AI243" s="44"/>
      <c r="AJ243" s="44"/>
      <c r="AK243" s="44"/>
      <c r="AL243" s="39"/>
      <c r="AM243" s="39"/>
      <c r="AN243" s="39"/>
      <c r="AO243" s="39"/>
      <c r="AP243" s="38"/>
      <c r="AQ243" s="38"/>
      <c r="AR243" s="38"/>
      <c r="AS243" s="38"/>
      <c r="AT243" s="38" t="s">
        <v>335</v>
      </c>
      <c r="AV243" s="38"/>
      <c r="AW243" s="38"/>
      <c r="AX243" s="38"/>
    </row>
    <row r="244" spans="1:50" x14ac:dyDescent="0.25">
      <c r="A244" s="61" t="s">
        <v>974</v>
      </c>
      <c r="B244" s="62" t="s">
        <v>860</v>
      </c>
      <c r="C244" s="63" t="s">
        <v>860</v>
      </c>
      <c r="D244" s="64">
        <v>779790</v>
      </c>
      <c r="E244" s="63" t="s">
        <v>164</v>
      </c>
      <c r="F244" s="64">
        <v>99</v>
      </c>
      <c r="G244" s="63" t="s">
        <v>253</v>
      </c>
      <c r="H244" s="63" t="s">
        <v>975</v>
      </c>
      <c r="I244" s="63" t="s">
        <v>167</v>
      </c>
      <c r="J244" s="63" t="s">
        <v>976</v>
      </c>
      <c r="K244" s="63" t="s">
        <v>169</v>
      </c>
      <c r="L244" s="65">
        <v>480000</v>
      </c>
      <c r="M244" s="66">
        <f t="shared" si="61"/>
        <v>487134.59950454172</v>
      </c>
      <c r="N244" s="66">
        <v>210000</v>
      </c>
      <c r="O244" s="66">
        <v>443917</v>
      </c>
      <c r="P244" s="66">
        <v>119634</v>
      </c>
      <c r="Q244" s="66">
        <v>283.3</v>
      </c>
      <c r="R244" s="66">
        <v>123.94</v>
      </c>
      <c r="S244" s="67" t="s">
        <v>14</v>
      </c>
      <c r="T244" s="66"/>
      <c r="U244" s="66"/>
      <c r="V244" s="67" t="s">
        <v>14</v>
      </c>
      <c r="W244" s="66"/>
      <c r="X244" s="66"/>
      <c r="Y244" s="66">
        <v>0</v>
      </c>
      <c r="Z244" s="67" t="s">
        <v>169</v>
      </c>
      <c r="AA244" s="66"/>
      <c r="AB244" s="66">
        <f t="shared" si="62"/>
        <v>212929.38099389712</v>
      </c>
      <c r="AC244" s="66">
        <f t="shared" si="63"/>
        <v>551345.99504541699</v>
      </c>
      <c r="AD244" s="66">
        <f t="shared" si="64"/>
        <v>222632.95553618134</v>
      </c>
      <c r="AE244" s="66">
        <f t="shared" si="59"/>
        <v>578913.29479768791</v>
      </c>
      <c r="AF244" s="66">
        <f t="shared" si="60"/>
        <v>233764.60331299042</v>
      </c>
      <c r="AG244" s="68">
        <v>36500</v>
      </c>
      <c r="AH244" s="64"/>
      <c r="AI244" s="69">
        <v>332.61</v>
      </c>
      <c r="AJ244" s="69">
        <v>330.85</v>
      </c>
      <c r="AK244" s="69">
        <v>327.14999999999998</v>
      </c>
      <c r="AL244" s="65"/>
      <c r="AM244" s="65"/>
      <c r="AN244" s="65"/>
      <c r="AO244" s="65"/>
      <c r="AP244" s="68">
        <v>43045</v>
      </c>
      <c r="AQ244" s="68">
        <v>36434</v>
      </c>
      <c r="AR244" s="63" t="s">
        <v>170</v>
      </c>
      <c r="AS244" s="63" t="s">
        <v>192</v>
      </c>
      <c r="AT244" s="63" t="s">
        <v>325</v>
      </c>
      <c r="AU244" s="49">
        <v>2016</v>
      </c>
      <c r="AV244" s="64"/>
      <c r="AW244" s="64"/>
      <c r="AX244" s="64"/>
    </row>
    <row r="245" spans="1:50" x14ac:dyDescent="0.25">
      <c r="A245" s="26" t="s">
        <v>977</v>
      </c>
      <c r="B245" s="36" t="s">
        <v>860</v>
      </c>
      <c r="C245" s="37" t="s">
        <v>860</v>
      </c>
      <c r="D245" s="38">
        <v>772723</v>
      </c>
      <c r="E245" s="37" t="s">
        <v>194</v>
      </c>
      <c r="F245" s="38">
        <v>99</v>
      </c>
      <c r="G245" s="37" t="s">
        <v>253</v>
      </c>
      <c r="H245" s="37" t="s">
        <v>978</v>
      </c>
      <c r="I245" s="37" t="s">
        <v>214</v>
      </c>
      <c r="J245" s="37" t="s">
        <v>979</v>
      </c>
      <c r="K245" s="37" t="s">
        <v>169</v>
      </c>
      <c r="L245" s="39">
        <v>2610000</v>
      </c>
      <c r="M245" s="40">
        <f t="shared" si="61"/>
        <v>2648794.3848059457</v>
      </c>
      <c r="N245" s="40">
        <v>475000</v>
      </c>
      <c r="O245" s="40">
        <v>2426748</v>
      </c>
      <c r="P245" s="40">
        <v>338967</v>
      </c>
      <c r="Q245" s="40">
        <v>1540.42</v>
      </c>
      <c r="R245" s="40">
        <v>280.35000000000002</v>
      </c>
      <c r="S245" s="41" t="s">
        <v>14</v>
      </c>
      <c r="T245" s="40"/>
      <c r="U245" s="40"/>
      <c r="V245" s="41" t="s">
        <v>14</v>
      </c>
      <c r="W245" s="40"/>
      <c r="X245" s="40"/>
      <c r="Y245" s="40">
        <v>0</v>
      </c>
      <c r="Z245" s="41" t="s">
        <v>169</v>
      </c>
      <c r="AA245" s="40"/>
      <c r="AB245" s="40">
        <f t="shared" si="62"/>
        <v>481625.98081952921</v>
      </c>
      <c r="AC245" s="40">
        <f t="shared" si="63"/>
        <v>2997943.8480594549</v>
      </c>
      <c r="AD245" s="40">
        <f t="shared" si="64"/>
        <v>503574.5422842197</v>
      </c>
      <c r="AE245" s="42">
        <f t="shared" si="59"/>
        <v>3147841.0404624278</v>
      </c>
      <c r="AF245" s="42">
        <f t="shared" si="60"/>
        <v>528753.26939843071</v>
      </c>
      <c r="AG245" s="43">
        <v>36526</v>
      </c>
      <c r="AH245" s="38"/>
      <c r="AI245" s="44">
        <v>1632.33</v>
      </c>
      <c r="AJ245" s="44">
        <v>1622.7</v>
      </c>
      <c r="AK245" s="44">
        <v>1604.09</v>
      </c>
      <c r="AL245" s="39"/>
      <c r="AM245" s="39"/>
      <c r="AN245" s="39"/>
      <c r="AO245" s="39"/>
      <c r="AP245" s="43">
        <v>42999</v>
      </c>
      <c r="AQ245" s="43">
        <v>36434</v>
      </c>
      <c r="AR245" s="37" t="s">
        <v>170</v>
      </c>
      <c r="AS245" s="37" t="s">
        <v>192</v>
      </c>
      <c r="AT245" s="37" t="s">
        <v>325</v>
      </c>
      <c r="AU245" s="28">
        <v>2016</v>
      </c>
      <c r="AV245" s="38"/>
      <c r="AW245" s="38"/>
      <c r="AX245" s="38"/>
    </row>
    <row r="246" spans="1:50" x14ac:dyDescent="0.25">
      <c r="A246" s="26" t="s">
        <v>980</v>
      </c>
      <c r="B246" s="36" t="s">
        <v>860</v>
      </c>
      <c r="C246" s="37" t="s">
        <v>860</v>
      </c>
      <c r="D246" s="38">
        <v>777772</v>
      </c>
      <c r="E246" s="37" t="s">
        <v>175</v>
      </c>
      <c r="F246" s="38">
        <v>12</v>
      </c>
      <c r="G246" s="37" t="s">
        <v>165</v>
      </c>
      <c r="H246" s="37" t="s">
        <v>981</v>
      </c>
      <c r="I246" s="37" t="s">
        <v>169</v>
      </c>
      <c r="J246" s="37" t="s">
        <v>982</v>
      </c>
      <c r="K246" s="37" t="s">
        <v>169</v>
      </c>
      <c r="L246" s="39">
        <v>1490000</v>
      </c>
      <c r="M246" s="40">
        <f t="shared" si="61"/>
        <v>1512146.9859620149</v>
      </c>
      <c r="N246" s="40"/>
      <c r="O246" s="40">
        <v>225884</v>
      </c>
      <c r="P246" s="40"/>
      <c r="Q246" s="40">
        <v>879.4</v>
      </c>
      <c r="R246" s="40"/>
      <c r="S246" s="41" t="s">
        <v>14</v>
      </c>
      <c r="T246" s="40"/>
      <c r="U246" s="40"/>
      <c r="V246" s="41" t="s">
        <v>14</v>
      </c>
      <c r="W246" s="40"/>
      <c r="X246" s="40"/>
      <c r="Y246" s="40">
        <v>0</v>
      </c>
      <c r="Z246" s="41" t="s">
        <v>169</v>
      </c>
      <c r="AA246" s="40"/>
      <c r="AB246" s="40">
        <f t="shared" si="62"/>
        <v>0</v>
      </c>
      <c r="AC246" s="40">
        <f t="shared" si="63"/>
        <v>1711469.8596201485</v>
      </c>
      <c r="AD246" s="40">
        <f t="shared" si="64"/>
        <v>0</v>
      </c>
      <c r="AE246" s="42">
        <f t="shared" si="59"/>
        <v>1797043.3526011561</v>
      </c>
      <c r="AF246" s="42">
        <f t="shared" si="60"/>
        <v>0</v>
      </c>
      <c r="AG246" s="43">
        <v>41275</v>
      </c>
      <c r="AH246" s="38"/>
      <c r="AI246" s="44">
        <v>133.32</v>
      </c>
      <c r="AJ246" s="44">
        <v>132.41999999999999</v>
      </c>
      <c r="AK246" s="44">
        <v>130.85</v>
      </c>
      <c r="AL246" s="39"/>
      <c r="AM246" s="39"/>
      <c r="AN246" s="39"/>
      <c r="AO246" s="39"/>
      <c r="AP246" s="43">
        <v>43000</v>
      </c>
      <c r="AQ246" s="43">
        <v>41652</v>
      </c>
      <c r="AR246" s="37" t="s">
        <v>170</v>
      </c>
      <c r="AS246" s="37" t="s">
        <v>170</v>
      </c>
      <c r="AT246" s="37" t="s">
        <v>357</v>
      </c>
      <c r="AU246" s="28">
        <v>2016</v>
      </c>
      <c r="AV246" s="38"/>
      <c r="AW246" s="38"/>
      <c r="AX246" s="38"/>
    </row>
    <row r="247" spans="1:50" x14ac:dyDescent="0.25">
      <c r="A247" s="26" t="s">
        <v>983</v>
      </c>
      <c r="B247" s="36" t="s">
        <v>228</v>
      </c>
      <c r="C247" s="37" t="s">
        <v>228</v>
      </c>
      <c r="D247" s="38">
        <v>772723</v>
      </c>
      <c r="E247" s="37" t="s">
        <v>194</v>
      </c>
      <c r="F247" s="38">
        <v>11</v>
      </c>
      <c r="G247" s="37" t="s">
        <v>176</v>
      </c>
      <c r="H247" s="37" t="s">
        <v>984</v>
      </c>
      <c r="I247" s="37" t="s">
        <v>709</v>
      </c>
      <c r="J247" s="37" t="s">
        <v>985</v>
      </c>
      <c r="K247" s="37" t="s">
        <v>169</v>
      </c>
      <c r="L247" s="39">
        <v>510000</v>
      </c>
      <c r="M247" s="40">
        <f t="shared" si="61"/>
        <v>517580.51197357557</v>
      </c>
      <c r="N247" s="40"/>
      <c r="O247" s="40">
        <v>473512</v>
      </c>
      <c r="P247" s="40"/>
      <c r="Q247" s="40">
        <v>301</v>
      </c>
      <c r="R247" s="40"/>
      <c r="S247" s="41" t="s">
        <v>14</v>
      </c>
      <c r="T247" s="40"/>
      <c r="U247" s="40"/>
      <c r="V247" s="41" t="s">
        <v>14</v>
      </c>
      <c r="W247" s="40"/>
      <c r="X247" s="40"/>
      <c r="Y247" s="40">
        <v>0</v>
      </c>
      <c r="Z247" s="41" t="s">
        <v>169</v>
      </c>
      <c r="AA247" s="40"/>
      <c r="AB247" s="40">
        <f t="shared" si="62"/>
        <v>0</v>
      </c>
      <c r="AC247" s="40">
        <f t="shared" si="63"/>
        <v>585805.11973575549</v>
      </c>
      <c r="AD247" s="40">
        <f t="shared" si="64"/>
        <v>0</v>
      </c>
      <c r="AE247" s="42">
        <f t="shared" si="59"/>
        <v>615095.37572254334</v>
      </c>
      <c r="AF247" s="42">
        <f t="shared" si="60"/>
        <v>0</v>
      </c>
      <c r="AG247" s="43">
        <v>37987</v>
      </c>
      <c r="AH247" s="38"/>
      <c r="AI247" s="44">
        <v>279.47000000000003</v>
      </c>
      <c r="AJ247" s="44">
        <v>277.58999999999997</v>
      </c>
      <c r="AK247" s="44">
        <v>274.3</v>
      </c>
      <c r="AL247" s="39"/>
      <c r="AM247" s="39"/>
      <c r="AN247" s="39"/>
      <c r="AO247" s="39"/>
      <c r="AP247" s="43">
        <v>42999</v>
      </c>
      <c r="AQ247" s="43">
        <v>36434</v>
      </c>
      <c r="AR247" s="37" t="s">
        <v>170</v>
      </c>
      <c r="AS247" s="37" t="s">
        <v>192</v>
      </c>
      <c r="AT247" s="37" t="s">
        <v>325</v>
      </c>
      <c r="AU247" s="28">
        <v>2016</v>
      </c>
      <c r="AV247" s="38"/>
      <c r="AW247" s="38"/>
      <c r="AX247" s="38"/>
    </row>
    <row r="248" spans="1:50" x14ac:dyDescent="0.25">
      <c r="A248" s="26" t="s">
        <v>986</v>
      </c>
      <c r="B248" s="36" t="s">
        <v>228</v>
      </c>
      <c r="C248" s="37" t="s">
        <v>228</v>
      </c>
      <c r="D248" s="38">
        <v>772724</v>
      </c>
      <c r="E248" s="37" t="s">
        <v>188</v>
      </c>
      <c r="F248" s="38">
        <v>11</v>
      </c>
      <c r="G248" s="37" t="s">
        <v>176</v>
      </c>
      <c r="H248" s="37" t="s">
        <v>987</v>
      </c>
      <c r="I248" s="37" t="s">
        <v>405</v>
      </c>
      <c r="J248" s="37" t="s">
        <v>988</v>
      </c>
      <c r="K248" s="37" t="s">
        <v>169</v>
      </c>
      <c r="L248" s="39">
        <v>740000</v>
      </c>
      <c r="M248" s="40">
        <f t="shared" si="61"/>
        <v>750999.1742361685</v>
      </c>
      <c r="N248" s="40"/>
      <c r="O248" s="40">
        <v>710268</v>
      </c>
      <c r="P248" s="40">
        <v>149544</v>
      </c>
      <c r="Q248" s="40">
        <v>436.75</v>
      </c>
      <c r="R248" s="40"/>
      <c r="S248" s="41" t="s">
        <v>14</v>
      </c>
      <c r="T248" s="40"/>
      <c r="U248" s="40"/>
      <c r="V248" s="41" t="s">
        <v>14</v>
      </c>
      <c r="W248" s="40"/>
      <c r="X248" s="40"/>
      <c r="Y248" s="40">
        <v>0</v>
      </c>
      <c r="Z248" s="41" t="s">
        <v>169</v>
      </c>
      <c r="AA248" s="40"/>
      <c r="AB248" s="40">
        <f t="shared" si="62"/>
        <v>0</v>
      </c>
      <c r="AC248" s="40">
        <f t="shared" si="63"/>
        <v>849991.74236168456</v>
      </c>
      <c r="AD248" s="40">
        <f t="shared" si="64"/>
        <v>0</v>
      </c>
      <c r="AE248" s="42">
        <f t="shared" si="59"/>
        <v>892491.32947976887</v>
      </c>
      <c r="AF248" s="42">
        <f t="shared" si="60"/>
        <v>0</v>
      </c>
      <c r="AG248" s="38"/>
      <c r="AH248" s="38"/>
      <c r="AI248" s="44">
        <v>507.46</v>
      </c>
      <c r="AJ248" s="44">
        <v>504.64</v>
      </c>
      <c r="AK248" s="44">
        <v>498.94</v>
      </c>
      <c r="AL248" s="39"/>
      <c r="AM248" s="39"/>
      <c r="AN248" s="39"/>
      <c r="AO248" s="39"/>
      <c r="AP248" s="43">
        <v>42999</v>
      </c>
      <c r="AQ248" s="43">
        <v>36434</v>
      </c>
      <c r="AR248" s="37" t="s">
        <v>170</v>
      </c>
      <c r="AS248" s="37" t="s">
        <v>192</v>
      </c>
      <c r="AT248" s="37" t="s">
        <v>989</v>
      </c>
      <c r="AU248" s="28">
        <v>2016</v>
      </c>
      <c r="AV248" s="38"/>
      <c r="AW248" s="38"/>
      <c r="AX248" s="38"/>
    </row>
    <row r="249" spans="1:50" x14ac:dyDescent="0.25">
      <c r="A249" s="26" t="s">
        <v>990</v>
      </c>
      <c r="B249" s="36" t="s">
        <v>228</v>
      </c>
      <c r="C249" s="37" t="s">
        <v>228</v>
      </c>
      <c r="D249" s="38">
        <v>772724</v>
      </c>
      <c r="E249" s="37" t="s">
        <v>188</v>
      </c>
      <c r="F249" s="38">
        <v>11</v>
      </c>
      <c r="G249" s="37" t="s">
        <v>176</v>
      </c>
      <c r="H249" s="37" t="s">
        <v>991</v>
      </c>
      <c r="I249" s="37" t="s">
        <v>992</v>
      </c>
      <c r="J249" s="37" t="s">
        <v>993</v>
      </c>
      <c r="K249" s="37" t="s">
        <v>169</v>
      </c>
      <c r="L249" s="39">
        <v>1910000</v>
      </c>
      <c r="M249" s="40">
        <f t="shared" si="61"/>
        <v>1938389.760528489</v>
      </c>
      <c r="N249" s="40">
        <v>165000</v>
      </c>
      <c r="O249" s="40">
        <v>1775668</v>
      </c>
      <c r="P249" s="40">
        <v>154529</v>
      </c>
      <c r="Q249" s="40">
        <v>1127.28</v>
      </c>
      <c r="R249" s="40">
        <v>97.38</v>
      </c>
      <c r="S249" s="41" t="s">
        <v>14</v>
      </c>
      <c r="T249" s="40"/>
      <c r="U249" s="40"/>
      <c r="V249" s="41" t="s">
        <v>14</v>
      </c>
      <c r="W249" s="40"/>
      <c r="X249" s="40"/>
      <c r="Y249" s="40">
        <v>0</v>
      </c>
      <c r="Z249" s="41" t="s">
        <v>169</v>
      </c>
      <c r="AA249" s="40"/>
      <c r="AB249" s="40">
        <f t="shared" si="62"/>
        <v>167301.65649520486</v>
      </c>
      <c r="AC249" s="40">
        <f t="shared" si="63"/>
        <v>2193897.6052848883</v>
      </c>
      <c r="AD249" s="40">
        <f t="shared" si="64"/>
        <v>174925.89363557103</v>
      </c>
      <c r="AE249" s="42">
        <f t="shared" si="59"/>
        <v>2303592.4855491328</v>
      </c>
      <c r="AF249" s="42">
        <f t="shared" si="60"/>
        <v>183672.18831734959</v>
      </c>
      <c r="AG249" s="43">
        <v>36482</v>
      </c>
      <c r="AH249" s="38"/>
      <c r="AI249" s="44">
        <v>1139.2</v>
      </c>
      <c r="AJ249" s="44">
        <v>1132.1500000000001</v>
      </c>
      <c r="AK249" s="44">
        <v>1119.02</v>
      </c>
      <c r="AL249" s="39"/>
      <c r="AM249" s="39"/>
      <c r="AN249" s="39"/>
      <c r="AO249" s="39"/>
      <c r="AP249" s="43">
        <v>42999</v>
      </c>
      <c r="AQ249" s="43">
        <v>36434</v>
      </c>
      <c r="AR249" s="37" t="s">
        <v>170</v>
      </c>
      <c r="AS249" s="37" t="s">
        <v>192</v>
      </c>
      <c r="AT249" s="37" t="s">
        <v>994</v>
      </c>
      <c r="AU249" s="28">
        <v>2016</v>
      </c>
      <c r="AV249" s="38"/>
      <c r="AW249" s="38"/>
      <c r="AX249" s="38"/>
    </row>
    <row r="250" spans="1:50" x14ac:dyDescent="0.25">
      <c r="A250" s="26" t="s">
        <v>995</v>
      </c>
      <c r="B250" s="36" t="s">
        <v>228</v>
      </c>
      <c r="C250" s="37" t="s">
        <v>228</v>
      </c>
      <c r="D250" s="38">
        <v>772723</v>
      </c>
      <c r="E250" s="37" t="s">
        <v>194</v>
      </c>
      <c r="F250" s="38">
        <v>11</v>
      </c>
      <c r="G250" s="37" t="s">
        <v>176</v>
      </c>
      <c r="H250" s="37" t="s">
        <v>996</v>
      </c>
      <c r="I250" s="37" t="s">
        <v>352</v>
      </c>
      <c r="J250" s="37" t="s">
        <v>997</v>
      </c>
      <c r="K250" s="37" t="s">
        <v>998</v>
      </c>
      <c r="L250" s="39">
        <v>2150000</v>
      </c>
      <c r="M250" s="40">
        <f t="shared" si="61"/>
        <v>2181957.0602807598</v>
      </c>
      <c r="N250" s="40">
        <v>390000</v>
      </c>
      <c r="O250" s="40">
        <v>2012425</v>
      </c>
      <c r="P250" s="40">
        <v>471062</v>
      </c>
      <c r="Q250" s="40">
        <v>1268.93</v>
      </c>
      <c r="R250" s="40">
        <v>230.18</v>
      </c>
      <c r="S250" s="41" t="s">
        <v>14</v>
      </c>
      <c r="T250" s="40"/>
      <c r="U250" s="40"/>
      <c r="V250" s="41" t="s">
        <v>14</v>
      </c>
      <c r="W250" s="40"/>
      <c r="X250" s="40"/>
      <c r="Y250" s="40">
        <v>0</v>
      </c>
      <c r="Z250" s="41" t="s">
        <v>169</v>
      </c>
      <c r="AA250" s="40"/>
      <c r="AB250" s="40">
        <f t="shared" si="62"/>
        <v>395440.27898866608</v>
      </c>
      <c r="AC250" s="40">
        <f t="shared" si="63"/>
        <v>2469570.6028075968</v>
      </c>
      <c r="AD250" s="40">
        <f t="shared" si="64"/>
        <v>413461.20313862246</v>
      </c>
      <c r="AE250" s="42">
        <f t="shared" si="59"/>
        <v>2593049.1329479767</v>
      </c>
      <c r="AF250" s="42">
        <f t="shared" si="60"/>
        <v>434134.26329555362</v>
      </c>
      <c r="AG250" s="43">
        <v>36526</v>
      </c>
      <c r="AH250" s="38"/>
      <c r="AI250" s="44">
        <v>1465.75</v>
      </c>
      <c r="AJ250" s="44">
        <v>1457.77</v>
      </c>
      <c r="AK250" s="44">
        <v>1441.35</v>
      </c>
      <c r="AL250" s="39"/>
      <c r="AM250" s="39"/>
      <c r="AN250" s="39"/>
      <c r="AO250" s="39"/>
      <c r="AP250" s="43">
        <v>42999</v>
      </c>
      <c r="AQ250" s="43">
        <v>36434</v>
      </c>
      <c r="AR250" s="37" t="s">
        <v>170</v>
      </c>
      <c r="AS250" s="37" t="s">
        <v>192</v>
      </c>
      <c r="AT250" s="37" t="s">
        <v>325</v>
      </c>
      <c r="AU250" s="28">
        <v>2016</v>
      </c>
      <c r="AV250" s="38"/>
      <c r="AW250" s="38"/>
      <c r="AX250" s="38"/>
    </row>
    <row r="251" spans="1:50" x14ac:dyDescent="0.25">
      <c r="A251" s="26" t="s">
        <v>999</v>
      </c>
      <c r="B251" s="36" t="s">
        <v>228</v>
      </c>
      <c r="C251" s="37" t="s">
        <v>228</v>
      </c>
      <c r="D251" s="38">
        <v>772723</v>
      </c>
      <c r="E251" s="37" t="s">
        <v>194</v>
      </c>
      <c r="F251" s="38">
        <v>99</v>
      </c>
      <c r="G251" s="37" t="s">
        <v>253</v>
      </c>
      <c r="H251" s="37" t="s">
        <v>1000</v>
      </c>
      <c r="I251" s="37" t="s">
        <v>214</v>
      </c>
      <c r="J251" s="37" t="s">
        <v>1001</v>
      </c>
      <c r="K251" s="37" t="s">
        <v>169</v>
      </c>
      <c r="L251" s="39">
        <v>2150000</v>
      </c>
      <c r="M251" s="40">
        <f t="shared" si="61"/>
        <v>2181957.0602807598</v>
      </c>
      <c r="N251" s="40">
        <v>530000</v>
      </c>
      <c r="O251" s="40">
        <v>2012425</v>
      </c>
      <c r="P251" s="40">
        <v>386322</v>
      </c>
      <c r="Q251" s="40">
        <v>1268.93</v>
      </c>
      <c r="R251" s="40">
        <v>312.81</v>
      </c>
      <c r="S251" s="41" t="s">
        <v>14</v>
      </c>
      <c r="T251" s="40"/>
      <c r="U251" s="40"/>
      <c r="V251" s="41" t="s">
        <v>14</v>
      </c>
      <c r="W251" s="40"/>
      <c r="X251" s="40"/>
      <c r="Y251" s="40">
        <v>0</v>
      </c>
      <c r="Z251" s="41" t="s">
        <v>169</v>
      </c>
      <c r="AA251" s="40"/>
      <c r="AB251" s="40">
        <f t="shared" si="62"/>
        <v>537393.19965126412</v>
      </c>
      <c r="AC251" s="40">
        <f t="shared" si="63"/>
        <v>2469570.6028075968</v>
      </c>
      <c r="AD251" s="40">
        <f t="shared" si="64"/>
        <v>561883.1734960766</v>
      </c>
      <c r="AE251" s="42">
        <f>AC251*1.05+(40522.25*1.21)</f>
        <v>2642081.0554479766</v>
      </c>
      <c r="AF251" s="42">
        <f t="shared" ref="AF251:AF282" si="65">AD251*1.05</f>
        <v>589977.33217088052</v>
      </c>
      <c r="AG251" s="43">
        <v>36526</v>
      </c>
      <c r="AH251" s="38"/>
      <c r="AI251" s="44">
        <v>1415.74</v>
      </c>
      <c r="AJ251" s="44">
        <v>1407.76</v>
      </c>
      <c r="AK251" s="44">
        <v>1391.77</v>
      </c>
      <c r="AL251" s="39"/>
      <c r="AM251" s="39"/>
      <c r="AN251" s="39"/>
      <c r="AO251" s="39"/>
      <c r="AP251" s="43">
        <v>42999</v>
      </c>
      <c r="AQ251" s="43">
        <v>36434</v>
      </c>
      <c r="AR251" s="37" t="s">
        <v>170</v>
      </c>
      <c r="AS251" s="37" t="s">
        <v>192</v>
      </c>
      <c r="AT251" s="37" t="s">
        <v>325</v>
      </c>
      <c r="AU251" s="28">
        <v>2016</v>
      </c>
      <c r="AV251" s="38"/>
      <c r="AW251" s="38"/>
      <c r="AX251" s="38"/>
    </row>
    <row r="252" spans="1:50" x14ac:dyDescent="0.25">
      <c r="A252" s="26" t="s">
        <v>995</v>
      </c>
      <c r="B252" s="36" t="s">
        <v>228</v>
      </c>
      <c r="C252" s="37" t="s">
        <v>228</v>
      </c>
      <c r="D252" s="38">
        <v>772723</v>
      </c>
      <c r="E252" s="37" t="s">
        <v>194</v>
      </c>
      <c r="F252" s="38">
        <v>14</v>
      </c>
      <c r="G252" s="37" t="s">
        <v>256</v>
      </c>
      <c r="H252" s="37" t="s">
        <v>1002</v>
      </c>
      <c r="I252" s="37" t="s">
        <v>1003</v>
      </c>
      <c r="J252" s="37" t="s">
        <v>1004</v>
      </c>
      <c r="K252" s="37" t="s">
        <v>169</v>
      </c>
      <c r="L252" s="39">
        <v>2490000</v>
      </c>
      <c r="M252" s="40">
        <f t="shared" si="61"/>
        <v>2527010.7349298103</v>
      </c>
      <c r="N252" s="40">
        <v>430000</v>
      </c>
      <c r="O252" s="40">
        <v>2368405</v>
      </c>
      <c r="P252" s="40">
        <v>451124</v>
      </c>
      <c r="Q252" s="40">
        <v>1469.6</v>
      </c>
      <c r="R252" s="40">
        <v>253.79</v>
      </c>
      <c r="S252" s="41" t="s">
        <v>14</v>
      </c>
      <c r="T252" s="40"/>
      <c r="U252" s="40"/>
      <c r="V252" s="41" t="s">
        <v>14</v>
      </c>
      <c r="W252" s="40"/>
      <c r="X252" s="40"/>
      <c r="Y252" s="40">
        <v>0</v>
      </c>
      <c r="Z252" s="41" t="s">
        <v>169</v>
      </c>
      <c r="AA252" s="40"/>
      <c r="AB252" s="40">
        <f t="shared" si="62"/>
        <v>435998.25632083695</v>
      </c>
      <c r="AC252" s="40">
        <f t="shared" si="63"/>
        <v>2860107.3492981009</v>
      </c>
      <c r="AD252" s="40">
        <f t="shared" si="64"/>
        <v>455867.48038360936</v>
      </c>
      <c r="AE252" s="42">
        <f>AC252*1.05</f>
        <v>3003112.7167630061</v>
      </c>
      <c r="AF252" s="42">
        <f t="shared" si="65"/>
        <v>478660.85440278985</v>
      </c>
      <c r="AG252" s="43">
        <v>40360</v>
      </c>
      <c r="AH252" s="38"/>
      <c r="AI252" s="44">
        <v>1664.08</v>
      </c>
      <c r="AJ252" s="44">
        <v>1654.69</v>
      </c>
      <c r="AK252" s="44">
        <v>1635.9</v>
      </c>
      <c r="AL252" s="39"/>
      <c r="AM252" s="39"/>
      <c r="AN252" s="39"/>
      <c r="AO252" s="39"/>
      <c r="AP252" s="43">
        <v>42999</v>
      </c>
      <c r="AQ252" s="43">
        <v>40610</v>
      </c>
      <c r="AR252" s="37" t="s">
        <v>170</v>
      </c>
      <c r="AS252" s="37" t="s">
        <v>170</v>
      </c>
      <c r="AT252" s="37" t="s">
        <v>533</v>
      </c>
      <c r="AU252" s="28">
        <v>2016</v>
      </c>
      <c r="AV252" s="38"/>
      <c r="AW252" s="38"/>
      <c r="AX252" s="38"/>
    </row>
    <row r="253" spans="1:50" x14ac:dyDescent="0.25">
      <c r="A253" s="26" t="s">
        <v>1005</v>
      </c>
      <c r="B253" s="36" t="s">
        <v>916</v>
      </c>
      <c r="C253" s="37" t="s">
        <v>916</v>
      </c>
      <c r="D253" s="38">
        <v>773731</v>
      </c>
      <c r="E253" s="37" t="s">
        <v>1006</v>
      </c>
      <c r="F253" s="38">
        <v>11</v>
      </c>
      <c r="G253" s="37" t="s">
        <v>176</v>
      </c>
      <c r="H253" s="37" t="s">
        <v>1007</v>
      </c>
      <c r="I253" s="37" t="s">
        <v>169</v>
      </c>
      <c r="J253" s="37" t="s">
        <v>1008</v>
      </c>
      <c r="K253" s="37" t="s">
        <v>1009</v>
      </c>
      <c r="L253" s="39">
        <v>5660000</v>
      </c>
      <c r="M253" s="40">
        <f t="shared" si="61"/>
        <v>5744128.8191577215</v>
      </c>
      <c r="N253" s="40"/>
      <c r="O253" s="40">
        <v>5339086</v>
      </c>
      <c r="P253" s="40"/>
      <c r="Q253" s="40">
        <v>3340.53</v>
      </c>
      <c r="R253" s="40"/>
      <c r="S253" s="41" t="s">
        <v>14</v>
      </c>
      <c r="T253" s="40"/>
      <c r="U253" s="40"/>
      <c r="V253" s="41" t="s">
        <v>14</v>
      </c>
      <c r="W253" s="40"/>
      <c r="X253" s="40"/>
      <c r="Y253" s="40">
        <v>0</v>
      </c>
      <c r="Z253" s="41" t="s">
        <v>169</v>
      </c>
      <c r="AA253" s="40"/>
      <c r="AB253" s="40">
        <f t="shared" si="62"/>
        <v>0</v>
      </c>
      <c r="AC253" s="40">
        <f t="shared" si="63"/>
        <v>6501288.1915772092</v>
      </c>
      <c r="AD253" s="40">
        <f t="shared" si="64"/>
        <v>0</v>
      </c>
      <c r="AE253" s="42">
        <f>AC253*1.05</f>
        <v>6826352.6011560699</v>
      </c>
      <c r="AF253" s="42">
        <f t="shared" si="65"/>
        <v>0</v>
      </c>
      <c r="AG253" s="43">
        <v>41418</v>
      </c>
      <c r="AH253" s="38"/>
      <c r="AI253" s="44">
        <v>3151.13</v>
      </c>
      <c r="AJ253" s="44">
        <v>3129.94</v>
      </c>
      <c r="AK253" s="44">
        <v>3092.87</v>
      </c>
      <c r="AL253" s="39"/>
      <c r="AM253" s="39"/>
      <c r="AN253" s="39"/>
      <c r="AO253" s="39"/>
      <c r="AP253" s="43">
        <v>42999</v>
      </c>
      <c r="AQ253" s="43">
        <v>41439</v>
      </c>
      <c r="AR253" s="37" t="s">
        <v>170</v>
      </c>
      <c r="AS253" s="37" t="s">
        <v>170</v>
      </c>
      <c r="AT253" s="37" t="s">
        <v>357</v>
      </c>
      <c r="AU253" s="28">
        <v>2016</v>
      </c>
      <c r="AV253" s="38"/>
      <c r="AW253" s="38"/>
      <c r="AX253" s="38"/>
    </row>
    <row r="254" spans="1:50" x14ac:dyDescent="0.25">
      <c r="A254" s="26" t="s">
        <v>1010</v>
      </c>
      <c r="B254" s="36" t="s">
        <v>1011</v>
      </c>
      <c r="C254" s="37" t="s">
        <v>1011</v>
      </c>
      <c r="D254" s="38">
        <v>772723</v>
      </c>
      <c r="E254" s="37" t="s">
        <v>194</v>
      </c>
      <c r="F254" s="38">
        <v>99</v>
      </c>
      <c r="G254" s="37" t="s">
        <v>253</v>
      </c>
      <c r="H254" s="37" t="s">
        <v>1012</v>
      </c>
      <c r="I254" s="37" t="s">
        <v>214</v>
      </c>
      <c r="J254" s="37" t="s">
        <v>1013</v>
      </c>
      <c r="K254" s="37" t="s">
        <v>169</v>
      </c>
      <c r="L254" s="39">
        <v>2790000</v>
      </c>
      <c r="M254" s="40">
        <f t="shared" si="61"/>
        <v>2831469.8596201488</v>
      </c>
      <c r="N254" s="40">
        <v>570000</v>
      </c>
      <c r="O254" s="40">
        <v>2604314</v>
      </c>
      <c r="P254" s="40">
        <v>523404</v>
      </c>
      <c r="Q254" s="40">
        <v>1646.66</v>
      </c>
      <c r="R254" s="40">
        <v>336.41</v>
      </c>
      <c r="S254" s="41" t="s">
        <v>14</v>
      </c>
      <c r="T254" s="40"/>
      <c r="U254" s="40"/>
      <c r="V254" s="41" t="s">
        <v>14</v>
      </c>
      <c r="W254" s="40"/>
      <c r="X254" s="40"/>
      <c r="Y254" s="40">
        <v>0</v>
      </c>
      <c r="Z254" s="41" t="s">
        <v>169</v>
      </c>
      <c r="AA254" s="40"/>
      <c r="AB254" s="40">
        <f t="shared" si="62"/>
        <v>577951.17698343506</v>
      </c>
      <c r="AC254" s="40">
        <f t="shared" si="63"/>
        <v>3204698.5962014864</v>
      </c>
      <c r="AD254" s="40">
        <f t="shared" si="64"/>
        <v>604289.45074106357</v>
      </c>
      <c r="AE254" s="42">
        <f>AC254*1.05</f>
        <v>3364933.526011561</v>
      </c>
      <c r="AF254" s="42">
        <f t="shared" si="65"/>
        <v>634503.92327811674</v>
      </c>
      <c r="AG254" s="43">
        <v>36526</v>
      </c>
      <c r="AH254" s="38"/>
      <c r="AI254" s="44">
        <v>1845.98</v>
      </c>
      <c r="AJ254" s="44">
        <v>1835.64</v>
      </c>
      <c r="AK254" s="44">
        <v>1814.85</v>
      </c>
      <c r="AL254" s="39"/>
      <c r="AM254" s="39"/>
      <c r="AN254" s="39"/>
      <c r="AO254" s="39"/>
      <c r="AP254" s="43">
        <v>42999</v>
      </c>
      <c r="AQ254" s="43">
        <v>36434</v>
      </c>
      <c r="AR254" s="37" t="s">
        <v>170</v>
      </c>
      <c r="AS254" s="37" t="s">
        <v>192</v>
      </c>
      <c r="AT254" s="37" t="s">
        <v>325</v>
      </c>
      <c r="AU254" s="28">
        <v>2016</v>
      </c>
      <c r="AV254" s="38"/>
      <c r="AW254" s="38"/>
      <c r="AX254" s="38"/>
    </row>
    <row r="255" spans="1:50" x14ac:dyDescent="0.25">
      <c r="A255" s="26" t="s">
        <v>1014</v>
      </c>
      <c r="B255" s="36" t="s">
        <v>1011</v>
      </c>
      <c r="C255" s="37" t="s">
        <v>1011</v>
      </c>
      <c r="D255" s="38">
        <v>772723</v>
      </c>
      <c r="E255" s="37" t="s">
        <v>194</v>
      </c>
      <c r="F255" s="38">
        <v>99</v>
      </c>
      <c r="G255" s="37" t="s">
        <v>253</v>
      </c>
      <c r="H255" s="37" t="s">
        <v>1015</v>
      </c>
      <c r="I255" s="37" t="s">
        <v>214</v>
      </c>
      <c r="J255" s="37" t="s">
        <v>1016</v>
      </c>
      <c r="K255" s="37" t="s">
        <v>169</v>
      </c>
      <c r="L255" s="39">
        <v>3090000</v>
      </c>
      <c r="M255" s="40">
        <f t="shared" si="61"/>
        <v>3135928.9843104873</v>
      </c>
      <c r="N255" s="40">
        <v>710000</v>
      </c>
      <c r="O255" s="40">
        <v>2900260</v>
      </c>
      <c r="P255" s="40">
        <v>605653</v>
      </c>
      <c r="Q255" s="40">
        <v>1823.72</v>
      </c>
      <c r="R255" s="40">
        <v>419.04</v>
      </c>
      <c r="S255" s="41" t="s">
        <v>14</v>
      </c>
      <c r="T255" s="40"/>
      <c r="U255" s="40"/>
      <c r="V255" s="41" t="s">
        <v>14</v>
      </c>
      <c r="W255" s="40"/>
      <c r="X255" s="40"/>
      <c r="Y255" s="40">
        <v>0</v>
      </c>
      <c r="Z255" s="41" t="s">
        <v>169</v>
      </c>
      <c r="AA255" s="40"/>
      <c r="AB255" s="40">
        <f t="shared" si="62"/>
        <v>719904.09764603316</v>
      </c>
      <c r="AC255" s="40">
        <f t="shared" si="63"/>
        <v>3549289.8431048719</v>
      </c>
      <c r="AD255" s="40">
        <f t="shared" si="64"/>
        <v>752711.42109851784</v>
      </c>
      <c r="AE255" s="42">
        <f>AC255*1.05+(56152.44*1.21)</f>
        <v>3794698.7876601154</v>
      </c>
      <c r="AF255" s="42">
        <f t="shared" si="65"/>
        <v>790346.99215344375</v>
      </c>
      <c r="AG255" s="43">
        <v>36526</v>
      </c>
      <c r="AH255" s="38"/>
      <c r="AI255" s="44">
        <v>2069.19</v>
      </c>
      <c r="AJ255" s="44">
        <v>2057.69</v>
      </c>
      <c r="AK255" s="44">
        <v>2034.41</v>
      </c>
      <c r="AL255" s="39"/>
      <c r="AM255" s="39"/>
      <c r="AN255" s="39"/>
      <c r="AO255" s="39"/>
      <c r="AP255" s="43">
        <v>42999</v>
      </c>
      <c r="AQ255" s="43">
        <v>36434</v>
      </c>
      <c r="AR255" s="37" t="s">
        <v>170</v>
      </c>
      <c r="AS255" s="37" t="s">
        <v>192</v>
      </c>
      <c r="AT255" s="37" t="s">
        <v>325</v>
      </c>
      <c r="AU255" s="28">
        <v>2016</v>
      </c>
      <c r="AV255" s="38"/>
      <c r="AW255" s="38"/>
      <c r="AX255" s="38"/>
    </row>
    <row r="256" spans="1:50" x14ac:dyDescent="0.25">
      <c r="A256" s="26" t="s">
        <v>1017</v>
      </c>
      <c r="B256" s="36" t="s">
        <v>1011</v>
      </c>
      <c r="C256" s="37" t="s">
        <v>1011</v>
      </c>
      <c r="D256" s="38">
        <v>772724</v>
      </c>
      <c r="E256" s="37" t="s">
        <v>188</v>
      </c>
      <c r="F256" s="38">
        <v>99</v>
      </c>
      <c r="G256" s="37" t="s">
        <v>253</v>
      </c>
      <c r="H256" s="37" t="s">
        <v>1018</v>
      </c>
      <c r="I256" s="37" t="s">
        <v>249</v>
      </c>
      <c r="J256" s="37" t="s">
        <v>1019</v>
      </c>
      <c r="K256" s="37" t="s">
        <v>169</v>
      </c>
      <c r="L256" s="39">
        <v>1390000</v>
      </c>
      <c r="M256" s="40">
        <f t="shared" si="61"/>
        <v>1410660.6110652355</v>
      </c>
      <c r="N256" s="40">
        <v>190000</v>
      </c>
      <c r="O256" s="40">
        <v>1321887</v>
      </c>
      <c r="P256" s="40">
        <v>166991</v>
      </c>
      <c r="Q256" s="40">
        <v>820.38</v>
      </c>
      <c r="R256" s="40">
        <v>112.14</v>
      </c>
      <c r="S256" s="41" t="s">
        <v>14</v>
      </c>
      <c r="T256" s="40"/>
      <c r="U256" s="40"/>
      <c r="V256" s="41" t="s">
        <v>14</v>
      </c>
      <c r="W256" s="40"/>
      <c r="X256" s="40"/>
      <c r="Y256" s="40">
        <v>0</v>
      </c>
      <c r="Z256" s="41" t="s">
        <v>169</v>
      </c>
      <c r="AA256" s="40"/>
      <c r="AB256" s="40">
        <f t="shared" si="62"/>
        <v>192650.39232781169</v>
      </c>
      <c r="AC256" s="40">
        <f t="shared" si="63"/>
        <v>1596606.1106523534</v>
      </c>
      <c r="AD256" s="40">
        <f t="shared" si="64"/>
        <v>201429.81691368786</v>
      </c>
      <c r="AE256" s="42">
        <f t="shared" ref="AE256:AE261" si="66">AC256*1.05</f>
        <v>1676436.4161849711</v>
      </c>
      <c r="AF256" s="42">
        <f t="shared" si="65"/>
        <v>211501.30775937226</v>
      </c>
      <c r="AG256" s="43">
        <v>36482</v>
      </c>
      <c r="AH256" s="38"/>
      <c r="AI256" s="44">
        <v>878.74</v>
      </c>
      <c r="AJ256" s="44">
        <v>873.49</v>
      </c>
      <c r="AK256" s="44">
        <v>863.44</v>
      </c>
      <c r="AL256" s="39"/>
      <c r="AM256" s="39"/>
      <c r="AN256" s="39"/>
      <c r="AO256" s="39"/>
      <c r="AP256" s="43">
        <v>42999</v>
      </c>
      <c r="AQ256" s="43">
        <v>36434</v>
      </c>
      <c r="AR256" s="37" t="s">
        <v>170</v>
      </c>
      <c r="AS256" s="37" t="s">
        <v>192</v>
      </c>
      <c r="AT256" s="37" t="s">
        <v>325</v>
      </c>
      <c r="AU256" s="28">
        <v>2016</v>
      </c>
      <c r="AV256" s="38"/>
      <c r="AW256" s="38"/>
      <c r="AX256" s="38"/>
    </row>
    <row r="257" spans="1:50" x14ac:dyDescent="0.25">
      <c r="A257" s="26" t="s">
        <v>1020</v>
      </c>
      <c r="B257" s="36" t="s">
        <v>1011</v>
      </c>
      <c r="C257" s="37" t="s">
        <v>1011</v>
      </c>
      <c r="D257" s="38">
        <v>772723</v>
      </c>
      <c r="E257" s="37" t="s">
        <v>194</v>
      </c>
      <c r="F257" s="38">
        <v>99</v>
      </c>
      <c r="G257" s="37" t="s">
        <v>253</v>
      </c>
      <c r="H257" s="37" t="s">
        <v>1021</v>
      </c>
      <c r="I257" s="37" t="s">
        <v>352</v>
      </c>
      <c r="J257" s="37" t="s">
        <v>1022</v>
      </c>
      <c r="K257" s="37" t="s">
        <v>169</v>
      </c>
      <c r="L257" s="39">
        <v>2680000</v>
      </c>
      <c r="M257" s="40">
        <f t="shared" si="61"/>
        <v>2719834.8472336913</v>
      </c>
      <c r="N257" s="40">
        <v>515000</v>
      </c>
      <c r="O257" s="40">
        <v>2505666</v>
      </c>
      <c r="P257" s="40">
        <v>433678</v>
      </c>
      <c r="Q257" s="40">
        <v>1581.74</v>
      </c>
      <c r="R257" s="40">
        <v>303.95</v>
      </c>
      <c r="S257" s="41" t="s">
        <v>14</v>
      </c>
      <c r="T257" s="40"/>
      <c r="U257" s="40"/>
      <c r="V257" s="41" t="s">
        <v>14</v>
      </c>
      <c r="W257" s="40"/>
      <c r="X257" s="40"/>
      <c r="Y257" s="40">
        <v>0</v>
      </c>
      <c r="Z257" s="41" t="s">
        <v>169</v>
      </c>
      <c r="AA257" s="40"/>
      <c r="AB257" s="40">
        <f t="shared" si="62"/>
        <v>522183.95815170009</v>
      </c>
      <c r="AC257" s="40">
        <f t="shared" si="63"/>
        <v>3078348.4723369116</v>
      </c>
      <c r="AD257" s="40">
        <f t="shared" si="64"/>
        <v>545980.81952920661</v>
      </c>
      <c r="AE257" s="42">
        <f t="shared" si="66"/>
        <v>3232265.8959537572</v>
      </c>
      <c r="AF257" s="42">
        <f t="shared" si="65"/>
        <v>573279.86050566693</v>
      </c>
      <c r="AG257" s="43">
        <v>36526</v>
      </c>
      <c r="AH257" s="38"/>
      <c r="AI257" s="44">
        <v>1734.8</v>
      </c>
      <c r="AJ257" s="44">
        <v>1724.86</v>
      </c>
      <c r="AK257" s="44">
        <v>1705.21</v>
      </c>
      <c r="AL257" s="39"/>
      <c r="AM257" s="39"/>
      <c r="AN257" s="39"/>
      <c r="AO257" s="39"/>
      <c r="AP257" s="43">
        <v>42999</v>
      </c>
      <c r="AQ257" s="43">
        <v>36434</v>
      </c>
      <c r="AR257" s="37" t="s">
        <v>170</v>
      </c>
      <c r="AS257" s="37" t="s">
        <v>192</v>
      </c>
      <c r="AT257" s="37" t="s">
        <v>325</v>
      </c>
      <c r="AU257" s="28">
        <v>2016</v>
      </c>
      <c r="AV257" s="38"/>
      <c r="AW257" s="38"/>
      <c r="AX257" s="38"/>
    </row>
    <row r="258" spans="1:50" x14ac:dyDescent="0.25">
      <c r="A258" s="26" t="s">
        <v>1023</v>
      </c>
      <c r="B258" s="36" t="s">
        <v>1011</v>
      </c>
      <c r="C258" s="37" t="s">
        <v>1011</v>
      </c>
      <c r="D258" s="38">
        <v>772724</v>
      </c>
      <c r="E258" s="37" t="s">
        <v>188</v>
      </c>
      <c r="F258" s="38">
        <v>99</v>
      </c>
      <c r="G258" s="37" t="s">
        <v>253</v>
      </c>
      <c r="H258" s="37" t="s">
        <v>1024</v>
      </c>
      <c r="I258" s="37" t="s">
        <v>405</v>
      </c>
      <c r="J258" s="37" t="s">
        <v>1025</v>
      </c>
      <c r="K258" s="37" t="s">
        <v>169</v>
      </c>
      <c r="L258" s="39">
        <v>1700000</v>
      </c>
      <c r="M258" s="40">
        <f t="shared" si="61"/>
        <v>1725268.3732452518</v>
      </c>
      <c r="N258" s="40"/>
      <c r="O258" s="40">
        <v>1578372</v>
      </c>
      <c r="P258" s="40"/>
      <c r="Q258" s="40">
        <v>1003.34</v>
      </c>
      <c r="R258" s="40"/>
      <c r="S258" s="41" t="s">
        <v>14</v>
      </c>
      <c r="T258" s="40"/>
      <c r="U258" s="40"/>
      <c r="V258" s="41" t="s">
        <v>14</v>
      </c>
      <c r="W258" s="40"/>
      <c r="X258" s="40"/>
      <c r="Y258" s="40">
        <v>0</v>
      </c>
      <c r="Z258" s="41" t="s">
        <v>169</v>
      </c>
      <c r="AA258" s="40"/>
      <c r="AB258" s="40">
        <f t="shared" si="62"/>
        <v>0</v>
      </c>
      <c r="AC258" s="40">
        <f t="shared" si="63"/>
        <v>1952683.7324525183</v>
      </c>
      <c r="AD258" s="40">
        <f t="shared" si="64"/>
        <v>0</v>
      </c>
      <c r="AE258" s="42">
        <f t="shared" si="66"/>
        <v>2050317.9190751442</v>
      </c>
      <c r="AF258" s="42">
        <f t="shared" si="65"/>
        <v>0</v>
      </c>
      <c r="AG258" s="43">
        <v>42005</v>
      </c>
      <c r="AH258" s="38"/>
      <c r="AI258" s="44">
        <v>931.56</v>
      </c>
      <c r="AJ258" s="44">
        <v>925.29</v>
      </c>
      <c r="AK258" s="44">
        <v>914.33</v>
      </c>
      <c r="AL258" s="39"/>
      <c r="AM258" s="39"/>
      <c r="AN258" s="39"/>
      <c r="AO258" s="39"/>
      <c r="AP258" s="43">
        <v>42999</v>
      </c>
      <c r="AQ258" s="43">
        <v>36434</v>
      </c>
      <c r="AR258" s="37" t="s">
        <v>170</v>
      </c>
      <c r="AS258" s="37" t="s">
        <v>192</v>
      </c>
      <c r="AT258" s="37" t="s">
        <v>325</v>
      </c>
      <c r="AU258" s="28">
        <v>2016</v>
      </c>
      <c r="AV258" s="38"/>
      <c r="AW258" s="38"/>
      <c r="AX258" s="38"/>
    </row>
    <row r="259" spans="1:50" x14ac:dyDescent="0.25">
      <c r="A259" s="26" t="s">
        <v>1026</v>
      </c>
      <c r="B259" s="36" t="s">
        <v>1027</v>
      </c>
      <c r="C259" s="37" t="s">
        <v>1027</v>
      </c>
      <c r="D259" s="38">
        <v>777772</v>
      </c>
      <c r="E259" s="37" t="s">
        <v>175</v>
      </c>
      <c r="F259" s="38">
        <v>99</v>
      </c>
      <c r="G259" s="37" t="s">
        <v>253</v>
      </c>
      <c r="H259" s="37" t="s">
        <v>1028</v>
      </c>
      <c r="I259" s="37" t="s">
        <v>178</v>
      </c>
      <c r="J259" s="37" t="s">
        <v>1029</v>
      </c>
      <c r="K259" s="37" t="s">
        <v>169</v>
      </c>
      <c r="L259" s="39">
        <v>1050000</v>
      </c>
      <c r="M259" s="40">
        <f t="shared" si="61"/>
        <v>1065606.936416185</v>
      </c>
      <c r="N259" s="40"/>
      <c r="O259" s="40">
        <v>966497</v>
      </c>
      <c r="P259" s="40"/>
      <c r="Q259" s="40">
        <v>619.71</v>
      </c>
      <c r="R259" s="40"/>
      <c r="S259" s="41" t="s">
        <v>14</v>
      </c>
      <c r="T259" s="40"/>
      <c r="U259" s="40"/>
      <c r="V259" s="41" t="s">
        <v>14</v>
      </c>
      <c r="W259" s="40"/>
      <c r="X259" s="40"/>
      <c r="Y259" s="40">
        <v>0</v>
      </c>
      <c r="Z259" s="41" t="s">
        <v>169</v>
      </c>
      <c r="AA259" s="40"/>
      <c r="AB259" s="40">
        <f t="shared" si="62"/>
        <v>0</v>
      </c>
      <c r="AC259" s="40">
        <f t="shared" si="63"/>
        <v>1206069.3641618497</v>
      </c>
      <c r="AD259" s="40">
        <f t="shared" si="64"/>
        <v>0</v>
      </c>
      <c r="AE259" s="42">
        <f t="shared" si="66"/>
        <v>1266372.8323699422</v>
      </c>
      <c r="AF259" s="42">
        <f t="shared" si="65"/>
        <v>0</v>
      </c>
      <c r="AG259" s="43">
        <v>42005</v>
      </c>
      <c r="AH259" s="38"/>
      <c r="AI259" s="44">
        <v>570.42999999999995</v>
      </c>
      <c r="AJ259" s="44">
        <v>566.59</v>
      </c>
      <c r="AK259" s="44">
        <v>914.33</v>
      </c>
      <c r="AL259" s="39"/>
      <c r="AM259" s="39"/>
      <c r="AN259" s="39"/>
      <c r="AO259" s="39"/>
      <c r="AP259" s="43">
        <v>42999</v>
      </c>
      <c r="AQ259" s="43">
        <v>36434</v>
      </c>
      <c r="AR259" s="37" t="s">
        <v>170</v>
      </c>
      <c r="AS259" s="37" t="s">
        <v>192</v>
      </c>
      <c r="AT259" s="37" t="s">
        <v>1030</v>
      </c>
      <c r="AU259" s="28">
        <v>2016</v>
      </c>
      <c r="AV259" s="38"/>
      <c r="AW259" s="38"/>
      <c r="AX259" s="38"/>
    </row>
    <row r="260" spans="1:50" x14ac:dyDescent="0.25">
      <c r="A260" s="26" t="s">
        <v>1031</v>
      </c>
      <c r="B260" s="36" t="s">
        <v>420</v>
      </c>
      <c r="C260" s="37" t="s">
        <v>420</v>
      </c>
      <c r="D260" s="38">
        <v>772724</v>
      </c>
      <c r="E260" s="37" t="s">
        <v>188</v>
      </c>
      <c r="F260" s="38">
        <v>99</v>
      </c>
      <c r="G260" s="37" t="s">
        <v>253</v>
      </c>
      <c r="H260" s="37" t="s">
        <v>1032</v>
      </c>
      <c r="I260" s="37" t="s">
        <v>224</v>
      </c>
      <c r="J260" s="37" t="s">
        <v>1033</v>
      </c>
      <c r="K260" s="37" t="s">
        <v>169</v>
      </c>
      <c r="L260" s="39">
        <v>7350000</v>
      </c>
      <c r="M260" s="40">
        <f t="shared" si="61"/>
        <v>7459248.5549132954</v>
      </c>
      <c r="N260" s="40">
        <v>560000</v>
      </c>
      <c r="O260" s="40">
        <v>6708082</v>
      </c>
      <c r="P260" s="40">
        <v>507307</v>
      </c>
      <c r="Q260" s="40">
        <v>4337.97</v>
      </c>
      <c r="R260" s="40">
        <v>330.51</v>
      </c>
      <c r="S260" s="41" t="s">
        <v>14</v>
      </c>
      <c r="T260" s="40"/>
      <c r="U260" s="40"/>
      <c r="V260" s="41" t="s">
        <v>14</v>
      </c>
      <c r="W260" s="40"/>
      <c r="X260" s="40"/>
      <c r="Y260" s="40">
        <v>0</v>
      </c>
      <c r="Z260" s="41" t="s">
        <v>169</v>
      </c>
      <c r="AA260" s="40"/>
      <c r="AB260" s="40">
        <f t="shared" si="62"/>
        <v>567811.68265039229</v>
      </c>
      <c r="AC260" s="40">
        <f t="shared" si="63"/>
        <v>8442485.5491329487</v>
      </c>
      <c r="AD260" s="40">
        <f t="shared" si="64"/>
        <v>593687.88142981683</v>
      </c>
      <c r="AE260" s="42">
        <f t="shared" si="66"/>
        <v>8864609.8265895974</v>
      </c>
      <c r="AF260" s="42">
        <f t="shared" si="65"/>
        <v>623372.27550130768</v>
      </c>
      <c r="AG260" s="43">
        <v>36482</v>
      </c>
      <c r="AH260" s="38"/>
      <c r="AI260" s="44">
        <v>4258.5200000000004</v>
      </c>
      <c r="AJ260" s="44">
        <v>4231.8999999999996</v>
      </c>
      <c r="AK260" s="44">
        <v>4182.7</v>
      </c>
      <c r="AL260" s="39"/>
      <c r="AM260" s="39"/>
      <c r="AN260" s="39"/>
      <c r="AO260" s="39"/>
      <c r="AP260" s="43">
        <v>42999</v>
      </c>
      <c r="AQ260" s="43">
        <v>36434</v>
      </c>
      <c r="AR260" s="37" t="s">
        <v>170</v>
      </c>
      <c r="AS260" s="37" t="s">
        <v>192</v>
      </c>
      <c r="AT260" s="37" t="s">
        <v>325</v>
      </c>
      <c r="AU260" s="28">
        <v>2016</v>
      </c>
      <c r="AV260" s="38"/>
      <c r="AW260" s="38"/>
      <c r="AX260" s="38"/>
    </row>
    <row r="261" spans="1:50" x14ac:dyDescent="0.25">
      <c r="A261" s="26" t="s">
        <v>1034</v>
      </c>
      <c r="B261" s="36" t="s">
        <v>420</v>
      </c>
      <c r="C261" s="37" t="s">
        <v>420</v>
      </c>
      <c r="D261" s="38">
        <v>777772</v>
      </c>
      <c r="E261" s="37" t="s">
        <v>175</v>
      </c>
      <c r="F261" s="38">
        <v>11</v>
      </c>
      <c r="G261" s="37" t="s">
        <v>176</v>
      </c>
      <c r="H261" s="37" t="s">
        <v>1035</v>
      </c>
      <c r="I261" s="37" t="s">
        <v>169</v>
      </c>
      <c r="J261" s="37" t="s">
        <v>1036</v>
      </c>
      <c r="K261" s="37" t="s">
        <v>169</v>
      </c>
      <c r="L261" s="39">
        <v>4500000</v>
      </c>
      <c r="M261" s="40">
        <f t="shared" si="61"/>
        <v>4566886.870355079</v>
      </c>
      <c r="N261" s="40"/>
      <c r="O261" s="40">
        <v>5682000</v>
      </c>
      <c r="P261" s="40"/>
      <c r="Q261" s="40">
        <v>2655.9</v>
      </c>
      <c r="R261" s="40"/>
      <c r="S261" s="41" t="s">
        <v>14</v>
      </c>
      <c r="T261" s="40"/>
      <c r="U261" s="40"/>
      <c r="V261" s="41" t="s">
        <v>14</v>
      </c>
      <c r="W261" s="40"/>
      <c r="X261" s="40"/>
      <c r="Y261" s="40">
        <v>0</v>
      </c>
      <c r="Z261" s="41" t="s">
        <v>169</v>
      </c>
      <c r="AA261" s="40"/>
      <c r="AB261" s="40">
        <f t="shared" si="62"/>
        <v>0</v>
      </c>
      <c r="AC261" s="40">
        <f t="shared" si="63"/>
        <v>5168868.7035507848</v>
      </c>
      <c r="AD261" s="40">
        <f t="shared" si="64"/>
        <v>0</v>
      </c>
      <c r="AE261" s="42">
        <f t="shared" si="66"/>
        <v>5427312.1387283243</v>
      </c>
      <c r="AF261" s="42">
        <f t="shared" si="65"/>
        <v>0</v>
      </c>
      <c r="AG261" s="43">
        <v>42395</v>
      </c>
      <c r="AH261" s="38"/>
      <c r="AI261" s="44">
        <v>3353.52</v>
      </c>
      <c r="AJ261" s="44"/>
      <c r="AK261" s="44"/>
      <c r="AL261" s="39"/>
      <c r="AM261" s="39"/>
      <c r="AN261" s="39"/>
      <c r="AO261" s="39"/>
      <c r="AP261" s="43">
        <v>43049</v>
      </c>
      <c r="AQ261" s="43">
        <v>42808</v>
      </c>
      <c r="AR261" s="37" t="s">
        <v>170</v>
      </c>
      <c r="AS261" s="37" t="s">
        <v>170</v>
      </c>
      <c r="AT261" s="37" t="s">
        <v>357</v>
      </c>
      <c r="AU261" s="28">
        <v>2016</v>
      </c>
      <c r="AV261" s="38"/>
      <c r="AW261" s="38"/>
      <c r="AX261" s="38"/>
    </row>
    <row r="262" spans="1:50" x14ac:dyDescent="0.25">
      <c r="A262" s="26" t="s">
        <v>1037</v>
      </c>
      <c r="B262" s="36" t="s">
        <v>228</v>
      </c>
      <c r="C262" s="37" t="s">
        <v>228</v>
      </c>
      <c r="D262" s="38">
        <v>772723</v>
      </c>
      <c r="E262" s="37" t="s">
        <v>194</v>
      </c>
      <c r="F262" s="38">
        <v>11</v>
      </c>
      <c r="G262" s="37" t="s">
        <v>176</v>
      </c>
      <c r="H262" s="37" t="s">
        <v>1038</v>
      </c>
      <c r="I262" s="37" t="s">
        <v>214</v>
      </c>
      <c r="J262" s="37" t="s">
        <v>1039</v>
      </c>
      <c r="K262" s="37" t="s">
        <v>169</v>
      </c>
      <c r="L262" s="39">
        <v>2200000</v>
      </c>
      <c r="M262" s="40">
        <f t="shared" si="61"/>
        <v>2232700.2477291496</v>
      </c>
      <c r="N262" s="40">
        <v>395000</v>
      </c>
      <c r="O262" s="40">
        <v>2071614</v>
      </c>
      <c r="P262" s="40">
        <v>381337</v>
      </c>
      <c r="Q262" s="40">
        <v>1298.44</v>
      </c>
      <c r="R262" s="40">
        <v>233.13</v>
      </c>
      <c r="S262" s="41" t="s">
        <v>14</v>
      </c>
      <c r="T262" s="40"/>
      <c r="U262" s="40"/>
      <c r="V262" s="41" t="s">
        <v>14</v>
      </c>
      <c r="W262" s="40"/>
      <c r="X262" s="40"/>
      <c r="Y262" s="40">
        <v>0</v>
      </c>
      <c r="Z262" s="41" t="s">
        <v>169</v>
      </c>
      <c r="AA262" s="40"/>
      <c r="AB262" s="40">
        <f t="shared" si="62"/>
        <v>400510.02615518746</v>
      </c>
      <c r="AC262" s="40">
        <f t="shared" si="63"/>
        <v>2527002.4772914946</v>
      </c>
      <c r="AD262" s="40">
        <f t="shared" si="64"/>
        <v>418761.98779424583</v>
      </c>
      <c r="AE262" s="42">
        <f>AC262*1.05+(41689.9*1.21)</f>
        <v>2703797.3801560695</v>
      </c>
      <c r="AF262" s="42">
        <f t="shared" si="65"/>
        <v>439700.08718395815</v>
      </c>
      <c r="AG262" s="43">
        <v>36526</v>
      </c>
      <c r="AH262" s="38"/>
      <c r="AI262" s="44">
        <v>1447.74</v>
      </c>
      <c r="AJ262" s="44">
        <v>1439.52</v>
      </c>
      <c r="AK262" s="44">
        <v>1423.15</v>
      </c>
      <c r="AL262" s="39"/>
      <c r="AM262" s="39"/>
      <c r="AN262" s="39"/>
      <c r="AO262" s="39"/>
      <c r="AP262" s="43">
        <v>42999</v>
      </c>
      <c r="AQ262" s="43">
        <v>36434</v>
      </c>
      <c r="AR262" s="37" t="s">
        <v>170</v>
      </c>
      <c r="AS262" s="37" t="s">
        <v>192</v>
      </c>
      <c r="AT262" s="37" t="s">
        <v>325</v>
      </c>
      <c r="AU262" s="28">
        <v>2016</v>
      </c>
      <c r="AV262" s="38"/>
      <c r="AW262" s="38"/>
      <c r="AX262" s="38"/>
    </row>
    <row r="263" spans="1:50" x14ac:dyDescent="0.25">
      <c r="A263" s="26" t="s">
        <v>1040</v>
      </c>
      <c r="B263" s="36" t="s">
        <v>620</v>
      </c>
      <c r="C263" s="37" t="s">
        <v>620</v>
      </c>
      <c r="D263" s="38">
        <v>772724</v>
      </c>
      <c r="E263" s="37" t="s">
        <v>188</v>
      </c>
      <c r="F263" s="38">
        <v>11</v>
      </c>
      <c r="G263" s="37" t="s">
        <v>176</v>
      </c>
      <c r="H263" s="37" t="s">
        <v>248</v>
      </c>
      <c r="I263" s="37" t="s">
        <v>249</v>
      </c>
      <c r="J263" s="37" t="s">
        <v>1041</v>
      </c>
      <c r="K263" s="37" t="s">
        <v>169</v>
      </c>
      <c r="L263" s="39">
        <v>560000</v>
      </c>
      <c r="M263" s="40">
        <f t="shared" si="61"/>
        <v>568323.6994219654</v>
      </c>
      <c r="N263" s="40">
        <v>90000</v>
      </c>
      <c r="O263" s="40">
        <v>572159</v>
      </c>
      <c r="P263" s="40">
        <v>72280</v>
      </c>
      <c r="Q263" s="40">
        <v>330.51</v>
      </c>
      <c r="R263" s="40">
        <v>53.12</v>
      </c>
      <c r="S263" s="41" t="s">
        <v>14</v>
      </c>
      <c r="T263" s="40"/>
      <c r="U263" s="40"/>
      <c r="V263" s="41" t="s">
        <v>14</v>
      </c>
      <c r="W263" s="40"/>
      <c r="X263" s="40"/>
      <c r="Y263" s="40">
        <v>0</v>
      </c>
      <c r="Z263" s="41" t="s">
        <v>169</v>
      </c>
      <c r="AA263" s="40"/>
      <c r="AB263" s="40">
        <f t="shared" si="62"/>
        <v>91255.448997384476</v>
      </c>
      <c r="AC263" s="40">
        <f t="shared" si="63"/>
        <v>643236.99421965319</v>
      </c>
      <c r="AD263" s="40">
        <f t="shared" si="64"/>
        <v>95414.123801220558</v>
      </c>
      <c r="AE263" s="42">
        <f t="shared" ref="AE263:AE283" si="67">AC263*1.05</f>
        <v>675398.84393063583</v>
      </c>
      <c r="AF263" s="42">
        <f t="shared" si="65"/>
        <v>100184.82999128159</v>
      </c>
      <c r="AG263" s="43">
        <v>36482</v>
      </c>
      <c r="AH263" s="38"/>
      <c r="AI263" s="44">
        <v>380.35</v>
      </c>
      <c r="AJ263" s="44">
        <v>378.08</v>
      </c>
      <c r="AK263" s="44">
        <v>373.73</v>
      </c>
      <c r="AL263" s="39"/>
      <c r="AM263" s="39"/>
      <c r="AN263" s="39"/>
      <c r="AO263" s="39"/>
      <c r="AP263" s="43">
        <v>42999</v>
      </c>
      <c r="AQ263" s="43">
        <v>36434</v>
      </c>
      <c r="AR263" s="37" t="s">
        <v>170</v>
      </c>
      <c r="AS263" s="37" t="s">
        <v>192</v>
      </c>
      <c r="AT263" s="37" t="s">
        <v>325</v>
      </c>
      <c r="AU263" s="28">
        <v>2016</v>
      </c>
      <c r="AV263" s="38"/>
      <c r="AW263" s="38"/>
      <c r="AX263" s="38"/>
    </row>
    <row r="264" spans="1:50" x14ac:dyDescent="0.25">
      <c r="A264" s="26" t="s">
        <v>1042</v>
      </c>
      <c r="B264" s="36" t="s">
        <v>620</v>
      </c>
      <c r="C264" s="37" t="s">
        <v>620</v>
      </c>
      <c r="D264" s="38">
        <v>772723</v>
      </c>
      <c r="E264" s="37" t="s">
        <v>194</v>
      </c>
      <c r="F264" s="38">
        <v>11</v>
      </c>
      <c r="G264" s="37" t="s">
        <v>176</v>
      </c>
      <c r="H264" s="37" t="s">
        <v>1043</v>
      </c>
      <c r="I264" s="37" t="s">
        <v>352</v>
      </c>
      <c r="J264" s="37" t="s">
        <v>1044</v>
      </c>
      <c r="K264" s="37" t="s">
        <v>169</v>
      </c>
      <c r="L264" s="39">
        <v>2400000</v>
      </c>
      <c r="M264" s="40">
        <f t="shared" si="61"/>
        <v>2435672.9975227085</v>
      </c>
      <c r="N264" s="40">
        <v>415000</v>
      </c>
      <c r="O264" s="40">
        <v>2308368</v>
      </c>
      <c r="P264" s="40">
        <v>416232</v>
      </c>
      <c r="Q264" s="40">
        <v>1416.48</v>
      </c>
      <c r="R264" s="40">
        <v>244.93</v>
      </c>
      <c r="S264" s="41" t="s">
        <v>14</v>
      </c>
      <c r="T264" s="40"/>
      <c r="U264" s="40"/>
      <c r="V264" s="41" t="s">
        <v>14</v>
      </c>
      <c r="W264" s="40"/>
      <c r="X264" s="40"/>
      <c r="Y264" s="40">
        <v>0</v>
      </c>
      <c r="Z264" s="41" t="s">
        <v>169</v>
      </c>
      <c r="AA264" s="40"/>
      <c r="AB264" s="40">
        <f t="shared" si="62"/>
        <v>420789.01482127287</v>
      </c>
      <c r="AC264" s="40">
        <f t="shared" si="63"/>
        <v>2756729.9752270849</v>
      </c>
      <c r="AD264" s="40">
        <f t="shared" si="64"/>
        <v>439965.12641673925</v>
      </c>
      <c r="AE264" s="42">
        <f t="shared" si="67"/>
        <v>2894566.4739884394</v>
      </c>
      <c r="AF264" s="42">
        <f t="shared" si="65"/>
        <v>461963.3827375762</v>
      </c>
      <c r="AG264" s="43">
        <v>36526</v>
      </c>
      <c r="AH264" s="38"/>
      <c r="AI264" s="44">
        <v>1608.06</v>
      </c>
      <c r="AJ264" s="44">
        <v>1598.9</v>
      </c>
      <c r="AK264" s="44">
        <v>1580.71</v>
      </c>
      <c r="AL264" s="39"/>
      <c r="AM264" s="39"/>
      <c r="AN264" s="39"/>
      <c r="AO264" s="39"/>
      <c r="AP264" s="43">
        <v>42999</v>
      </c>
      <c r="AQ264" s="43">
        <v>36434</v>
      </c>
      <c r="AR264" s="37" t="s">
        <v>170</v>
      </c>
      <c r="AS264" s="37" t="s">
        <v>192</v>
      </c>
      <c r="AT264" s="37" t="s">
        <v>325</v>
      </c>
      <c r="AU264" s="28">
        <v>2016</v>
      </c>
      <c r="AV264" s="38"/>
      <c r="AW264" s="38"/>
      <c r="AX264" s="38"/>
    </row>
    <row r="265" spans="1:50" x14ac:dyDescent="0.25">
      <c r="A265" s="26" t="s">
        <v>1045</v>
      </c>
      <c r="B265" s="36" t="s">
        <v>252</v>
      </c>
      <c r="C265" s="37" t="s">
        <v>252</v>
      </c>
      <c r="D265" s="38">
        <v>777772</v>
      </c>
      <c r="E265" s="37" t="s">
        <v>175</v>
      </c>
      <c r="F265" s="38">
        <v>22</v>
      </c>
      <c r="G265" s="37" t="s">
        <v>632</v>
      </c>
      <c r="H265" s="37" t="s">
        <v>1046</v>
      </c>
      <c r="I265" s="37" t="s">
        <v>178</v>
      </c>
      <c r="J265" s="37" t="s">
        <v>1047</v>
      </c>
      <c r="K265" s="37" t="s">
        <v>169</v>
      </c>
      <c r="L265" s="39">
        <v>160000</v>
      </c>
      <c r="M265" s="40">
        <f t="shared" si="61"/>
        <v>162378.19983484724</v>
      </c>
      <c r="N265" s="40"/>
      <c r="O265" s="40">
        <v>147973</v>
      </c>
      <c r="P265" s="40"/>
      <c r="Q265" s="40">
        <v>94.43</v>
      </c>
      <c r="R265" s="40"/>
      <c r="S265" s="41" t="s">
        <v>14</v>
      </c>
      <c r="T265" s="40"/>
      <c r="U265" s="40"/>
      <c r="V265" s="41" t="s">
        <v>14</v>
      </c>
      <c r="W265" s="40"/>
      <c r="X265" s="40"/>
      <c r="Y265" s="40">
        <v>0</v>
      </c>
      <c r="Z265" s="41" t="s">
        <v>169</v>
      </c>
      <c r="AA265" s="40"/>
      <c r="AB265" s="40">
        <f t="shared" si="62"/>
        <v>0</v>
      </c>
      <c r="AC265" s="40">
        <f t="shared" si="63"/>
        <v>183781.99834847232</v>
      </c>
      <c r="AD265" s="40">
        <f t="shared" si="64"/>
        <v>0</v>
      </c>
      <c r="AE265" s="42">
        <f t="shared" si="67"/>
        <v>192971.09826589594</v>
      </c>
      <c r="AF265" s="42">
        <f t="shared" si="65"/>
        <v>0</v>
      </c>
      <c r="AG265" s="43">
        <v>36526</v>
      </c>
      <c r="AH265" s="38"/>
      <c r="AI265" s="44">
        <v>87.33</v>
      </c>
      <c r="AJ265" s="44">
        <v>86.75</v>
      </c>
      <c r="AK265" s="44">
        <v>85.72</v>
      </c>
      <c r="AL265" s="39"/>
      <c r="AM265" s="39"/>
      <c r="AN265" s="39"/>
      <c r="AO265" s="39"/>
      <c r="AP265" s="43">
        <v>42999</v>
      </c>
      <c r="AQ265" s="43">
        <v>36434</v>
      </c>
      <c r="AR265" s="37" t="s">
        <v>170</v>
      </c>
      <c r="AS265" s="37" t="s">
        <v>192</v>
      </c>
      <c r="AT265" s="37" t="s">
        <v>325</v>
      </c>
      <c r="AU265" s="28">
        <v>2016</v>
      </c>
      <c r="AV265" s="38"/>
      <c r="AW265" s="38"/>
      <c r="AX265" s="38"/>
    </row>
    <row r="266" spans="1:50" x14ac:dyDescent="0.25">
      <c r="A266" s="26" t="s">
        <v>1048</v>
      </c>
      <c r="B266" s="36" t="s">
        <v>252</v>
      </c>
      <c r="C266" s="37" t="s">
        <v>252</v>
      </c>
      <c r="D266" s="38">
        <v>772723</v>
      </c>
      <c r="E266" s="37" t="s">
        <v>194</v>
      </c>
      <c r="F266" s="38">
        <v>99</v>
      </c>
      <c r="G266" s="37" t="s">
        <v>253</v>
      </c>
      <c r="H266" s="37" t="s">
        <v>1049</v>
      </c>
      <c r="I266" s="37" t="s">
        <v>209</v>
      </c>
      <c r="J266" s="37" t="s">
        <v>1050</v>
      </c>
      <c r="K266" s="37" t="s">
        <v>169</v>
      </c>
      <c r="L266" s="39">
        <v>9000000</v>
      </c>
      <c r="M266" s="40">
        <f t="shared" si="61"/>
        <v>9133773.7407101579</v>
      </c>
      <c r="N266" s="40">
        <v>1780000</v>
      </c>
      <c r="O266" s="40">
        <v>8385103</v>
      </c>
      <c r="P266" s="40">
        <v>1026868</v>
      </c>
      <c r="Q266" s="40">
        <v>5311.8</v>
      </c>
      <c r="R266" s="40">
        <v>1050.56</v>
      </c>
      <c r="S266" s="41" t="s">
        <v>14</v>
      </c>
      <c r="T266" s="40"/>
      <c r="U266" s="40"/>
      <c r="V266" s="41" t="s">
        <v>14</v>
      </c>
      <c r="W266" s="40"/>
      <c r="X266" s="40"/>
      <c r="Y266" s="40">
        <v>0</v>
      </c>
      <c r="Z266" s="41" t="s">
        <v>169</v>
      </c>
      <c r="AA266" s="40"/>
      <c r="AB266" s="40">
        <f t="shared" si="62"/>
        <v>1804829.9912816042</v>
      </c>
      <c r="AC266" s="40">
        <f t="shared" si="63"/>
        <v>10337737.40710157</v>
      </c>
      <c r="AD266" s="40">
        <f t="shared" si="64"/>
        <v>1887079.3374019179</v>
      </c>
      <c r="AE266" s="42">
        <f t="shared" si="67"/>
        <v>10854624.277456649</v>
      </c>
      <c r="AF266" s="42">
        <f t="shared" si="65"/>
        <v>1981433.3042720139</v>
      </c>
      <c r="AG266" s="43">
        <v>36526</v>
      </c>
      <c r="AH266" s="38"/>
      <c r="AI266" s="44">
        <v>5554.95</v>
      </c>
      <c r="AJ266" s="44">
        <v>5521.68</v>
      </c>
      <c r="AK266" s="44">
        <v>5458.13</v>
      </c>
      <c r="AL266" s="39"/>
      <c r="AM266" s="39"/>
      <c r="AN266" s="39"/>
      <c r="AO266" s="39"/>
      <c r="AP266" s="43">
        <v>42999</v>
      </c>
      <c r="AQ266" s="43">
        <v>36434</v>
      </c>
      <c r="AR266" s="37" t="s">
        <v>170</v>
      </c>
      <c r="AS266" s="37" t="s">
        <v>192</v>
      </c>
      <c r="AT266" s="37" t="s">
        <v>325</v>
      </c>
      <c r="AU266" s="28">
        <v>2016</v>
      </c>
      <c r="AV266" s="38"/>
      <c r="AW266" s="38"/>
      <c r="AX266" s="38"/>
    </row>
    <row r="267" spans="1:50" x14ac:dyDescent="0.25">
      <c r="A267" s="26" t="s">
        <v>1051</v>
      </c>
      <c r="B267" s="36" t="s">
        <v>252</v>
      </c>
      <c r="C267" s="37" t="s">
        <v>252</v>
      </c>
      <c r="D267" s="38">
        <v>777772</v>
      </c>
      <c r="E267" s="37" t="s">
        <v>175</v>
      </c>
      <c r="F267" s="38">
        <v>11</v>
      </c>
      <c r="G267" s="37" t="s">
        <v>176</v>
      </c>
      <c r="H267" s="37" t="s">
        <v>1052</v>
      </c>
      <c r="I267" s="37" t="s">
        <v>178</v>
      </c>
      <c r="J267" s="37" t="s">
        <v>1053</v>
      </c>
      <c r="K267" s="37" t="s">
        <v>169</v>
      </c>
      <c r="L267" s="39">
        <v>870000</v>
      </c>
      <c r="M267" s="40">
        <f t="shared" ref="M267" si="68">122.9*L267/121.1</f>
        <v>882931.46160198189</v>
      </c>
      <c r="N267" s="40"/>
      <c r="O267" s="40">
        <v>690538</v>
      </c>
      <c r="P267" s="40"/>
      <c r="Q267" s="40">
        <v>513.47</v>
      </c>
      <c r="R267" s="40"/>
      <c r="S267" s="41" t="s">
        <v>14</v>
      </c>
      <c r="T267" s="40"/>
      <c r="U267" s="40"/>
      <c r="V267" s="41" t="s">
        <v>14</v>
      </c>
      <c r="W267" s="40"/>
      <c r="X267" s="40"/>
      <c r="Y267" s="40">
        <v>0</v>
      </c>
      <c r="Z267" s="41" t="s">
        <v>169</v>
      </c>
      <c r="AA267" s="40"/>
      <c r="AB267" s="40">
        <f t="shared" si="62"/>
        <v>0</v>
      </c>
      <c r="AC267" s="40">
        <f t="shared" ref="AC267:AC298" si="69">139.1/122.9*M267</f>
        <v>999314.61601981835</v>
      </c>
      <c r="AD267" s="40">
        <f t="shared" ref="AD267:AD298" si="70">121.6/116.3*AB267</f>
        <v>0</v>
      </c>
      <c r="AE267" s="42">
        <f t="shared" si="67"/>
        <v>1049280.3468208094</v>
      </c>
      <c r="AF267" s="42">
        <f t="shared" si="65"/>
        <v>0</v>
      </c>
      <c r="AG267" s="43">
        <v>39448</v>
      </c>
      <c r="AH267" s="38"/>
      <c r="AI267" s="44">
        <v>407.56</v>
      </c>
      <c r="AJ267" s="44">
        <v>404.82</v>
      </c>
      <c r="AK267" s="44">
        <v>400.02</v>
      </c>
      <c r="AL267" s="39"/>
      <c r="AM267" s="39"/>
      <c r="AN267" s="39"/>
      <c r="AO267" s="39"/>
      <c r="AP267" s="43">
        <v>42999</v>
      </c>
      <c r="AQ267" s="43">
        <v>39896</v>
      </c>
      <c r="AR267" s="37" t="s">
        <v>170</v>
      </c>
      <c r="AS267" s="37" t="s">
        <v>170</v>
      </c>
      <c r="AT267" s="37" t="s">
        <v>325</v>
      </c>
      <c r="AU267" s="28">
        <v>2016</v>
      </c>
      <c r="AV267" s="38"/>
      <c r="AW267" s="38"/>
      <c r="AX267" s="38" t="s">
        <v>172</v>
      </c>
    </row>
    <row r="268" spans="1:50" x14ac:dyDescent="0.25">
      <c r="A268" s="26" t="s">
        <v>1054</v>
      </c>
      <c r="B268" s="36" t="s">
        <v>276</v>
      </c>
      <c r="C268" s="37" t="s">
        <v>276</v>
      </c>
      <c r="D268" s="38">
        <v>777773</v>
      </c>
      <c r="E268" s="37" t="s">
        <v>277</v>
      </c>
      <c r="F268" s="38">
        <v>11</v>
      </c>
      <c r="G268" s="37" t="s">
        <v>176</v>
      </c>
      <c r="H268" s="37" t="s">
        <v>1055</v>
      </c>
      <c r="I268" s="37" t="s">
        <v>524</v>
      </c>
      <c r="J268" s="37" t="s">
        <v>1056</v>
      </c>
      <c r="K268" s="37" t="s">
        <v>1057</v>
      </c>
      <c r="L268" s="39">
        <v>1760000</v>
      </c>
      <c r="M268" s="40">
        <v>1786160</v>
      </c>
      <c r="N268" s="40">
        <v>170000</v>
      </c>
      <c r="O268" s="40">
        <v>1627695</v>
      </c>
      <c r="P268" s="40">
        <v>164499</v>
      </c>
      <c r="Q268" s="40">
        <v>1038.75</v>
      </c>
      <c r="R268" s="40">
        <v>100.33</v>
      </c>
      <c r="S268" s="41" t="s">
        <v>14</v>
      </c>
      <c r="T268" s="40"/>
      <c r="U268" s="40"/>
      <c r="V268" s="41" t="s">
        <v>14</v>
      </c>
      <c r="W268" s="40"/>
      <c r="X268" s="40"/>
      <c r="Y268" s="40">
        <v>0</v>
      </c>
      <c r="Z268" s="41" t="s">
        <v>169</v>
      </c>
      <c r="AA268" s="40"/>
      <c r="AB268" s="40">
        <v>172371</v>
      </c>
      <c r="AC268" s="40">
        <f t="shared" si="69"/>
        <v>2021601.757526444</v>
      </c>
      <c r="AD268" s="40">
        <f t="shared" si="70"/>
        <v>180226.25623387788</v>
      </c>
      <c r="AE268" s="42">
        <f t="shared" si="67"/>
        <v>2122681.8454027665</v>
      </c>
      <c r="AF268" s="42">
        <f t="shared" si="65"/>
        <v>189237.56904557178</v>
      </c>
      <c r="AG268" s="43">
        <v>37727</v>
      </c>
      <c r="AH268" s="38"/>
      <c r="AI268" s="44">
        <v>1057.76</v>
      </c>
      <c r="AJ268" s="44">
        <v>1051.3</v>
      </c>
      <c r="AK268" s="44">
        <v>1039.1400000000001</v>
      </c>
      <c r="AL268" s="39"/>
      <c r="AM268" s="39"/>
      <c r="AN268" s="39"/>
      <c r="AO268" s="39"/>
      <c r="AP268" s="43">
        <v>42999</v>
      </c>
      <c r="AQ268" s="43">
        <v>37845</v>
      </c>
      <c r="AR268" s="37" t="s">
        <v>170</v>
      </c>
      <c r="AS268" s="37" t="s">
        <v>170</v>
      </c>
      <c r="AT268" s="37" t="s">
        <v>1058</v>
      </c>
      <c r="AU268" s="28">
        <v>2016</v>
      </c>
      <c r="AV268" s="38"/>
      <c r="AW268" s="38"/>
      <c r="AX268" s="38" t="s">
        <v>172</v>
      </c>
    </row>
    <row r="269" spans="1:50" x14ac:dyDescent="0.25">
      <c r="A269" s="26" t="s">
        <v>1059</v>
      </c>
      <c r="B269" s="36" t="s">
        <v>1060</v>
      </c>
      <c r="C269" s="37" t="s">
        <v>1060</v>
      </c>
      <c r="D269" s="38">
        <v>777773</v>
      </c>
      <c r="E269" s="37" t="s">
        <v>277</v>
      </c>
      <c r="F269" s="38">
        <v>11</v>
      </c>
      <c r="G269" s="37" t="s">
        <v>176</v>
      </c>
      <c r="H269" s="37" t="s">
        <v>1061</v>
      </c>
      <c r="I269" s="37" t="s">
        <v>524</v>
      </c>
      <c r="J269" s="37" t="s">
        <v>1062</v>
      </c>
      <c r="K269" s="37" t="s">
        <v>169</v>
      </c>
      <c r="L269" s="39">
        <v>240000</v>
      </c>
      <c r="M269" s="40">
        <v>243567</v>
      </c>
      <c r="N269" s="40">
        <v>40000</v>
      </c>
      <c r="O269" s="40">
        <v>236756</v>
      </c>
      <c r="P269" s="40">
        <v>37387</v>
      </c>
      <c r="Q269" s="40">
        <v>141.65</v>
      </c>
      <c r="R269" s="40">
        <v>23.61</v>
      </c>
      <c r="S269" s="41" t="s">
        <v>14</v>
      </c>
      <c r="T269" s="40"/>
      <c r="U269" s="40"/>
      <c r="V269" s="41" t="s">
        <v>14</v>
      </c>
      <c r="W269" s="40"/>
      <c r="X269" s="40"/>
      <c r="Y269" s="40">
        <v>0</v>
      </c>
      <c r="Z269" s="41" t="s">
        <v>169</v>
      </c>
      <c r="AA269" s="40"/>
      <c r="AB269" s="40">
        <f>116.3*N269/114.7</f>
        <v>40557.977332170878</v>
      </c>
      <c r="AC269" s="40">
        <f t="shared" si="69"/>
        <v>275672.6582587469</v>
      </c>
      <c r="AD269" s="40">
        <f t="shared" si="70"/>
        <v>42406.277244986915</v>
      </c>
      <c r="AE269" s="42">
        <f t="shared" si="67"/>
        <v>289456.29117168428</v>
      </c>
      <c r="AF269" s="42">
        <f t="shared" si="65"/>
        <v>44526.591107236265</v>
      </c>
      <c r="AG269" s="43">
        <v>37671</v>
      </c>
      <c r="AH269" s="38"/>
      <c r="AI269" s="44">
        <v>161.80000000000001</v>
      </c>
      <c r="AJ269" s="44">
        <v>160.86000000000001</v>
      </c>
      <c r="AK269" s="44">
        <v>159.02000000000001</v>
      </c>
      <c r="AL269" s="39"/>
      <c r="AM269" s="39"/>
      <c r="AN269" s="39"/>
      <c r="AO269" s="39"/>
      <c r="AP269" s="43">
        <v>42999</v>
      </c>
      <c r="AQ269" s="43">
        <v>37977</v>
      </c>
      <c r="AR269" s="37" t="s">
        <v>170</v>
      </c>
      <c r="AS269" s="37" t="s">
        <v>170</v>
      </c>
      <c r="AT269" s="37" t="s">
        <v>325</v>
      </c>
      <c r="AU269" s="28">
        <v>2016</v>
      </c>
      <c r="AV269" s="38"/>
      <c r="AW269" s="38"/>
      <c r="AX269" s="38"/>
    </row>
    <row r="270" spans="1:50" x14ac:dyDescent="0.25">
      <c r="A270" s="26" t="s">
        <v>1063</v>
      </c>
      <c r="B270" s="36" t="s">
        <v>495</v>
      </c>
      <c r="C270" s="37" t="s">
        <v>495</v>
      </c>
      <c r="D270" s="38">
        <v>772723</v>
      </c>
      <c r="E270" s="37" t="s">
        <v>194</v>
      </c>
      <c r="F270" s="38">
        <v>11</v>
      </c>
      <c r="G270" s="37" t="s">
        <v>176</v>
      </c>
      <c r="H270" s="37" t="s">
        <v>1064</v>
      </c>
      <c r="I270" s="37" t="s">
        <v>268</v>
      </c>
      <c r="J270" s="37" t="s">
        <v>1065</v>
      </c>
      <c r="K270" s="37" t="s">
        <v>169</v>
      </c>
      <c r="L270" s="39"/>
      <c r="M270" s="40">
        <f>122.9*L270/121.1</f>
        <v>0</v>
      </c>
      <c r="N270" s="40">
        <v>2884100</v>
      </c>
      <c r="O270" s="40"/>
      <c r="P270" s="40">
        <v>2866260</v>
      </c>
      <c r="Q270" s="40"/>
      <c r="R270" s="40">
        <v>1702.2</v>
      </c>
      <c r="S270" s="41" t="s">
        <v>14</v>
      </c>
      <c r="T270" s="40"/>
      <c r="U270" s="40"/>
      <c r="V270" s="41" t="s">
        <v>14</v>
      </c>
      <c r="W270" s="40"/>
      <c r="X270" s="40"/>
      <c r="Y270" s="40">
        <v>0</v>
      </c>
      <c r="Z270" s="41" t="s">
        <v>169</v>
      </c>
      <c r="AA270" s="40"/>
      <c r="AB270" s="40">
        <f>116.3*N270/114.7</f>
        <v>2924331.5605928507</v>
      </c>
      <c r="AC270" s="40">
        <f t="shared" si="69"/>
        <v>0</v>
      </c>
      <c r="AD270" s="40">
        <f t="shared" si="70"/>
        <v>3057598.6050566691</v>
      </c>
      <c r="AE270" s="42">
        <f t="shared" si="67"/>
        <v>0</v>
      </c>
      <c r="AF270" s="42">
        <f t="shared" si="65"/>
        <v>3210478.5353095029</v>
      </c>
      <c r="AG270" s="43">
        <v>38687</v>
      </c>
      <c r="AH270" s="38"/>
      <c r="AI270" s="44">
        <v>1691.67</v>
      </c>
      <c r="AJ270" s="44">
        <v>1691.67</v>
      </c>
      <c r="AK270" s="44">
        <v>1676.8</v>
      </c>
      <c r="AL270" s="39"/>
      <c r="AM270" s="39"/>
      <c r="AN270" s="39"/>
      <c r="AO270" s="39"/>
      <c r="AP270" s="43">
        <v>43158</v>
      </c>
      <c r="AQ270" s="43">
        <v>38797</v>
      </c>
      <c r="AR270" s="37" t="s">
        <v>170</v>
      </c>
      <c r="AS270" s="37" t="s">
        <v>170</v>
      </c>
      <c r="AT270" s="37" t="s">
        <v>325</v>
      </c>
      <c r="AU270" s="28">
        <v>2016</v>
      </c>
      <c r="AV270" s="38"/>
      <c r="AW270" s="38"/>
      <c r="AX270" s="38"/>
    </row>
    <row r="271" spans="1:50" x14ac:dyDescent="0.25">
      <c r="A271" s="26" t="s">
        <v>1066</v>
      </c>
      <c r="B271" s="36" t="s">
        <v>495</v>
      </c>
      <c r="C271" s="37" t="s">
        <v>495</v>
      </c>
      <c r="D271" s="38">
        <v>772723</v>
      </c>
      <c r="E271" s="37" t="s">
        <v>194</v>
      </c>
      <c r="F271" s="38">
        <v>11</v>
      </c>
      <c r="G271" s="37" t="s">
        <v>176</v>
      </c>
      <c r="H271" s="37" t="s">
        <v>1067</v>
      </c>
      <c r="I271" s="37" t="s">
        <v>268</v>
      </c>
      <c r="J271" s="37" t="s">
        <v>1068</v>
      </c>
      <c r="K271" s="37" t="s">
        <v>169</v>
      </c>
      <c r="L271" s="39">
        <v>3620000</v>
      </c>
      <c r="M271" s="40">
        <f>122.9*L271/121.1</f>
        <v>3673806.7712634187</v>
      </c>
      <c r="N271" s="40">
        <v>262500</v>
      </c>
      <c r="O271" s="40">
        <v>3393501</v>
      </c>
      <c r="P271" s="40">
        <v>219331</v>
      </c>
      <c r="Q271" s="40">
        <v>2136.52</v>
      </c>
      <c r="R271" s="40">
        <v>154.93</v>
      </c>
      <c r="S271" s="41" t="s">
        <v>14</v>
      </c>
      <c r="T271" s="40"/>
      <c r="U271" s="40"/>
      <c r="V271" s="41" t="s">
        <v>14</v>
      </c>
      <c r="W271" s="40"/>
      <c r="X271" s="40"/>
      <c r="Y271" s="40">
        <v>0</v>
      </c>
      <c r="Z271" s="41" t="s">
        <v>169</v>
      </c>
      <c r="AA271" s="40"/>
      <c r="AB271" s="40">
        <f>116.3*N271/114.7</f>
        <v>266161.72624237137</v>
      </c>
      <c r="AC271" s="40">
        <f t="shared" si="69"/>
        <v>4158067.7126341863</v>
      </c>
      <c r="AD271" s="40">
        <f t="shared" si="70"/>
        <v>278291.19442022662</v>
      </c>
      <c r="AE271" s="42">
        <f t="shared" si="67"/>
        <v>4365971.0982658956</v>
      </c>
      <c r="AF271" s="42">
        <f t="shared" si="65"/>
        <v>292205.75414123794</v>
      </c>
      <c r="AG271" s="43">
        <v>38353</v>
      </c>
      <c r="AH271" s="38"/>
      <c r="AI271" s="44">
        <v>2132.29</v>
      </c>
      <c r="AJ271" s="44">
        <v>2118.83</v>
      </c>
      <c r="AK271" s="44">
        <v>2094.13</v>
      </c>
      <c r="AL271" s="39"/>
      <c r="AM271" s="39"/>
      <c r="AN271" s="39"/>
      <c r="AO271" s="39"/>
      <c r="AP271" s="43">
        <v>43049</v>
      </c>
      <c r="AQ271" s="43">
        <v>38373</v>
      </c>
      <c r="AR271" s="37" t="s">
        <v>170</v>
      </c>
      <c r="AS271" s="37" t="s">
        <v>170</v>
      </c>
      <c r="AT271" s="37" t="s">
        <v>325</v>
      </c>
      <c r="AU271" s="28">
        <v>2016</v>
      </c>
      <c r="AV271" s="38"/>
      <c r="AW271" s="38"/>
      <c r="AX271" s="38"/>
    </row>
    <row r="272" spans="1:50" x14ac:dyDescent="0.25">
      <c r="A272" s="26" t="s">
        <v>1069</v>
      </c>
      <c r="B272" s="36" t="s">
        <v>495</v>
      </c>
      <c r="C272" s="37" t="s">
        <v>495</v>
      </c>
      <c r="D272" s="38">
        <v>772723</v>
      </c>
      <c r="E272" s="37" t="s">
        <v>194</v>
      </c>
      <c r="F272" s="38">
        <v>12</v>
      </c>
      <c r="G272" s="37" t="s">
        <v>165</v>
      </c>
      <c r="H272" s="37" t="s">
        <v>1070</v>
      </c>
      <c r="I272" s="37" t="s">
        <v>169</v>
      </c>
      <c r="J272" s="37" t="s">
        <v>1071</v>
      </c>
      <c r="K272" s="37" t="s">
        <v>169</v>
      </c>
      <c r="L272" s="39"/>
      <c r="M272" s="40">
        <f>122.9*L272/121.1</f>
        <v>0</v>
      </c>
      <c r="N272" s="40">
        <v>752500</v>
      </c>
      <c r="O272" s="40"/>
      <c r="P272" s="40"/>
      <c r="Q272" s="40"/>
      <c r="R272" s="40">
        <v>444.13</v>
      </c>
      <c r="S272" s="41" t="s">
        <v>14</v>
      </c>
      <c r="T272" s="40"/>
      <c r="U272" s="40"/>
      <c r="V272" s="41" t="s">
        <v>14</v>
      </c>
      <c r="W272" s="40"/>
      <c r="X272" s="40"/>
      <c r="Y272" s="40">
        <v>0</v>
      </c>
      <c r="Z272" s="41" t="s">
        <v>169</v>
      </c>
      <c r="AA272" s="40"/>
      <c r="AB272" s="40">
        <f>116.3*N272/114.7</f>
        <v>762996.94856146467</v>
      </c>
      <c r="AC272" s="40">
        <f t="shared" si="69"/>
        <v>0</v>
      </c>
      <c r="AD272" s="40">
        <f t="shared" si="70"/>
        <v>797768.09067131637</v>
      </c>
      <c r="AE272" s="42">
        <f t="shared" si="67"/>
        <v>0</v>
      </c>
      <c r="AF272" s="42">
        <f t="shared" si="65"/>
        <v>837656.49520488223</v>
      </c>
      <c r="AG272" s="43">
        <v>42736</v>
      </c>
      <c r="AH272" s="38"/>
      <c r="AI272" s="44"/>
      <c r="AJ272" s="44"/>
      <c r="AK272" s="44"/>
      <c r="AL272" s="39"/>
      <c r="AM272" s="39"/>
      <c r="AN272" s="39"/>
      <c r="AO272" s="39"/>
      <c r="AP272" s="43">
        <v>42999</v>
      </c>
      <c r="AQ272" s="43">
        <v>42999</v>
      </c>
      <c r="AR272" s="37" t="s">
        <v>170</v>
      </c>
      <c r="AS272" s="37" t="s">
        <v>170</v>
      </c>
      <c r="AT272" s="37" t="s">
        <v>357</v>
      </c>
      <c r="AU272" s="28">
        <v>0</v>
      </c>
      <c r="AV272" s="38"/>
      <c r="AW272" s="38"/>
      <c r="AX272" s="38"/>
    </row>
    <row r="273" spans="1:50" x14ac:dyDescent="0.25">
      <c r="A273" s="61" t="s">
        <v>1072</v>
      </c>
      <c r="B273" s="62"/>
      <c r="C273" s="63"/>
      <c r="D273" s="64"/>
      <c r="E273" s="63"/>
      <c r="F273" s="64"/>
      <c r="G273" s="63"/>
      <c r="H273" s="63" t="s">
        <v>1073</v>
      </c>
      <c r="I273" s="63"/>
      <c r="J273" s="63"/>
      <c r="K273" s="63"/>
      <c r="L273" s="65"/>
      <c r="M273" s="66">
        <v>560000</v>
      </c>
      <c r="N273" s="66"/>
      <c r="O273" s="66"/>
      <c r="P273" s="66"/>
      <c r="Q273" s="66"/>
      <c r="R273" s="66"/>
      <c r="S273" s="67"/>
      <c r="T273" s="66"/>
      <c r="U273" s="66"/>
      <c r="V273" s="67"/>
      <c r="W273" s="66"/>
      <c r="X273" s="66"/>
      <c r="Y273" s="66"/>
      <c r="Z273" s="67"/>
      <c r="AA273" s="66"/>
      <c r="AB273" s="66">
        <f>116.3*N273/114.7</f>
        <v>0</v>
      </c>
      <c r="AC273" s="66">
        <f t="shared" si="69"/>
        <v>633816.11065907241</v>
      </c>
      <c r="AD273" s="66">
        <f t="shared" si="70"/>
        <v>0</v>
      </c>
      <c r="AE273" s="66">
        <f t="shared" si="67"/>
        <v>665506.91619202611</v>
      </c>
      <c r="AF273" s="66">
        <f t="shared" si="65"/>
        <v>0</v>
      </c>
      <c r="AG273" s="64"/>
      <c r="AH273" s="64"/>
      <c r="AI273" s="69"/>
      <c r="AJ273" s="69"/>
      <c r="AK273" s="69"/>
      <c r="AL273" s="65"/>
      <c r="AM273" s="65"/>
      <c r="AN273" s="65"/>
      <c r="AO273" s="65"/>
      <c r="AP273" s="68"/>
      <c r="AQ273" s="68"/>
      <c r="AR273" s="63"/>
      <c r="AS273" s="63"/>
      <c r="AT273" s="63"/>
      <c r="AU273" s="49"/>
      <c r="AV273" s="64"/>
      <c r="AW273" s="64"/>
      <c r="AX273" s="64"/>
    </row>
    <row r="274" spans="1:50" x14ac:dyDescent="0.25">
      <c r="A274" s="26" t="s">
        <v>1074</v>
      </c>
      <c r="B274" s="36"/>
      <c r="C274" s="37"/>
      <c r="D274" s="38"/>
      <c r="E274" s="37"/>
      <c r="F274" s="38"/>
      <c r="G274" s="37"/>
      <c r="H274" s="37" t="s">
        <v>1075</v>
      </c>
      <c r="I274" s="37"/>
      <c r="J274" s="37"/>
      <c r="K274" s="37"/>
      <c r="L274" s="39">
        <v>808553</v>
      </c>
      <c r="M274" s="40">
        <f t="shared" ref="M274:M308" si="71">122.9*L274/121.1</f>
        <v>820571.12881915784</v>
      </c>
      <c r="N274" s="40" t="s">
        <v>1076</v>
      </c>
      <c r="O274" s="40"/>
      <c r="P274" s="40"/>
      <c r="Q274" s="40"/>
      <c r="R274" s="40"/>
      <c r="S274" s="41"/>
      <c r="T274" s="40"/>
      <c r="U274" s="40"/>
      <c r="V274" s="41"/>
      <c r="W274" s="40"/>
      <c r="X274" s="40"/>
      <c r="Y274" s="40"/>
      <c r="Z274" s="41"/>
      <c r="AA274" s="40"/>
      <c r="AB274" s="40">
        <v>0</v>
      </c>
      <c r="AC274" s="42">
        <f t="shared" si="69"/>
        <v>928734.2881915773</v>
      </c>
      <c r="AD274" s="42">
        <f t="shared" si="70"/>
        <v>0</v>
      </c>
      <c r="AE274" s="42">
        <f t="shared" si="67"/>
        <v>975171.00260115624</v>
      </c>
      <c r="AF274" s="42">
        <f t="shared" si="65"/>
        <v>0</v>
      </c>
      <c r="AG274" s="43"/>
      <c r="AH274" s="38"/>
      <c r="AI274" s="44"/>
      <c r="AJ274" s="44"/>
      <c r="AK274" s="44"/>
      <c r="AL274" s="39"/>
      <c r="AM274" s="39"/>
      <c r="AN274" s="39"/>
      <c r="AO274" s="39"/>
      <c r="AP274" s="43"/>
      <c r="AQ274" s="43"/>
      <c r="AR274" s="37"/>
      <c r="AS274" s="37"/>
      <c r="AT274" s="37" t="s">
        <v>381</v>
      </c>
      <c r="AV274" s="38"/>
      <c r="AW274" s="38"/>
      <c r="AX274" s="38"/>
    </row>
    <row r="275" spans="1:50" x14ac:dyDescent="0.25">
      <c r="A275" s="26" t="s">
        <v>1077</v>
      </c>
      <c r="B275" s="36" t="s">
        <v>222</v>
      </c>
      <c r="C275" s="37" t="s">
        <v>222</v>
      </c>
      <c r="D275" s="38">
        <v>772723</v>
      </c>
      <c r="E275" s="37" t="s">
        <v>194</v>
      </c>
      <c r="F275" s="38">
        <v>11</v>
      </c>
      <c r="G275" s="37" t="s">
        <v>176</v>
      </c>
      <c r="H275" s="37" t="s">
        <v>1078</v>
      </c>
      <c r="I275" s="37" t="s">
        <v>214</v>
      </c>
      <c r="J275" s="37" t="s">
        <v>1079</v>
      </c>
      <c r="K275" s="37" t="s">
        <v>169</v>
      </c>
      <c r="L275" s="39">
        <v>2340000</v>
      </c>
      <c r="M275" s="40">
        <f t="shared" si="71"/>
        <v>2374781.1725846408</v>
      </c>
      <c r="N275" s="40">
        <v>390000</v>
      </c>
      <c r="O275" s="40">
        <v>2180126</v>
      </c>
      <c r="P275" s="40">
        <v>368875</v>
      </c>
      <c r="Q275" s="40">
        <v>1381.07</v>
      </c>
      <c r="R275" s="40">
        <v>230.18</v>
      </c>
      <c r="S275" s="41" t="s">
        <v>14</v>
      </c>
      <c r="T275" s="40"/>
      <c r="U275" s="40"/>
      <c r="V275" s="41" t="s">
        <v>14</v>
      </c>
      <c r="W275" s="40"/>
      <c r="X275" s="40"/>
      <c r="Y275" s="40">
        <v>0</v>
      </c>
      <c r="Z275" s="41" t="s">
        <v>169</v>
      </c>
      <c r="AA275" s="40"/>
      <c r="AB275" s="40">
        <f t="shared" ref="AB275:AB308" si="72">116.3*N275/114.7</f>
        <v>395440.27898866608</v>
      </c>
      <c r="AC275" s="40">
        <f t="shared" si="69"/>
        <v>2687811.7258464079</v>
      </c>
      <c r="AD275" s="40">
        <f t="shared" si="70"/>
        <v>413461.20313862246</v>
      </c>
      <c r="AE275" s="42">
        <f t="shared" si="67"/>
        <v>2822202.3121387283</v>
      </c>
      <c r="AF275" s="42">
        <f t="shared" si="65"/>
        <v>434134.26329555362</v>
      </c>
      <c r="AG275" s="43">
        <v>36526</v>
      </c>
      <c r="AH275" s="38"/>
      <c r="AI275" s="44">
        <v>1504.42</v>
      </c>
      <c r="AJ275" s="44">
        <v>1495.77</v>
      </c>
      <c r="AK275" s="44">
        <v>1478.72</v>
      </c>
      <c r="AL275" s="39"/>
      <c r="AM275" s="39"/>
      <c r="AN275" s="39"/>
      <c r="AO275" s="39"/>
      <c r="AP275" s="43">
        <v>42999</v>
      </c>
      <c r="AQ275" s="43">
        <v>36434</v>
      </c>
      <c r="AR275" s="37" t="s">
        <v>170</v>
      </c>
      <c r="AS275" s="37" t="s">
        <v>192</v>
      </c>
      <c r="AT275" s="37" t="s">
        <v>325</v>
      </c>
      <c r="AU275" s="28">
        <v>2016</v>
      </c>
      <c r="AV275" s="38"/>
      <c r="AW275" s="38"/>
      <c r="AX275" s="38"/>
    </row>
    <row r="276" spans="1:50" x14ac:dyDescent="0.25">
      <c r="A276" s="26" t="s">
        <v>1080</v>
      </c>
      <c r="B276" s="36" t="s">
        <v>222</v>
      </c>
      <c r="C276" s="37" t="s">
        <v>222</v>
      </c>
      <c r="D276" s="38">
        <v>772723</v>
      </c>
      <c r="E276" s="37" t="s">
        <v>194</v>
      </c>
      <c r="F276" s="38">
        <v>11</v>
      </c>
      <c r="G276" s="37" t="s">
        <v>176</v>
      </c>
      <c r="H276" s="37" t="s">
        <v>1081</v>
      </c>
      <c r="I276" s="37" t="s">
        <v>352</v>
      </c>
      <c r="J276" s="37" t="s">
        <v>1082</v>
      </c>
      <c r="K276" s="37" t="s">
        <v>169</v>
      </c>
      <c r="L276" s="39">
        <v>2340000</v>
      </c>
      <c r="M276" s="40">
        <f t="shared" si="71"/>
        <v>2374781.1725846408</v>
      </c>
      <c r="N276" s="40">
        <v>280000</v>
      </c>
      <c r="O276" s="40">
        <v>2180126</v>
      </c>
      <c r="P276" s="40">
        <v>346444</v>
      </c>
      <c r="Q276" s="40">
        <v>1381.07</v>
      </c>
      <c r="R276" s="40">
        <v>165.26</v>
      </c>
      <c r="S276" s="41" t="s">
        <v>14</v>
      </c>
      <c r="T276" s="40"/>
      <c r="U276" s="40"/>
      <c r="V276" s="41" t="s">
        <v>14</v>
      </c>
      <c r="W276" s="40"/>
      <c r="X276" s="40"/>
      <c r="Y276" s="40">
        <v>0</v>
      </c>
      <c r="Z276" s="41" t="s">
        <v>169</v>
      </c>
      <c r="AA276" s="40"/>
      <c r="AB276" s="40">
        <f t="shared" si="72"/>
        <v>283905.84132519615</v>
      </c>
      <c r="AC276" s="40">
        <f t="shared" si="69"/>
        <v>2687811.7258464079</v>
      </c>
      <c r="AD276" s="40">
        <f t="shared" si="70"/>
        <v>296843.94071490841</v>
      </c>
      <c r="AE276" s="42">
        <f t="shared" si="67"/>
        <v>2822202.3121387283</v>
      </c>
      <c r="AF276" s="42">
        <f t="shared" si="65"/>
        <v>311686.13775065384</v>
      </c>
      <c r="AG276" s="43">
        <v>36526</v>
      </c>
      <c r="AH276" s="38"/>
      <c r="AI276" s="44">
        <v>1491.18</v>
      </c>
      <c r="AJ276" s="44">
        <v>1482.53</v>
      </c>
      <c r="AK276" s="44">
        <v>1465.59</v>
      </c>
      <c r="AL276" s="39"/>
      <c r="AM276" s="39"/>
      <c r="AN276" s="39"/>
      <c r="AO276" s="39"/>
      <c r="AP276" s="43">
        <v>43004</v>
      </c>
      <c r="AQ276" s="43">
        <v>36434</v>
      </c>
      <c r="AR276" s="37" t="s">
        <v>170</v>
      </c>
      <c r="AS276" s="37" t="s">
        <v>192</v>
      </c>
      <c r="AT276" s="37" t="s">
        <v>325</v>
      </c>
      <c r="AU276" s="28">
        <v>2016</v>
      </c>
      <c r="AV276" s="38"/>
      <c r="AW276" s="38"/>
      <c r="AX276" s="38"/>
    </row>
    <row r="277" spans="1:50" x14ac:dyDescent="0.25">
      <c r="A277" s="26" t="s">
        <v>1083</v>
      </c>
      <c r="B277" s="36" t="s">
        <v>222</v>
      </c>
      <c r="C277" s="37" t="s">
        <v>222</v>
      </c>
      <c r="D277" s="38">
        <v>772723</v>
      </c>
      <c r="E277" s="37" t="s">
        <v>194</v>
      </c>
      <c r="F277" s="38">
        <v>11</v>
      </c>
      <c r="G277" s="37" t="s">
        <v>176</v>
      </c>
      <c r="H277" s="37" t="s">
        <v>1084</v>
      </c>
      <c r="I277" s="37" t="s">
        <v>258</v>
      </c>
      <c r="J277" s="37" t="s">
        <v>1085</v>
      </c>
      <c r="K277" s="37" t="s">
        <v>169</v>
      </c>
      <c r="L277" s="39">
        <v>4050000</v>
      </c>
      <c r="M277" s="40">
        <f t="shared" si="71"/>
        <v>4110198.183319571</v>
      </c>
      <c r="N277" s="40">
        <v>540000</v>
      </c>
      <c r="O277" s="40">
        <v>3797959</v>
      </c>
      <c r="P277" s="40">
        <v>348936</v>
      </c>
      <c r="Q277" s="40">
        <v>2390.31</v>
      </c>
      <c r="R277" s="40">
        <v>318.70999999999998</v>
      </c>
      <c r="S277" s="41" t="s">
        <v>14</v>
      </c>
      <c r="T277" s="40"/>
      <c r="U277" s="40"/>
      <c r="V277" s="41" t="s">
        <v>14</v>
      </c>
      <c r="W277" s="40"/>
      <c r="X277" s="40"/>
      <c r="Y277" s="40">
        <v>0</v>
      </c>
      <c r="Z277" s="41" t="s">
        <v>169</v>
      </c>
      <c r="AA277" s="40"/>
      <c r="AB277" s="40">
        <f t="shared" si="72"/>
        <v>547532.69398430688</v>
      </c>
      <c r="AC277" s="40">
        <f t="shared" si="69"/>
        <v>4651981.8331957059</v>
      </c>
      <c r="AD277" s="40">
        <f t="shared" si="70"/>
        <v>572484.74280732335</v>
      </c>
      <c r="AE277" s="42">
        <f t="shared" si="67"/>
        <v>4884580.9248554911</v>
      </c>
      <c r="AF277" s="42">
        <f t="shared" si="65"/>
        <v>601108.97994768957</v>
      </c>
      <c r="AG277" s="43">
        <v>36526</v>
      </c>
      <c r="AH277" s="38"/>
      <c r="AI277" s="44">
        <v>2447.5</v>
      </c>
      <c r="AJ277" s="44">
        <v>2432.4299999999998</v>
      </c>
      <c r="AK277" s="44">
        <v>2404.2399999999998</v>
      </c>
      <c r="AL277" s="39"/>
      <c r="AM277" s="39"/>
      <c r="AN277" s="39"/>
      <c r="AO277" s="39"/>
      <c r="AP277" s="43">
        <v>42999</v>
      </c>
      <c r="AQ277" s="43">
        <v>36434</v>
      </c>
      <c r="AR277" s="37" t="s">
        <v>170</v>
      </c>
      <c r="AS277" s="37" t="s">
        <v>192</v>
      </c>
      <c r="AT277" s="37" t="s">
        <v>325</v>
      </c>
      <c r="AU277" s="28">
        <v>2016</v>
      </c>
      <c r="AV277" s="38"/>
      <c r="AW277" s="38"/>
      <c r="AX277" s="38"/>
    </row>
    <row r="278" spans="1:50" x14ac:dyDescent="0.25">
      <c r="A278" s="26" t="s">
        <v>1086</v>
      </c>
      <c r="B278" s="36" t="s">
        <v>222</v>
      </c>
      <c r="C278" s="37" t="s">
        <v>222</v>
      </c>
      <c r="D278" s="38">
        <v>777772</v>
      </c>
      <c r="E278" s="37" t="s">
        <v>175</v>
      </c>
      <c r="F278" s="38">
        <v>11</v>
      </c>
      <c r="G278" s="37" t="s">
        <v>176</v>
      </c>
      <c r="H278" s="37" t="s">
        <v>1087</v>
      </c>
      <c r="I278" s="37" t="s">
        <v>169</v>
      </c>
      <c r="J278" s="37" t="s">
        <v>1088</v>
      </c>
      <c r="K278" s="37" t="s">
        <v>169</v>
      </c>
      <c r="L278" s="39"/>
      <c r="M278" s="40">
        <f t="shared" si="71"/>
        <v>0</v>
      </c>
      <c r="N278" s="40"/>
      <c r="O278" s="40"/>
      <c r="P278" s="40"/>
      <c r="Q278" s="40"/>
      <c r="R278" s="40"/>
      <c r="S278" s="41" t="s">
        <v>14</v>
      </c>
      <c r="T278" s="40"/>
      <c r="U278" s="40"/>
      <c r="V278" s="41" t="s">
        <v>14</v>
      </c>
      <c r="W278" s="40"/>
      <c r="X278" s="40"/>
      <c r="Y278" s="40">
        <v>0</v>
      </c>
      <c r="Z278" s="41" t="s">
        <v>169</v>
      </c>
      <c r="AA278" s="40"/>
      <c r="AB278" s="40">
        <f t="shared" si="72"/>
        <v>0</v>
      </c>
      <c r="AC278" s="40">
        <f t="shared" si="69"/>
        <v>0</v>
      </c>
      <c r="AD278" s="40">
        <f t="shared" si="70"/>
        <v>0</v>
      </c>
      <c r="AE278" s="42">
        <f t="shared" si="67"/>
        <v>0</v>
      </c>
      <c r="AF278" s="42">
        <f t="shared" si="65"/>
        <v>0</v>
      </c>
      <c r="AG278" s="43">
        <v>42552</v>
      </c>
      <c r="AH278" s="38"/>
      <c r="AI278" s="44"/>
      <c r="AJ278" s="44"/>
      <c r="AK278" s="44"/>
      <c r="AL278" s="39"/>
      <c r="AM278" s="39"/>
      <c r="AN278" s="39"/>
      <c r="AO278" s="39"/>
      <c r="AP278" s="43">
        <v>42999</v>
      </c>
      <c r="AQ278" s="43">
        <v>42629</v>
      </c>
      <c r="AR278" s="37" t="s">
        <v>170</v>
      </c>
      <c r="AS278" s="37" t="s">
        <v>170</v>
      </c>
      <c r="AT278" s="37" t="s">
        <v>1089</v>
      </c>
      <c r="AU278" s="28">
        <v>2016</v>
      </c>
      <c r="AV278" s="38"/>
      <c r="AW278" s="38"/>
      <c r="AX278" s="38" t="s">
        <v>1090</v>
      </c>
    </row>
    <row r="279" spans="1:50" x14ac:dyDescent="0.25">
      <c r="A279" s="61" t="s">
        <v>1091</v>
      </c>
      <c r="B279" s="62" t="s">
        <v>240</v>
      </c>
      <c r="C279" s="63" t="s">
        <v>240</v>
      </c>
      <c r="D279" s="64">
        <v>779790</v>
      </c>
      <c r="E279" s="63" t="s">
        <v>164</v>
      </c>
      <c r="F279" s="64">
        <v>11</v>
      </c>
      <c r="G279" s="63" t="s">
        <v>176</v>
      </c>
      <c r="H279" s="63" t="s">
        <v>1092</v>
      </c>
      <c r="I279" s="63" t="s">
        <v>167</v>
      </c>
      <c r="J279" s="63" t="s">
        <v>1093</v>
      </c>
      <c r="K279" s="63" t="s">
        <v>169</v>
      </c>
      <c r="L279" s="65">
        <v>435000</v>
      </c>
      <c r="M279" s="66">
        <f t="shared" si="71"/>
        <v>441465.73080099095</v>
      </c>
      <c r="N279" s="66"/>
      <c r="O279" s="66">
        <v>404458</v>
      </c>
      <c r="P279" s="66"/>
      <c r="Q279" s="66">
        <v>256.74</v>
      </c>
      <c r="R279" s="66"/>
      <c r="S279" s="67" t="s">
        <v>14</v>
      </c>
      <c r="T279" s="66"/>
      <c r="U279" s="66"/>
      <c r="V279" s="67" t="s">
        <v>14</v>
      </c>
      <c r="W279" s="66"/>
      <c r="X279" s="66"/>
      <c r="Y279" s="66">
        <v>0</v>
      </c>
      <c r="Z279" s="67" t="s">
        <v>169</v>
      </c>
      <c r="AA279" s="66"/>
      <c r="AB279" s="66">
        <f t="shared" si="72"/>
        <v>0</v>
      </c>
      <c r="AC279" s="66">
        <f t="shared" si="69"/>
        <v>499657.30800990917</v>
      </c>
      <c r="AD279" s="66">
        <f t="shared" si="70"/>
        <v>0</v>
      </c>
      <c r="AE279" s="66">
        <f t="shared" si="67"/>
        <v>524640.17341040471</v>
      </c>
      <c r="AF279" s="66">
        <f t="shared" si="65"/>
        <v>0</v>
      </c>
      <c r="AG279" s="68">
        <v>36500</v>
      </c>
      <c r="AH279" s="64"/>
      <c r="AI279" s="69">
        <v>238.71</v>
      </c>
      <c r="AJ279" s="69">
        <v>237.11</v>
      </c>
      <c r="AK279" s="69">
        <v>311.58</v>
      </c>
      <c r="AL279" s="65"/>
      <c r="AM279" s="65"/>
      <c r="AN279" s="65"/>
      <c r="AO279" s="65"/>
      <c r="AP279" s="68">
        <v>42999</v>
      </c>
      <c r="AQ279" s="68">
        <v>36434</v>
      </c>
      <c r="AR279" s="63" t="s">
        <v>170</v>
      </c>
      <c r="AS279" s="63" t="s">
        <v>192</v>
      </c>
      <c r="AT279" s="63" t="s">
        <v>1094</v>
      </c>
      <c r="AU279" s="49">
        <v>2016</v>
      </c>
      <c r="AV279" s="64"/>
      <c r="AW279" s="64"/>
      <c r="AX279" s="64"/>
    </row>
    <row r="280" spans="1:50" x14ac:dyDescent="0.25">
      <c r="A280" s="26" t="s">
        <v>1095</v>
      </c>
      <c r="B280" s="36" t="s">
        <v>827</v>
      </c>
      <c r="C280" s="37" t="s">
        <v>827</v>
      </c>
      <c r="D280" s="38">
        <v>777772</v>
      </c>
      <c r="E280" s="37" t="s">
        <v>175</v>
      </c>
      <c r="F280" s="38">
        <v>12</v>
      </c>
      <c r="G280" s="37" t="s">
        <v>165</v>
      </c>
      <c r="H280" s="37" t="s">
        <v>1096</v>
      </c>
      <c r="I280" s="37" t="s">
        <v>169</v>
      </c>
      <c r="J280" s="37" t="s">
        <v>1097</v>
      </c>
      <c r="K280" s="37" t="s">
        <v>169</v>
      </c>
      <c r="L280" s="39">
        <v>15000</v>
      </c>
      <c r="M280" s="40">
        <f t="shared" si="71"/>
        <v>15222.956234516929</v>
      </c>
      <c r="N280" s="40"/>
      <c r="O280" s="40">
        <v>51337</v>
      </c>
      <c r="P280" s="40"/>
      <c r="Q280" s="40">
        <v>8.85</v>
      </c>
      <c r="R280" s="40"/>
      <c r="S280" s="41" t="s">
        <v>14</v>
      </c>
      <c r="T280" s="40"/>
      <c r="U280" s="40"/>
      <c r="V280" s="41" t="s">
        <v>14</v>
      </c>
      <c r="W280" s="40"/>
      <c r="X280" s="40"/>
      <c r="Y280" s="40">
        <v>0</v>
      </c>
      <c r="Z280" s="41" t="s">
        <v>169</v>
      </c>
      <c r="AA280" s="40"/>
      <c r="AB280" s="40">
        <f t="shared" si="72"/>
        <v>0</v>
      </c>
      <c r="AC280" s="40">
        <f t="shared" si="69"/>
        <v>17229.562345169281</v>
      </c>
      <c r="AD280" s="40">
        <f t="shared" si="70"/>
        <v>0</v>
      </c>
      <c r="AE280" s="42">
        <f t="shared" si="67"/>
        <v>18091.040462427747</v>
      </c>
      <c r="AF280" s="42">
        <f t="shared" si="65"/>
        <v>0</v>
      </c>
      <c r="AG280" s="43">
        <v>41275</v>
      </c>
      <c r="AH280" s="38"/>
      <c r="AI280" s="44">
        <v>30.3</v>
      </c>
      <c r="AJ280" s="44">
        <v>30.1</v>
      </c>
      <c r="AK280" s="44">
        <v>29.74</v>
      </c>
      <c r="AL280" s="39"/>
      <c r="AM280" s="39"/>
      <c r="AN280" s="39"/>
      <c r="AO280" s="39"/>
      <c r="AP280" s="43">
        <v>43045</v>
      </c>
      <c r="AQ280" s="43">
        <v>41652</v>
      </c>
      <c r="AR280" s="37" t="s">
        <v>170</v>
      </c>
      <c r="AS280" s="37" t="s">
        <v>170</v>
      </c>
      <c r="AT280" s="37" t="s">
        <v>1098</v>
      </c>
      <c r="AU280" s="28">
        <v>2016</v>
      </c>
      <c r="AV280" s="38"/>
      <c r="AW280" s="38"/>
      <c r="AX280" s="38"/>
    </row>
    <row r="281" spans="1:50" x14ac:dyDescent="0.25">
      <c r="A281" s="26" t="s">
        <v>1099</v>
      </c>
      <c r="B281" s="36" t="s">
        <v>1100</v>
      </c>
      <c r="C281" s="37" t="s">
        <v>1100</v>
      </c>
      <c r="D281" s="38">
        <v>888884</v>
      </c>
      <c r="E281" s="37" t="s">
        <v>1101</v>
      </c>
      <c r="F281" s="38">
        <v>99</v>
      </c>
      <c r="G281" s="37" t="s">
        <v>253</v>
      </c>
      <c r="H281" s="37" t="s">
        <v>1102</v>
      </c>
      <c r="I281" s="37" t="s">
        <v>169</v>
      </c>
      <c r="J281" s="37" t="s">
        <v>1103</v>
      </c>
      <c r="K281" s="37" t="s">
        <v>169</v>
      </c>
      <c r="L281" s="39"/>
      <c r="M281" s="40">
        <f t="shared" si="71"/>
        <v>0</v>
      </c>
      <c r="N281" s="40">
        <v>160000</v>
      </c>
      <c r="O281" s="40">
        <v>57758</v>
      </c>
      <c r="P281" s="40">
        <v>14125</v>
      </c>
      <c r="Q281" s="40"/>
      <c r="R281" s="40">
        <v>94.43</v>
      </c>
      <c r="S281" s="41" t="s">
        <v>14</v>
      </c>
      <c r="T281" s="40"/>
      <c r="U281" s="40"/>
      <c r="V281" s="41" t="s">
        <v>14</v>
      </c>
      <c r="W281" s="40"/>
      <c r="X281" s="40"/>
      <c r="Y281" s="40">
        <v>0</v>
      </c>
      <c r="Z281" s="41" t="s">
        <v>169</v>
      </c>
      <c r="AA281" s="40"/>
      <c r="AB281" s="40">
        <f t="shared" si="72"/>
        <v>162231.90932868351</v>
      </c>
      <c r="AC281" s="40">
        <f t="shared" si="69"/>
        <v>0</v>
      </c>
      <c r="AD281" s="40">
        <f t="shared" si="70"/>
        <v>169625.10897994766</v>
      </c>
      <c r="AE281" s="42">
        <f t="shared" si="67"/>
        <v>0</v>
      </c>
      <c r="AF281" s="42">
        <f t="shared" si="65"/>
        <v>178106.36442894506</v>
      </c>
      <c r="AG281" s="43">
        <v>42186</v>
      </c>
      <c r="AH281" s="38"/>
      <c r="AI281" s="44">
        <v>42.43</v>
      </c>
      <c r="AJ281" s="44">
        <v>42.2</v>
      </c>
      <c r="AK281" s="44"/>
      <c r="AL281" s="39"/>
      <c r="AM281" s="39"/>
      <c r="AN281" s="39"/>
      <c r="AO281" s="39"/>
      <c r="AP281" s="43">
        <v>42999</v>
      </c>
      <c r="AQ281" s="43">
        <v>42444</v>
      </c>
      <c r="AR281" s="37" t="s">
        <v>170</v>
      </c>
      <c r="AS281" s="37" t="s">
        <v>170</v>
      </c>
      <c r="AT281" s="37" t="s">
        <v>1104</v>
      </c>
      <c r="AU281" s="28">
        <v>2016</v>
      </c>
      <c r="AV281" s="38"/>
      <c r="AW281" s="38"/>
      <c r="AX281" s="38"/>
    </row>
    <row r="282" spans="1:50" x14ac:dyDescent="0.25">
      <c r="A282" s="26" t="s">
        <v>1105</v>
      </c>
      <c r="B282" s="36" t="s">
        <v>1106</v>
      </c>
      <c r="C282" s="37" t="s">
        <v>1106</v>
      </c>
      <c r="D282" s="38">
        <v>777773</v>
      </c>
      <c r="E282" s="37" t="s">
        <v>277</v>
      </c>
      <c r="F282" s="38">
        <v>11</v>
      </c>
      <c r="G282" s="37" t="s">
        <v>176</v>
      </c>
      <c r="H282" s="37" t="s">
        <v>1107</v>
      </c>
      <c r="I282" s="37" t="s">
        <v>279</v>
      </c>
      <c r="J282" s="37" t="s">
        <v>1108</v>
      </c>
      <c r="K282" s="37" t="s">
        <v>169</v>
      </c>
      <c r="L282" s="39">
        <v>17000</v>
      </c>
      <c r="M282" s="40">
        <f t="shared" si="71"/>
        <v>17252.683732452519</v>
      </c>
      <c r="N282" s="40">
        <v>12000</v>
      </c>
      <c r="O282" s="40">
        <v>14797</v>
      </c>
      <c r="P282" s="40"/>
      <c r="Q282" s="40">
        <v>10.029999999999999</v>
      </c>
      <c r="R282" s="40">
        <v>7.08</v>
      </c>
      <c r="S282" s="41" t="s">
        <v>14</v>
      </c>
      <c r="T282" s="40"/>
      <c r="U282" s="40"/>
      <c r="V282" s="41" t="s">
        <v>14</v>
      </c>
      <c r="W282" s="40"/>
      <c r="X282" s="40"/>
      <c r="Y282" s="40">
        <v>0</v>
      </c>
      <c r="Z282" s="41" t="s">
        <v>169</v>
      </c>
      <c r="AA282" s="40"/>
      <c r="AB282" s="40">
        <f t="shared" si="72"/>
        <v>12167.393199651264</v>
      </c>
      <c r="AC282" s="40">
        <f t="shared" si="69"/>
        <v>19526.837324525186</v>
      </c>
      <c r="AD282" s="40">
        <f t="shared" si="70"/>
        <v>12721.883173496075</v>
      </c>
      <c r="AE282" s="42">
        <f t="shared" si="67"/>
        <v>20503.179190751445</v>
      </c>
      <c r="AF282" s="42">
        <f t="shared" si="65"/>
        <v>13357.97733217088</v>
      </c>
      <c r="AG282" s="43">
        <v>36704</v>
      </c>
      <c r="AH282" s="38"/>
      <c r="AI282" s="44">
        <v>8.73</v>
      </c>
      <c r="AJ282" s="44">
        <v>8.67</v>
      </c>
      <c r="AK282" s="44">
        <v>8.57</v>
      </c>
      <c r="AL282" s="39"/>
      <c r="AM282" s="39"/>
      <c r="AN282" s="39"/>
      <c r="AO282" s="39"/>
      <c r="AP282" s="43">
        <v>43146</v>
      </c>
      <c r="AQ282" s="43">
        <v>36833</v>
      </c>
      <c r="AR282" s="37" t="s">
        <v>170</v>
      </c>
      <c r="AS282" s="37" t="s">
        <v>170</v>
      </c>
      <c r="AT282" s="37" t="s">
        <v>1109</v>
      </c>
      <c r="AU282" s="28">
        <v>2016</v>
      </c>
      <c r="AV282" s="38"/>
      <c r="AW282" s="38"/>
      <c r="AX282" s="38"/>
    </row>
    <row r="283" spans="1:50" x14ac:dyDescent="0.25">
      <c r="A283" s="26" t="s">
        <v>1110</v>
      </c>
      <c r="B283" s="36" t="s">
        <v>1106</v>
      </c>
      <c r="C283" s="37" t="s">
        <v>1106</v>
      </c>
      <c r="D283" s="38">
        <v>9999</v>
      </c>
      <c r="E283" s="37" t="s">
        <v>642</v>
      </c>
      <c r="F283" s="38">
        <v>11</v>
      </c>
      <c r="G283" s="37" t="s">
        <v>176</v>
      </c>
      <c r="H283" s="37" t="s">
        <v>1111</v>
      </c>
      <c r="I283" s="37" t="s">
        <v>169</v>
      </c>
      <c r="J283" s="37" t="s">
        <v>1112</v>
      </c>
      <c r="K283" s="37" t="s">
        <v>169</v>
      </c>
      <c r="L283" s="39">
        <v>185000</v>
      </c>
      <c r="M283" s="40">
        <f t="shared" si="71"/>
        <v>187749.79355904213</v>
      </c>
      <c r="N283" s="40"/>
      <c r="O283" s="40">
        <v>167701</v>
      </c>
      <c r="P283" s="40"/>
      <c r="Q283" s="40">
        <v>109.19</v>
      </c>
      <c r="R283" s="40"/>
      <c r="S283" s="41" t="s">
        <v>14</v>
      </c>
      <c r="T283" s="40"/>
      <c r="U283" s="40"/>
      <c r="V283" s="41" t="s">
        <v>14</v>
      </c>
      <c r="W283" s="40"/>
      <c r="X283" s="40"/>
      <c r="Y283" s="40">
        <v>0</v>
      </c>
      <c r="Z283" s="41" t="s">
        <v>169</v>
      </c>
      <c r="AA283" s="40"/>
      <c r="AB283" s="40">
        <f t="shared" si="72"/>
        <v>0</v>
      </c>
      <c r="AC283" s="40">
        <f t="shared" si="69"/>
        <v>212497.93559042114</v>
      </c>
      <c r="AD283" s="40">
        <f t="shared" si="70"/>
        <v>0</v>
      </c>
      <c r="AE283" s="42">
        <f t="shared" si="67"/>
        <v>223122.83236994222</v>
      </c>
      <c r="AF283" s="42">
        <f t="shared" ref="AF283:AF308" si="73">AD283*1.05</f>
        <v>0</v>
      </c>
      <c r="AG283" s="43">
        <v>39448</v>
      </c>
      <c r="AH283" s="38"/>
      <c r="AI283" s="44">
        <v>98.98</v>
      </c>
      <c r="AJ283" s="44">
        <v>98.31</v>
      </c>
      <c r="AK283" s="44">
        <v>97.15</v>
      </c>
      <c r="AL283" s="39"/>
      <c r="AM283" s="39"/>
      <c r="AN283" s="39"/>
      <c r="AO283" s="39"/>
      <c r="AP283" s="43">
        <v>42999</v>
      </c>
      <c r="AQ283" s="43">
        <v>39896</v>
      </c>
      <c r="AR283" s="37" t="s">
        <v>170</v>
      </c>
      <c r="AS283" s="37" t="s">
        <v>170</v>
      </c>
      <c r="AT283" s="37" t="s">
        <v>1113</v>
      </c>
      <c r="AU283" s="28">
        <v>2016</v>
      </c>
      <c r="AV283" s="38"/>
      <c r="AW283" s="38"/>
      <c r="AX283" s="38"/>
    </row>
    <row r="284" spans="1:50" x14ac:dyDescent="0.25">
      <c r="A284" s="26" t="s">
        <v>1114</v>
      </c>
      <c r="B284" s="36" t="s">
        <v>1106</v>
      </c>
      <c r="C284" s="37" t="s">
        <v>1106</v>
      </c>
      <c r="D284" s="38">
        <v>777772</v>
      </c>
      <c r="E284" s="37" t="s">
        <v>175</v>
      </c>
      <c r="F284" s="38">
        <v>11</v>
      </c>
      <c r="G284" s="37" t="s">
        <v>176</v>
      </c>
      <c r="H284" s="37" t="s">
        <v>1115</v>
      </c>
      <c r="I284" s="37" t="s">
        <v>169</v>
      </c>
      <c r="J284" s="37" t="s">
        <v>1116</v>
      </c>
      <c r="K284" s="37" t="s">
        <v>169</v>
      </c>
      <c r="L284" s="39">
        <v>70000</v>
      </c>
      <c r="M284" s="40">
        <f t="shared" si="71"/>
        <v>71040.462427745675</v>
      </c>
      <c r="N284" s="40"/>
      <c r="O284" s="40">
        <v>60406</v>
      </c>
      <c r="P284" s="40"/>
      <c r="Q284" s="40">
        <v>41.31</v>
      </c>
      <c r="R284" s="40"/>
      <c r="S284" s="41" t="s">
        <v>14</v>
      </c>
      <c r="T284" s="40"/>
      <c r="U284" s="40"/>
      <c r="V284" s="41" t="s">
        <v>14</v>
      </c>
      <c r="W284" s="40"/>
      <c r="X284" s="40"/>
      <c r="Y284" s="40">
        <v>0</v>
      </c>
      <c r="Z284" s="41" t="s">
        <v>169</v>
      </c>
      <c r="AA284" s="40"/>
      <c r="AB284" s="40">
        <f t="shared" si="72"/>
        <v>0</v>
      </c>
      <c r="AC284" s="40">
        <f t="shared" si="69"/>
        <v>80404.624277456649</v>
      </c>
      <c r="AD284" s="40">
        <f t="shared" si="70"/>
        <v>0</v>
      </c>
      <c r="AE284" s="42"/>
      <c r="AF284" s="42">
        <f t="shared" si="73"/>
        <v>0</v>
      </c>
      <c r="AG284" s="43">
        <v>42005</v>
      </c>
      <c r="AH284" s="38"/>
      <c r="AI284" s="44">
        <v>35.65</v>
      </c>
      <c r="AJ284" s="44">
        <v>35.409999999999997</v>
      </c>
      <c r="AK284" s="44"/>
      <c r="AL284" s="39"/>
      <c r="AM284" s="39"/>
      <c r="AN284" s="39"/>
      <c r="AO284" s="39"/>
      <c r="AP284" s="43">
        <v>42999</v>
      </c>
      <c r="AQ284" s="43">
        <v>42401</v>
      </c>
      <c r="AR284" s="37" t="s">
        <v>170</v>
      </c>
      <c r="AS284" s="37" t="s">
        <v>170</v>
      </c>
      <c r="AT284" s="37" t="s">
        <v>357</v>
      </c>
      <c r="AU284" s="28">
        <v>2016</v>
      </c>
      <c r="AV284" s="38"/>
      <c r="AW284" s="38"/>
      <c r="AX284" s="38"/>
    </row>
    <row r="285" spans="1:50" x14ac:dyDescent="0.25">
      <c r="A285" s="26" t="s">
        <v>1117</v>
      </c>
      <c r="B285" s="36" t="s">
        <v>235</v>
      </c>
      <c r="C285" s="37" t="s">
        <v>235</v>
      </c>
      <c r="D285" s="38">
        <v>772723</v>
      </c>
      <c r="E285" s="37" t="s">
        <v>194</v>
      </c>
      <c r="F285" s="38">
        <v>11</v>
      </c>
      <c r="G285" s="37" t="s">
        <v>176</v>
      </c>
      <c r="H285" s="37" t="s">
        <v>1118</v>
      </c>
      <c r="I285" s="37" t="s">
        <v>258</v>
      </c>
      <c r="J285" s="37" t="s">
        <v>1119</v>
      </c>
      <c r="K285" s="37" t="s">
        <v>169</v>
      </c>
      <c r="L285" s="39"/>
      <c r="M285" s="40">
        <f t="shared" si="71"/>
        <v>0</v>
      </c>
      <c r="N285" s="40">
        <v>275000</v>
      </c>
      <c r="O285" s="40"/>
      <c r="P285" s="40">
        <v>1301033</v>
      </c>
      <c r="Q285" s="40"/>
      <c r="R285" s="40">
        <v>162.31</v>
      </c>
      <c r="S285" s="41" t="s">
        <v>14</v>
      </c>
      <c r="T285" s="40"/>
      <c r="U285" s="40"/>
      <c r="V285" s="41" t="s">
        <v>14</v>
      </c>
      <c r="W285" s="40"/>
      <c r="X285" s="40"/>
      <c r="Y285" s="40">
        <v>0</v>
      </c>
      <c r="Z285" s="41" t="s">
        <v>1120</v>
      </c>
      <c r="AA285" s="40"/>
      <c r="AB285" s="40">
        <f t="shared" si="72"/>
        <v>278836.09415867482</v>
      </c>
      <c r="AC285" s="40">
        <f t="shared" si="69"/>
        <v>0</v>
      </c>
      <c r="AD285" s="40">
        <f t="shared" si="70"/>
        <v>291543.1560592851</v>
      </c>
      <c r="AE285" s="42">
        <f t="shared" ref="AE285:AE308" si="74">AC285*1.05</f>
        <v>0</v>
      </c>
      <c r="AF285" s="42">
        <f t="shared" si="73"/>
        <v>306120.31386224937</v>
      </c>
      <c r="AG285" s="43">
        <v>37441</v>
      </c>
      <c r="AH285" s="38"/>
      <c r="AI285" s="44">
        <v>767.87</v>
      </c>
      <c r="AJ285" s="44">
        <v>767.87</v>
      </c>
      <c r="AK285" s="44">
        <v>761.12</v>
      </c>
      <c r="AL285" s="39"/>
      <c r="AM285" s="39"/>
      <c r="AN285" s="39"/>
      <c r="AO285" s="39"/>
      <c r="AP285" s="43">
        <v>43000</v>
      </c>
      <c r="AQ285" s="43">
        <v>37502</v>
      </c>
      <c r="AR285" s="37" t="s">
        <v>170</v>
      </c>
      <c r="AS285" s="37" t="s">
        <v>170</v>
      </c>
      <c r="AT285" s="37" t="s">
        <v>325</v>
      </c>
      <c r="AU285" s="28">
        <v>2016</v>
      </c>
      <c r="AV285" s="38"/>
      <c r="AW285" s="38"/>
      <c r="AX285" s="38"/>
    </row>
    <row r="286" spans="1:50" x14ac:dyDescent="0.25">
      <c r="A286" s="26" t="s">
        <v>1121</v>
      </c>
      <c r="B286" s="36" t="s">
        <v>235</v>
      </c>
      <c r="C286" s="37" t="s">
        <v>235</v>
      </c>
      <c r="D286" s="38">
        <v>772723</v>
      </c>
      <c r="E286" s="37" t="s">
        <v>194</v>
      </c>
      <c r="F286" s="38">
        <v>12</v>
      </c>
      <c r="G286" s="37" t="s">
        <v>165</v>
      </c>
      <c r="H286" s="37" t="s">
        <v>1122</v>
      </c>
      <c r="I286" s="37" t="s">
        <v>169</v>
      </c>
      <c r="J286" s="37" t="s">
        <v>1123</v>
      </c>
      <c r="K286" s="37" t="s">
        <v>169</v>
      </c>
      <c r="L286" s="39"/>
      <c r="M286" s="40">
        <f t="shared" si="71"/>
        <v>0</v>
      </c>
      <c r="N286" s="40">
        <v>265000</v>
      </c>
      <c r="O286" s="40"/>
      <c r="P286" s="40"/>
      <c r="Q286" s="40"/>
      <c r="R286" s="40">
        <v>156.4</v>
      </c>
      <c r="S286" s="41" t="s">
        <v>14</v>
      </c>
      <c r="T286" s="40"/>
      <c r="U286" s="40"/>
      <c r="V286" s="41" t="s">
        <v>14</v>
      </c>
      <c r="W286" s="40"/>
      <c r="X286" s="40"/>
      <c r="Y286" s="40">
        <v>0</v>
      </c>
      <c r="Z286" s="41" t="s">
        <v>169</v>
      </c>
      <c r="AA286" s="40"/>
      <c r="AB286" s="40">
        <f t="shared" si="72"/>
        <v>268696.59982563206</v>
      </c>
      <c r="AC286" s="40">
        <f t="shared" si="69"/>
        <v>0</v>
      </c>
      <c r="AD286" s="40">
        <f t="shared" si="70"/>
        <v>280941.5867480383</v>
      </c>
      <c r="AE286" s="42">
        <f t="shared" si="74"/>
        <v>0</v>
      </c>
      <c r="AF286" s="42">
        <f t="shared" si="73"/>
        <v>294988.66608544026</v>
      </c>
      <c r="AG286" s="43">
        <v>42736</v>
      </c>
      <c r="AH286" s="38"/>
      <c r="AI286" s="44"/>
      <c r="AJ286" s="44"/>
      <c r="AK286" s="44"/>
      <c r="AL286" s="39"/>
      <c r="AM286" s="39"/>
      <c r="AN286" s="39"/>
      <c r="AO286" s="39"/>
      <c r="AP286" s="43">
        <v>43000</v>
      </c>
      <c r="AQ286" s="43">
        <v>43000</v>
      </c>
      <c r="AR286" s="37" t="s">
        <v>170</v>
      </c>
      <c r="AS286" s="37" t="s">
        <v>170</v>
      </c>
      <c r="AT286" s="37" t="s">
        <v>357</v>
      </c>
      <c r="AU286" s="28">
        <v>0</v>
      </c>
      <c r="AV286" s="38"/>
      <c r="AW286" s="38"/>
      <c r="AX286" s="38"/>
    </row>
    <row r="287" spans="1:50" x14ac:dyDescent="0.25">
      <c r="A287" s="26" t="s">
        <v>1124</v>
      </c>
      <c r="B287" s="36" t="s">
        <v>235</v>
      </c>
      <c r="C287" s="37" t="s">
        <v>235</v>
      </c>
      <c r="D287" s="38">
        <v>772723</v>
      </c>
      <c r="E287" s="37" t="s">
        <v>194</v>
      </c>
      <c r="F287" s="38">
        <v>11</v>
      </c>
      <c r="G287" s="37" t="s">
        <v>176</v>
      </c>
      <c r="H287" s="37" t="s">
        <v>1125</v>
      </c>
      <c r="I287" s="37" t="s">
        <v>352</v>
      </c>
      <c r="J287" s="37" t="s">
        <v>1126</v>
      </c>
      <c r="K287" s="37" t="s">
        <v>169</v>
      </c>
      <c r="L287" s="39"/>
      <c r="M287" s="40">
        <f t="shared" si="71"/>
        <v>0</v>
      </c>
      <c r="N287" s="40">
        <v>850000</v>
      </c>
      <c r="O287" s="40">
        <v>3518455</v>
      </c>
      <c r="P287" s="40">
        <v>854893</v>
      </c>
      <c r="Q287" s="40"/>
      <c r="R287" s="40">
        <v>501.67</v>
      </c>
      <c r="S287" s="41" t="s">
        <v>14</v>
      </c>
      <c r="T287" s="40"/>
      <c r="U287" s="40"/>
      <c r="V287" s="41" t="s">
        <v>14</v>
      </c>
      <c r="W287" s="40"/>
      <c r="X287" s="40"/>
      <c r="Y287" s="40">
        <v>0</v>
      </c>
      <c r="Z287" s="41" t="s">
        <v>169</v>
      </c>
      <c r="AA287" s="40"/>
      <c r="AB287" s="40">
        <f t="shared" si="72"/>
        <v>861857.01830863114</v>
      </c>
      <c r="AC287" s="40">
        <f t="shared" si="69"/>
        <v>0</v>
      </c>
      <c r="AD287" s="40">
        <f t="shared" si="70"/>
        <v>901133.39145597199</v>
      </c>
      <c r="AE287" s="42">
        <f t="shared" si="74"/>
        <v>0</v>
      </c>
      <c r="AF287" s="42">
        <f t="shared" si="73"/>
        <v>946190.06102877064</v>
      </c>
      <c r="AG287" s="43">
        <v>36675</v>
      </c>
      <c r="AH287" s="38"/>
      <c r="AI287" s="44">
        <v>2581.15</v>
      </c>
      <c r="AJ287" s="44">
        <v>2567.19</v>
      </c>
      <c r="AK287" s="44">
        <v>2538.3200000000002</v>
      </c>
      <c r="AL287" s="39"/>
      <c r="AM287" s="39"/>
      <c r="AN287" s="39"/>
      <c r="AO287" s="39"/>
      <c r="AP287" s="43">
        <v>43045</v>
      </c>
      <c r="AQ287" s="43">
        <v>36833</v>
      </c>
      <c r="AR287" s="37" t="s">
        <v>170</v>
      </c>
      <c r="AS287" s="37" t="s">
        <v>170</v>
      </c>
      <c r="AT287" s="37" t="s">
        <v>1127</v>
      </c>
      <c r="AU287" s="28">
        <v>2016</v>
      </c>
      <c r="AV287" s="38"/>
      <c r="AW287" s="38"/>
      <c r="AX287" s="38"/>
    </row>
    <row r="288" spans="1:50" x14ac:dyDescent="0.25">
      <c r="A288" s="26" t="s">
        <v>1128</v>
      </c>
      <c r="B288" s="36" t="s">
        <v>261</v>
      </c>
      <c r="C288" s="37" t="s">
        <v>261</v>
      </c>
      <c r="D288" s="38">
        <v>772723</v>
      </c>
      <c r="E288" s="37" t="s">
        <v>194</v>
      </c>
      <c r="F288" s="38">
        <v>11</v>
      </c>
      <c r="G288" s="37" t="s">
        <v>176</v>
      </c>
      <c r="H288" s="37" t="s">
        <v>1129</v>
      </c>
      <c r="I288" s="37" t="s">
        <v>169</v>
      </c>
      <c r="J288" s="37" t="s">
        <v>1130</v>
      </c>
      <c r="K288" s="37" t="s">
        <v>1131</v>
      </c>
      <c r="L288" s="39">
        <v>390000</v>
      </c>
      <c r="M288" s="40">
        <f t="shared" si="71"/>
        <v>395796.86209744017</v>
      </c>
      <c r="N288" s="40"/>
      <c r="O288" s="40">
        <v>376483</v>
      </c>
      <c r="P288" s="40"/>
      <c r="Q288" s="40">
        <v>230.18</v>
      </c>
      <c r="R288" s="40"/>
      <c r="S288" s="41" t="s">
        <v>14</v>
      </c>
      <c r="T288" s="40"/>
      <c r="U288" s="40"/>
      <c r="V288" s="41" t="s">
        <v>14</v>
      </c>
      <c r="W288" s="40"/>
      <c r="X288" s="40"/>
      <c r="Y288" s="40">
        <v>0</v>
      </c>
      <c r="Z288" s="41" t="s">
        <v>169</v>
      </c>
      <c r="AA288" s="40"/>
      <c r="AB288" s="40">
        <f t="shared" si="72"/>
        <v>0</v>
      </c>
      <c r="AC288" s="40">
        <f t="shared" si="69"/>
        <v>447968.6209744013</v>
      </c>
      <c r="AD288" s="40">
        <f t="shared" si="70"/>
        <v>0</v>
      </c>
      <c r="AE288" s="42">
        <f t="shared" si="74"/>
        <v>470367.05202312139</v>
      </c>
      <c r="AF288" s="42">
        <f t="shared" si="73"/>
        <v>0</v>
      </c>
      <c r="AG288" s="43">
        <v>41091</v>
      </c>
      <c r="AH288" s="38"/>
      <c r="AI288" s="44">
        <v>222.2</v>
      </c>
      <c r="AJ288" s="44">
        <v>220.71</v>
      </c>
      <c r="AK288" s="44">
        <v>218.09</v>
      </c>
      <c r="AL288" s="39"/>
      <c r="AM288" s="39"/>
      <c r="AN288" s="39"/>
      <c r="AO288" s="39"/>
      <c r="AP288" s="43">
        <v>43000</v>
      </c>
      <c r="AQ288" s="43">
        <v>41263</v>
      </c>
      <c r="AR288" s="37" t="s">
        <v>170</v>
      </c>
      <c r="AS288" s="37" t="s">
        <v>170</v>
      </c>
      <c r="AT288" s="37" t="s">
        <v>357</v>
      </c>
      <c r="AU288" s="28">
        <v>2016</v>
      </c>
      <c r="AV288" s="38"/>
      <c r="AW288" s="38"/>
      <c r="AX288" s="38"/>
    </row>
    <row r="289" spans="1:50" x14ac:dyDescent="0.25">
      <c r="A289" s="26" t="s">
        <v>1132</v>
      </c>
      <c r="B289" s="36" t="s">
        <v>261</v>
      </c>
      <c r="C289" s="37" t="s">
        <v>261</v>
      </c>
      <c r="D289" s="38">
        <v>772723</v>
      </c>
      <c r="E289" s="37" t="s">
        <v>194</v>
      </c>
      <c r="F289" s="38">
        <v>11</v>
      </c>
      <c r="G289" s="37" t="s">
        <v>176</v>
      </c>
      <c r="H289" s="37" t="s">
        <v>1133</v>
      </c>
      <c r="I289" s="37" t="s">
        <v>214</v>
      </c>
      <c r="J289" s="37" t="s">
        <v>1134</v>
      </c>
      <c r="K289" s="37" t="s">
        <v>169</v>
      </c>
      <c r="L289" s="39">
        <v>4870000</v>
      </c>
      <c r="M289" s="40">
        <f t="shared" si="71"/>
        <v>4942386.4574731626</v>
      </c>
      <c r="N289" s="40">
        <v>670000</v>
      </c>
      <c r="O289" s="40">
        <v>4510173</v>
      </c>
      <c r="P289" s="40">
        <v>558297</v>
      </c>
      <c r="Q289" s="40">
        <v>2874.27</v>
      </c>
      <c r="R289" s="40">
        <v>395.43</v>
      </c>
      <c r="S289" s="41" t="s">
        <v>14</v>
      </c>
      <c r="T289" s="40"/>
      <c r="U289" s="40"/>
      <c r="V289" s="41" t="s">
        <v>14</v>
      </c>
      <c r="W289" s="40"/>
      <c r="X289" s="40"/>
      <c r="Y289" s="40">
        <v>0</v>
      </c>
      <c r="Z289" s="41" t="s">
        <v>169</v>
      </c>
      <c r="AA289" s="40"/>
      <c r="AB289" s="40">
        <f t="shared" si="72"/>
        <v>679346.12031386222</v>
      </c>
      <c r="AC289" s="40">
        <f t="shared" si="69"/>
        <v>5593864.5747316265</v>
      </c>
      <c r="AD289" s="40">
        <f t="shared" si="70"/>
        <v>710305.14385353087</v>
      </c>
      <c r="AE289" s="42">
        <f t="shared" si="74"/>
        <v>5873557.8034682078</v>
      </c>
      <c r="AF289" s="42">
        <f t="shared" si="73"/>
        <v>745820.40104620741</v>
      </c>
      <c r="AG289" s="43">
        <v>37845</v>
      </c>
      <c r="AH289" s="38"/>
      <c r="AI289" s="44">
        <v>2991.41</v>
      </c>
      <c r="AJ289" s="44">
        <v>2931.9</v>
      </c>
      <c r="AK289" s="44">
        <v>2898.17</v>
      </c>
      <c r="AL289" s="39"/>
      <c r="AM289" s="39"/>
      <c r="AN289" s="39"/>
      <c r="AO289" s="39"/>
      <c r="AP289" s="43">
        <v>43000</v>
      </c>
      <c r="AQ289" s="43">
        <v>37977</v>
      </c>
      <c r="AR289" s="37" t="s">
        <v>170</v>
      </c>
      <c r="AS289" s="37" t="s">
        <v>170</v>
      </c>
      <c r="AT289" s="37" t="s">
        <v>357</v>
      </c>
      <c r="AU289" s="28">
        <v>2016</v>
      </c>
      <c r="AV289" s="38"/>
      <c r="AW289" s="38"/>
      <c r="AX289" s="38"/>
    </row>
    <row r="290" spans="1:50" x14ac:dyDescent="0.25">
      <c r="A290" s="26" t="s">
        <v>1135</v>
      </c>
      <c r="B290" s="36" t="s">
        <v>261</v>
      </c>
      <c r="C290" s="37" t="s">
        <v>261</v>
      </c>
      <c r="D290" s="38">
        <v>772723</v>
      </c>
      <c r="E290" s="37" t="s">
        <v>194</v>
      </c>
      <c r="F290" s="38">
        <v>11</v>
      </c>
      <c r="G290" s="37" t="s">
        <v>176</v>
      </c>
      <c r="H290" s="37" t="s">
        <v>1136</v>
      </c>
      <c r="I290" s="37" t="s">
        <v>214</v>
      </c>
      <c r="J290" s="37" t="s">
        <v>1137</v>
      </c>
      <c r="K290" s="37" t="s">
        <v>169</v>
      </c>
      <c r="L290" s="39"/>
      <c r="M290" s="40">
        <f t="shared" si="71"/>
        <v>0</v>
      </c>
      <c r="N290" s="40">
        <v>75000</v>
      </c>
      <c r="O290" s="40"/>
      <c r="P290" s="40">
        <v>49847</v>
      </c>
      <c r="Q290" s="40"/>
      <c r="R290" s="40">
        <v>44.27</v>
      </c>
      <c r="S290" s="41" t="s">
        <v>14</v>
      </c>
      <c r="T290" s="40"/>
      <c r="U290" s="40"/>
      <c r="V290" s="41" t="s">
        <v>14</v>
      </c>
      <c r="W290" s="40"/>
      <c r="X290" s="40"/>
      <c r="Y290" s="40">
        <v>0</v>
      </c>
      <c r="Z290" s="41" t="s">
        <v>169</v>
      </c>
      <c r="AA290" s="40"/>
      <c r="AB290" s="40">
        <f t="shared" si="72"/>
        <v>76046.207497820404</v>
      </c>
      <c r="AC290" s="40">
        <f t="shared" si="69"/>
        <v>0</v>
      </c>
      <c r="AD290" s="40">
        <f t="shared" si="70"/>
        <v>79511.769834350474</v>
      </c>
      <c r="AE290" s="42">
        <f t="shared" si="74"/>
        <v>0</v>
      </c>
      <c r="AF290" s="42">
        <f t="shared" si="73"/>
        <v>83487.358326068002</v>
      </c>
      <c r="AG290" s="43">
        <v>37914</v>
      </c>
      <c r="AH290" s="38"/>
      <c r="AI290" s="44">
        <v>29.42</v>
      </c>
      <c r="AJ290" s="44">
        <v>29.42</v>
      </c>
      <c r="AK290" s="44">
        <v>29.16</v>
      </c>
      <c r="AL290" s="39"/>
      <c r="AM290" s="39"/>
      <c r="AN290" s="39"/>
      <c r="AO290" s="39"/>
      <c r="AP290" s="43">
        <v>43000</v>
      </c>
      <c r="AQ290" s="43">
        <v>37977</v>
      </c>
      <c r="AR290" s="37" t="s">
        <v>170</v>
      </c>
      <c r="AS290" s="37" t="s">
        <v>170</v>
      </c>
      <c r="AT290" s="37" t="s">
        <v>325</v>
      </c>
      <c r="AU290" s="28">
        <v>2016</v>
      </c>
      <c r="AV290" s="38"/>
      <c r="AW290" s="38"/>
      <c r="AX290" s="38"/>
    </row>
    <row r="291" spans="1:50" x14ac:dyDescent="0.25">
      <c r="A291" s="26" t="s">
        <v>1138</v>
      </c>
      <c r="B291" s="36" t="s">
        <v>261</v>
      </c>
      <c r="C291" s="37" t="s">
        <v>261</v>
      </c>
      <c r="D291" s="38">
        <v>772723</v>
      </c>
      <c r="E291" s="37" t="s">
        <v>194</v>
      </c>
      <c r="F291" s="38">
        <v>12</v>
      </c>
      <c r="G291" s="37" t="s">
        <v>165</v>
      </c>
      <c r="H291" s="37" t="s">
        <v>1139</v>
      </c>
      <c r="I291" s="37" t="s">
        <v>214</v>
      </c>
      <c r="J291" s="37" t="s">
        <v>1140</v>
      </c>
      <c r="K291" s="37" t="s">
        <v>169</v>
      </c>
      <c r="L291" s="39">
        <v>1070000</v>
      </c>
      <c r="M291" s="40">
        <f t="shared" si="71"/>
        <v>1085904.211395541</v>
      </c>
      <c r="N291" s="40">
        <v>200000</v>
      </c>
      <c r="O291" s="40">
        <v>789187</v>
      </c>
      <c r="P291" s="40">
        <v>174468</v>
      </c>
      <c r="Q291" s="40">
        <v>631.51</v>
      </c>
      <c r="R291" s="40">
        <v>118.04</v>
      </c>
      <c r="S291" s="41" t="s">
        <v>14</v>
      </c>
      <c r="T291" s="40"/>
      <c r="U291" s="40"/>
      <c r="V291" s="41" t="s">
        <v>14</v>
      </c>
      <c r="W291" s="40"/>
      <c r="X291" s="40"/>
      <c r="Y291" s="40">
        <v>2010</v>
      </c>
      <c r="Z291" s="41" t="s">
        <v>169</v>
      </c>
      <c r="AA291" s="40"/>
      <c r="AB291" s="40">
        <f t="shared" si="72"/>
        <v>202789.88666085439</v>
      </c>
      <c r="AC291" s="40">
        <f t="shared" si="69"/>
        <v>1229042.1139554088</v>
      </c>
      <c r="AD291" s="40">
        <f t="shared" si="70"/>
        <v>212031.38622493457</v>
      </c>
      <c r="AE291" s="42">
        <f t="shared" si="74"/>
        <v>1290494.2196531794</v>
      </c>
      <c r="AF291" s="42">
        <f t="shared" si="73"/>
        <v>222632.95553618131</v>
      </c>
      <c r="AG291" s="43">
        <v>40360</v>
      </c>
      <c r="AH291" s="38"/>
      <c r="AI291" s="44">
        <v>568.75</v>
      </c>
      <c r="AJ291" s="44">
        <v>565.62</v>
      </c>
      <c r="AK291" s="44">
        <v>559.24</v>
      </c>
      <c r="AL291" s="39"/>
      <c r="AM291" s="39"/>
      <c r="AN291" s="39"/>
      <c r="AO291" s="39"/>
      <c r="AP291" s="43">
        <v>43046</v>
      </c>
      <c r="AQ291" s="43">
        <v>40388</v>
      </c>
      <c r="AR291" s="37" t="s">
        <v>170</v>
      </c>
      <c r="AS291" s="37" t="s">
        <v>170</v>
      </c>
      <c r="AT291" s="37" t="s">
        <v>357</v>
      </c>
      <c r="AU291" s="28">
        <v>2016</v>
      </c>
      <c r="AV291" s="38"/>
      <c r="AW291" s="38"/>
      <c r="AX291" s="38"/>
    </row>
    <row r="292" spans="1:50" x14ac:dyDescent="0.25">
      <c r="A292" s="26" t="s">
        <v>1141</v>
      </c>
      <c r="B292" s="36" t="s">
        <v>261</v>
      </c>
      <c r="C292" s="37" t="s">
        <v>261</v>
      </c>
      <c r="D292" s="38">
        <v>772723</v>
      </c>
      <c r="E292" s="37" t="s">
        <v>194</v>
      </c>
      <c r="F292" s="38">
        <v>11</v>
      </c>
      <c r="G292" s="37" t="s">
        <v>176</v>
      </c>
      <c r="H292" s="37" t="s">
        <v>1142</v>
      </c>
      <c r="I292" s="37" t="s">
        <v>214</v>
      </c>
      <c r="J292" s="37" t="s">
        <v>1143</v>
      </c>
      <c r="K292" s="37" t="s">
        <v>169</v>
      </c>
      <c r="L292" s="39"/>
      <c r="M292" s="40">
        <f t="shared" si="71"/>
        <v>0</v>
      </c>
      <c r="N292" s="40">
        <v>370000</v>
      </c>
      <c r="O292" s="40"/>
      <c r="P292" s="40">
        <v>727781</v>
      </c>
      <c r="Q292" s="40"/>
      <c r="R292" s="40">
        <v>218.37</v>
      </c>
      <c r="S292" s="41" t="s">
        <v>14</v>
      </c>
      <c r="T292" s="40"/>
      <c r="U292" s="40"/>
      <c r="V292" s="41" t="s">
        <v>14</v>
      </c>
      <c r="W292" s="40"/>
      <c r="X292" s="40"/>
      <c r="Y292" s="40">
        <v>0</v>
      </c>
      <c r="Z292" s="41" t="s">
        <v>169</v>
      </c>
      <c r="AA292" s="40"/>
      <c r="AB292" s="40">
        <f t="shared" si="72"/>
        <v>375161.29032258061</v>
      </c>
      <c r="AC292" s="40">
        <f t="shared" si="69"/>
        <v>0</v>
      </c>
      <c r="AD292" s="40">
        <f t="shared" si="70"/>
        <v>392258.06451612897</v>
      </c>
      <c r="AE292" s="42">
        <f t="shared" si="74"/>
        <v>0</v>
      </c>
      <c r="AF292" s="42">
        <f t="shared" si="73"/>
        <v>411870.96774193546</v>
      </c>
      <c r="AG292" s="43">
        <v>37865</v>
      </c>
      <c r="AH292" s="38"/>
      <c r="AI292" s="44">
        <v>429.54</v>
      </c>
      <c r="AJ292" s="44">
        <v>429.54</v>
      </c>
      <c r="AK292" s="44">
        <v>425.76</v>
      </c>
      <c r="AL292" s="39"/>
      <c r="AM292" s="39"/>
      <c r="AN292" s="39"/>
      <c r="AO292" s="39"/>
      <c r="AP292" s="43">
        <v>43000</v>
      </c>
      <c r="AQ292" s="43">
        <v>37978</v>
      </c>
      <c r="AR292" s="37" t="s">
        <v>170</v>
      </c>
      <c r="AS292" s="37" t="s">
        <v>170</v>
      </c>
      <c r="AT292" s="37" t="s">
        <v>325</v>
      </c>
      <c r="AU292" s="28">
        <v>2016</v>
      </c>
      <c r="AV292" s="38"/>
      <c r="AW292" s="38"/>
      <c r="AX292" s="38"/>
    </row>
    <row r="293" spans="1:50" x14ac:dyDescent="0.25">
      <c r="A293" s="26" t="s">
        <v>1144</v>
      </c>
      <c r="B293" s="36" t="s">
        <v>222</v>
      </c>
      <c r="C293" s="37" t="s">
        <v>222</v>
      </c>
      <c r="D293" s="38">
        <v>777772</v>
      </c>
      <c r="E293" s="37" t="s">
        <v>175</v>
      </c>
      <c r="F293" s="38">
        <v>99</v>
      </c>
      <c r="G293" s="37" t="s">
        <v>253</v>
      </c>
      <c r="H293" s="37" t="s">
        <v>1145</v>
      </c>
      <c r="I293" s="37" t="s">
        <v>178</v>
      </c>
      <c r="J293" s="37" t="s">
        <v>1146</v>
      </c>
      <c r="K293" s="37" t="s">
        <v>169</v>
      </c>
      <c r="L293" s="39">
        <v>150000</v>
      </c>
      <c r="M293" s="40">
        <f t="shared" si="71"/>
        <v>152229.56234516928</v>
      </c>
      <c r="N293" s="40"/>
      <c r="O293" s="40">
        <v>138108</v>
      </c>
      <c r="P293" s="40"/>
      <c r="Q293" s="40">
        <v>88.53</v>
      </c>
      <c r="R293" s="40"/>
      <c r="S293" s="41" t="s">
        <v>14</v>
      </c>
      <c r="T293" s="40"/>
      <c r="U293" s="40"/>
      <c r="V293" s="41" t="s">
        <v>14</v>
      </c>
      <c r="W293" s="40"/>
      <c r="X293" s="40"/>
      <c r="Y293" s="40">
        <v>0</v>
      </c>
      <c r="Z293" s="41" t="s">
        <v>169</v>
      </c>
      <c r="AA293" s="40"/>
      <c r="AB293" s="40">
        <f t="shared" si="72"/>
        <v>0</v>
      </c>
      <c r="AC293" s="40">
        <f t="shared" si="69"/>
        <v>172295.62345169281</v>
      </c>
      <c r="AD293" s="40">
        <f t="shared" si="70"/>
        <v>0</v>
      </c>
      <c r="AE293" s="42">
        <f t="shared" si="74"/>
        <v>180910.40462427746</v>
      </c>
      <c r="AF293" s="42">
        <f t="shared" si="73"/>
        <v>0</v>
      </c>
      <c r="AG293" s="43">
        <v>36526</v>
      </c>
      <c r="AH293" s="38"/>
      <c r="AI293" s="44">
        <v>81.510000000000005</v>
      </c>
      <c r="AJ293" s="44">
        <v>80.959999999999994</v>
      </c>
      <c r="AK293" s="44">
        <v>80</v>
      </c>
      <c r="AL293" s="39"/>
      <c r="AM293" s="39"/>
      <c r="AN293" s="39"/>
      <c r="AO293" s="39"/>
      <c r="AP293" s="43">
        <v>43000</v>
      </c>
      <c r="AQ293" s="43">
        <v>36434</v>
      </c>
      <c r="AR293" s="37" t="s">
        <v>170</v>
      </c>
      <c r="AS293" s="37" t="s">
        <v>192</v>
      </c>
      <c r="AT293" s="37" t="s">
        <v>325</v>
      </c>
      <c r="AU293" s="28">
        <v>2016</v>
      </c>
      <c r="AV293" s="38"/>
      <c r="AW293" s="38"/>
      <c r="AX293" s="38"/>
    </row>
    <row r="294" spans="1:50" x14ac:dyDescent="0.25">
      <c r="A294" s="26" t="s">
        <v>1147</v>
      </c>
      <c r="B294" s="36" t="s">
        <v>222</v>
      </c>
      <c r="C294" s="37" t="s">
        <v>222</v>
      </c>
      <c r="D294" s="38">
        <v>777772</v>
      </c>
      <c r="E294" s="37" t="s">
        <v>175</v>
      </c>
      <c r="F294" s="38">
        <v>12</v>
      </c>
      <c r="G294" s="37" t="s">
        <v>165</v>
      </c>
      <c r="H294" s="37" t="s">
        <v>1148</v>
      </c>
      <c r="I294" s="37" t="s">
        <v>178</v>
      </c>
      <c r="J294" s="37" t="s">
        <v>1149</v>
      </c>
      <c r="K294" s="37" t="s">
        <v>169</v>
      </c>
      <c r="L294" s="39">
        <v>355000</v>
      </c>
      <c r="M294" s="40">
        <f t="shared" si="71"/>
        <v>360276.63088356733</v>
      </c>
      <c r="N294" s="40"/>
      <c r="O294" s="40">
        <v>424187</v>
      </c>
      <c r="P294" s="40"/>
      <c r="Q294" s="40">
        <v>209.52</v>
      </c>
      <c r="R294" s="40"/>
      <c r="S294" s="41" t="s">
        <v>14</v>
      </c>
      <c r="T294" s="40"/>
      <c r="U294" s="40"/>
      <c r="V294" s="41" t="s">
        <v>14</v>
      </c>
      <c r="W294" s="40"/>
      <c r="X294" s="40"/>
      <c r="Y294" s="40">
        <v>0</v>
      </c>
      <c r="Z294" s="41" t="s">
        <v>169</v>
      </c>
      <c r="AA294" s="40"/>
      <c r="AB294" s="40">
        <f t="shared" si="72"/>
        <v>0</v>
      </c>
      <c r="AC294" s="40">
        <f t="shared" si="69"/>
        <v>407766.30883567297</v>
      </c>
      <c r="AD294" s="40">
        <f t="shared" si="70"/>
        <v>0</v>
      </c>
      <c r="AE294" s="42">
        <f t="shared" si="74"/>
        <v>428154.62427745666</v>
      </c>
      <c r="AF294" s="42">
        <f t="shared" si="73"/>
        <v>0</v>
      </c>
      <c r="AG294" s="43">
        <v>37197</v>
      </c>
      <c r="AH294" s="38"/>
      <c r="AI294" s="44">
        <v>250.36</v>
      </c>
      <c r="AJ294" s="44">
        <v>248.67</v>
      </c>
      <c r="AK294" s="44">
        <v>245.73</v>
      </c>
      <c r="AL294" s="39"/>
      <c r="AM294" s="39"/>
      <c r="AN294" s="39"/>
      <c r="AO294" s="39"/>
      <c r="AP294" s="43">
        <v>43007</v>
      </c>
      <c r="AQ294" s="43">
        <v>37232</v>
      </c>
      <c r="AR294" s="37" t="s">
        <v>170</v>
      </c>
      <c r="AS294" s="37" t="s">
        <v>170</v>
      </c>
      <c r="AT294" s="37" t="s">
        <v>181</v>
      </c>
      <c r="AU294" s="28">
        <v>2016</v>
      </c>
      <c r="AV294" s="38"/>
      <c r="AW294" s="38"/>
      <c r="AX294" s="38"/>
    </row>
    <row r="295" spans="1:50" x14ac:dyDescent="0.25">
      <c r="A295" s="26" t="s">
        <v>1150</v>
      </c>
      <c r="B295" s="36" t="s">
        <v>235</v>
      </c>
      <c r="C295" s="37" t="s">
        <v>235</v>
      </c>
      <c r="D295" s="38">
        <v>772723</v>
      </c>
      <c r="E295" s="37" t="s">
        <v>194</v>
      </c>
      <c r="F295" s="38">
        <v>12</v>
      </c>
      <c r="G295" s="37" t="s">
        <v>165</v>
      </c>
      <c r="H295" s="37" t="s">
        <v>1151</v>
      </c>
      <c r="I295" s="37" t="s">
        <v>169</v>
      </c>
      <c r="J295" s="37" t="s">
        <v>1152</v>
      </c>
      <c r="K295" s="37" t="s">
        <v>169</v>
      </c>
      <c r="L295" s="39"/>
      <c r="M295" s="40">
        <f t="shared" si="71"/>
        <v>0</v>
      </c>
      <c r="N295" s="40">
        <v>290000</v>
      </c>
      <c r="O295" s="40"/>
      <c r="P295" s="40"/>
      <c r="Q295" s="40"/>
      <c r="R295" s="40">
        <v>171.16</v>
      </c>
      <c r="S295" s="41" t="s">
        <v>14</v>
      </c>
      <c r="T295" s="40"/>
      <c r="U295" s="40"/>
      <c r="V295" s="41" t="s">
        <v>14</v>
      </c>
      <c r="W295" s="40"/>
      <c r="X295" s="40"/>
      <c r="Y295" s="40">
        <v>0</v>
      </c>
      <c r="Z295" s="41" t="s">
        <v>169</v>
      </c>
      <c r="AA295" s="40"/>
      <c r="AB295" s="40">
        <f t="shared" si="72"/>
        <v>294045.33565823885</v>
      </c>
      <c r="AC295" s="40">
        <f t="shared" si="69"/>
        <v>0</v>
      </c>
      <c r="AD295" s="40">
        <f t="shared" si="70"/>
        <v>307445.51002615516</v>
      </c>
      <c r="AE295" s="42">
        <f t="shared" si="74"/>
        <v>0</v>
      </c>
      <c r="AF295" s="42">
        <f t="shared" si="73"/>
        <v>322817.78552746295</v>
      </c>
      <c r="AG295" s="43">
        <v>42736</v>
      </c>
      <c r="AH295" s="38"/>
      <c r="AI295" s="44"/>
      <c r="AJ295" s="44"/>
      <c r="AK295" s="44"/>
      <c r="AL295" s="39"/>
      <c r="AM295" s="39"/>
      <c r="AN295" s="39"/>
      <c r="AO295" s="39"/>
      <c r="AP295" s="43">
        <v>43000</v>
      </c>
      <c r="AQ295" s="43">
        <v>43000</v>
      </c>
      <c r="AR295" s="37" t="s">
        <v>170</v>
      </c>
      <c r="AS295" s="37" t="s">
        <v>170</v>
      </c>
      <c r="AT295" s="37" t="s">
        <v>357</v>
      </c>
      <c r="AU295" s="28">
        <v>0</v>
      </c>
      <c r="AV295" s="38"/>
      <c r="AW295" s="38"/>
      <c r="AX295" s="38"/>
    </row>
    <row r="296" spans="1:50" x14ac:dyDescent="0.25">
      <c r="A296" s="26" t="s">
        <v>1153</v>
      </c>
      <c r="B296" s="36" t="s">
        <v>1154</v>
      </c>
      <c r="C296" s="37" t="s">
        <v>1154</v>
      </c>
      <c r="D296" s="38">
        <v>772723</v>
      </c>
      <c r="E296" s="37" t="s">
        <v>194</v>
      </c>
      <c r="F296" s="38">
        <v>99</v>
      </c>
      <c r="G296" s="37" t="s">
        <v>253</v>
      </c>
      <c r="H296" s="37" t="s">
        <v>1155</v>
      </c>
      <c r="I296" s="37" t="s">
        <v>352</v>
      </c>
      <c r="J296" s="37" t="s">
        <v>1156</v>
      </c>
      <c r="K296" s="37" t="s">
        <v>169</v>
      </c>
      <c r="L296" s="39">
        <v>1700000</v>
      </c>
      <c r="M296" s="40">
        <f t="shared" si="71"/>
        <v>1725268.3732452518</v>
      </c>
      <c r="N296" s="40">
        <v>405000</v>
      </c>
      <c r="O296" s="40">
        <v>1647426</v>
      </c>
      <c r="P296" s="40">
        <v>316535</v>
      </c>
      <c r="Q296" s="40">
        <v>1003.34</v>
      </c>
      <c r="R296" s="40">
        <v>239.03</v>
      </c>
      <c r="S296" s="41" t="s">
        <v>14</v>
      </c>
      <c r="T296" s="40"/>
      <c r="U296" s="40"/>
      <c r="V296" s="41" t="s">
        <v>14</v>
      </c>
      <c r="W296" s="40"/>
      <c r="X296" s="40"/>
      <c r="Y296" s="40">
        <v>0</v>
      </c>
      <c r="Z296" s="41" t="s">
        <v>169</v>
      </c>
      <c r="AA296" s="40"/>
      <c r="AB296" s="40">
        <f t="shared" si="72"/>
        <v>410649.52048823016</v>
      </c>
      <c r="AC296" s="40">
        <f t="shared" si="69"/>
        <v>1952683.7324525183</v>
      </c>
      <c r="AD296" s="40">
        <f t="shared" si="70"/>
        <v>429363.55710549257</v>
      </c>
      <c r="AE296" s="42">
        <f t="shared" si="74"/>
        <v>2050317.9190751442</v>
      </c>
      <c r="AF296" s="42">
        <f t="shared" si="73"/>
        <v>450831.73496076721</v>
      </c>
      <c r="AG296" s="43">
        <v>36526</v>
      </c>
      <c r="AH296" s="38"/>
      <c r="AI296" s="44">
        <v>1159.1300000000001</v>
      </c>
      <c r="AJ296" s="44">
        <v>1152.5899999999999</v>
      </c>
      <c r="AK296" s="44">
        <v>1139.52</v>
      </c>
      <c r="AL296" s="39"/>
      <c r="AM296" s="39"/>
      <c r="AN296" s="39"/>
      <c r="AO296" s="39"/>
      <c r="AP296" s="43">
        <v>43000</v>
      </c>
      <c r="AQ296" s="43">
        <v>36434</v>
      </c>
      <c r="AR296" s="37" t="s">
        <v>170</v>
      </c>
      <c r="AS296" s="37" t="s">
        <v>192</v>
      </c>
      <c r="AT296" s="37" t="s">
        <v>325</v>
      </c>
      <c r="AU296" s="28">
        <v>2016</v>
      </c>
      <c r="AV296" s="38"/>
      <c r="AW296" s="38"/>
      <c r="AX296" s="38"/>
    </row>
    <row r="297" spans="1:50" x14ac:dyDescent="0.25">
      <c r="A297" s="26" t="s">
        <v>1153</v>
      </c>
      <c r="B297" s="36" t="s">
        <v>1154</v>
      </c>
      <c r="C297" s="37" t="s">
        <v>1154</v>
      </c>
      <c r="D297" s="38">
        <v>772723</v>
      </c>
      <c r="E297" s="37" t="s">
        <v>194</v>
      </c>
      <c r="F297" s="38">
        <v>13</v>
      </c>
      <c r="G297" s="37" t="s">
        <v>745</v>
      </c>
      <c r="H297" s="37" t="s">
        <v>1157</v>
      </c>
      <c r="I297" s="37" t="s">
        <v>169</v>
      </c>
      <c r="J297" s="37" t="s">
        <v>1158</v>
      </c>
      <c r="K297" s="37" t="s">
        <v>169</v>
      </c>
      <c r="L297" s="39">
        <v>200000</v>
      </c>
      <c r="M297" s="40">
        <f t="shared" si="71"/>
        <v>202972.74979355905</v>
      </c>
      <c r="N297" s="40">
        <v>45000</v>
      </c>
      <c r="O297" s="40">
        <v>187432</v>
      </c>
      <c r="P297" s="40">
        <v>89726</v>
      </c>
      <c r="Q297" s="40">
        <v>118.04</v>
      </c>
      <c r="R297" s="40">
        <v>26.56</v>
      </c>
      <c r="S297" s="41" t="s">
        <v>14</v>
      </c>
      <c r="T297" s="40"/>
      <c r="U297" s="40"/>
      <c r="V297" s="41" t="s">
        <v>14</v>
      </c>
      <c r="W297" s="40"/>
      <c r="X297" s="40"/>
      <c r="Y297" s="40">
        <v>0</v>
      </c>
      <c r="Z297" s="41" t="s">
        <v>169</v>
      </c>
      <c r="AA297" s="40"/>
      <c r="AB297" s="40">
        <f t="shared" si="72"/>
        <v>45627.724498692238</v>
      </c>
      <c r="AC297" s="40">
        <f t="shared" si="69"/>
        <v>229727.49793559042</v>
      </c>
      <c r="AD297" s="40">
        <f t="shared" si="70"/>
        <v>47707.061900610279</v>
      </c>
      <c r="AE297" s="42">
        <f t="shared" si="74"/>
        <v>241213.87283236996</v>
      </c>
      <c r="AF297" s="42">
        <f t="shared" si="73"/>
        <v>50092.414995640793</v>
      </c>
      <c r="AG297" s="43">
        <v>40360</v>
      </c>
      <c r="AH297" s="38"/>
      <c r="AI297" s="44">
        <v>163.58000000000001</v>
      </c>
      <c r="AJ297" s="44">
        <v>162.84</v>
      </c>
      <c r="AK297" s="44">
        <v>161.07</v>
      </c>
      <c r="AL297" s="39"/>
      <c r="AM297" s="39"/>
      <c r="AN297" s="39"/>
      <c r="AO297" s="39"/>
      <c r="AP297" s="43">
        <v>43000</v>
      </c>
      <c r="AQ297" s="43">
        <v>40624</v>
      </c>
      <c r="AR297" s="37" t="s">
        <v>170</v>
      </c>
      <c r="AS297" s="37" t="s">
        <v>170</v>
      </c>
      <c r="AT297" s="37" t="s">
        <v>357</v>
      </c>
      <c r="AU297" s="28">
        <v>2016</v>
      </c>
      <c r="AV297" s="38"/>
      <c r="AW297" s="38"/>
      <c r="AX297" s="38"/>
    </row>
    <row r="298" spans="1:50" x14ac:dyDescent="0.25">
      <c r="A298" s="26" t="s">
        <v>1159</v>
      </c>
      <c r="B298" s="36" t="s">
        <v>307</v>
      </c>
      <c r="C298" s="37" t="s">
        <v>307</v>
      </c>
      <c r="D298" s="38">
        <v>772723</v>
      </c>
      <c r="E298" s="37" t="s">
        <v>194</v>
      </c>
      <c r="F298" s="38">
        <v>99</v>
      </c>
      <c r="G298" s="37" t="s">
        <v>253</v>
      </c>
      <c r="H298" s="37" t="s">
        <v>1160</v>
      </c>
      <c r="I298" s="37" t="s">
        <v>468</v>
      </c>
      <c r="J298" s="37" t="s">
        <v>1161</v>
      </c>
      <c r="K298" s="37" t="s">
        <v>169</v>
      </c>
      <c r="L298" s="39">
        <v>5250000</v>
      </c>
      <c r="M298" s="40">
        <f t="shared" si="71"/>
        <v>5328034.6820809254</v>
      </c>
      <c r="N298" s="40">
        <v>467500</v>
      </c>
      <c r="O298" s="40">
        <v>4844477</v>
      </c>
      <c r="P298" s="40">
        <v>393799</v>
      </c>
      <c r="Q298" s="40">
        <v>3098.55</v>
      </c>
      <c r="R298" s="40">
        <v>275.92</v>
      </c>
      <c r="S298" s="41" t="s">
        <v>14</v>
      </c>
      <c r="T298" s="40"/>
      <c r="U298" s="40"/>
      <c r="V298" s="41" t="s">
        <v>14</v>
      </c>
      <c r="W298" s="40"/>
      <c r="X298" s="40"/>
      <c r="Y298" s="40">
        <v>0</v>
      </c>
      <c r="Z298" s="41" t="s">
        <v>169</v>
      </c>
      <c r="AA298" s="40"/>
      <c r="AB298" s="40">
        <f t="shared" si="72"/>
        <v>474021.36006974714</v>
      </c>
      <c r="AC298" s="40">
        <f t="shared" si="69"/>
        <v>6030346.8208092488</v>
      </c>
      <c r="AD298" s="40">
        <f t="shared" si="70"/>
        <v>495623.36530078459</v>
      </c>
      <c r="AE298" s="42">
        <f t="shared" si="74"/>
        <v>6331864.1618497111</v>
      </c>
      <c r="AF298" s="42">
        <f t="shared" si="73"/>
        <v>520404.53356582386</v>
      </c>
      <c r="AG298" s="43">
        <v>36526</v>
      </c>
      <c r="AH298" s="38"/>
      <c r="AI298" s="44">
        <v>3091.63</v>
      </c>
      <c r="AJ298" s="44">
        <v>3072.41</v>
      </c>
      <c r="AK298" s="44">
        <v>3036.73</v>
      </c>
      <c r="AL298" s="39"/>
      <c r="AM298" s="39"/>
      <c r="AN298" s="39"/>
      <c r="AO298" s="39"/>
      <c r="AP298" s="43">
        <v>42997</v>
      </c>
      <c r="AQ298" s="43">
        <v>36434</v>
      </c>
      <c r="AR298" s="37" t="s">
        <v>170</v>
      </c>
      <c r="AS298" s="37" t="s">
        <v>192</v>
      </c>
      <c r="AT298" s="37" t="s">
        <v>325</v>
      </c>
      <c r="AU298" s="28">
        <v>2016</v>
      </c>
      <c r="AV298" s="38"/>
      <c r="AW298" s="38"/>
      <c r="AX298" s="38"/>
    </row>
    <row r="299" spans="1:50" x14ac:dyDescent="0.25">
      <c r="A299" s="26" t="s">
        <v>1159</v>
      </c>
      <c r="B299" s="36" t="s">
        <v>307</v>
      </c>
      <c r="C299" s="37" t="s">
        <v>307</v>
      </c>
      <c r="D299" s="38">
        <v>8040</v>
      </c>
      <c r="E299" s="37" t="s">
        <v>1162</v>
      </c>
      <c r="F299" s="38">
        <v>99</v>
      </c>
      <c r="G299" s="37" t="s">
        <v>253</v>
      </c>
      <c r="H299" s="37" t="s">
        <v>1163</v>
      </c>
      <c r="I299" s="37" t="s">
        <v>468</v>
      </c>
      <c r="J299" s="37" t="s">
        <v>1164</v>
      </c>
      <c r="K299" s="37" t="s">
        <v>1165</v>
      </c>
      <c r="L299" s="39"/>
      <c r="M299" s="40">
        <f t="shared" si="71"/>
        <v>0</v>
      </c>
      <c r="N299" s="40">
        <v>322500</v>
      </c>
      <c r="O299" s="40"/>
      <c r="P299" s="40">
        <v>244255</v>
      </c>
      <c r="Q299" s="40"/>
      <c r="R299" s="40">
        <v>190.34</v>
      </c>
      <c r="S299" s="41" t="s">
        <v>14</v>
      </c>
      <c r="T299" s="40"/>
      <c r="U299" s="40"/>
      <c r="V299" s="41" t="s">
        <v>14</v>
      </c>
      <c r="W299" s="40"/>
      <c r="X299" s="40"/>
      <c r="Y299" s="40">
        <v>0</v>
      </c>
      <c r="Z299" s="41" t="s">
        <v>169</v>
      </c>
      <c r="AA299" s="40"/>
      <c r="AB299" s="40">
        <f t="shared" si="72"/>
        <v>326998.69224062772</v>
      </c>
      <c r="AC299" s="40">
        <f t="shared" ref="AC299:AC308" si="75">139.1/122.9*M299</f>
        <v>0</v>
      </c>
      <c r="AD299" s="40">
        <f t="shared" ref="AD299:AD308" si="76">121.6/116.3*AB299</f>
        <v>341900.61028770701</v>
      </c>
      <c r="AE299" s="42">
        <f t="shared" si="74"/>
        <v>0</v>
      </c>
      <c r="AF299" s="42">
        <f t="shared" si="73"/>
        <v>358995.64080209238</v>
      </c>
      <c r="AG299" s="43">
        <v>36892</v>
      </c>
      <c r="AH299" s="38"/>
      <c r="AI299" s="44">
        <v>144.16</v>
      </c>
      <c r="AJ299" s="44">
        <v>144.16</v>
      </c>
      <c r="AK299" s="44">
        <v>142.88999999999999</v>
      </c>
      <c r="AL299" s="39"/>
      <c r="AM299" s="39"/>
      <c r="AN299" s="39"/>
      <c r="AO299" s="39"/>
      <c r="AP299" s="43">
        <v>43000</v>
      </c>
      <c r="AQ299" s="43">
        <v>36434</v>
      </c>
      <c r="AR299" s="37" t="s">
        <v>170</v>
      </c>
      <c r="AS299" s="37" t="s">
        <v>192</v>
      </c>
      <c r="AT299" s="37" t="s">
        <v>325</v>
      </c>
      <c r="AU299" s="28">
        <v>2016</v>
      </c>
      <c r="AV299" s="38"/>
      <c r="AW299" s="38"/>
      <c r="AX299" s="38"/>
    </row>
    <row r="300" spans="1:50" x14ac:dyDescent="0.25">
      <c r="A300" s="26" t="s">
        <v>1166</v>
      </c>
      <c r="B300" s="36" t="s">
        <v>311</v>
      </c>
      <c r="C300" s="37" t="s">
        <v>311</v>
      </c>
      <c r="D300" s="38">
        <v>772724</v>
      </c>
      <c r="E300" s="37" t="s">
        <v>188</v>
      </c>
      <c r="F300" s="38">
        <v>99</v>
      </c>
      <c r="G300" s="37" t="s">
        <v>253</v>
      </c>
      <c r="H300" s="37" t="s">
        <v>248</v>
      </c>
      <c r="I300" s="37" t="s">
        <v>249</v>
      </c>
      <c r="J300" s="37" t="s">
        <v>1167</v>
      </c>
      <c r="K300" s="37" t="s">
        <v>169</v>
      </c>
      <c r="L300" s="39">
        <v>550000</v>
      </c>
      <c r="M300" s="40">
        <f t="shared" si="71"/>
        <v>558175.06193228741</v>
      </c>
      <c r="N300" s="40">
        <v>95000</v>
      </c>
      <c r="O300" s="40">
        <v>503106</v>
      </c>
      <c r="P300" s="40">
        <v>72280</v>
      </c>
      <c r="Q300" s="40">
        <v>324.61</v>
      </c>
      <c r="R300" s="40">
        <v>56.07</v>
      </c>
      <c r="S300" s="41" t="s">
        <v>14</v>
      </c>
      <c r="T300" s="40"/>
      <c r="U300" s="40"/>
      <c r="V300" s="41" t="s">
        <v>14</v>
      </c>
      <c r="W300" s="40"/>
      <c r="X300" s="40"/>
      <c r="Y300" s="40">
        <v>0</v>
      </c>
      <c r="Z300" s="41" t="s">
        <v>169</v>
      </c>
      <c r="AA300" s="40"/>
      <c r="AB300" s="40">
        <f t="shared" si="72"/>
        <v>96325.196163905843</v>
      </c>
      <c r="AC300" s="40">
        <f t="shared" si="75"/>
        <v>631750.61932287365</v>
      </c>
      <c r="AD300" s="40">
        <f t="shared" si="76"/>
        <v>100714.90845684393</v>
      </c>
      <c r="AE300" s="42">
        <f t="shared" si="74"/>
        <v>663338.15028901736</v>
      </c>
      <c r="AF300" s="42">
        <f t="shared" si="73"/>
        <v>105750.65387968613</v>
      </c>
      <c r="AG300" s="43">
        <v>36482</v>
      </c>
      <c r="AH300" s="38"/>
      <c r="AI300" s="44">
        <v>339.59</v>
      </c>
      <c r="AJ300" s="44">
        <v>337.6</v>
      </c>
      <c r="AK300" s="44">
        <v>333.72</v>
      </c>
      <c r="AL300" s="39"/>
      <c r="AM300" s="39"/>
      <c r="AN300" s="39"/>
      <c r="AO300" s="39"/>
      <c r="AP300" s="43">
        <v>43000</v>
      </c>
      <c r="AQ300" s="43">
        <v>36434</v>
      </c>
      <c r="AR300" s="37" t="s">
        <v>170</v>
      </c>
      <c r="AS300" s="37" t="s">
        <v>192</v>
      </c>
      <c r="AT300" s="37" t="s">
        <v>325</v>
      </c>
      <c r="AU300" s="28">
        <v>2016</v>
      </c>
      <c r="AV300" s="38"/>
      <c r="AW300" s="38"/>
      <c r="AX300" s="38"/>
    </row>
    <row r="301" spans="1:50" x14ac:dyDescent="0.25">
      <c r="A301" s="26" t="s">
        <v>1168</v>
      </c>
      <c r="B301" s="36" t="s">
        <v>311</v>
      </c>
      <c r="C301" s="37" t="s">
        <v>311</v>
      </c>
      <c r="D301" s="38">
        <v>772723</v>
      </c>
      <c r="E301" s="37" t="s">
        <v>194</v>
      </c>
      <c r="F301" s="38">
        <v>99</v>
      </c>
      <c r="G301" s="37" t="s">
        <v>253</v>
      </c>
      <c r="H301" s="37" t="s">
        <v>1169</v>
      </c>
      <c r="I301" s="37" t="s">
        <v>352</v>
      </c>
      <c r="J301" s="37" t="s">
        <v>1170</v>
      </c>
      <c r="K301" s="37" t="s">
        <v>169</v>
      </c>
      <c r="L301" s="39">
        <v>2050000</v>
      </c>
      <c r="M301" s="40">
        <f t="shared" si="71"/>
        <v>2080470.6853839804</v>
      </c>
      <c r="N301" s="40">
        <v>450000</v>
      </c>
      <c r="O301" s="40">
        <v>1844724</v>
      </c>
      <c r="P301" s="40">
        <v>338967</v>
      </c>
      <c r="Q301" s="40">
        <v>1209.9100000000001</v>
      </c>
      <c r="R301" s="40">
        <v>265.58999999999997</v>
      </c>
      <c r="S301" s="41" t="s">
        <v>14</v>
      </c>
      <c r="T301" s="40"/>
      <c r="U301" s="40"/>
      <c r="V301" s="41" t="s">
        <v>14</v>
      </c>
      <c r="W301" s="40"/>
      <c r="X301" s="40"/>
      <c r="Y301" s="40">
        <v>0</v>
      </c>
      <c r="Z301" s="41" t="s">
        <v>169</v>
      </c>
      <c r="AA301" s="40"/>
      <c r="AB301" s="40">
        <f t="shared" si="72"/>
        <v>456277.24498692242</v>
      </c>
      <c r="AC301" s="40">
        <f t="shared" si="75"/>
        <v>2354706.8538398021</v>
      </c>
      <c r="AD301" s="40">
        <f t="shared" si="76"/>
        <v>477070.61900610285</v>
      </c>
      <c r="AE301" s="42">
        <f t="shared" si="74"/>
        <v>2472442.1965317922</v>
      </c>
      <c r="AF301" s="42">
        <f t="shared" si="73"/>
        <v>500924.14995640801</v>
      </c>
      <c r="AG301" s="43">
        <v>36526</v>
      </c>
      <c r="AH301" s="38"/>
      <c r="AI301" s="44">
        <v>1288.82</v>
      </c>
      <c r="AJ301" s="44">
        <v>1281.5</v>
      </c>
      <c r="AK301" s="44">
        <v>1266.93</v>
      </c>
      <c r="AL301" s="39"/>
      <c r="AM301" s="39"/>
      <c r="AN301" s="39"/>
      <c r="AO301" s="39"/>
      <c r="AP301" s="43">
        <v>43000</v>
      </c>
      <c r="AQ301" s="43">
        <v>36434</v>
      </c>
      <c r="AR301" s="37" t="s">
        <v>170</v>
      </c>
      <c r="AS301" s="37" t="s">
        <v>192</v>
      </c>
      <c r="AT301" s="37" t="s">
        <v>325</v>
      </c>
      <c r="AU301" s="28">
        <v>2016</v>
      </c>
      <c r="AV301" s="38"/>
      <c r="AW301" s="38"/>
      <c r="AX301" s="38"/>
    </row>
    <row r="302" spans="1:50" x14ac:dyDescent="0.25">
      <c r="A302" s="26" t="s">
        <v>1171</v>
      </c>
      <c r="B302" s="36" t="s">
        <v>1172</v>
      </c>
      <c r="C302" s="37" t="s">
        <v>1172</v>
      </c>
      <c r="D302" s="38">
        <v>772723</v>
      </c>
      <c r="E302" s="37" t="s">
        <v>194</v>
      </c>
      <c r="F302" s="38">
        <v>13</v>
      </c>
      <c r="G302" s="37" t="s">
        <v>745</v>
      </c>
      <c r="H302" s="37" t="s">
        <v>1173</v>
      </c>
      <c r="I302" s="37" t="s">
        <v>352</v>
      </c>
      <c r="J302" s="37" t="s">
        <v>1174</v>
      </c>
      <c r="K302" s="37" t="s">
        <v>169</v>
      </c>
      <c r="L302" s="39">
        <v>2650000</v>
      </c>
      <c r="M302" s="40">
        <f t="shared" si="71"/>
        <v>2689388.9347646576</v>
      </c>
      <c r="N302" s="40">
        <v>440000</v>
      </c>
      <c r="O302" s="40">
        <v>2663503</v>
      </c>
      <c r="P302" s="40">
        <v>433678</v>
      </c>
      <c r="Q302" s="40">
        <v>1564.03</v>
      </c>
      <c r="R302" s="40">
        <v>259.69</v>
      </c>
      <c r="S302" s="41" t="s">
        <v>14</v>
      </c>
      <c r="T302" s="40"/>
      <c r="U302" s="40"/>
      <c r="V302" s="41" t="s">
        <v>14</v>
      </c>
      <c r="W302" s="40"/>
      <c r="X302" s="40"/>
      <c r="Y302" s="40">
        <v>0</v>
      </c>
      <c r="Z302" s="41" t="s">
        <v>169</v>
      </c>
      <c r="AA302" s="40"/>
      <c r="AB302" s="40">
        <f t="shared" si="72"/>
        <v>446137.75065387966</v>
      </c>
      <c r="AC302" s="40">
        <f t="shared" si="75"/>
        <v>3043889.3476465731</v>
      </c>
      <c r="AD302" s="40">
        <f t="shared" si="76"/>
        <v>466469.0496948561</v>
      </c>
      <c r="AE302" s="42">
        <f t="shared" si="74"/>
        <v>3196083.8150289017</v>
      </c>
      <c r="AF302" s="42">
        <f t="shared" si="73"/>
        <v>489792.50217959896</v>
      </c>
      <c r="AG302" s="43">
        <v>36526</v>
      </c>
      <c r="AH302" s="38"/>
      <c r="AI302" s="44">
        <v>1827.96</v>
      </c>
      <c r="AJ302" s="44">
        <v>1817.39</v>
      </c>
      <c r="AK302" s="44">
        <v>1796.65</v>
      </c>
      <c r="AL302" s="39"/>
      <c r="AM302" s="39"/>
      <c r="AN302" s="39"/>
      <c r="AO302" s="39"/>
      <c r="AP302" s="43">
        <v>43000</v>
      </c>
      <c r="AQ302" s="43">
        <v>36434</v>
      </c>
      <c r="AR302" s="37" t="s">
        <v>170</v>
      </c>
      <c r="AS302" s="37" t="s">
        <v>192</v>
      </c>
      <c r="AT302" s="37" t="s">
        <v>325</v>
      </c>
      <c r="AU302" s="28">
        <v>2016</v>
      </c>
      <c r="AV302" s="38"/>
      <c r="AW302" s="38"/>
      <c r="AX302" s="38"/>
    </row>
    <row r="303" spans="1:50" x14ac:dyDescent="0.25">
      <c r="A303" s="26" t="s">
        <v>1175</v>
      </c>
      <c r="B303" s="36" t="s">
        <v>1172</v>
      </c>
      <c r="C303" s="37" t="s">
        <v>1172</v>
      </c>
      <c r="D303" s="38">
        <v>772723</v>
      </c>
      <c r="E303" s="37" t="s">
        <v>194</v>
      </c>
      <c r="F303" s="38">
        <v>99</v>
      </c>
      <c r="G303" s="37" t="s">
        <v>253</v>
      </c>
      <c r="H303" s="37" t="s">
        <v>1176</v>
      </c>
      <c r="I303" s="37" t="s">
        <v>214</v>
      </c>
      <c r="J303" s="37" t="s">
        <v>1177</v>
      </c>
      <c r="K303" s="37" t="s">
        <v>169</v>
      </c>
      <c r="L303" s="39">
        <v>2300000</v>
      </c>
      <c r="M303" s="40">
        <f t="shared" si="71"/>
        <v>2334186.6226259293</v>
      </c>
      <c r="N303" s="40">
        <v>515000</v>
      </c>
      <c r="O303" s="40">
        <v>2357694</v>
      </c>
      <c r="P303" s="40">
        <v>416232</v>
      </c>
      <c r="Q303" s="40">
        <v>1357.46</v>
      </c>
      <c r="R303" s="40">
        <v>303.95</v>
      </c>
      <c r="S303" s="41" t="s">
        <v>14</v>
      </c>
      <c r="T303" s="40"/>
      <c r="U303" s="40"/>
      <c r="V303" s="41" t="s">
        <v>14</v>
      </c>
      <c r="W303" s="40"/>
      <c r="X303" s="40"/>
      <c r="Y303" s="40">
        <v>0</v>
      </c>
      <c r="Z303" s="41" t="s">
        <v>169</v>
      </c>
      <c r="AA303" s="40"/>
      <c r="AB303" s="40">
        <f t="shared" si="72"/>
        <v>522183.95815170009</v>
      </c>
      <c r="AC303" s="40">
        <f t="shared" si="75"/>
        <v>2641866.2262592898</v>
      </c>
      <c r="AD303" s="40">
        <f t="shared" si="76"/>
        <v>545980.81952920661</v>
      </c>
      <c r="AE303" s="42">
        <f t="shared" si="74"/>
        <v>2773959.5375722544</v>
      </c>
      <c r="AF303" s="42">
        <f t="shared" si="73"/>
        <v>573279.86050566693</v>
      </c>
      <c r="AG303" s="43">
        <v>36526</v>
      </c>
      <c r="AH303" s="38"/>
      <c r="AI303" s="44">
        <v>1637.17</v>
      </c>
      <c r="AJ303" s="44">
        <v>1627.82</v>
      </c>
      <c r="AK303" s="44">
        <v>1609.29</v>
      </c>
      <c r="AL303" s="39"/>
      <c r="AM303" s="39"/>
      <c r="AN303" s="39"/>
      <c r="AO303" s="39"/>
      <c r="AP303" s="43">
        <v>43000</v>
      </c>
      <c r="AQ303" s="43">
        <v>36434</v>
      </c>
      <c r="AR303" s="37" t="s">
        <v>170</v>
      </c>
      <c r="AS303" s="37" t="s">
        <v>192</v>
      </c>
      <c r="AT303" s="37" t="s">
        <v>325</v>
      </c>
      <c r="AU303" s="28">
        <v>2016</v>
      </c>
      <c r="AV303" s="38"/>
      <c r="AW303" s="38"/>
      <c r="AX303" s="38"/>
    </row>
    <row r="304" spans="1:50" x14ac:dyDescent="0.25">
      <c r="A304" s="26" t="s">
        <v>1178</v>
      </c>
      <c r="B304" s="36" t="s">
        <v>1172</v>
      </c>
      <c r="C304" s="37" t="s">
        <v>1172</v>
      </c>
      <c r="D304" s="38">
        <v>772723</v>
      </c>
      <c r="E304" s="37" t="s">
        <v>194</v>
      </c>
      <c r="F304" s="38">
        <v>99</v>
      </c>
      <c r="G304" s="37" t="s">
        <v>253</v>
      </c>
      <c r="H304" s="37" t="s">
        <v>1179</v>
      </c>
      <c r="I304" s="37" t="s">
        <v>405</v>
      </c>
      <c r="J304" s="37" t="s">
        <v>1180</v>
      </c>
      <c r="K304" s="37" t="s">
        <v>169</v>
      </c>
      <c r="L304" s="39">
        <v>1710000</v>
      </c>
      <c r="M304" s="40">
        <f t="shared" si="71"/>
        <v>1735417.0107349299</v>
      </c>
      <c r="N304" s="40">
        <v>110000</v>
      </c>
      <c r="O304" s="40">
        <v>1247900</v>
      </c>
      <c r="P304" s="40">
        <v>132098</v>
      </c>
      <c r="Q304" s="40">
        <v>1009.24</v>
      </c>
      <c r="R304" s="40">
        <v>64.92</v>
      </c>
      <c r="S304" s="41" t="s">
        <v>14</v>
      </c>
      <c r="T304" s="40"/>
      <c r="U304" s="40"/>
      <c r="V304" s="41" t="s">
        <v>14</v>
      </c>
      <c r="W304" s="40"/>
      <c r="X304" s="40"/>
      <c r="Y304" s="40">
        <v>0</v>
      </c>
      <c r="Z304" s="41" t="s">
        <v>169</v>
      </c>
      <c r="AA304" s="40"/>
      <c r="AB304" s="40">
        <f t="shared" si="72"/>
        <v>111534.43766346991</v>
      </c>
      <c r="AC304" s="40">
        <f t="shared" si="75"/>
        <v>1964170.1073492982</v>
      </c>
      <c r="AD304" s="40">
        <f t="shared" si="76"/>
        <v>116617.26242371403</v>
      </c>
      <c r="AE304" s="42">
        <f t="shared" si="74"/>
        <v>2062378.6127167633</v>
      </c>
      <c r="AF304" s="42">
        <f t="shared" si="73"/>
        <v>122448.12554489974</v>
      </c>
      <c r="AG304" s="43">
        <v>37987</v>
      </c>
      <c r="AH304" s="38"/>
      <c r="AI304" s="44">
        <v>814.47</v>
      </c>
      <c r="AJ304" s="44">
        <v>809.52</v>
      </c>
      <c r="AK304" s="44">
        <v>800.17</v>
      </c>
      <c r="AL304" s="39"/>
      <c r="AM304" s="39"/>
      <c r="AN304" s="39"/>
      <c r="AO304" s="39"/>
      <c r="AP304" s="43">
        <v>43000</v>
      </c>
      <c r="AQ304" s="43">
        <v>36434</v>
      </c>
      <c r="AR304" s="37" t="s">
        <v>170</v>
      </c>
      <c r="AS304" s="37" t="s">
        <v>192</v>
      </c>
      <c r="AT304" s="37" t="s">
        <v>325</v>
      </c>
      <c r="AU304" s="28">
        <v>2016</v>
      </c>
      <c r="AV304" s="38"/>
      <c r="AW304" s="38"/>
      <c r="AX304" s="38"/>
    </row>
    <row r="305" spans="1:50" x14ac:dyDescent="0.25">
      <c r="A305" s="61" t="s">
        <v>1181</v>
      </c>
      <c r="B305" s="62" t="s">
        <v>420</v>
      </c>
      <c r="C305" s="63" t="s">
        <v>420</v>
      </c>
      <c r="D305" s="64">
        <v>779790</v>
      </c>
      <c r="E305" s="63" t="s">
        <v>164</v>
      </c>
      <c r="F305" s="64">
        <v>11</v>
      </c>
      <c r="G305" s="63" t="s">
        <v>176</v>
      </c>
      <c r="H305" s="63" t="s">
        <v>1182</v>
      </c>
      <c r="I305" s="63" t="s">
        <v>167</v>
      </c>
      <c r="J305" s="63" t="s">
        <v>1183</v>
      </c>
      <c r="K305" s="63" t="s">
        <v>169</v>
      </c>
      <c r="L305" s="65">
        <v>500000</v>
      </c>
      <c r="M305" s="66">
        <f t="shared" si="71"/>
        <v>507431.87448389764</v>
      </c>
      <c r="N305" s="66"/>
      <c r="O305" s="66">
        <v>522836</v>
      </c>
      <c r="P305" s="66"/>
      <c r="Q305" s="66">
        <v>295.10000000000002</v>
      </c>
      <c r="R305" s="66"/>
      <c r="S305" s="67" t="s">
        <v>14</v>
      </c>
      <c r="T305" s="66"/>
      <c r="U305" s="66"/>
      <c r="V305" s="67" t="s">
        <v>14</v>
      </c>
      <c r="W305" s="66"/>
      <c r="X305" s="66"/>
      <c r="Y305" s="66">
        <v>0</v>
      </c>
      <c r="Z305" s="67" t="s">
        <v>169</v>
      </c>
      <c r="AA305" s="66"/>
      <c r="AB305" s="66">
        <f t="shared" si="72"/>
        <v>0</v>
      </c>
      <c r="AC305" s="66">
        <f t="shared" si="75"/>
        <v>574318.74483897607</v>
      </c>
      <c r="AD305" s="66">
        <f t="shared" si="76"/>
        <v>0</v>
      </c>
      <c r="AE305" s="66">
        <f t="shared" si="74"/>
        <v>603034.68208092486</v>
      </c>
      <c r="AF305" s="66">
        <f t="shared" si="73"/>
        <v>0</v>
      </c>
      <c r="AG305" s="68">
        <v>36964</v>
      </c>
      <c r="AH305" s="64"/>
      <c r="AI305" s="69">
        <v>308.58</v>
      </c>
      <c r="AJ305" s="69">
        <v>306.5</v>
      </c>
      <c r="AK305" s="69">
        <v>375.78</v>
      </c>
      <c r="AL305" s="65"/>
      <c r="AM305" s="65"/>
      <c r="AN305" s="65"/>
      <c r="AO305" s="65"/>
      <c r="AP305" s="68">
        <v>43000</v>
      </c>
      <c r="AQ305" s="68">
        <v>37123</v>
      </c>
      <c r="AR305" s="63" t="s">
        <v>170</v>
      </c>
      <c r="AS305" s="63" t="s">
        <v>170</v>
      </c>
      <c r="AT305" s="63" t="s">
        <v>325</v>
      </c>
      <c r="AU305" s="49">
        <v>2016</v>
      </c>
      <c r="AV305" s="64"/>
      <c r="AW305" s="64"/>
      <c r="AX305" s="64"/>
    </row>
    <row r="306" spans="1:50" x14ac:dyDescent="0.25">
      <c r="A306" s="26" t="s">
        <v>1184</v>
      </c>
      <c r="B306" s="36" t="s">
        <v>252</v>
      </c>
      <c r="C306" s="37" t="s">
        <v>252</v>
      </c>
      <c r="D306" s="38">
        <v>772723</v>
      </c>
      <c r="E306" s="37" t="s">
        <v>194</v>
      </c>
      <c r="F306" s="38">
        <v>99</v>
      </c>
      <c r="G306" s="37" t="s">
        <v>253</v>
      </c>
      <c r="H306" s="37" t="s">
        <v>1185</v>
      </c>
      <c r="I306" s="37" t="s">
        <v>352</v>
      </c>
      <c r="J306" s="37" t="s">
        <v>1186</v>
      </c>
      <c r="K306" s="37" t="s">
        <v>169</v>
      </c>
      <c r="L306" s="39">
        <v>1500000</v>
      </c>
      <c r="M306" s="40">
        <f t="shared" si="71"/>
        <v>1522295.623451693</v>
      </c>
      <c r="N306" s="40">
        <v>320000</v>
      </c>
      <c r="O306" s="40">
        <v>1183779</v>
      </c>
      <c r="P306" s="40">
        <v>239271</v>
      </c>
      <c r="Q306" s="40">
        <v>885.3</v>
      </c>
      <c r="R306" s="40">
        <v>188.86</v>
      </c>
      <c r="S306" s="41" t="s">
        <v>14</v>
      </c>
      <c r="T306" s="40"/>
      <c r="U306" s="40"/>
      <c r="V306" s="41" t="s">
        <v>14</v>
      </c>
      <c r="W306" s="40"/>
      <c r="X306" s="40"/>
      <c r="Y306" s="40">
        <v>0</v>
      </c>
      <c r="Z306" s="41" t="s">
        <v>169</v>
      </c>
      <c r="AA306" s="40"/>
      <c r="AB306" s="40">
        <f t="shared" si="72"/>
        <v>324463.81865736702</v>
      </c>
      <c r="AC306" s="40">
        <f t="shared" si="75"/>
        <v>1722956.2345169282</v>
      </c>
      <c r="AD306" s="40">
        <f t="shared" si="76"/>
        <v>339250.21795989532</v>
      </c>
      <c r="AE306" s="42">
        <f t="shared" si="74"/>
        <v>1809104.0462427747</v>
      </c>
      <c r="AF306" s="42">
        <f t="shared" si="73"/>
        <v>356212.72885789012</v>
      </c>
      <c r="AG306" s="43">
        <v>36526</v>
      </c>
      <c r="AH306" s="38"/>
      <c r="AI306" s="44">
        <v>839.89</v>
      </c>
      <c r="AJ306" s="44">
        <v>835.19</v>
      </c>
      <c r="AK306" s="44">
        <v>825.73</v>
      </c>
      <c r="AL306" s="39"/>
      <c r="AM306" s="39"/>
      <c r="AN306" s="39"/>
      <c r="AO306" s="39"/>
      <c r="AP306" s="43">
        <v>43000</v>
      </c>
      <c r="AQ306" s="43">
        <v>36434</v>
      </c>
      <c r="AR306" s="37" t="s">
        <v>170</v>
      </c>
      <c r="AS306" s="37" t="s">
        <v>192</v>
      </c>
      <c r="AT306" s="37" t="s">
        <v>325</v>
      </c>
      <c r="AU306" s="28">
        <v>2016</v>
      </c>
      <c r="AV306" s="38"/>
      <c r="AW306" s="38"/>
      <c r="AX306" s="38"/>
    </row>
    <row r="307" spans="1:50" x14ac:dyDescent="0.25">
      <c r="A307" s="26" t="s">
        <v>1187</v>
      </c>
      <c r="B307" s="36" t="s">
        <v>252</v>
      </c>
      <c r="C307" s="37" t="s">
        <v>252</v>
      </c>
      <c r="D307" s="38">
        <v>772724</v>
      </c>
      <c r="E307" s="37" t="s">
        <v>188</v>
      </c>
      <c r="F307" s="38">
        <v>99</v>
      </c>
      <c r="G307" s="37" t="s">
        <v>253</v>
      </c>
      <c r="H307" s="37" t="s">
        <v>248</v>
      </c>
      <c r="I307" s="37" t="s">
        <v>249</v>
      </c>
      <c r="J307" s="37" t="s">
        <v>1188</v>
      </c>
      <c r="K307" s="37" t="s">
        <v>169</v>
      </c>
      <c r="L307" s="39">
        <v>550000</v>
      </c>
      <c r="M307" s="40">
        <f t="shared" si="71"/>
        <v>558175.06193228741</v>
      </c>
      <c r="N307" s="40">
        <v>70000</v>
      </c>
      <c r="O307" s="40">
        <v>532701</v>
      </c>
      <c r="P307" s="40">
        <v>72280</v>
      </c>
      <c r="Q307" s="40">
        <v>324.61</v>
      </c>
      <c r="R307" s="40">
        <v>41.31</v>
      </c>
      <c r="S307" s="41" t="s">
        <v>14</v>
      </c>
      <c r="T307" s="40"/>
      <c r="U307" s="40"/>
      <c r="V307" s="41" t="s">
        <v>14</v>
      </c>
      <c r="W307" s="40"/>
      <c r="X307" s="40"/>
      <c r="Y307" s="40">
        <v>0</v>
      </c>
      <c r="Z307" s="41" t="s">
        <v>169</v>
      </c>
      <c r="AA307" s="40"/>
      <c r="AB307" s="40">
        <f t="shared" si="72"/>
        <v>70976.460331299037</v>
      </c>
      <c r="AC307" s="40">
        <f t="shared" si="75"/>
        <v>631750.61932287365</v>
      </c>
      <c r="AD307" s="40">
        <f t="shared" si="76"/>
        <v>74210.985178727104</v>
      </c>
      <c r="AE307" s="42">
        <f t="shared" si="74"/>
        <v>663338.15028901736</v>
      </c>
      <c r="AF307" s="42">
        <f t="shared" si="73"/>
        <v>77921.53443766346</v>
      </c>
      <c r="AG307" s="43">
        <v>36482</v>
      </c>
      <c r="AH307" s="38"/>
      <c r="AI307" s="44">
        <v>357.06</v>
      </c>
      <c r="AJ307" s="44">
        <v>354.95</v>
      </c>
      <c r="AK307" s="44">
        <v>350.87</v>
      </c>
      <c r="AL307" s="39"/>
      <c r="AM307" s="39"/>
      <c r="AN307" s="39"/>
      <c r="AO307" s="39"/>
      <c r="AP307" s="43">
        <v>43000</v>
      </c>
      <c r="AQ307" s="43">
        <v>36434</v>
      </c>
      <c r="AR307" s="37" t="s">
        <v>170</v>
      </c>
      <c r="AS307" s="37" t="s">
        <v>192</v>
      </c>
      <c r="AT307" s="37" t="s">
        <v>325</v>
      </c>
      <c r="AU307" s="28">
        <v>2016</v>
      </c>
      <c r="AV307" s="38"/>
      <c r="AW307" s="38"/>
      <c r="AX307" s="38"/>
    </row>
    <row r="308" spans="1:50" x14ac:dyDescent="0.25">
      <c r="A308" s="26" t="s">
        <v>1189</v>
      </c>
      <c r="B308" s="36" t="s">
        <v>1190</v>
      </c>
      <c r="C308" s="37" t="s">
        <v>1190</v>
      </c>
      <c r="D308" s="38">
        <v>777773</v>
      </c>
      <c r="E308" s="37" t="s">
        <v>277</v>
      </c>
      <c r="F308" s="38">
        <v>11</v>
      </c>
      <c r="G308" s="37" t="s">
        <v>176</v>
      </c>
      <c r="H308" s="37" t="s">
        <v>1191</v>
      </c>
      <c r="I308" s="37" t="s">
        <v>279</v>
      </c>
      <c r="J308" s="37" t="s">
        <v>1192</v>
      </c>
      <c r="K308" s="37" t="s">
        <v>169</v>
      </c>
      <c r="L308" s="39">
        <v>160000</v>
      </c>
      <c r="M308" s="40">
        <f t="shared" si="71"/>
        <v>162378.19983484724</v>
      </c>
      <c r="N308" s="40">
        <v>61000</v>
      </c>
      <c r="O308" s="40">
        <v>147973</v>
      </c>
      <c r="P308" s="40"/>
      <c r="Q308" s="40">
        <v>94.43</v>
      </c>
      <c r="R308" s="40">
        <v>36</v>
      </c>
      <c r="S308" s="41" t="s">
        <v>14</v>
      </c>
      <c r="T308" s="40"/>
      <c r="U308" s="40"/>
      <c r="V308" s="41" t="s">
        <v>14</v>
      </c>
      <c r="W308" s="40"/>
      <c r="X308" s="40"/>
      <c r="Y308" s="40">
        <v>0</v>
      </c>
      <c r="Z308" s="41" t="s">
        <v>169</v>
      </c>
      <c r="AA308" s="40"/>
      <c r="AB308" s="40">
        <f t="shared" si="72"/>
        <v>61850.915431560592</v>
      </c>
      <c r="AC308" s="40">
        <f t="shared" si="75"/>
        <v>183781.99834847232</v>
      </c>
      <c r="AD308" s="40">
        <f t="shared" si="76"/>
        <v>64669.572798605048</v>
      </c>
      <c r="AE308" s="42">
        <f t="shared" si="74"/>
        <v>192971.09826589594</v>
      </c>
      <c r="AF308" s="42">
        <f t="shared" si="73"/>
        <v>67903.051438535302</v>
      </c>
      <c r="AG308" s="43">
        <v>36704</v>
      </c>
      <c r="AH308" s="38"/>
      <c r="AI308" s="44">
        <v>87.33</v>
      </c>
      <c r="AJ308" s="44">
        <v>86.75</v>
      </c>
      <c r="AK308" s="44">
        <v>85.72</v>
      </c>
      <c r="AL308" s="39"/>
      <c r="AM308" s="39"/>
      <c r="AN308" s="39"/>
      <c r="AO308" s="39"/>
      <c r="AP308" s="43">
        <v>43146</v>
      </c>
      <c r="AQ308" s="43">
        <v>36833</v>
      </c>
      <c r="AR308" s="37" t="s">
        <v>170</v>
      </c>
      <c r="AS308" s="37" t="s">
        <v>170</v>
      </c>
      <c r="AT308" s="37" t="s">
        <v>281</v>
      </c>
      <c r="AU308" s="28">
        <v>2016</v>
      </c>
      <c r="AV308" s="38"/>
      <c r="AW308" s="38"/>
      <c r="AX308" s="38"/>
    </row>
    <row r="309" spans="1:50" x14ac:dyDescent="0.25">
      <c r="A309" s="14"/>
      <c r="B309" s="47"/>
      <c r="C309" s="47"/>
      <c r="E309" s="47"/>
      <c r="G309" s="47"/>
      <c r="H309" s="19" t="s">
        <v>1193</v>
      </c>
      <c r="I309" s="37"/>
      <c r="J309" s="37"/>
      <c r="K309" s="37"/>
      <c r="L309" s="39"/>
      <c r="M309" s="20" t="e">
        <f>#REF!+#REF!+#REF!+#REF!</f>
        <v>#REF!</v>
      </c>
      <c r="N309" s="20"/>
      <c r="O309" s="20"/>
      <c r="P309" s="20"/>
      <c r="Q309" s="20"/>
      <c r="R309" s="20"/>
      <c r="S309" s="21"/>
      <c r="T309" s="20"/>
      <c r="U309" s="20"/>
      <c r="V309" s="21"/>
      <c r="W309" s="20"/>
      <c r="X309" s="20"/>
      <c r="Y309" s="20"/>
      <c r="Z309" s="21"/>
      <c r="AA309" s="20"/>
      <c r="AB309" s="20" t="e">
        <f>#REF!+#REF!+#REF!+#REF!</f>
        <v>#REF!</v>
      </c>
      <c r="AC309" s="22" t="e">
        <f>#REF!+#REF!+#REF!+#REF!</f>
        <v>#REF!</v>
      </c>
      <c r="AD309" s="23" t="e">
        <f>#REF!+#REF!+#REF!+#REF!</f>
        <v>#REF!</v>
      </c>
      <c r="AE309" s="23" t="e">
        <f>#REF!+#REF!+#REF!+#REF!</f>
        <v>#REF!</v>
      </c>
      <c r="AF309" s="23" t="e">
        <f>#REF!+#REF!+#REF!+#REF!</f>
        <v>#REF!</v>
      </c>
      <c r="AG309" s="22" t="e">
        <f>AE309+AF309</f>
        <v>#REF!</v>
      </c>
      <c r="AP309" s="48"/>
      <c r="AQ309" s="48"/>
      <c r="AR309" s="47"/>
      <c r="AS309" s="47"/>
      <c r="AT309" s="47"/>
    </row>
    <row r="311" spans="1:50" ht="21" x14ac:dyDescent="0.35">
      <c r="A311" s="60" t="s">
        <v>1194</v>
      </c>
      <c r="B311" s="60"/>
      <c r="C311" s="60"/>
      <c r="D311" s="60"/>
      <c r="E311" s="60"/>
      <c r="F311" s="60"/>
      <c r="G311" s="60"/>
      <c r="H311" s="60"/>
      <c r="I311" s="60"/>
      <c r="J311" s="60"/>
      <c r="K311" s="60"/>
      <c r="L311" s="60"/>
      <c r="M311" s="60"/>
      <c r="N311" s="60"/>
      <c r="O311" s="60"/>
      <c r="P311" s="60"/>
      <c r="Q311" s="60"/>
      <c r="R311" s="60"/>
      <c r="S311" s="60"/>
      <c r="T311" s="60"/>
      <c r="U311" s="60"/>
      <c r="V311" s="60"/>
      <c r="W311" s="60"/>
      <c r="X311" s="60"/>
      <c r="Y311" s="60"/>
      <c r="Z311" s="60"/>
      <c r="AA311" s="60"/>
      <c r="AB311" s="60"/>
      <c r="AC311" s="60"/>
      <c r="AD311" s="60"/>
      <c r="AE311" s="60"/>
      <c r="AF311" s="60"/>
      <c r="AG311" s="60"/>
      <c r="AH311" s="60"/>
      <c r="AI311" s="60"/>
      <c r="AJ311" s="60"/>
      <c r="AK311" s="60"/>
      <c r="AL311" s="60"/>
      <c r="AM311" s="60"/>
      <c r="AN311" s="60"/>
      <c r="AO311" s="60"/>
      <c r="AP311" s="60"/>
      <c r="AQ311" s="60"/>
      <c r="AR311" s="60"/>
      <c r="AS311" s="60"/>
      <c r="AT311" s="60"/>
    </row>
    <row r="312" spans="1:50" x14ac:dyDescent="0.25">
      <c r="AB312" s="45"/>
      <c r="AC312" s="55">
        <v>2019</v>
      </c>
      <c r="AD312" s="56"/>
      <c r="AE312" s="53">
        <v>2020</v>
      </c>
      <c r="AF312" s="54"/>
    </row>
    <row r="313" spans="1:50" x14ac:dyDescent="0.25">
      <c r="AB313" s="45"/>
      <c r="AC313" s="10" t="s">
        <v>1194</v>
      </c>
      <c r="AE313" s="10" t="s">
        <v>1194</v>
      </c>
    </row>
    <row r="314" spans="1:50" x14ac:dyDescent="0.25">
      <c r="A314" s="19" t="s">
        <v>221</v>
      </c>
      <c r="B314" s="37" t="s">
        <v>222</v>
      </c>
      <c r="C314" s="37" t="s">
        <v>222</v>
      </c>
      <c r="D314" s="38">
        <v>772724</v>
      </c>
      <c r="E314" s="37" t="s">
        <v>188</v>
      </c>
      <c r="F314" s="38">
        <v>11</v>
      </c>
      <c r="G314" s="37" t="s">
        <v>176</v>
      </c>
      <c r="H314" s="37" t="s">
        <v>223</v>
      </c>
      <c r="I314" s="37" t="s">
        <v>224</v>
      </c>
      <c r="J314" s="37" t="s">
        <v>225</v>
      </c>
      <c r="K314" s="37" t="s">
        <v>169</v>
      </c>
      <c r="L314" s="39">
        <v>3600000</v>
      </c>
      <c r="M314" s="40">
        <f>122.9*L314/121.1</f>
        <v>3653509.496284063</v>
      </c>
      <c r="N314" s="40">
        <v>175000</v>
      </c>
      <c r="O314" s="40">
        <v>3255394</v>
      </c>
      <c r="P314" s="40">
        <v>443647</v>
      </c>
      <c r="Q314" s="40">
        <v>2124.7199999999998</v>
      </c>
      <c r="R314" s="40">
        <v>103.29</v>
      </c>
      <c r="S314" s="41" t="s">
        <v>14</v>
      </c>
      <c r="T314" s="40"/>
      <c r="U314" s="40"/>
      <c r="V314" s="41" t="s">
        <v>14</v>
      </c>
      <c r="W314" s="40"/>
      <c r="X314" s="40"/>
      <c r="Y314" s="40">
        <v>0</v>
      </c>
      <c r="Z314" s="41" t="s">
        <v>169</v>
      </c>
      <c r="AA314" s="40"/>
      <c r="AB314" s="40">
        <f>116.3*N314/114.7</f>
        <v>177441.1508282476</v>
      </c>
      <c r="AC314" s="40"/>
      <c r="AD314" s="40"/>
      <c r="AE314" s="42">
        <v>126592</v>
      </c>
      <c r="AF314" s="42"/>
      <c r="AG314" s="43"/>
      <c r="AH314" s="38"/>
      <c r="AI314" s="44">
        <v>2183.17</v>
      </c>
      <c r="AJ314" s="44">
        <v>2170.2600000000002</v>
      </c>
      <c r="AK314" s="44">
        <v>2145.35</v>
      </c>
      <c r="AL314" s="39"/>
      <c r="AM314" s="39"/>
      <c r="AN314" s="39"/>
      <c r="AO314" s="39"/>
      <c r="AP314" s="43">
        <v>42964</v>
      </c>
      <c r="AQ314" s="43">
        <v>36434</v>
      </c>
      <c r="AR314" s="37" t="s">
        <v>170</v>
      </c>
      <c r="AS314" s="37" t="s">
        <v>192</v>
      </c>
      <c r="AT314" s="37"/>
    </row>
    <row r="332" spans="13:13" x14ac:dyDescent="0.25">
      <c r="M332" s="33"/>
    </row>
  </sheetData>
  <autoFilter ref="A4:AX309" xr:uid="{F1DBCC49-682E-425A-A278-84433DC5C753}"/>
  <mergeCells count="6">
    <mergeCell ref="AE312:AF312"/>
    <mergeCell ref="AC312:AD312"/>
    <mergeCell ref="M2:AB2"/>
    <mergeCell ref="AC2:AD2"/>
    <mergeCell ref="AE2:AF2"/>
    <mergeCell ref="A311:AT3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Vragen_en_antwoorden_327495_ins</vt:lpstr>
      <vt:lpstr>Alle adressen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Bonhof, Niek</dc:creator>
  <cp:keywords/>
  <dc:description/>
  <cp:lastModifiedBy>JoepNaterop</cp:lastModifiedBy>
  <cp:revision/>
  <dcterms:created xsi:type="dcterms:W3CDTF">2021-10-04T10:47:45Z</dcterms:created>
  <dcterms:modified xsi:type="dcterms:W3CDTF">2021-10-11T13:12:29Z</dcterms:modified>
  <cp:category/>
  <cp:contentStatus/>
</cp:coreProperties>
</file>