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mc:AlternateContent xmlns:mc="http://schemas.openxmlformats.org/markup-compatibility/2006">
    <mc:Choice Requires="x15">
      <x15ac:absPath xmlns:x15ac="http://schemas.microsoft.com/office/spreadsheetml/2010/11/ac" url="H:\Trajecten\GEZAMENLIJKE TRAJECTEN\1. Lopend\Verzekeringen\Brandverzekering\Veldhoven\"/>
    </mc:Choice>
  </mc:AlternateContent>
  <xr:revisionPtr revIDLastSave="0" documentId="8_{CFEE3030-EF44-4C3D-B1D7-5D787E0455DC}" xr6:coauthVersionLast="45" xr6:coauthVersionMax="45" xr10:uidLastSave="{00000000-0000-0000-0000-000000000000}"/>
  <bookViews>
    <workbookView xWindow="-120" yWindow="-120" windowWidth="29040" windowHeight="14940" xr2:uid="{00000000-000D-0000-FFFF-FFFF00000000}"/>
  </bookViews>
  <sheets>
    <sheet name="specificatie" sheetId="1" r:id="rId1"/>
  </sheets>
  <definedNames>
    <definedName name="_xlnm._FilterDatabase" localSheetId="0" hidden="1">specificatie!$A$4:$O$121</definedName>
    <definedName name="_xlnm.Print_Area" localSheetId="0">specificatie!$A$1:$O$121</definedName>
    <definedName name="_xlnm.Print_Titles" localSheetId="0">specificatie!$4:$6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36" i="1" l="1"/>
  <c r="L17" i="1"/>
  <c r="L91" i="1"/>
  <c r="L13" i="1"/>
  <c r="L99" i="1"/>
  <c r="L97" i="1"/>
  <c r="L50" i="1"/>
  <c r="L49" i="1"/>
  <c r="L48" i="1"/>
  <c r="L47" i="1"/>
  <c r="L135" i="1" l="1"/>
  <c r="J125" i="1" s="1"/>
  <c r="L136" i="1"/>
  <c r="J126" i="1" s="1"/>
  <c r="L137" i="1"/>
  <c r="J127" i="1" s="1"/>
  <c r="L74" i="1" l="1"/>
  <c r="L78" i="1"/>
  <c r="L79" i="1"/>
  <c r="L105" i="1"/>
  <c r="L106" i="1"/>
  <c r="K121" i="1"/>
  <c r="J31" i="1" l="1"/>
  <c r="L31" i="1" s="1"/>
  <c r="J76" i="1" l="1"/>
  <c r="L76" i="1" s="1"/>
  <c r="J51" i="1"/>
  <c r="L51" i="1" s="1"/>
  <c r="J93" i="1"/>
  <c r="L93" i="1" s="1"/>
  <c r="J52" i="1"/>
  <c r="L52" i="1" s="1"/>
  <c r="J12" i="1"/>
  <c r="L12" i="1" s="1"/>
  <c r="J110" i="1"/>
  <c r="L110" i="1" s="1"/>
  <c r="J34" i="1"/>
  <c r="L34" i="1" s="1"/>
  <c r="J21" i="1"/>
  <c r="L21" i="1" s="1"/>
  <c r="J102" i="1" l="1"/>
  <c r="L102" i="1" s="1"/>
  <c r="J32" i="1" l="1"/>
  <c r="L32" i="1" s="1"/>
  <c r="J64" i="1"/>
  <c r="L64" i="1" s="1"/>
  <c r="J98" i="1"/>
  <c r="L98" i="1" s="1"/>
  <c r="J19" i="1"/>
  <c r="L19" i="1" s="1"/>
  <c r="J72" i="1"/>
  <c r="L72" i="1" s="1"/>
  <c r="J82" i="1"/>
  <c r="L82" i="1" s="1"/>
  <c r="J68" i="1"/>
  <c r="L68" i="1" s="1"/>
  <c r="J108" i="1"/>
  <c r="L108" i="1" s="1"/>
  <c r="J43" i="1" l="1"/>
  <c r="L43" i="1" s="1"/>
  <c r="J58" i="1" l="1"/>
  <c r="L58" i="1" s="1"/>
  <c r="J42" i="1" l="1"/>
  <c r="L42" i="1" s="1"/>
  <c r="J60" i="1" l="1"/>
  <c r="L60" i="1" s="1"/>
  <c r="J116" i="1" l="1"/>
  <c r="L116" i="1" s="1"/>
  <c r="J44" i="1" l="1"/>
  <c r="L44" i="1" s="1"/>
  <c r="J57" i="1"/>
  <c r="L57" i="1" s="1"/>
  <c r="J15" i="1" l="1"/>
  <c r="L15" i="1" s="1"/>
  <c r="J22" i="1"/>
  <c r="L22" i="1" s="1"/>
  <c r="J84" i="1"/>
  <c r="L84" i="1" s="1"/>
  <c r="J16" i="1"/>
  <c r="L16" i="1" s="1"/>
  <c r="J26" i="1"/>
  <c r="L26" i="1" s="1"/>
  <c r="J29" i="1"/>
  <c r="L29" i="1" s="1"/>
  <c r="J63" i="1"/>
  <c r="L63" i="1" s="1"/>
  <c r="J55" i="1"/>
  <c r="L55" i="1" s="1"/>
  <c r="J39" i="1"/>
  <c r="L39" i="1" s="1"/>
  <c r="J25" i="1"/>
  <c r="L25" i="1" s="1"/>
  <c r="J27" i="1"/>
  <c r="L27" i="1" s="1"/>
  <c r="J23" i="1"/>
  <c r="L23" i="1" s="1"/>
  <c r="J18" i="1"/>
  <c r="L18" i="1" s="1"/>
  <c r="J77" i="1"/>
  <c r="L77" i="1" s="1"/>
  <c r="J53" i="1"/>
  <c r="L53" i="1" s="1"/>
  <c r="J70" i="1"/>
  <c r="L70" i="1" s="1"/>
  <c r="J83" i="1"/>
  <c r="L83" i="1" s="1"/>
  <c r="J24" i="1"/>
  <c r="L24" i="1" s="1"/>
  <c r="J67" i="1"/>
  <c r="L67" i="1" s="1"/>
  <c r="J28" i="1"/>
  <c r="L28" i="1" s="1"/>
  <c r="J41" i="1"/>
  <c r="L41" i="1" s="1"/>
  <c r="J71" i="1"/>
  <c r="L71" i="1" s="1"/>
  <c r="J56" i="1"/>
  <c r="L56" i="1" s="1"/>
  <c r="J38" i="1"/>
  <c r="L38" i="1" s="1"/>
  <c r="J35" i="1"/>
  <c r="L35" i="1" s="1"/>
  <c r="J66" i="1"/>
  <c r="L66" i="1" s="1"/>
  <c r="J62" i="1"/>
  <c r="L62" i="1" s="1"/>
  <c r="J65" i="1"/>
  <c r="L65" i="1" s="1"/>
  <c r="J54" i="1"/>
  <c r="L54" i="1" s="1"/>
  <c r="J109" i="1"/>
  <c r="L109" i="1" s="1"/>
  <c r="J33" i="1"/>
  <c r="L33" i="1" s="1"/>
  <c r="J30" i="1"/>
  <c r="L30" i="1" s="1"/>
  <c r="J59" i="1"/>
  <c r="L59" i="1" s="1"/>
  <c r="J11" i="1"/>
  <c r="J10" i="1"/>
  <c r="J9" i="1"/>
  <c r="L9" i="1" s="1"/>
  <c r="J8" i="1"/>
  <c r="L8" i="1" s="1"/>
  <c r="L10" i="1" l="1"/>
  <c r="L11" i="1"/>
  <c r="J73" i="1"/>
  <c r="L73" i="1" s="1"/>
  <c r="J85" i="1"/>
  <c r="L85" i="1" s="1"/>
  <c r="J69" i="1"/>
  <c r="L69" i="1" s="1"/>
  <c r="J90" i="1"/>
  <c r="L90" i="1" s="1"/>
  <c r="J118" i="1"/>
  <c r="L118" i="1" s="1"/>
  <c r="J94" i="1"/>
  <c r="L94" i="1" s="1"/>
  <c r="J113" i="1"/>
  <c r="L113" i="1" s="1"/>
  <c r="J104" i="1"/>
  <c r="L104" i="1" s="1"/>
  <c r="J103" i="1"/>
  <c r="L103" i="1" s="1"/>
  <c r="J100" i="1"/>
  <c r="L100" i="1" s="1"/>
  <c r="J95" i="1"/>
  <c r="L95" i="1" s="1"/>
  <c r="J20" i="1"/>
  <c r="L20" i="1" s="1"/>
  <c r="J89" i="1"/>
  <c r="L89" i="1" s="1"/>
  <c r="J117" i="1"/>
  <c r="L117" i="1" s="1"/>
  <c r="J96" i="1"/>
  <c r="L96" i="1" s="1"/>
  <c r="J88" i="1"/>
  <c r="L88" i="1" s="1"/>
  <c r="J107" i="1" l="1"/>
  <c r="L107" i="1" s="1"/>
  <c r="J7" i="1"/>
  <c r="J61" i="1"/>
  <c r="J115" i="1"/>
  <c r="L115" i="1" s="1"/>
  <c r="J112" i="1"/>
  <c r="L112" i="1" s="1"/>
  <c r="J14" i="1"/>
  <c r="J87" i="1"/>
  <c r="L87" i="1" s="1"/>
  <c r="J75" i="1"/>
  <c r="L75" i="1" s="1"/>
  <c r="J46" i="1"/>
  <c r="L46" i="1" s="1"/>
  <c r="J101" i="1"/>
  <c r="L101" i="1" s="1"/>
  <c r="J81" i="1"/>
  <c r="L81" i="1" s="1"/>
  <c r="J45" i="1"/>
  <c r="L45" i="1" s="1"/>
  <c r="J86" i="1"/>
  <c r="L86" i="1" s="1"/>
  <c r="J114" i="1"/>
  <c r="L114" i="1" s="1"/>
  <c r="J119" i="1"/>
  <c r="L119" i="1" s="1"/>
  <c r="J80" i="1"/>
  <c r="L80" i="1" s="1"/>
  <c r="J111" i="1"/>
  <c r="L111" i="1" s="1"/>
  <c r="L14" i="1" l="1"/>
  <c r="L61" i="1"/>
  <c r="J37" i="1"/>
  <c r="L37" i="1" s="1"/>
  <c r="L7" i="1"/>
  <c r="J121" i="1" l="1"/>
  <c r="L1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Petra Cornelisse</author>
    <author>Harry Schoemaker</author>
  </authors>
  <commentList>
    <comment ref="I14" authorId="0" shapeId="0" xr:uid="{5BFDEB4C-26FB-4F10-8072-57EE39DE2EBA}">
      <text>
        <r>
          <rPr>
            <b/>
            <sz val="9"/>
            <color indexed="81"/>
            <rFont val="Tahoma"/>
            <family val="2"/>
          </rPr>
          <t xml:space="preserve">Harry Schoemaker:
</t>
        </r>
        <r>
          <rPr>
            <sz val="9"/>
            <color indexed="81"/>
            <rFont val="Tahoma"/>
            <family val="2"/>
          </rPr>
          <t xml:space="preserve">Mail Veldvest/Susan van Veghel 310120:
Extra investering aanschaf diverse overige hardware:
- hardware ICT (5 jaar) € 1.059
Mail Inge de Boer met kopiemail Susan van Veghel 150121:
ICT werkplekken medewerkers: € 25.359
ICT iPads/chromebooks leerlingen: € 14.231
</t>
        </r>
      </text>
    </comment>
    <comment ref="J20" authorId="1" shapeId="0" xr:uid="{C6776DBF-B10C-4672-A4D3-90572B2BE3ED}">
      <text>
        <r>
          <rPr>
            <b/>
            <sz val="9"/>
            <color indexed="81"/>
            <rFont val="Tahoma"/>
            <family val="2"/>
          </rPr>
          <t>Harry Schoemaker:</t>
        </r>
        <r>
          <rPr>
            <sz val="9"/>
            <color indexed="81"/>
            <rFont val="Tahoma"/>
            <family val="2"/>
          </rPr>
          <t xml:space="preserve">
Mail Inge de Boer 180121 met kopiemail Susan van Veghel 150121:
Toevoegen aan inventaris:
- ICT werkplekken medewerkers: € 14.878
- ICT iPads/Chromebooks leerlingen: € 25.320</t>
        </r>
      </text>
    </comment>
    <comment ref="D30" authorId="1" shapeId="0" xr:uid="{00000000-0006-0000-0000-000004000000}">
      <text>
        <r>
          <rPr>
            <b/>
            <sz val="9"/>
            <color indexed="81"/>
            <rFont val="Tahoma"/>
            <family val="2"/>
          </rPr>
          <t>Harry Schoemaker:</t>
        </r>
        <r>
          <rPr>
            <sz val="9"/>
            <color indexed="81"/>
            <rFont val="Tahoma"/>
            <family val="2"/>
          </rPr>
          <t xml:space="preserve">
Mail 250419 Inge de Boer (beleidsmw.onderwijs):
Splitsing inventaris tussen Aan 't Heike en Dick Bruna in verhouding tot het aantal gebruikte meters ruimte:
- Aan 't Heike 1.221 m2;
- Dick Bruna 382 m2.</t>
        </r>
      </text>
    </comment>
    <comment ref="J30" authorId="1" shapeId="0" xr:uid="{DE6EA5C9-8597-4EEA-8487-CF1F8C911182}">
      <text>
        <r>
          <rPr>
            <b/>
            <sz val="9"/>
            <color indexed="81"/>
            <rFont val="Tahoma"/>
            <family val="2"/>
          </rPr>
          <t>Harry Schoemaker:</t>
        </r>
        <r>
          <rPr>
            <sz val="9"/>
            <color indexed="81"/>
            <rFont val="Tahoma"/>
            <family val="2"/>
          </rPr>
          <t xml:space="preserve">
Mail Veldvest/Susan van Veghel 310120:
Extra investering iPads/chromebooks en aanschaf diverse overige hardware:
- hardware ICT (5 jaar) € 12.462
- tablets/chromebooks (3 jaar) € 19.314</t>
        </r>
      </text>
    </comment>
    <comment ref="D31" authorId="1" shapeId="0" xr:uid="{00000000-0006-0000-0000-000005000000}">
      <text>
        <r>
          <rPr>
            <b/>
            <sz val="9"/>
            <color indexed="81"/>
            <rFont val="Tahoma"/>
            <family val="2"/>
          </rPr>
          <t>Harry Schoemaker:</t>
        </r>
        <r>
          <rPr>
            <sz val="9"/>
            <color indexed="81"/>
            <rFont val="Tahoma"/>
            <family val="2"/>
          </rPr>
          <t xml:space="preserve">
Mail 250419 Inge de Boer (beleidsmw.onderwijs):
Splitsing inventaris tussen Aan 't Heike en Dick Bruna in verhouding tot het aantal gebruikte meters ruimte:
- Aan 't Heike 1.221 m2;
- Dick Bruna 382 m2.</t>
        </r>
      </text>
    </comment>
    <comment ref="J31" authorId="1" shapeId="0" xr:uid="{BC9B8389-0F65-4B6D-A470-6DE6BDB0A997}">
      <text>
        <r>
          <rPr>
            <b/>
            <sz val="9"/>
            <color indexed="81"/>
            <rFont val="Tahoma"/>
            <family val="2"/>
          </rPr>
          <t>Harry Schoemaker:</t>
        </r>
        <r>
          <rPr>
            <sz val="9"/>
            <color indexed="81"/>
            <rFont val="Tahoma"/>
            <family val="2"/>
          </rPr>
          <t xml:space="preserve">
Mail RBOB De Kempen/Mari Swinkels 200220: huidige investaris € 65.000</t>
        </r>
      </text>
    </comment>
    <comment ref="D36" authorId="1" shapeId="0" xr:uid="{00000000-0006-0000-0000-000006000000}">
      <text>
        <r>
          <rPr>
            <b/>
            <sz val="9"/>
            <color indexed="81"/>
            <rFont val="Tahoma"/>
            <family val="2"/>
          </rPr>
          <t xml:space="preserve">Mail Frank van Kruijsdijk 020414:
</t>
        </r>
        <r>
          <rPr>
            <sz val="9"/>
            <color indexed="81"/>
            <rFont val="Tahoma"/>
            <family val="2"/>
          </rPr>
          <t>Oplevering op 25 april. Nog niet bekend is, of tijdelijke huisvesting aan Rapportstraat 64 en nog niet gesloopte gebouw Pastoor Jansenplein 15 onmiddellijk ontruimd worden of dat dit pas vanaf het nieuwe schooljaar plaatsvindt. 
De inventaris van beide gebouwen wordt overgeheveld naar de MFA.</t>
        </r>
        <r>
          <rPr>
            <b/>
            <sz val="9"/>
            <color indexed="81"/>
            <rFont val="Tahoma"/>
            <family val="2"/>
          </rPr>
          <t xml:space="preserve">
</t>
        </r>
        <r>
          <rPr>
            <sz val="9"/>
            <color indexed="81"/>
            <rFont val="Tahoma"/>
            <family val="2"/>
          </rPr>
          <t xml:space="preserve">Gebruikers:
- basisschool Op Dreef (2.621 m²)
- Korein buitenschoolse opvang en kinderdagopvang (1.226 m²)
- logopediepraktijk (30 m²)
- gymzaal (577 m²)
4.454 m2 totaal
</t>
        </r>
      </text>
    </comment>
    <comment ref="J37" authorId="1" shapeId="0" xr:uid="{956E7506-D7E0-4500-ADF3-7EA914951960}">
      <text>
        <r>
          <rPr>
            <b/>
            <sz val="9"/>
            <color indexed="81"/>
            <rFont val="Tahoma"/>
            <family val="2"/>
          </rPr>
          <t>Harry Schoemaker:</t>
        </r>
        <r>
          <rPr>
            <sz val="9"/>
            <color indexed="81"/>
            <rFont val="Tahoma"/>
            <family val="2"/>
          </rPr>
          <t xml:space="preserve">
Mail Veldvest/Susan van Veghel 310120:
Extra investering aanschaf diverse overige hardware:
- hardware ICT (5 jaar) € 13.312
Mail Inge de Boer 180121 met kopiemail Susan van Veghel 150121:
- ICT iPads/chromebooks leerlingen: € 12.886</t>
        </r>
      </text>
    </comment>
    <comment ref="D44" authorId="1" shapeId="0" xr:uid="{00000000-0006-0000-0000-00000C000000}">
      <text>
        <r>
          <rPr>
            <b/>
            <sz val="9"/>
            <color indexed="81"/>
            <rFont val="Tahoma"/>
            <family val="2"/>
          </rPr>
          <t>Harry Schoemaker:</t>
        </r>
        <r>
          <rPr>
            <sz val="9"/>
            <color indexed="81"/>
            <rFont val="Tahoma"/>
            <family val="2"/>
          </rPr>
          <t xml:space="preserve">
Mail Thamar Dirkx 2110 ontvangen: Prins Willem-Alexanderschool is verhuisd van Blaarthemseweg 83 en Lange Kruisweg 9. De inventarissen van respectievelijk € 425.911 en € 227.065 gaan over naar Kempen Campus.</t>
        </r>
      </text>
    </comment>
    <comment ref="J44" authorId="1" shapeId="0" xr:uid="{F287ABE2-6574-4B59-BC10-69FAD7FFAF81}">
      <text>
        <r>
          <rPr>
            <b/>
            <sz val="9"/>
            <color indexed="81"/>
            <rFont val="Tahoma"/>
            <family val="2"/>
          </rPr>
          <t>Harry Schoemaker:</t>
        </r>
        <r>
          <rPr>
            <sz val="9"/>
            <color indexed="81"/>
            <rFont val="Tahoma"/>
            <family val="2"/>
          </rPr>
          <t xml:space="preserve">
Mail Inge de Boer 180121 met kopiemail Susan van Veghel 150121:
Toevoegen aan inventaris:
- ICT werkplekken medewerkers: € 25.660
- ICT iPads/Chromebooks leerlingen: € 25.757</t>
        </r>
      </text>
    </comment>
    <comment ref="D47" authorId="1" shapeId="0" xr:uid="{00000000-0006-0000-0000-00000A000000}">
      <text>
        <r>
          <rPr>
            <b/>
            <sz val="9"/>
            <color indexed="81"/>
            <rFont val="Tahoma"/>
            <family val="2"/>
          </rPr>
          <t>Harry Schoemaker:</t>
        </r>
        <r>
          <rPr>
            <sz val="9"/>
            <color indexed="81"/>
            <rFont val="Tahoma"/>
            <family val="2"/>
          </rPr>
          <t xml:space="preserve">
Mondelinge info Herbert vd Hoek 211216: Pand geschikt gemaakt voor toevoeging PWA-school medio augustus. Pand binnenin aangepast. Lokalen anders verdeeld en vergroot of verkleind. Geen bouwkundige aanpassingen en dus ook geen bouwvergunning aangevraagd.</t>
        </r>
      </text>
    </comment>
    <comment ref="J61" authorId="1" shapeId="0" xr:uid="{89E95362-308A-49BB-8AC3-33E43E3D8F31}">
      <text>
        <r>
          <rPr>
            <b/>
            <sz val="9"/>
            <color indexed="81"/>
            <rFont val="Tahoma"/>
            <family val="2"/>
          </rPr>
          <t>Harry Schoemaker:</t>
        </r>
        <r>
          <rPr>
            <sz val="9"/>
            <color indexed="81"/>
            <rFont val="Tahoma"/>
            <family val="2"/>
          </rPr>
          <t xml:space="preserve">
Mail Thamar Dirkx 010720: 
Plaatsing 111 zonnepanelen per 010820.</t>
        </r>
      </text>
    </comment>
    <comment ref="J62" authorId="1" shapeId="0" xr:uid="{6475DB34-D680-4F6A-A8AD-8555A2381CC5}">
      <text>
        <r>
          <rPr>
            <b/>
            <sz val="9"/>
            <color indexed="81"/>
            <rFont val="Tahoma"/>
            <family val="2"/>
          </rPr>
          <t>Harry Schoemaker:</t>
        </r>
        <r>
          <rPr>
            <sz val="9"/>
            <color indexed="81"/>
            <rFont val="Tahoma"/>
            <family val="2"/>
          </rPr>
          <t xml:space="preserve">
Mail Veldvest/Susan van Veghel 310120:
Extra investering aanschaf diverse overige hardware:
- hardware ICT (5 jaar) € 8.316</t>
        </r>
      </text>
    </comment>
    <comment ref="J69" authorId="1" shapeId="0" xr:uid="{0CC905C5-601A-4EDC-A69B-3514E9540D03}">
      <text>
        <r>
          <rPr>
            <b/>
            <sz val="9"/>
            <color indexed="81"/>
            <rFont val="Tahoma"/>
            <family val="2"/>
          </rPr>
          <t>Harry Schoemaker:</t>
        </r>
        <r>
          <rPr>
            <sz val="9"/>
            <color indexed="81"/>
            <rFont val="Tahoma"/>
            <family val="2"/>
          </rPr>
          <t xml:space="preserve">
Mail Thamar Dirkx 010720: 
Plaatsing 101 zonnepanelen per 010820.</t>
        </r>
      </text>
    </comment>
    <comment ref="J70" authorId="1" shapeId="0" xr:uid="{79F32284-B40E-4D36-9885-27658A9F159B}">
      <text>
        <r>
          <rPr>
            <b/>
            <sz val="9"/>
            <color indexed="81"/>
            <rFont val="Tahoma"/>
            <family val="2"/>
          </rPr>
          <t>Harry Schoemaker:</t>
        </r>
        <r>
          <rPr>
            <sz val="9"/>
            <color indexed="81"/>
            <rFont val="Tahoma"/>
            <family val="2"/>
          </rPr>
          <t xml:space="preserve">
Mail Veldvest/Susan van Veghel 310120:
Extra investering iPads/chromebooks en aanschaf diverse overige hardware:
- hardware ICT (5 jaar) € 3.209
- tablets/chromebooks (3 jaar) € 36.990</t>
        </r>
      </text>
    </comment>
    <comment ref="J74" authorId="1" shapeId="0" xr:uid="{0DE52F93-B791-4411-9C37-A30712F0FA9A}">
      <text>
        <r>
          <rPr>
            <b/>
            <sz val="9"/>
            <color indexed="81"/>
            <rFont val="Tahoma"/>
            <family val="2"/>
          </rPr>
          <t>Harry Schoemaker:</t>
        </r>
        <r>
          <rPr>
            <sz val="9"/>
            <color indexed="81"/>
            <rFont val="Tahoma"/>
            <family val="2"/>
          </rPr>
          <t xml:space="preserve">
Mail Marino Roijmans 150720:
Wij gaan daar tijdelijke huisvesting realiseren voor de duur van 7 tot 10 jaar. De exacte periode zal daarbij afhankelijk zijn van het aanbod van kinderen voor die specifieke school in de loop der tijd. Het gebouw zal gebruikt gaan worden door Veldvest (287 m2) en gedeeltelijk door ons verhuurd gaan worden aan kinderopvang Nummereen (188 m2). Dit gelijk aan de overige schoolgebouwen in Veldhoven. Het gebouw wordt vanaf volgende week ter plaatse opgebouwd. Daarbij worden op 20 en 21 juli de units geplaatst. De afbouw vindt tot 14 augustus plaats. Het lijkt mij dat we vanaf aanstaande maandag 20/7 het geheel moeten gaan verzekeren.
De kosten voor het plaatsen en leveren van sec het gebouw komt ongeveer neer op €500.000 excl. BTW. Dit is dus exclusief de grondkosten, welke al in bezit was van de gemeente Veldhoven. De inrichting van het gebouw wordt gedaan door de school en kinderopvang zelf. Naar mijn mening zal de wijze van verzekeren in lijn moeten zijn met de overige schoollocaties.
</t>
        </r>
      </text>
    </comment>
    <comment ref="J75" authorId="1" shapeId="0" xr:uid="{42395BE8-9398-4A49-B6FE-B6064F8B3051}">
      <text>
        <r>
          <rPr>
            <b/>
            <sz val="9"/>
            <color indexed="81"/>
            <rFont val="Tahoma"/>
            <family val="2"/>
          </rPr>
          <t>Harry Schoemaker:</t>
        </r>
        <r>
          <rPr>
            <sz val="9"/>
            <color indexed="81"/>
            <rFont val="Tahoma"/>
            <family val="2"/>
          </rPr>
          <t xml:space="preserve">
Mail Veldvest/Susan van Veghel 310120:
Extra investering iPads/chromebooks en aanschaf diverse overige hardware:
- hardware ICT (5 jaar) € 5.177
- tablets/chromebooks (3 jaar) € 22.194
Mail Inge de Boer 230720:
Als gevolg van de tijdelijke uitbreiding wordt er voor Veldvest 287 m2 bijgebouwd x kosten 1e inrichting à € 140,45 per m2 = € 40.500,- extra inventaris.
Mail Inge de Boer 180121 met kopiemail Susan van Veghel 150121:
ICT werkplekken medewerkers: € 10.994.</t>
        </r>
      </text>
    </comment>
    <comment ref="J78" authorId="1" shapeId="0" xr:uid="{59DD3820-1FF8-4D87-BF5C-FE6EF609957A}">
      <text>
        <r>
          <rPr>
            <b/>
            <sz val="9"/>
            <color indexed="81"/>
            <rFont val="Tahoma"/>
            <family val="2"/>
          </rPr>
          <t>Harry Schoemaker:</t>
        </r>
        <r>
          <rPr>
            <sz val="9"/>
            <color indexed="81"/>
            <rFont val="Tahoma"/>
            <family val="2"/>
          </rPr>
          <t xml:space="preserve">
Mail Ravin Ramcharan 280920:
Tijdelijke units Zuiderbos vanaf 3009 verzekeren voor € 210.000,-</t>
        </r>
      </text>
    </comment>
    <comment ref="J79" authorId="1" shapeId="0" xr:uid="{4DF52B92-6D3B-47BC-B496-E2117058B7F2}">
      <text>
        <r>
          <rPr>
            <b/>
            <sz val="9"/>
            <color indexed="81"/>
            <rFont val="Tahoma"/>
            <family val="2"/>
          </rPr>
          <t>Harry Schoemaker:</t>
        </r>
        <r>
          <rPr>
            <sz val="9"/>
            <color indexed="81"/>
            <rFont val="Tahoma"/>
            <family val="2"/>
          </rPr>
          <t xml:space="preserve">
Mail Inge de Boer 0610 met kopiemail directeur Mark Oldenburg van Zuiderbos: "Als gevolg van de uitbreiding op de locatie Veldhoven mag het verzekerde bedrag van de inboedelverzekering bij de gemeente worden opgehoogd met een bedrag van € 25.000,00.
Inclusief berekend op verstelbare leerlingen- en docentwerktafels."
</t>
        </r>
      </text>
    </comment>
    <comment ref="J81" authorId="1" shapeId="0" xr:uid="{957BAC90-CFFB-4DF6-9725-246A3B6696A1}">
      <text>
        <r>
          <rPr>
            <b/>
            <sz val="9"/>
            <color indexed="81"/>
            <rFont val="Tahoma"/>
            <family val="2"/>
          </rPr>
          <t>Harry Schoemaker:</t>
        </r>
        <r>
          <rPr>
            <sz val="9"/>
            <color indexed="81"/>
            <rFont val="Tahoma"/>
            <family val="2"/>
          </rPr>
          <t xml:space="preserve">
Mail Veldvest/Susan van Veghel 310120:
Extra investering iPads/chromebooks en aanschaf diverse overige hardware:
- hardware ICT (5 jaar) € 11.196
- tablets/chromebooks (3 jaar) € 5.589
Mail Inge de Boer 180121 met kopiemail Susan van Veghel 150121:
ICT iPads /chromebooks leerlingen: € 36.113</t>
        </r>
      </text>
    </comment>
    <comment ref="J83" authorId="1" shapeId="0" xr:uid="{5211B396-B180-4A41-A8ED-0276D50F5B1D}">
      <text>
        <r>
          <rPr>
            <b/>
            <sz val="9"/>
            <color indexed="81"/>
            <rFont val="Tahoma"/>
            <family val="2"/>
          </rPr>
          <t>Harry Schoemaker:</t>
        </r>
        <r>
          <rPr>
            <sz val="9"/>
            <color indexed="81"/>
            <rFont val="Tahoma"/>
            <family val="2"/>
          </rPr>
          <t xml:space="preserve">
Mail RBOB De Kempen/Mari Swinkels 200220: huidige investaris € 287.000</t>
        </r>
      </text>
    </comment>
    <comment ref="J94" authorId="1" shapeId="0" xr:uid="{E4722DA3-B1A0-4A1E-864F-56D12D5E4CFD}">
      <text>
        <r>
          <rPr>
            <b/>
            <sz val="9"/>
            <color indexed="81"/>
            <rFont val="Tahoma"/>
            <family val="2"/>
          </rPr>
          <t>Harry Schoemaker:</t>
        </r>
        <r>
          <rPr>
            <sz val="9"/>
            <color indexed="81"/>
            <rFont val="Tahoma"/>
            <family val="2"/>
          </rPr>
          <t xml:space="preserve">
Mail RBOB De Kempen/Mari Swinkels 200220: huidige investaris € 432.000</t>
        </r>
      </text>
    </comment>
    <comment ref="J95" authorId="1" shapeId="0" xr:uid="{CFC5D916-4928-42D4-B46A-F33FB3345DE2}">
      <text>
        <r>
          <rPr>
            <b/>
            <sz val="9"/>
            <color indexed="81"/>
            <rFont val="Tahoma"/>
            <family val="2"/>
          </rPr>
          <t>Harry Schoemaker:</t>
        </r>
        <r>
          <rPr>
            <sz val="9"/>
            <color indexed="81"/>
            <rFont val="Tahoma"/>
            <family val="2"/>
          </rPr>
          <t xml:space="preserve">
Mail Inge de Boer 180121 met kopiemail Susan van Veghel 150121:
Toevoegen aan inventaris:
- ICT werkplekken medewerkers: € 1.993
- ICT iPads/Chromebooks leerlingen: € 6.214</t>
        </r>
      </text>
    </comment>
    <comment ref="D99" authorId="1" shapeId="0" xr:uid="{00000000-0006-0000-0000-000021000000}">
      <text>
        <r>
          <rPr>
            <b/>
            <sz val="9"/>
            <color indexed="81"/>
            <rFont val="Tahoma"/>
            <family val="2"/>
          </rPr>
          <t xml:space="preserve">Mail Jack de Graaf 060614:
</t>
        </r>
        <r>
          <rPr>
            <sz val="9"/>
            <color indexed="81"/>
            <rFont val="Tahoma"/>
            <family val="2"/>
          </rPr>
          <t xml:space="preserve">De Multi Functionale Accommodatie wordt opgelverd op 11 juli. </t>
        </r>
        <r>
          <rPr>
            <b/>
            <sz val="9"/>
            <color indexed="81"/>
            <rFont val="Tahoma"/>
            <family val="2"/>
          </rPr>
          <t xml:space="preserve">
</t>
        </r>
        <r>
          <rPr>
            <sz val="9"/>
            <color indexed="81"/>
            <rFont val="Tahoma"/>
            <family val="2"/>
          </rPr>
          <t xml:space="preserve">Gebruikers:
- Veldvest (3.185 m² en bergingen 26,3 m²)
- Nummereen (531 m²)
- Stimulans (266 m²)
- Centrum voor Jeugd en Gezin (166 m²)
- Dommelregio (220 m²)
- Zuidzorg (187 m²)
- GGD (119 m²)
- Combinatie Jeugdzorg, Boddaert jongere jeugd (254 m² en berging 9 m²)
- gymnastieklokaal (520 m²)
 5.483,30 m2 totaal
</t>
        </r>
      </text>
    </comment>
    <comment ref="J100" authorId="1" shapeId="0" xr:uid="{B739FBC1-1A11-4728-973D-770594C059AD}">
      <text>
        <r>
          <rPr>
            <b/>
            <sz val="9"/>
            <color indexed="81"/>
            <rFont val="Tahoma"/>
            <family val="2"/>
          </rPr>
          <t>Harry Schoemaker:</t>
        </r>
        <r>
          <rPr>
            <sz val="9"/>
            <color indexed="81"/>
            <rFont val="Tahoma"/>
            <family val="2"/>
          </rPr>
          <t xml:space="preserve">
Mail Veldvest/Susan van Veghel 310120:
Extra investering iPads/chromebooks en aanschaf diverse overige hardware:
- hardware ICT (5 jaar) € 3.135
- tablets/chromebooks (3 jaar) € 12.307
Mail Inge de Boer 180121 met kopiemail Veldvest/Susan van Veghel 150121:
- ICT werkplekken medewerkers: € 27.559
- ICT iPads/chromebooks leerlingen: € 11.082</t>
        </r>
      </text>
    </comment>
    <comment ref="J101" authorId="1" shapeId="0" xr:uid="{DF178F50-5C23-455C-8E31-785F9D1E4D55}">
      <text>
        <r>
          <rPr>
            <b/>
            <sz val="9"/>
            <color indexed="81"/>
            <rFont val="Tahoma"/>
            <family val="2"/>
          </rPr>
          <t>Harry Schoemaker:</t>
        </r>
        <r>
          <rPr>
            <sz val="9"/>
            <color indexed="81"/>
            <rFont val="Tahoma"/>
            <family val="2"/>
          </rPr>
          <t xml:space="preserve">
Mail Inge de Boer 180121 met kopiemail Susan van Veghel 150121:
Toevoegen aan inventaris:
- ICT werkplekken medewerkers: € 9.049
- ICT iPads/Chromebooks leerlingen: € 11.821</t>
        </r>
      </text>
    </comment>
    <comment ref="D105" authorId="1" shapeId="0" xr:uid="{1F6F1C7E-3BFE-4C37-AE1B-0094CBF3225F}">
      <text>
        <r>
          <rPr>
            <b/>
            <sz val="9"/>
            <color indexed="81"/>
            <rFont val="Tahoma"/>
            <family val="2"/>
          </rPr>
          <t>Harry Schoemaker:</t>
        </r>
        <r>
          <rPr>
            <sz val="9"/>
            <color indexed="81"/>
            <rFont val="Tahoma"/>
            <family val="2"/>
          </rPr>
          <t xml:space="preserve">
Mail Ellen van Loon 141220: 
• Het adres voor de tijdelijke basisschool en kinderopvang Zilverackers is Veldacker 3A, 5505 KN Veldhoven. Er wordt daar vanaf 18 december tijdelijke huisvesting gerealiseerd voor de duur van 3 jaar. De huur vindt plaats via De Meeuw. Het gebouw zal gebruikt gaan worden door schoolbesturen Veldvest en RBOB met BSO door NummerEen en Ikook!. Daarnaast wordt een deel van het gebouw verhuurd aan kinderopvang NummerEen.
• Verzekering gebouw: Bij tijdelijke locatie Zuiderbos (ook huur) zijn de units verzekerd voor de totale huursom en eenmalige kosten. Ervan uitgaand dat dit bij Zilverackers hetzelfde geval is wordt dit het bedrag: huurprijs totaal 30 maanden € 556.350,- + eenmalige kosten € 167.649 = € 723.999,-. 
• Om hoeveel units gaat het? 1 gebouw met 64 units (zie bijgaande plattegrond voor indeling units).
Verdeling ruimte in m² tussen school en kinderopvang (zie ruimtestaat Zilverackers):
72,03% scholen;
27,97% kinderopvang.
</t>
        </r>
      </text>
    </comment>
    <comment ref="J105" authorId="1" shapeId="0" xr:uid="{4B7E1C9E-30C3-479C-9AE2-26D0A2321AA3}">
      <text>
        <r>
          <rPr>
            <b/>
            <sz val="9"/>
            <color indexed="81"/>
            <rFont val="Tahoma"/>
            <family val="2"/>
          </rPr>
          <t>Harry Schoemaker:</t>
        </r>
        <r>
          <rPr>
            <sz val="9"/>
            <color indexed="81"/>
            <rFont val="Tahoma"/>
            <family val="2"/>
          </rPr>
          <t xml:space="preserve">
Prefab gebouw met 64 units (huur voor 3 jaar).</t>
        </r>
      </text>
    </comment>
    <comment ref="J106" authorId="1" shapeId="0" xr:uid="{20571DFC-620A-414F-8BE2-44207502F357}">
      <text>
        <r>
          <rPr>
            <b/>
            <sz val="9"/>
            <color indexed="81"/>
            <rFont val="Tahoma"/>
            <family val="2"/>
          </rPr>
          <t>Harry Schoemaker:</t>
        </r>
        <r>
          <rPr>
            <sz val="9"/>
            <color indexed="81"/>
            <rFont val="Tahoma"/>
            <family val="2"/>
          </rPr>
          <t xml:space="preserve">
Mail Inge de Boer 1612:
Ik heb inmiddels reacties ontvangen van de beide schoolbesturen die in Zilverackers starten:
- Veldvest geeft aan op dit moment een investering te doen van 65.000 euro
- RBOB geeft aan inschatting aan van een bedrag rond de 140.000 euro
- Daarnaast is er een gezamenlijke investering gedaan van 18.000 euro voor de inrichting van de speelzaal
</t>
        </r>
      </text>
    </comment>
    <comment ref="J115" authorId="1" shapeId="0" xr:uid="{69BC731B-4B0D-4787-ADCD-503060224FE6}">
      <text>
        <r>
          <rPr>
            <b/>
            <sz val="9"/>
            <color indexed="81"/>
            <rFont val="Tahoma"/>
            <family val="2"/>
          </rPr>
          <t>Harry Schoemaker:</t>
        </r>
        <r>
          <rPr>
            <sz val="9"/>
            <color indexed="81"/>
            <rFont val="Tahoma"/>
            <family val="2"/>
          </rPr>
          <t xml:space="preserve">
Mail Inge de Boer 180121 met kopiemail Susan van Veghel 150121:
Toevoegen aan inventaris:
- ICT werkplekken medewerkers: € 18.093
- ICT iPads/Chromebooks leerlingen: € 14.703</t>
        </r>
      </text>
    </comment>
    <comment ref="D116" authorId="0" shapeId="0" xr:uid="{00000000-0006-0000-0000-000026000000}">
      <text>
        <r>
          <rPr>
            <sz val="9"/>
            <color indexed="81"/>
            <rFont val="Tahoma"/>
            <family val="2"/>
          </rPr>
          <t>Harry Schoemaker:
Telefonisch 220218 Thamar Dirkx. Gebruiker is Bibelebonts. Op website speelotheek Bibelebonts staat echter als adres Windmolen 15. Adres 11a vervalt hiermee.</t>
        </r>
      </text>
    </comment>
  </commentList>
</comments>
</file>

<file path=xl/sharedStrings.xml><?xml version="1.0" encoding="utf-8"?>
<sst xmlns="http://schemas.openxmlformats.org/spreadsheetml/2006/main" count="957" uniqueCount="336">
  <si>
    <t>Messenmaker 6-8, de</t>
  </si>
  <si>
    <t>Habraken 2409</t>
  </si>
  <si>
    <t>milieustation</t>
  </si>
  <si>
    <t>Kemp.Camp./fietsenstallingen</t>
  </si>
  <si>
    <t>Run 2184, de</t>
  </si>
  <si>
    <t>evenementenkasten (kermis)</t>
  </si>
  <si>
    <t>Eindhovensebaan 25a</t>
  </si>
  <si>
    <t>De Hoge Boght aula</t>
  </si>
  <si>
    <t>Eindhovensebaan 11</t>
  </si>
  <si>
    <t>adres</t>
  </si>
  <si>
    <t>per 1-1</t>
  </si>
  <si>
    <t>per 31/12</t>
  </si>
  <si>
    <t>rapport</t>
  </si>
  <si>
    <t>huidig</t>
  </si>
  <si>
    <t>hertaxatie</t>
  </si>
  <si>
    <t>o/i</t>
  </si>
  <si>
    <t>planning</t>
  </si>
  <si>
    <t>data taxatie</t>
  </si>
  <si>
    <t>i</t>
  </si>
  <si>
    <t>indexering</t>
  </si>
  <si>
    <t>verzekerde bedragen</t>
  </si>
  <si>
    <t>Aelstlaan 14, van</t>
  </si>
  <si>
    <t>gebruiker(s)</t>
  </si>
  <si>
    <t>De Nieuwe Band</t>
  </si>
  <si>
    <t>Berkt 35</t>
  </si>
  <si>
    <t>Bisschopstraat 3</t>
  </si>
  <si>
    <t>gymnastieklokaal</t>
  </si>
  <si>
    <t>Blaarthemsweg 24</t>
  </si>
  <si>
    <t>Bossebaan 60</t>
  </si>
  <si>
    <t>muziekschool</t>
  </si>
  <si>
    <t>bao: Zeelsterhof</t>
  </si>
  <si>
    <t>sporthal: De Atalanta</t>
  </si>
  <si>
    <t>Dom 9-11, de</t>
  </si>
  <si>
    <t>Dorpstraat ong.</t>
  </si>
  <si>
    <t>muziekkiosk</t>
  </si>
  <si>
    <t>Eikebeek 2</t>
  </si>
  <si>
    <t>Eindhovensebaan 25</t>
  </si>
  <si>
    <t>Handwijzer 34</t>
  </si>
  <si>
    <t>Sentrum 70</t>
  </si>
  <si>
    <t>Heike 19</t>
  </si>
  <si>
    <t>Heuvel ong.</t>
  </si>
  <si>
    <t>Hoofflaan 147, Burg. van</t>
  </si>
  <si>
    <t>Hoofflaan 151, Burg. van</t>
  </si>
  <si>
    <t>bao: Heiacker</t>
  </si>
  <si>
    <t>Kanteel 6-10</t>
  </si>
  <si>
    <t>bao: De Berckacker</t>
  </si>
  <si>
    <t>Knegselseweg ong.</t>
  </si>
  <si>
    <t>nissenhut</t>
  </si>
  <si>
    <t>Korze 80</t>
  </si>
  <si>
    <t>sporthal Nuvoc</t>
  </si>
  <si>
    <t>Ligt 157, de</t>
  </si>
  <si>
    <t>ontmoetingscentrum De Ligt</t>
  </si>
  <si>
    <t>Geer 60</t>
  </si>
  <si>
    <t>parkeergarage Pleinen</t>
  </si>
  <si>
    <t>Meiveld 1</t>
  </si>
  <si>
    <t>gemeentehuis</t>
  </si>
  <si>
    <t>Meiveld 2</t>
  </si>
  <si>
    <t>bibliotheek</t>
  </si>
  <si>
    <t>Messenmaker 4, de</t>
  </si>
  <si>
    <t>Messenmaker 10, de</t>
  </si>
  <si>
    <t>bao: De Brembocht</t>
  </si>
  <si>
    <t>Norenberg 19</t>
  </si>
  <si>
    <t>Norenberg 21</t>
  </si>
  <si>
    <t>Norenberg 23</t>
  </si>
  <si>
    <t>Oude Kerkstraat 20</t>
  </si>
  <si>
    <t>Oude Kerkstraat 27</t>
  </si>
  <si>
    <t>bao: St. Jan Baptist</t>
  </si>
  <si>
    <t>Jansenplein 15, Pastoor</t>
  </si>
  <si>
    <t>bao: Op Dreef</t>
  </si>
  <si>
    <t>Jansenplein 21, Pastoor</t>
  </si>
  <si>
    <t>Jansenplein 19, 21 Past.</t>
  </si>
  <si>
    <t>Raadhuisstraat 1</t>
  </si>
  <si>
    <t>bao: De Meerhoef</t>
  </si>
  <si>
    <t>Roek 19</t>
  </si>
  <si>
    <t>Run 5610, de</t>
  </si>
  <si>
    <t>brandweerkazerne</t>
  </si>
  <si>
    <t>Run 5618, de</t>
  </si>
  <si>
    <t>gemeentewerf</t>
  </si>
  <si>
    <t>kinderboerderij Hazenwinkel</t>
  </si>
  <si>
    <t>Vroonhovenlaan 6, van</t>
  </si>
  <si>
    <t>Wal 150</t>
  </si>
  <si>
    <t>sporthal Den Ekkerman</t>
  </si>
  <si>
    <t>Wal 152</t>
  </si>
  <si>
    <t>zwembad Den Ekkerman</t>
  </si>
  <si>
    <t>Wal 154</t>
  </si>
  <si>
    <t>Weldsehei 2</t>
  </si>
  <si>
    <t>bao: De Heiacker</t>
  </si>
  <si>
    <t>inventaris vo</t>
  </si>
  <si>
    <t>extra inv. bao boven rijksnorm</t>
  </si>
  <si>
    <t>totaal:</t>
  </si>
  <si>
    <t>kinderboerderij PWA-school</t>
  </si>
  <si>
    <t>inventaris REC/PWA-school</t>
  </si>
  <si>
    <t>Knegselseweg 40</t>
  </si>
  <si>
    <t>Knegselseweg 50</t>
  </si>
  <si>
    <t>Kempen Campus: sporthal</t>
  </si>
  <si>
    <t>Kempen Campus: turnhal</t>
  </si>
  <si>
    <t>Kempen Campus: VMBO</t>
  </si>
  <si>
    <t>Knegselseweg 60</t>
  </si>
  <si>
    <t>Knegselseweg 30</t>
  </si>
  <si>
    <t>Knegselseweg 20</t>
  </si>
  <si>
    <t>Knegselseweg 10</t>
  </si>
  <si>
    <t>Roskam 34</t>
  </si>
  <si>
    <t>btw</t>
  </si>
  <si>
    <t>%</t>
  </si>
  <si>
    <t>Antwerpsebaan 8</t>
  </si>
  <si>
    <t>grondbedrijf Keijsers</t>
  </si>
  <si>
    <t>Sondervick 11</t>
  </si>
  <si>
    <t>Run 2194, de</t>
  </si>
  <si>
    <t>Run 2196, de</t>
  </si>
  <si>
    <t>Knegselseweg ong.KC</t>
  </si>
  <si>
    <t>Besturenbureau Kempenland</t>
  </si>
  <si>
    <t>Platanenlaan 26b</t>
  </si>
  <si>
    <t>De Hoge Boght servicegebouw</t>
  </si>
  <si>
    <t>Twijnder 40, de</t>
  </si>
  <si>
    <t>was</t>
  </si>
  <si>
    <t>wordt</t>
  </si>
  <si>
    <t>aanpassing</t>
  </si>
  <si>
    <t>ob</t>
  </si>
  <si>
    <t>ow</t>
  </si>
  <si>
    <t>index opstallen: bedrijfsgebouwen/kantoren (ob)</t>
  </si>
  <si>
    <t>index opstallen: woningen (ow)</t>
  </si>
  <si>
    <t>index inventarissen (i)</t>
  </si>
  <si>
    <t>- opstallen bedrijfsgebouwen/kantoren (ob)</t>
  </si>
  <si>
    <t>- opstallen woningbouw (ow)</t>
  </si>
  <si>
    <t>- inventarissen (i)</t>
  </si>
  <si>
    <t>zz: overige</t>
  </si>
  <si>
    <t>Run 2192, de</t>
  </si>
  <si>
    <t>MFA Zuid</t>
  </si>
  <si>
    <t>2014/03</t>
  </si>
  <si>
    <t>Hemelrijken 6</t>
  </si>
  <si>
    <t>Sterrenlaan 5</t>
  </si>
  <si>
    <t>MFA Midden</t>
  </si>
  <si>
    <t>In de kolom "planning hertaxatie" staan de in dit jaar in aanmerking komende objecten voor (her)taxatie. In december gaat de opdracht naar verzekeraar en in het eerste kwartaal van het nieuwe</t>
  </si>
  <si>
    <t>jaar vindt de (her)taxatie plaats.</t>
  </si>
  <si>
    <t>werf: kantoor met bijgebouwen</t>
  </si>
  <si>
    <t>VERZEKERDE BESTAND UITGEBREIDE GEVARENVERZEKERING</t>
  </si>
  <si>
    <t>Sterrenlaan 15</t>
  </si>
  <si>
    <t>MFA Midden bao EigenWijs</t>
  </si>
  <si>
    <t>MFA Midden sbo Verrekijker</t>
  </si>
  <si>
    <t>Windmolen 15</t>
  </si>
  <si>
    <t>blokhut Den Horst</t>
  </si>
  <si>
    <t>MFA Noord obo Dick Bruna</t>
  </si>
  <si>
    <t>MFA Noord sbo PWA</t>
  </si>
  <si>
    <t>00220673001-12</t>
  </si>
  <si>
    <t>5504 BS</t>
  </si>
  <si>
    <t>Veldhoven</t>
  </si>
  <si>
    <t>5507 LK</t>
  </si>
  <si>
    <t>5506 CG</t>
  </si>
  <si>
    <t>5507 TM</t>
  </si>
  <si>
    <t>5508 PA</t>
  </si>
  <si>
    <t>5501 KA</t>
  </si>
  <si>
    <t>5508 DJ</t>
  </si>
  <si>
    <t>5505 NA</t>
  </si>
  <si>
    <t>5503 BD</t>
  </si>
  <si>
    <t>postcode</t>
  </si>
  <si>
    <t>plaats</t>
  </si>
  <si>
    <t>KC - speo P.Willem Alexander</t>
  </si>
  <si>
    <t>Klaverplein 13a</t>
  </si>
  <si>
    <t>speeltuinvereniging A.S.V.</t>
  </si>
  <si>
    <t>2015/11</t>
  </si>
  <si>
    <t>2021</t>
  </si>
  <si>
    <t>2015/01</t>
  </si>
  <si>
    <t>2016/01</t>
  </si>
  <si>
    <t>5505 JG</t>
  </si>
  <si>
    <t>5502 BJ</t>
  </si>
  <si>
    <t>5502 JV</t>
  </si>
  <si>
    <t>5503 KC</t>
  </si>
  <si>
    <t>5508 GE</t>
  </si>
  <si>
    <t>5501 CN</t>
  </si>
  <si>
    <t>5505 JA</t>
  </si>
  <si>
    <t>5503 VE</t>
  </si>
  <si>
    <t>5502 HM</t>
  </si>
  <si>
    <t>5503 BL</t>
  </si>
  <si>
    <t>5509 MT</t>
  </si>
  <si>
    <t>5503 PH</t>
  </si>
  <si>
    <t>5504 NC</t>
  </si>
  <si>
    <t>5504 MK</t>
  </si>
  <si>
    <t>5503 CA</t>
  </si>
  <si>
    <t>Eindhoven</t>
  </si>
  <si>
    <t>Odysseuslaan</t>
  </si>
  <si>
    <t>5507 LC</t>
  </si>
  <si>
    <t>5507 LA</t>
  </si>
  <si>
    <t>5507 MD</t>
  </si>
  <si>
    <t>5503 CS</t>
  </si>
  <si>
    <t>5508 KE</t>
  </si>
  <si>
    <t>5505 JJ</t>
  </si>
  <si>
    <t>5503 LE</t>
  </si>
  <si>
    <t>5504 DJ</t>
  </si>
  <si>
    <t>Smelen 38</t>
  </si>
  <si>
    <t>5508 SM</t>
  </si>
  <si>
    <t>5503 BG</t>
  </si>
  <si>
    <t>5506 AL</t>
  </si>
  <si>
    <t>5503 CP</t>
  </si>
  <si>
    <t>5501 HP</t>
  </si>
  <si>
    <t>5508 WR</t>
  </si>
  <si>
    <t>5503 XV</t>
  </si>
  <si>
    <t>Knegselseweg 4</t>
  </si>
  <si>
    <t>2023</t>
  </si>
  <si>
    <t>2018/12</t>
  </si>
  <si>
    <t>zie mail 20-12-2018 incl funderingen</t>
  </si>
  <si>
    <t>Knegselseweg 8/10</t>
  </si>
  <si>
    <t>Sondervick 126</t>
  </si>
  <si>
    <t>kiosk kinderboerderij</t>
  </si>
  <si>
    <t>2018/03</t>
  </si>
  <si>
    <t>2019/09</t>
  </si>
  <si>
    <t>zie mail 27-9-2019 incl funderingen</t>
  </si>
  <si>
    <t>Smelen 38 A t/m F</t>
  </si>
  <si>
    <t>MFA Noord, onderwijs en opvang</t>
  </si>
  <si>
    <t>00246468001-10</t>
  </si>
  <si>
    <t>Blaarthemsweg ong.</t>
  </si>
  <si>
    <t>kinderboederij DOE040</t>
  </si>
  <si>
    <t>bao: Aan 't Heike</t>
  </si>
  <si>
    <t>bao: Dick Bruna</t>
  </si>
  <si>
    <t>4-1-2021</t>
  </si>
  <si>
    <t>taxatie Lengkeek</t>
  </si>
  <si>
    <r>
      <t>Kempen Camp.: centrale geb./</t>
    </r>
    <r>
      <rPr>
        <sz val="9"/>
        <color rgb="FFFF0000"/>
        <rFont val="Arial"/>
        <family val="2"/>
      </rPr>
      <t>Gebouw D</t>
    </r>
  </si>
  <si>
    <r>
      <t>Kempen Campus: HAVO/VWO/</t>
    </r>
    <r>
      <rPr>
        <sz val="9"/>
        <color rgb="FFFF0000"/>
        <rFont val="Arial"/>
        <family val="2"/>
      </rPr>
      <t>Gebouw A</t>
    </r>
  </si>
  <si>
    <t>Sondervick 103</t>
  </si>
  <si>
    <t>5505 NC</t>
  </si>
  <si>
    <t>Platanenlaan 26c</t>
  </si>
  <si>
    <t>Zuiderbos (extra units)</t>
  </si>
  <si>
    <t>St. Jan Baptist/Nummereen (tijdelijk)</t>
  </si>
  <si>
    <t>Veldacker 3a</t>
  </si>
  <si>
    <t>Veldvest/RBOB/BSO</t>
  </si>
  <si>
    <t>5505 KN</t>
  </si>
  <si>
    <t>00228650001-09</t>
  </si>
  <si>
    <t>00228650001-01</t>
  </si>
  <si>
    <t>00241365001-01</t>
  </si>
  <si>
    <t>00220673001-06</t>
  </si>
  <si>
    <t>00241365001-03</t>
  </si>
  <si>
    <t>00246468001-02</t>
  </si>
  <si>
    <t>00220673001-01</t>
  </si>
  <si>
    <t>00228650001-03</t>
  </si>
  <si>
    <t>00220673001-08</t>
  </si>
  <si>
    <t>00228650001-04</t>
  </si>
  <si>
    <t>00241365001-04</t>
  </si>
  <si>
    <t>00246468001-01</t>
  </si>
  <si>
    <t>00220673001-04</t>
  </si>
  <si>
    <t>00228650001-07</t>
  </si>
  <si>
    <t>00236612001-04</t>
  </si>
  <si>
    <t>00246468001-03</t>
  </si>
  <si>
    <t>00246468001-04</t>
  </si>
  <si>
    <t>00216317001-09</t>
  </si>
  <si>
    <t>00220673001-05</t>
  </si>
  <si>
    <t>00228650001-05</t>
  </si>
  <si>
    <t>00220673001-02</t>
  </si>
  <si>
    <t>00216317001-02</t>
  </si>
  <si>
    <t>00236612001-01</t>
  </si>
  <si>
    <t>00241365001-02</t>
  </si>
  <si>
    <t>00228650001-02</t>
  </si>
  <si>
    <t>00228650001-06</t>
  </si>
  <si>
    <t>00241365001-06</t>
  </si>
  <si>
    <t>00236612001-05</t>
  </si>
  <si>
    <t>00241365001-07</t>
  </si>
  <si>
    <t>00236612001-06</t>
  </si>
  <si>
    <t>00246468001-07</t>
  </si>
  <si>
    <t>00236612001-07</t>
  </si>
  <si>
    <t>00241365001-08</t>
  </si>
  <si>
    <t>00220673001-07</t>
  </si>
  <si>
    <t>00236612001-02</t>
  </si>
  <si>
    <t>00236612001-03</t>
  </si>
  <si>
    <t>00220673001-09</t>
  </si>
  <si>
    <t>00246468001-08</t>
  </si>
  <si>
    <t>00228650001-08</t>
  </si>
  <si>
    <t>00246469001-09</t>
  </si>
  <si>
    <t>00241365001-09</t>
  </si>
  <si>
    <t>00210160001-03</t>
  </si>
  <si>
    <t>00216317001-01</t>
  </si>
  <si>
    <t>00236612001-08</t>
  </si>
  <si>
    <t>00236612001-09</t>
  </si>
  <si>
    <t>2017/01</t>
  </si>
  <si>
    <t>BASISGEGEVENS</t>
  </si>
  <si>
    <t>beveiliging</t>
  </si>
  <si>
    <t>2.1</t>
  </si>
  <si>
    <t>2.2</t>
  </si>
  <si>
    <t>2.3</t>
  </si>
  <si>
    <t>2.5 *</t>
  </si>
  <si>
    <t>2.6</t>
  </si>
  <si>
    <t>2.7</t>
  </si>
  <si>
    <t>zonne-panelen</t>
  </si>
  <si>
    <t>plaatsing</t>
  </si>
  <si>
    <t>aantal</t>
  </si>
  <si>
    <t>asbest</t>
  </si>
  <si>
    <t>leeg-stand</t>
  </si>
  <si>
    <t>inspectie elektr. Install.</t>
  </si>
  <si>
    <t>verhuur spec. doelgr.</t>
  </si>
  <si>
    <t>afwijkende bouwaard</t>
  </si>
  <si>
    <t>brand</t>
  </si>
  <si>
    <t>door-melding</t>
  </si>
  <si>
    <t>inbraak</t>
  </si>
  <si>
    <t>preventieniveau</t>
  </si>
  <si>
    <t>X</t>
  </si>
  <si>
    <t>hout</t>
  </si>
  <si>
    <t>electronische inbraakalarmering NCP-BORG klasse 3 / ontruimingsinstallatie</t>
  </si>
  <si>
    <t>2012/11</t>
  </si>
  <si>
    <t>electronische beveiliging via Huuralarm/Gapph (leegstandsbeheerder)</t>
  </si>
  <si>
    <r>
      <t>Branddetectie</t>
    </r>
    <r>
      <rPr>
        <sz val="9"/>
        <rFont val="Arial"/>
        <family val="2"/>
      </rPr>
      <t xml:space="preserve">: Gedeeltelijke bewaking conform NEN2535: vluchtwegbeveiliging en automatische bewaking van  enige grotere technische, publieks- en keukenruimten. Daarnaast bewaking vaklokalen en werkplaatsen met verhoogd brandgevaar. Gespecificeerde kwalificaties installatie niet bekend.                                                                                                         </t>
    </r>
    <r>
      <rPr>
        <u/>
        <sz val="9"/>
        <rFont val="Arial"/>
        <family val="2"/>
      </rPr>
      <t>Inbraakdetectie</t>
    </r>
    <r>
      <rPr>
        <sz val="9"/>
        <rFont val="Arial"/>
        <family val="2"/>
      </rPr>
      <t>: Electronische inbraaksignalering met bewegingsdetectoren en deurcontacten. Doormelding van alarm naar particuliere alarmcentrale. Camerabewaking. Gespecificeerde kwalificaties van installatie niet bekend.</t>
    </r>
  </si>
  <si>
    <t>2018/01</t>
  </si>
  <si>
    <t>2012/11-2019/07</t>
  </si>
  <si>
    <t>164-300</t>
  </si>
  <si>
    <t>2019/07</t>
  </si>
  <si>
    <t>2019/08</t>
  </si>
  <si>
    <t>brand- en inbraakalarmering aanwezig (gespecificeerde kwalificaties niet bekend)</t>
  </si>
  <si>
    <t>electronische inbraakalarmering NCP-BORG klasse 2 / NEN-2535 brandmeldinstallatie</t>
  </si>
  <si>
    <t>* toelichting 2.5:</t>
  </si>
  <si>
    <t>Cosource: Toegepaste normen: NEN1010 NEN3140 NEN-EN60204 NEN-EN61439 NPR5310.</t>
  </si>
  <si>
    <t>Elektrosafe: Algehele controle met betrekking tot de geldende normen zoals NEN1010 en NEN 3140.</t>
  </si>
  <si>
    <t>Kievit 31</t>
  </si>
  <si>
    <t>prefab zorgunit</t>
  </si>
  <si>
    <t>Woonboerderij (Verkuijlen)</t>
  </si>
  <si>
    <t>bao: De Rank</t>
  </si>
  <si>
    <t>grondbedrijf: leegstand</t>
  </si>
  <si>
    <t>museum  't  Oude Slot(monument)</t>
  </si>
  <si>
    <t>T.T.V.V. (Tennishal)</t>
  </si>
  <si>
    <t>Cordaad Welzijn: Odeon</t>
  </si>
  <si>
    <t>Stichting Veldvest</t>
  </si>
  <si>
    <t>Kempen Campus: Prins Willem-Alexander / VMBO</t>
  </si>
  <si>
    <t>Meiveld 3 en 3a</t>
  </si>
  <si>
    <t>cultureel centrum De Schalm / restaurant</t>
  </si>
  <si>
    <t>nummer 6 - Stg EVA/ EHBO; nummer 8 - Korein</t>
  </si>
  <si>
    <t>wijkgebouw (SWH)</t>
  </si>
  <si>
    <t>mevrouw Meeuwsen-Manniko</t>
  </si>
  <si>
    <t>bao: St. Jan Baptist (hoofdgebouw)</t>
  </si>
  <si>
    <t>Zuiderbos (v.h. De Zwengel)</t>
  </si>
  <si>
    <t>bao: Dick Bruna/kinderopvang IkOOK</t>
  </si>
  <si>
    <t>grondbedrijf (statushouders)</t>
  </si>
  <si>
    <t>Adhoc Beheer (antikraak)</t>
  </si>
  <si>
    <t>Schooterweg 60</t>
  </si>
  <si>
    <t>De Veldwijzer/BSR</t>
  </si>
  <si>
    <t>vergaderruimte gemeentehuis</t>
  </si>
  <si>
    <t>5501 LB</t>
  </si>
  <si>
    <t>5505 JT</t>
  </si>
  <si>
    <t>5506 RA</t>
  </si>
  <si>
    <t>5508 KZ</t>
  </si>
  <si>
    <t>per 01-01-2021</t>
  </si>
  <si>
    <t xml:space="preserve">LET OP !!!  In jaar van (her)taxatie/uitbreiding/vernieuwing pand volgt geen prijsindexering.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</si>
</sst>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0.00000"/>
    <numFmt numFmtId="165" formatCode="0.00000000"/>
    <numFmt numFmtId="166" formatCode="0.0"/>
    <numFmt numFmtId="167" formatCode="_-[$€]\ * #,##0.00_-;_-[$€]\ * #,##0.00\-;_-[$€]\ * &quot;-&quot;??_-;_-@_-"/>
  </numFmts>
  <fonts count="26" x14ac:knownFonts="1">
    <font>
      <sz val="10"/>
      <name val="Arial"/>
    </font>
    <font>
      <sz val="9"/>
      <name val="Arial"/>
      <family val="2"/>
    </font>
    <font>
      <b/>
      <i/>
      <sz val="9"/>
      <name val="Arial"/>
      <family val="2"/>
    </font>
    <font>
      <sz val="16"/>
      <name val="Arial"/>
      <family val="2"/>
    </font>
    <font>
      <sz val="16"/>
      <color indexed="16"/>
      <name val="Arial"/>
      <family val="2"/>
    </font>
    <font>
      <b/>
      <i/>
      <sz val="9"/>
      <color indexed="16"/>
      <name val="Arial"/>
      <family val="2"/>
    </font>
    <font>
      <b/>
      <sz val="9"/>
      <name val="Arial"/>
      <family val="2"/>
    </font>
    <font>
      <b/>
      <sz val="14"/>
      <color indexed="10"/>
      <name val="Arial"/>
      <family val="2"/>
    </font>
    <font>
      <sz val="14"/>
      <color indexed="10"/>
      <name val="Arial"/>
      <family val="2"/>
    </font>
    <font>
      <sz val="8"/>
      <name val="Arial"/>
      <family val="2"/>
    </font>
    <font>
      <i/>
      <sz val="10"/>
      <name val="Arial"/>
      <family val="2"/>
    </font>
    <font>
      <b/>
      <i/>
      <sz val="10"/>
      <name val="Arial"/>
      <family val="2"/>
    </font>
    <font>
      <b/>
      <sz val="9"/>
      <color indexed="81"/>
      <name val="Tahoma"/>
      <family val="2"/>
    </font>
    <font>
      <sz val="9"/>
      <color indexed="81"/>
      <name val="Tahoma"/>
      <family val="2"/>
    </font>
    <font>
      <b/>
      <sz val="10"/>
      <color rgb="FFFF0000"/>
      <name val="Arial"/>
      <family val="2"/>
    </font>
    <font>
      <sz val="10"/>
      <name val="Arial"/>
      <family val="2"/>
    </font>
    <font>
      <b/>
      <i/>
      <sz val="16"/>
      <name val="Arial"/>
      <family val="2"/>
    </font>
    <font>
      <sz val="10"/>
      <name val="Arial"/>
      <family val="2"/>
    </font>
    <font>
      <sz val="9"/>
      <color rgb="FFFF0000"/>
      <name val="Arial"/>
      <family val="2"/>
    </font>
    <font>
      <sz val="9"/>
      <name val="Verdana"/>
      <family val="2"/>
    </font>
    <font>
      <b/>
      <sz val="9"/>
      <name val="Verdana"/>
      <family val="2"/>
    </font>
    <font>
      <sz val="9"/>
      <color rgb="FFFF0000"/>
      <name val="Verdana"/>
      <family val="2"/>
    </font>
    <font>
      <b/>
      <sz val="9"/>
      <color rgb="FF00B050"/>
      <name val="Verdana"/>
      <family val="2"/>
    </font>
    <font>
      <i/>
      <sz val="9"/>
      <name val="Verdana"/>
      <family val="2"/>
    </font>
    <font>
      <b/>
      <i/>
      <sz val="8"/>
      <name val="Arial"/>
      <family val="2"/>
    </font>
    <font>
      <u/>
      <sz val="9"/>
      <name val="Arial"/>
      <family val="2"/>
    </font>
  </fonts>
  <fills count="8">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theme="0"/>
        <bgColor indexed="64"/>
      </patternFill>
    </fill>
    <fill>
      <patternFill patternType="solid">
        <fgColor indexed="42"/>
        <bgColor indexed="64"/>
      </patternFill>
    </fill>
    <fill>
      <patternFill patternType="solid">
        <fgColor rgb="FFFFFF00"/>
        <bgColor indexed="64"/>
      </patternFill>
    </fill>
  </fills>
  <borders count="42">
    <border>
      <left/>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top style="medium">
        <color indexed="64"/>
      </top>
      <bottom/>
      <diagonal/>
    </border>
    <border>
      <left style="medium">
        <color indexed="64"/>
      </left>
      <right/>
      <top/>
      <bottom/>
      <diagonal/>
    </border>
    <border>
      <left style="thin">
        <color indexed="64"/>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s>
  <cellStyleXfs count="4">
    <xf numFmtId="0" fontId="0" fillId="0" borderId="0"/>
    <xf numFmtId="167" fontId="15" fillId="0" borderId="0" applyFont="0" applyFill="0" applyBorder="0" applyAlignment="0" applyProtection="0"/>
    <xf numFmtId="44" fontId="17" fillId="0" borderId="0" applyFont="0" applyFill="0" applyBorder="0" applyAlignment="0" applyProtection="0"/>
    <xf numFmtId="0" fontId="15" fillId="0" borderId="0"/>
  </cellStyleXfs>
  <cellXfs count="172">
    <xf numFmtId="0" fontId="0" fillId="0" borderId="0" xfId="0"/>
    <xf numFmtId="0" fontId="1" fillId="0" borderId="0" xfId="0" applyFont="1"/>
    <xf numFmtId="0" fontId="1" fillId="0" borderId="0" xfId="0" applyFont="1" applyAlignment="1">
      <alignment horizontal="center"/>
    </xf>
    <xf numFmtId="4" fontId="1" fillId="0" borderId="0" xfId="0" applyNumberFormat="1" applyFont="1"/>
    <xf numFmtId="0" fontId="2" fillId="0" borderId="0" xfId="0" applyFont="1" applyAlignment="1">
      <alignment horizontal="center"/>
    </xf>
    <xf numFmtId="0" fontId="3" fillId="0" borderId="0" xfId="0" applyFont="1"/>
    <xf numFmtId="0" fontId="4" fillId="0" borderId="0" xfId="0" applyFont="1"/>
    <xf numFmtId="0" fontId="6" fillId="0" borderId="0" xfId="0" applyFont="1"/>
    <xf numFmtId="0" fontId="1" fillId="0" borderId="0" xfId="0" applyFont="1" applyFill="1"/>
    <xf numFmtId="49" fontId="1" fillId="0" borderId="0" xfId="0" applyNumberFormat="1" applyFont="1" applyFill="1" applyAlignment="1">
      <alignment horizontal="center"/>
    </xf>
    <xf numFmtId="0" fontId="8" fillId="0" borderId="0" xfId="0" applyFont="1"/>
    <xf numFmtId="0" fontId="8" fillId="0" borderId="0" xfId="0" applyFont="1" applyAlignment="1">
      <alignment horizontal="center"/>
    </xf>
    <xf numFmtId="3" fontId="1" fillId="0" borderId="0" xfId="0" applyNumberFormat="1" applyFont="1" applyBorder="1"/>
    <xf numFmtId="0" fontId="9" fillId="0" borderId="0" xfId="0" applyFont="1"/>
    <xf numFmtId="0" fontId="14" fillId="0" borderId="0" xfId="0" applyFont="1"/>
    <xf numFmtId="166" fontId="9" fillId="0" borderId="0" xfId="0" applyNumberFormat="1" applyFont="1" applyAlignment="1">
      <alignment horizontal="center"/>
    </xf>
    <xf numFmtId="0" fontId="10" fillId="0" borderId="0" xfId="0" applyFont="1" applyBorder="1"/>
    <xf numFmtId="0" fontId="10" fillId="0" borderId="0" xfId="0" applyFont="1" applyBorder="1" applyAlignment="1">
      <alignment horizontal="center"/>
    </xf>
    <xf numFmtId="0" fontId="10" fillId="0" borderId="1" xfId="0" quotePrefix="1" applyFont="1" applyBorder="1"/>
    <xf numFmtId="166" fontId="10" fillId="0" borderId="10" xfId="0" applyNumberFormat="1" applyFont="1" applyBorder="1" applyAlignment="1">
      <alignment horizontal="center"/>
    </xf>
    <xf numFmtId="0" fontId="2" fillId="2" borderId="11" xfId="0" applyFont="1" applyFill="1" applyBorder="1" applyAlignment="1">
      <alignment horizontal="center"/>
    </xf>
    <xf numFmtId="0" fontId="2" fillId="2" borderId="12" xfId="0" applyFont="1" applyFill="1" applyBorder="1" applyAlignment="1">
      <alignment horizontal="center"/>
    </xf>
    <xf numFmtId="0" fontId="2" fillId="2" borderId="13" xfId="0" applyFont="1" applyFill="1" applyBorder="1" applyAlignment="1">
      <alignment horizontal="center"/>
    </xf>
    <xf numFmtId="0" fontId="2" fillId="2" borderId="1" xfId="0" applyFont="1" applyFill="1" applyBorder="1" applyAlignment="1">
      <alignment horizontal="center"/>
    </xf>
    <xf numFmtId="3" fontId="2" fillId="2" borderId="1" xfId="0" applyNumberFormat="1" applyFont="1" applyFill="1" applyBorder="1" applyAlignment="1">
      <alignment horizontal="center"/>
    </xf>
    <xf numFmtId="4" fontId="2" fillId="2" borderId="1" xfId="0" applyNumberFormat="1" applyFont="1" applyFill="1" applyBorder="1" applyAlignment="1">
      <alignment horizontal="center"/>
    </xf>
    <xf numFmtId="0" fontId="2" fillId="2" borderId="14" xfId="0" applyFont="1" applyFill="1" applyBorder="1" applyAlignment="1">
      <alignment horizontal="center"/>
    </xf>
    <xf numFmtId="0" fontId="2" fillId="2" borderId="16" xfId="0" applyFont="1" applyFill="1" applyBorder="1" applyAlignment="1">
      <alignment horizontal="center"/>
    </xf>
    <xf numFmtId="3" fontId="2" fillId="2" borderId="16" xfId="0" applyNumberFormat="1" applyFont="1" applyFill="1" applyBorder="1" applyAlignment="1">
      <alignment horizontal="center"/>
    </xf>
    <xf numFmtId="4" fontId="2" fillId="2" borderId="16" xfId="0" applyNumberFormat="1" applyFont="1" applyFill="1" applyBorder="1" applyAlignment="1">
      <alignment horizontal="center"/>
    </xf>
    <xf numFmtId="0" fontId="2" fillId="2" borderId="17" xfId="0" applyFont="1" applyFill="1" applyBorder="1" applyAlignment="1">
      <alignment horizontal="center"/>
    </xf>
    <xf numFmtId="4" fontId="1" fillId="0" borderId="1" xfId="0" applyNumberFormat="1" applyFont="1" applyFill="1" applyBorder="1"/>
    <xf numFmtId="49" fontId="1" fillId="0" borderId="1" xfId="0" applyNumberFormat="1" applyFont="1" applyFill="1" applyBorder="1" applyAlignment="1">
      <alignment horizontal="center"/>
    </xf>
    <xf numFmtId="0" fontId="1" fillId="0" borderId="18" xfId="0" applyFont="1" applyFill="1" applyBorder="1"/>
    <xf numFmtId="0" fontId="1" fillId="0" borderId="2" xfId="0" applyFont="1" applyFill="1" applyBorder="1"/>
    <xf numFmtId="0" fontId="1" fillId="0" borderId="2" xfId="0" applyFont="1" applyFill="1" applyBorder="1" applyAlignment="1">
      <alignment horizontal="center"/>
    </xf>
    <xf numFmtId="0" fontId="1" fillId="0" borderId="15" xfId="0" applyFont="1" applyFill="1" applyBorder="1"/>
    <xf numFmtId="0" fontId="1" fillId="0" borderId="19" xfId="0" applyFont="1" applyFill="1" applyBorder="1"/>
    <xf numFmtId="0" fontId="1" fillId="0" borderId="20" xfId="0" applyFont="1" applyFill="1" applyBorder="1" applyAlignment="1">
      <alignment horizontal="center"/>
    </xf>
    <xf numFmtId="0" fontId="1" fillId="0" borderId="21" xfId="0" applyFont="1" applyFill="1" applyBorder="1" applyAlignment="1">
      <alignment horizontal="center"/>
    </xf>
    <xf numFmtId="3" fontId="1" fillId="0" borderId="16" xfId="0" applyNumberFormat="1" applyFont="1" applyFill="1" applyBorder="1"/>
    <xf numFmtId="49" fontId="1" fillId="0" borderId="16" xfId="0" applyNumberFormat="1" applyFont="1" applyFill="1" applyBorder="1" applyAlignment="1">
      <alignment horizontal="center"/>
    </xf>
    <xf numFmtId="0" fontId="1" fillId="3" borderId="0" xfId="0" applyFont="1" applyFill="1" applyAlignment="1">
      <alignment horizontal="center"/>
    </xf>
    <xf numFmtId="0" fontId="1" fillId="3" borderId="13" xfId="0" applyFont="1" applyFill="1" applyBorder="1" applyAlignment="1">
      <alignment horizontal="center"/>
    </xf>
    <xf numFmtId="0" fontId="1" fillId="3" borderId="15" xfId="0" applyFont="1" applyFill="1" applyBorder="1" applyAlignment="1">
      <alignment horizontal="center"/>
    </xf>
    <xf numFmtId="49" fontId="1" fillId="0" borderId="0" xfId="0" applyNumberFormat="1" applyFont="1" applyFill="1" applyBorder="1" applyAlignment="1">
      <alignment horizontal="center"/>
    </xf>
    <xf numFmtId="4" fontId="1" fillId="0" borderId="0" xfId="0" applyNumberFormat="1" applyFont="1" applyFill="1" applyBorder="1"/>
    <xf numFmtId="0" fontId="16" fillId="2" borderId="25" xfId="0" applyFont="1" applyFill="1" applyBorder="1" applyAlignment="1">
      <alignment horizontal="left"/>
    </xf>
    <xf numFmtId="4" fontId="2" fillId="2" borderId="27" xfId="0" applyNumberFormat="1" applyFont="1" applyFill="1" applyBorder="1" applyAlignment="1">
      <alignment horizontal="center"/>
    </xf>
    <xf numFmtId="4" fontId="2" fillId="0" borderId="0" xfId="0" applyNumberFormat="1" applyFont="1" applyFill="1" applyBorder="1" applyAlignment="1">
      <alignment horizontal="center"/>
    </xf>
    <xf numFmtId="0" fontId="5" fillId="3" borderId="25" xfId="0" applyFont="1" applyFill="1" applyBorder="1" applyAlignment="1"/>
    <xf numFmtId="0" fontId="2" fillId="2" borderId="31" xfId="0" applyFont="1" applyFill="1" applyBorder="1" applyAlignment="1">
      <alignment horizontal="center"/>
    </xf>
    <xf numFmtId="0" fontId="2" fillId="2" borderId="0" xfId="0" applyFont="1" applyFill="1" applyBorder="1" applyAlignment="1">
      <alignment horizontal="center"/>
    </xf>
    <xf numFmtId="0" fontId="1" fillId="0" borderId="0" xfId="0" applyFont="1" applyFill="1" applyBorder="1"/>
    <xf numFmtId="0" fontId="1" fillId="0" borderId="21" xfId="0" applyFont="1" applyFill="1" applyBorder="1"/>
    <xf numFmtId="0" fontId="10" fillId="0" borderId="0" xfId="0" quotePrefix="1" applyFont="1" applyBorder="1"/>
    <xf numFmtId="0" fontId="1" fillId="0" borderId="7" xfId="0" applyFont="1" applyFill="1" applyBorder="1"/>
    <xf numFmtId="0" fontId="10" fillId="0" borderId="4" xfId="0" applyFont="1" applyFill="1" applyBorder="1" applyAlignment="1">
      <alignment horizontal="center"/>
    </xf>
    <xf numFmtId="3" fontId="10" fillId="0" borderId="6" xfId="0" applyNumberFormat="1" applyFont="1" applyFill="1" applyBorder="1" applyAlignment="1">
      <alignment horizontal="center"/>
    </xf>
    <xf numFmtId="3" fontId="10" fillId="0" borderId="5" xfId="0" applyNumberFormat="1" applyFont="1" applyFill="1" applyBorder="1" applyAlignment="1">
      <alignment horizontal="center"/>
    </xf>
    <xf numFmtId="164" fontId="10" fillId="0" borderId="9" xfId="0" applyNumberFormat="1" applyFont="1" applyFill="1" applyBorder="1"/>
    <xf numFmtId="165" fontId="11" fillId="2" borderId="22" xfId="0" applyNumberFormat="1" applyFont="1" applyFill="1" applyBorder="1" applyAlignment="1"/>
    <xf numFmtId="165" fontId="11" fillId="2" borderId="23" xfId="0" applyNumberFormat="1" applyFont="1" applyFill="1" applyBorder="1" applyAlignment="1"/>
    <xf numFmtId="0" fontId="2" fillId="3" borderId="24" xfId="0" applyFont="1" applyFill="1" applyBorder="1" applyAlignment="1"/>
    <xf numFmtId="0" fontId="2" fillId="3" borderId="25" xfId="0" applyFont="1" applyFill="1" applyBorder="1" applyAlignment="1"/>
    <xf numFmtId="0" fontId="2" fillId="3" borderId="29" xfId="0" applyFont="1" applyFill="1" applyBorder="1" applyAlignment="1"/>
    <xf numFmtId="3" fontId="2" fillId="2" borderId="26" xfId="0" applyNumberFormat="1" applyFont="1" applyFill="1" applyBorder="1" applyAlignment="1"/>
    <xf numFmtId="3" fontId="2" fillId="2" borderId="27" xfId="0" applyNumberFormat="1" applyFont="1" applyFill="1" applyBorder="1" applyAlignment="1"/>
    <xf numFmtId="0" fontId="10" fillId="0" borderId="2" xfId="0" quotePrefix="1" applyFont="1" applyBorder="1"/>
    <xf numFmtId="0" fontId="10" fillId="0" borderId="3" xfId="0" quotePrefix="1" applyFont="1" applyBorder="1"/>
    <xf numFmtId="0" fontId="10" fillId="0" borderId="3" xfId="0" applyFont="1" applyBorder="1"/>
    <xf numFmtId="0" fontId="10" fillId="0" borderId="3" xfId="0" applyFont="1" applyBorder="1" applyAlignment="1">
      <alignment horizontal="center"/>
    </xf>
    <xf numFmtId="166" fontId="10" fillId="0" borderId="8" xfId="0" applyNumberFormat="1" applyFont="1" applyBorder="1" applyAlignment="1">
      <alignment horizontal="center"/>
    </xf>
    <xf numFmtId="164" fontId="10" fillId="0" borderId="8" xfId="0" applyNumberFormat="1" applyFont="1" applyFill="1" applyBorder="1"/>
    <xf numFmtId="0" fontId="10" fillId="0" borderId="33" xfId="0" applyFont="1" applyBorder="1"/>
    <xf numFmtId="0" fontId="10" fillId="0" borderId="33" xfId="0" applyFont="1" applyBorder="1" applyAlignment="1">
      <alignment horizontal="center"/>
    </xf>
    <xf numFmtId="0" fontId="10" fillId="0" borderId="34" xfId="0" applyFont="1" applyBorder="1"/>
    <xf numFmtId="0" fontId="10" fillId="0" borderId="9" xfId="0" applyFont="1" applyBorder="1"/>
    <xf numFmtId="166" fontId="10" fillId="0" borderId="9" xfId="0" applyNumberFormat="1" applyFont="1" applyBorder="1" applyAlignment="1">
      <alignment horizontal="center"/>
    </xf>
    <xf numFmtId="0" fontId="16" fillId="2" borderId="25" xfId="0" applyFont="1" applyFill="1" applyBorder="1" applyAlignment="1">
      <alignment horizontal="left"/>
    </xf>
    <xf numFmtId="166" fontId="10" fillId="0" borderId="7" xfId="0" applyNumberFormat="1" applyFont="1" applyBorder="1" applyAlignment="1">
      <alignment horizontal="center"/>
    </xf>
    <xf numFmtId="44" fontId="1" fillId="0" borderId="1" xfId="2" applyFont="1" applyFill="1" applyBorder="1"/>
    <xf numFmtId="44" fontId="1" fillId="0" borderId="16" xfId="2" applyFont="1" applyFill="1" applyBorder="1"/>
    <xf numFmtId="0" fontId="16" fillId="2" borderId="24" xfId="0" applyFont="1" applyFill="1" applyBorder="1" applyAlignment="1"/>
    <xf numFmtId="0" fontId="16" fillId="2" borderId="25" xfId="0" applyFont="1" applyFill="1" applyBorder="1" applyAlignment="1"/>
    <xf numFmtId="4" fontId="2" fillId="0" borderId="0" xfId="0" applyNumberFormat="1" applyFont="1" applyFill="1" applyBorder="1" applyAlignment="1">
      <alignment horizontal="center"/>
    </xf>
    <xf numFmtId="4" fontId="7" fillId="0" borderId="21" xfId="0" applyNumberFormat="1" applyFont="1" applyBorder="1" applyAlignment="1"/>
    <xf numFmtId="44" fontId="1" fillId="0" borderId="6" xfId="2" applyFont="1" applyFill="1" applyBorder="1"/>
    <xf numFmtId="44" fontId="1" fillId="0" borderId="6" xfId="2" applyFont="1" applyBorder="1"/>
    <xf numFmtId="44" fontId="1" fillId="5" borderId="6" xfId="2" applyFont="1" applyFill="1" applyBorder="1"/>
    <xf numFmtId="1" fontId="19" fillId="5" borderId="14" xfId="0" applyNumberFormat="1" applyFont="1" applyFill="1" applyBorder="1" applyAlignment="1">
      <alignment horizontal="center"/>
    </xf>
    <xf numFmtId="1" fontId="19" fillId="5" borderId="14" xfId="0" applyNumberFormat="1" applyFont="1" applyFill="1" applyBorder="1" applyAlignment="1">
      <alignment vertical="center"/>
    </xf>
    <xf numFmtId="1" fontId="19" fillId="5" borderId="14" xfId="0" applyNumberFormat="1" applyFont="1" applyFill="1" applyBorder="1" applyAlignment="1"/>
    <xf numFmtId="1" fontId="20" fillId="5" borderId="14" xfId="0" applyNumberFormat="1" applyFont="1" applyFill="1" applyBorder="1" applyAlignment="1"/>
    <xf numFmtId="1" fontId="19" fillId="5" borderId="0" xfId="0" applyNumberFormat="1" applyFont="1" applyFill="1" applyBorder="1" applyAlignment="1"/>
    <xf numFmtId="1" fontId="21" fillId="5" borderId="0" xfId="0" applyNumberFormat="1" applyFont="1" applyFill="1" applyBorder="1" applyAlignment="1"/>
    <xf numFmtId="1" fontId="23" fillId="5" borderId="0" xfId="0" applyNumberFormat="1" applyFont="1" applyFill="1" applyBorder="1" applyAlignment="1"/>
    <xf numFmtId="1" fontId="21" fillId="5" borderId="0" xfId="0" applyNumberFormat="1" applyFont="1" applyFill="1" applyBorder="1" applyAlignment="1">
      <alignment vertical="center"/>
    </xf>
    <xf numFmtId="1" fontId="22" fillId="5" borderId="0" xfId="0" applyNumberFormat="1" applyFont="1" applyFill="1" applyBorder="1" applyAlignment="1"/>
    <xf numFmtId="49" fontId="19" fillId="5" borderId="17" xfId="0" applyNumberFormat="1" applyFont="1" applyFill="1" applyBorder="1" applyAlignment="1">
      <alignment horizontal="center"/>
    </xf>
    <xf numFmtId="0" fontId="24" fillId="6" borderId="12" xfId="0" applyFont="1" applyFill="1" applyBorder="1" applyAlignment="1">
      <alignment horizontal="center"/>
    </xf>
    <xf numFmtId="0" fontId="24" fillId="6" borderId="36" xfId="0" applyFont="1" applyFill="1" applyBorder="1" applyAlignment="1">
      <alignment horizontal="center"/>
    </xf>
    <xf numFmtId="0" fontId="11" fillId="6" borderId="37" xfId="0" applyFont="1" applyFill="1" applyBorder="1" applyAlignment="1">
      <alignment horizontal="center" vertical="center" wrapText="1"/>
    </xf>
    <xf numFmtId="1" fontId="19" fillId="0" borderId="14" xfId="0" applyNumberFormat="1" applyFont="1" applyFill="1" applyBorder="1" applyAlignment="1">
      <alignment horizontal="center"/>
    </xf>
    <xf numFmtId="4" fontId="1" fillId="0" borderId="38" xfId="0" applyNumberFormat="1" applyFont="1" applyFill="1" applyBorder="1" applyAlignment="1">
      <alignment horizontal="center"/>
    </xf>
    <xf numFmtId="0" fontId="1" fillId="0" borderId="16" xfId="0" applyFont="1" applyFill="1" applyBorder="1" applyAlignment="1">
      <alignment horizontal="center"/>
    </xf>
    <xf numFmtId="0" fontId="1" fillId="0" borderId="16" xfId="0" applyFont="1" applyFill="1" applyBorder="1"/>
    <xf numFmtId="4" fontId="1" fillId="0" borderId="17" xfId="0" applyNumberFormat="1" applyFont="1" applyFill="1" applyBorder="1" applyAlignment="1">
      <alignment horizontal="center"/>
    </xf>
    <xf numFmtId="0" fontId="1" fillId="0" borderId="2" xfId="3" applyFont="1" applyFill="1" applyBorder="1"/>
    <xf numFmtId="1" fontId="19" fillId="0" borderId="14" xfId="0" applyNumberFormat="1" applyFont="1" applyFill="1" applyBorder="1" applyAlignment="1">
      <alignment horizontal="center" vertical="center"/>
    </xf>
    <xf numFmtId="0" fontId="1" fillId="0" borderId="4"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5" fillId="0" borderId="6" xfId="0" applyFont="1" applyFill="1" applyBorder="1" applyAlignment="1">
      <alignment horizontal="center" vertical="center" wrapText="1"/>
    </xf>
    <xf numFmtId="4" fontId="1" fillId="0" borderId="40" xfId="0" applyNumberFormat="1" applyFont="1" applyFill="1" applyBorder="1" applyAlignment="1">
      <alignment horizontal="center"/>
    </xf>
    <xf numFmtId="0" fontId="1" fillId="0" borderId="6"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quotePrefix="1" applyFont="1" applyFill="1" applyBorder="1" applyAlignment="1">
      <alignment horizontal="center"/>
    </xf>
    <xf numFmtId="1" fontId="19" fillId="0" borderId="14" xfId="0" applyNumberFormat="1" applyFont="1" applyFill="1" applyBorder="1" applyAlignment="1">
      <alignment horizontal="center" vertical="center" wrapText="1"/>
    </xf>
    <xf numFmtId="44" fontId="1" fillId="7" borderId="6" xfId="2" applyFont="1" applyFill="1" applyBorder="1"/>
    <xf numFmtId="4" fontId="1" fillId="7" borderId="1" xfId="0" applyNumberFormat="1" applyFont="1" applyFill="1" applyBorder="1"/>
    <xf numFmtId="49" fontId="1" fillId="7" borderId="1" xfId="0" applyNumberFormat="1" applyFont="1" applyFill="1" applyBorder="1" applyAlignment="1">
      <alignment horizontal="center"/>
    </xf>
    <xf numFmtId="1" fontId="19" fillId="7" borderId="14" xfId="0" applyNumberFormat="1" applyFont="1" applyFill="1" applyBorder="1" applyAlignment="1">
      <alignment horizontal="center"/>
    </xf>
    <xf numFmtId="0" fontId="1" fillId="7" borderId="0" xfId="0" applyFont="1" applyFill="1"/>
    <xf numFmtId="0" fontId="1" fillId="7" borderId="2" xfId="0" applyFont="1" applyFill="1" applyBorder="1" applyAlignment="1">
      <alignment horizontal="center"/>
    </xf>
    <xf numFmtId="0" fontId="1" fillId="7" borderId="2" xfId="0" applyFont="1" applyFill="1" applyBorder="1"/>
    <xf numFmtId="4" fontId="1" fillId="7" borderId="38" xfId="0" applyNumberFormat="1" applyFont="1" applyFill="1" applyBorder="1" applyAlignment="1">
      <alignment horizontal="center"/>
    </xf>
    <xf numFmtId="1" fontId="23" fillId="0" borderId="14" xfId="0" applyNumberFormat="1" applyFont="1" applyFill="1" applyBorder="1" applyAlignment="1">
      <alignment horizontal="center"/>
    </xf>
    <xf numFmtId="0" fontId="1" fillId="7" borderId="2" xfId="3" applyFont="1" applyFill="1" applyBorder="1"/>
    <xf numFmtId="4" fontId="1" fillId="7" borderId="0" xfId="0" applyNumberFormat="1" applyFont="1" applyFill="1"/>
    <xf numFmtId="0" fontId="1" fillId="0" borderId="6" xfId="0" applyFont="1" applyFill="1" applyBorder="1"/>
    <xf numFmtId="0" fontId="1" fillId="0" borderId="6" xfId="0" applyFont="1" applyFill="1" applyBorder="1" applyAlignment="1">
      <alignment horizontal="center"/>
    </xf>
    <xf numFmtId="3" fontId="1" fillId="0" borderId="6" xfId="0" applyNumberFormat="1" applyFont="1" applyFill="1" applyBorder="1"/>
    <xf numFmtId="0" fontId="1" fillId="0" borderId="6" xfId="0" applyFont="1" applyBorder="1"/>
    <xf numFmtId="0" fontId="1" fillId="0" borderId="6" xfId="0" applyFont="1" applyFill="1" applyBorder="1" applyAlignment="1">
      <alignment vertical="top"/>
    </xf>
    <xf numFmtId="0" fontId="1" fillId="0" borderId="6" xfId="0" applyFont="1" applyFill="1" applyBorder="1" applyAlignment="1">
      <alignment vertical="top" wrapText="1"/>
    </xf>
    <xf numFmtId="0" fontId="1" fillId="7" borderId="6" xfId="0" applyFont="1" applyFill="1" applyBorder="1"/>
    <xf numFmtId="0" fontId="1" fillId="4" borderId="6" xfId="0" applyFont="1" applyFill="1" applyBorder="1"/>
    <xf numFmtId="0" fontId="1" fillId="5" borderId="6" xfId="0" applyFont="1" applyFill="1" applyBorder="1"/>
    <xf numFmtId="0" fontId="1" fillId="5" borderId="6" xfId="0" applyFont="1" applyFill="1" applyBorder="1" applyAlignment="1">
      <alignment horizontal="center"/>
    </xf>
    <xf numFmtId="0" fontId="11" fillId="0" borderId="32" xfId="0" applyFont="1" applyBorder="1"/>
    <xf numFmtId="49" fontId="1" fillId="0" borderId="1" xfId="0" applyNumberFormat="1" applyFont="1" applyFill="1" applyBorder="1"/>
    <xf numFmtId="0" fontId="25" fillId="0" borderId="39" xfId="0" applyFont="1" applyFill="1" applyBorder="1" applyAlignment="1">
      <alignment vertical="center" wrapText="1"/>
    </xf>
    <xf numFmtId="0" fontId="25" fillId="0" borderId="10" xfId="0" applyFont="1" applyFill="1" applyBorder="1" applyAlignment="1">
      <alignment vertical="center" wrapText="1"/>
    </xf>
    <xf numFmtId="0" fontId="25" fillId="0" borderId="7" xfId="0" applyFont="1" applyFill="1" applyBorder="1" applyAlignment="1">
      <alignment vertical="center" wrapText="1"/>
    </xf>
    <xf numFmtId="0" fontId="24" fillId="6" borderId="10" xfId="0" applyFont="1" applyFill="1" applyBorder="1" applyAlignment="1">
      <alignment horizontal="center" vertical="center" wrapText="1"/>
    </xf>
    <xf numFmtId="0" fontId="24" fillId="6" borderId="37" xfId="0" applyFont="1" applyFill="1" applyBorder="1" applyAlignment="1">
      <alignment horizontal="center" vertical="center" wrapText="1"/>
    </xf>
    <xf numFmtId="0" fontId="24" fillId="6" borderId="14" xfId="0" applyFont="1" applyFill="1" applyBorder="1" applyAlignment="1">
      <alignment horizontal="center" vertical="center" wrapText="1"/>
    </xf>
    <xf numFmtId="0" fontId="24" fillId="6" borderId="17"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11" fillId="6" borderId="31" xfId="0" applyFont="1" applyFill="1" applyBorder="1" applyAlignment="1">
      <alignment horizontal="center" vertical="center" wrapText="1"/>
    </xf>
    <xf numFmtId="0" fontId="11" fillId="6" borderId="35" xfId="0" applyFont="1" applyFill="1" applyBorder="1" applyAlignment="1">
      <alignment horizontal="center" vertical="center" wrapText="1"/>
    </xf>
    <xf numFmtId="0" fontId="11" fillId="6" borderId="2"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1" fillId="6" borderId="8" xfId="0" applyFont="1" applyFill="1" applyBorder="1" applyAlignment="1">
      <alignment horizontal="center" vertical="center" wrapText="1"/>
    </xf>
    <xf numFmtId="0" fontId="24" fillId="6" borderId="26" xfId="0" applyFont="1" applyFill="1" applyBorder="1" applyAlignment="1">
      <alignment horizontal="center"/>
    </xf>
    <xf numFmtId="0" fontId="24" fillId="6" borderId="27" xfId="0" applyFont="1" applyFill="1" applyBorder="1" applyAlignment="1">
      <alignment horizontal="center"/>
    </xf>
    <xf numFmtId="0" fontId="24" fillId="6" borderId="28" xfId="0" applyFont="1" applyFill="1" applyBorder="1" applyAlignment="1">
      <alignment horizontal="center"/>
    </xf>
    <xf numFmtId="3" fontId="11" fillId="3" borderId="15" xfId="0" applyNumberFormat="1" applyFont="1" applyFill="1" applyBorder="1" applyAlignment="1">
      <alignment horizontal="left"/>
    </xf>
    <xf numFmtId="3" fontId="11" fillId="3" borderId="21" xfId="0" applyNumberFormat="1" applyFont="1" applyFill="1" applyBorder="1" applyAlignment="1">
      <alignment horizontal="left"/>
    </xf>
    <xf numFmtId="3" fontId="11" fillId="3" borderId="23" xfId="0" applyNumberFormat="1" applyFont="1" applyFill="1" applyBorder="1" applyAlignment="1">
      <alignment horizontal="left"/>
    </xf>
    <xf numFmtId="0" fontId="16" fillId="2" borderId="25" xfId="0" applyFont="1" applyFill="1" applyBorder="1" applyAlignment="1">
      <alignment horizontal="right"/>
    </xf>
    <xf numFmtId="0" fontId="16" fillId="2" borderId="29" xfId="0" applyFont="1" applyFill="1" applyBorder="1" applyAlignment="1">
      <alignment horizontal="right"/>
    </xf>
    <xf numFmtId="0" fontId="2" fillId="2" borderId="26" xfId="0" applyFont="1" applyFill="1" applyBorder="1" applyAlignment="1">
      <alignment horizontal="center"/>
    </xf>
    <xf numFmtId="0" fontId="2" fillId="2" borderId="30" xfId="0" applyFont="1" applyFill="1" applyBorder="1" applyAlignment="1">
      <alignment horizontal="center"/>
    </xf>
    <xf numFmtId="3" fontId="11" fillId="3" borderId="11" xfId="0" applyNumberFormat="1" applyFont="1" applyFill="1" applyBorder="1" applyAlignment="1">
      <alignment horizontal="left"/>
    </xf>
    <xf numFmtId="3" fontId="11" fillId="3" borderId="31" xfId="0" applyNumberFormat="1" applyFont="1" applyFill="1" applyBorder="1" applyAlignment="1">
      <alignment horizontal="left"/>
    </xf>
    <xf numFmtId="3" fontId="11" fillId="3" borderId="41" xfId="0" applyNumberFormat="1" applyFont="1" applyFill="1" applyBorder="1" applyAlignment="1">
      <alignment horizontal="left"/>
    </xf>
    <xf numFmtId="3" fontId="11" fillId="3" borderId="13" xfId="0" applyNumberFormat="1" applyFont="1" applyFill="1" applyBorder="1" applyAlignment="1">
      <alignment horizontal="left"/>
    </xf>
    <xf numFmtId="3" fontId="11" fillId="3" borderId="0" xfId="0" applyNumberFormat="1" applyFont="1" applyFill="1" applyBorder="1" applyAlignment="1">
      <alignment horizontal="left"/>
    </xf>
    <xf numFmtId="3" fontId="11" fillId="3" borderId="22" xfId="0" applyNumberFormat="1" applyFont="1" applyFill="1" applyBorder="1" applyAlignment="1">
      <alignment horizontal="left"/>
    </xf>
    <xf numFmtId="3" fontId="2" fillId="2" borderId="26" xfId="0" applyNumberFormat="1" applyFont="1" applyFill="1" applyBorder="1" applyAlignment="1">
      <alignment horizontal="center"/>
    </xf>
    <xf numFmtId="3" fontId="2" fillId="2" borderId="27" xfId="0" applyNumberFormat="1" applyFont="1" applyFill="1" applyBorder="1" applyAlignment="1">
      <alignment horizontal="center"/>
    </xf>
  </cellXfs>
  <cellStyles count="4">
    <cellStyle name="Euro" xfId="1" xr:uid="{00000000-0005-0000-0000-000000000000}"/>
    <cellStyle name="Standaard" xfId="0" builtinId="0"/>
    <cellStyle name="Standaard 2" xfId="3" xr:uid="{DA8605F4-46F5-449E-8EA9-60B4C9B07602}"/>
    <cellStyle name="Valuta" xfId="2"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777777"/>
      <rgbColor rgb="00FF0000"/>
      <rgbColor rgb="0000FF00"/>
      <rgbColor rgb="000000FF"/>
      <rgbColor rgb="00FFFF00"/>
      <rgbColor rgb="00FF00FF"/>
      <rgbColor rgb="0000FFFF"/>
      <rgbColor rgb="00FFFFFF"/>
      <rgbColor rgb="00008000"/>
      <rgbColor rgb="00000080"/>
      <rgbColor rgb="00808000"/>
      <rgbColor rgb="00800080"/>
      <rgbColor rgb="00008080"/>
      <rgbColor rgb="005F5F5F"/>
      <rgbColor rgb="00333333"/>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B2B2B2"/>
      <rgbColor rgb="00C0C0C0"/>
      <rgbColor rgb="00DDDDDD"/>
      <rgbColor rgb="00969696"/>
      <rgbColor rgb="00F8F8F8"/>
      <rgbColor rgb="00808080"/>
      <rgbColor rgb="00EAEAEA"/>
      <rgbColor rgb="003366FF"/>
      <rgbColor rgb="0033CCCC"/>
      <rgbColor rgb="0099CC00"/>
      <rgbColor rgb="00FFCC00"/>
      <rgbColor rgb="00FF9900"/>
      <rgbColor rgb="00FF6600"/>
      <rgbColor rgb="00666699"/>
      <rgbColor rgb="004D4D4D"/>
      <rgbColor rgb="00003366"/>
      <rgbColor rgb="00339966"/>
      <rgbColor rgb="00003300"/>
      <rgbColor rgb="00333300"/>
      <rgbColor rgb="00993300"/>
      <rgbColor rgb="00993366"/>
      <rgbColor rgb="00333399"/>
      <rgbColor rgb="0029292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F189"/>
  <sheetViews>
    <sheetView showGridLines="0" tabSelected="1" zoomScaleNormal="100" workbookViewId="0">
      <pane ySplit="6" topLeftCell="A112" activePane="bottomLeft" state="frozen"/>
      <selection pane="bottomLeft" activeCell="P120" sqref="P120"/>
    </sheetView>
  </sheetViews>
  <sheetFormatPr defaultRowHeight="12" x14ac:dyDescent="0.2"/>
  <cols>
    <col min="1" max="1" width="20.7109375" style="1" customWidth="1"/>
    <col min="2" max="2" width="9.140625" style="1" bestFit="1" customWidth="1"/>
    <col min="3" max="3" width="13" style="1" customWidth="1"/>
    <col min="4" max="4" width="26.28515625" style="1" customWidth="1"/>
    <col min="5" max="5" width="4.7109375" style="2" customWidth="1"/>
    <col min="6" max="6" width="4" style="2" customWidth="1"/>
    <col min="7" max="9" width="15.7109375" style="3" hidden="1" customWidth="1"/>
    <col min="10" max="12" width="15.7109375" style="3" customWidth="1"/>
    <col min="13" max="13" width="14.7109375" style="3" customWidth="1"/>
    <col min="14" max="14" width="8" style="8" customWidth="1"/>
    <col min="15" max="15" width="8.7109375" style="1" customWidth="1"/>
    <col min="16" max="16" width="29.140625" style="1" customWidth="1"/>
    <col min="17" max="16384" width="9.140625" style="1"/>
  </cols>
  <sheetData>
    <row r="1" spans="1:32" s="6" customFormat="1" ht="25.5" customHeight="1" thickBot="1" x14ac:dyDescent="0.35">
      <c r="A1" s="83" t="s">
        <v>135</v>
      </c>
      <c r="B1" s="84"/>
      <c r="C1" s="84"/>
      <c r="D1" s="84"/>
      <c r="E1" s="84"/>
      <c r="F1" s="84"/>
      <c r="G1" s="79"/>
      <c r="H1" s="79"/>
      <c r="I1" s="79"/>
      <c r="J1" s="79"/>
      <c r="K1" s="79"/>
      <c r="L1" s="79"/>
      <c r="M1" s="47"/>
      <c r="N1" s="160">
        <v>2021</v>
      </c>
      <c r="O1" s="161"/>
      <c r="P1" s="5"/>
    </row>
    <row r="3" spans="1:32" s="10" customFormat="1" ht="29.25" customHeight="1" thickBot="1" x14ac:dyDescent="0.3">
      <c r="A3" s="14"/>
      <c r="B3" s="14"/>
      <c r="C3" s="14"/>
      <c r="E3" s="11"/>
      <c r="F3" s="11"/>
      <c r="G3" s="86"/>
      <c r="H3" s="86"/>
      <c r="I3" s="86"/>
      <c r="J3" s="86"/>
      <c r="K3" s="86"/>
      <c r="L3" s="86"/>
      <c r="M3" s="86"/>
      <c r="N3" s="86"/>
      <c r="O3" s="86"/>
    </row>
    <row r="4" spans="1:32" s="4" customFormat="1" ht="12.75" customHeight="1" x14ac:dyDescent="0.2">
      <c r="A4" s="20"/>
      <c r="B4" s="51"/>
      <c r="C4" s="51"/>
      <c r="D4" s="21"/>
      <c r="E4" s="21"/>
      <c r="F4" s="21"/>
      <c r="G4" s="66" t="s">
        <v>20</v>
      </c>
      <c r="H4" s="67"/>
      <c r="I4" s="170" t="s">
        <v>20</v>
      </c>
      <c r="J4" s="171"/>
      <c r="K4" s="171"/>
      <c r="L4" s="171"/>
      <c r="M4" s="48"/>
      <c r="N4" s="162" t="s">
        <v>17</v>
      </c>
      <c r="O4" s="163"/>
      <c r="R4" s="148" t="s">
        <v>272</v>
      </c>
      <c r="S4" s="149"/>
      <c r="T4" s="149"/>
      <c r="U4" s="149"/>
      <c r="V4" s="150"/>
      <c r="W4" s="154" t="s">
        <v>273</v>
      </c>
      <c r="X4" s="155"/>
      <c r="Y4" s="156"/>
      <c r="Z4" s="100" t="s">
        <v>274</v>
      </c>
      <c r="AA4" s="100" t="s">
        <v>275</v>
      </c>
      <c r="AB4" s="100" t="s">
        <v>276</v>
      </c>
      <c r="AC4" s="100" t="s">
        <v>277</v>
      </c>
      <c r="AD4" s="101" t="s">
        <v>278</v>
      </c>
    </row>
    <row r="5" spans="1:32" s="4" customFormat="1" x14ac:dyDescent="0.2">
      <c r="A5" s="22" t="s">
        <v>9</v>
      </c>
      <c r="B5" s="52" t="s">
        <v>154</v>
      </c>
      <c r="C5" s="52" t="s">
        <v>155</v>
      </c>
      <c r="D5" s="23" t="s">
        <v>22</v>
      </c>
      <c r="E5" s="23" t="s">
        <v>15</v>
      </c>
      <c r="F5" s="23" t="s">
        <v>102</v>
      </c>
      <c r="G5" s="25"/>
      <c r="H5" s="25"/>
      <c r="I5" s="25"/>
      <c r="J5" s="25"/>
      <c r="K5" s="25"/>
      <c r="L5" s="25"/>
      <c r="M5" s="25"/>
      <c r="N5" s="23" t="s">
        <v>13</v>
      </c>
      <c r="O5" s="26" t="s">
        <v>16</v>
      </c>
      <c r="R5" s="151"/>
      <c r="S5" s="152"/>
      <c r="T5" s="152"/>
      <c r="U5" s="152"/>
      <c r="V5" s="153"/>
      <c r="W5" s="144" t="s">
        <v>279</v>
      </c>
      <c r="X5" s="144" t="s">
        <v>280</v>
      </c>
      <c r="Y5" s="144" t="s">
        <v>281</v>
      </c>
      <c r="Z5" s="144" t="s">
        <v>282</v>
      </c>
      <c r="AA5" s="144" t="s">
        <v>283</v>
      </c>
      <c r="AB5" s="144" t="s">
        <v>284</v>
      </c>
      <c r="AC5" s="144" t="s">
        <v>285</v>
      </c>
      <c r="AD5" s="146" t="s">
        <v>286</v>
      </c>
    </row>
    <row r="6" spans="1:32" s="4" customFormat="1" ht="26.25" thickBot="1" x14ac:dyDescent="0.25">
      <c r="A6" s="22"/>
      <c r="B6" s="52"/>
      <c r="C6" s="52"/>
      <c r="D6" s="23"/>
      <c r="E6" s="23"/>
      <c r="F6" s="23" t="s">
        <v>103</v>
      </c>
      <c r="G6" s="28" t="s">
        <v>10</v>
      </c>
      <c r="H6" s="28" t="s">
        <v>19</v>
      </c>
      <c r="I6" s="28" t="s">
        <v>11</v>
      </c>
      <c r="J6" s="24" t="s">
        <v>10</v>
      </c>
      <c r="K6" s="24" t="s">
        <v>19</v>
      </c>
      <c r="L6" s="24" t="s">
        <v>11</v>
      </c>
      <c r="M6" s="29"/>
      <c r="N6" s="27" t="s">
        <v>12</v>
      </c>
      <c r="O6" s="30" t="s">
        <v>14</v>
      </c>
      <c r="R6" s="102" t="s">
        <v>287</v>
      </c>
      <c r="S6" s="102" t="s">
        <v>288</v>
      </c>
      <c r="T6" s="102" t="s">
        <v>289</v>
      </c>
      <c r="U6" s="102" t="s">
        <v>288</v>
      </c>
      <c r="V6" s="102" t="s">
        <v>290</v>
      </c>
      <c r="W6" s="145"/>
      <c r="X6" s="145"/>
      <c r="Y6" s="145"/>
      <c r="Z6" s="145"/>
      <c r="AA6" s="145"/>
      <c r="AB6" s="145"/>
      <c r="AC6" s="145"/>
      <c r="AD6" s="147"/>
    </row>
    <row r="7" spans="1:32" s="8" customFormat="1" x14ac:dyDescent="0.2">
      <c r="A7" s="129" t="s">
        <v>21</v>
      </c>
      <c r="B7" s="129" t="s">
        <v>153</v>
      </c>
      <c r="C7" s="129" t="s">
        <v>145</v>
      </c>
      <c r="D7" s="129" t="s">
        <v>23</v>
      </c>
      <c r="E7" s="130" t="s">
        <v>117</v>
      </c>
      <c r="F7" s="130">
        <v>100</v>
      </c>
      <c r="G7" s="81">
        <v>671377</v>
      </c>
      <c r="H7" s="81">
        <v>737</v>
      </c>
      <c r="I7" s="81">
        <v>672114</v>
      </c>
      <c r="J7" s="87">
        <f>I7</f>
        <v>672114</v>
      </c>
      <c r="K7" s="87">
        <v>706</v>
      </c>
      <c r="L7" s="87">
        <f>J7+K7</f>
        <v>672820</v>
      </c>
      <c r="M7" s="31" t="s">
        <v>225</v>
      </c>
      <c r="N7" s="32" t="s">
        <v>270</v>
      </c>
      <c r="O7" s="103" t="s">
        <v>197</v>
      </c>
      <c r="R7" s="35"/>
      <c r="S7" s="35"/>
      <c r="T7" s="35" t="s">
        <v>291</v>
      </c>
      <c r="U7" s="35"/>
      <c r="V7" s="34"/>
      <c r="W7" s="35"/>
      <c r="X7" s="35"/>
      <c r="Y7" s="35"/>
      <c r="Z7" s="35"/>
      <c r="AA7" s="35"/>
      <c r="AB7" s="35" t="s">
        <v>291</v>
      </c>
      <c r="AC7" s="35"/>
      <c r="AD7" s="104"/>
      <c r="AF7" s="8">
        <v>1</v>
      </c>
    </row>
    <row r="8" spans="1:32" s="8" customFormat="1" x14ac:dyDescent="0.2">
      <c r="A8" s="129" t="s">
        <v>104</v>
      </c>
      <c r="B8" s="129" t="s">
        <v>163</v>
      </c>
      <c r="C8" s="129" t="s">
        <v>145</v>
      </c>
      <c r="D8" s="131" t="s">
        <v>105</v>
      </c>
      <c r="E8" s="130" t="s">
        <v>118</v>
      </c>
      <c r="F8" s="130">
        <v>100</v>
      </c>
      <c r="G8" s="81">
        <v>561727</v>
      </c>
      <c r="H8" s="81">
        <v>617</v>
      </c>
      <c r="I8" s="81">
        <v>562344</v>
      </c>
      <c r="J8" s="87">
        <f t="shared" ref="J8:J67" si="0">I8</f>
        <v>562344</v>
      </c>
      <c r="K8" s="87">
        <v>590</v>
      </c>
      <c r="L8" s="87">
        <f t="shared" ref="L8:L69" si="1">J8+K8</f>
        <v>562934</v>
      </c>
      <c r="M8" s="31" t="s">
        <v>143</v>
      </c>
      <c r="N8" s="32" t="s">
        <v>159</v>
      </c>
      <c r="O8" s="103" t="s">
        <v>160</v>
      </c>
      <c r="R8" s="35"/>
      <c r="S8" s="35"/>
      <c r="T8" s="35"/>
      <c r="U8" s="35"/>
      <c r="V8" s="34"/>
      <c r="W8" s="35"/>
      <c r="X8" s="35"/>
      <c r="Y8" s="35"/>
      <c r="Z8" s="35"/>
      <c r="AA8" s="35"/>
      <c r="AB8" s="35"/>
      <c r="AC8" s="35"/>
      <c r="AD8" s="104"/>
      <c r="AF8" s="8">
        <v>1</v>
      </c>
    </row>
    <row r="9" spans="1:32" s="8" customFormat="1" x14ac:dyDescent="0.2">
      <c r="A9" s="129" t="s">
        <v>24</v>
      </c>
      <c r="B9" s="129" t="s">
        <v>146</v>
      </c>
      <c r="C9" s="129" t="s">
        <v>145</v>
      </c>
      <c r="D9" s="129" t="s">
        <v>309</v>
      </c>
      <c r="E9" s="130" t="s">
        <v>118</v>
      </c>
      <c r="F9" s="130">
        <v>100</v>
      </c>
      <c r="G9" s="81">
        <v>571181</v>
      </c>
      <c r="H9" s="81">
        <v>628</v>
      </c>
      <c r="I9" s="81">
        <v>571809</v>
      </c>
      <c r="J9" s="87">
        <f t="shared" si="0"/>
        <v>571809</v>
      </c>
      <c r="K9" s="87">
        <v>600</v>
      </c>
      <c r="L9" s="87">
        <f t="shared" si="1"/>
        <v>572409</v>
      </c>
      <c r="M9" s="31" t="s">
        <v>226</v>
      </c>
      <c r="N9" s="32" t="s">
        <v>270</v>
      </c>
      <c r="O9" s="103" t="s">
        <v>197</v>
      </c>
      <c r="R9" s="35"/>
      <c r="S9" s="35"/>
      <c r="T9" s="35"/>
      <c r="U9" s="35"/>
      <c r="V9" s="34"/>
      <c r="W9" s="35"/>
      <c r="X9" s="35"/>
      <c r="Y9" s="35"/>
      <c r="Z9" s="35"/>
      <c r="AA9" s="35"/>
      <c r="AB9" s="35"/>
      <c r="AC9" s="35"/>
      <c r="AD9" s="104"/>
      <c r="AF9" s="8">
        <v>1</v>
      </c>
    </row>
    <row r="10" spans="1:32" s="8" customFormat="1" x14ac:dyDescent="0.2">
      <c r="A10" s="129" t="s">
        <v>25</v>
      </c>
      <c r="B10" s="129" t="s">
        <v>164</v>
      </c>
      <c r="C10" s="129" t="s">
        <v>145</v>
      </c>
      <c r="D10" s="129" t="s">
        <v>26</v>
      </c>
      <c r="E10" s="130" t="s">
        <v>18</v>
      </c>
      <c r="F10" s="130">
        <v>100</v>
      </c>
      <c r="G10" s="81">
        <v>52881</v>
      </c>
      <c r="H10" s="81">
        <v>54</v>
      </c>
      <c r="I10" s="81">
        <v>52935</v>
      </c>
      <c r="J10" s="87">
        <f>I10-1</f>
        <v>52934</v>
      </c>
      <c r="K10" s="87">
        <v>54</v>
      </c>
      <c r="L10" s="87">
        <f t="shared" si="1"/>
        <v>52988</v>
      </c>
      <c r="M10" s="31"/>
      <c r="N10" s="32"/>
      <c r="O10" s="103"/>
    </row>
    <row r="11" spans="1:32" s="8" customFormat="1" x14ac:dyDescent="0.2">
      <c r="A11" s="129" t="s">
        <v>25</v>
      </c>
      <c r="B11" s="129" t="s">
        <v>164</v>
      </c>
      <c r="C11" s="129" t="s">
        <v>145</v>
      </c>
      <c r="D11" s="129" t="s">
        <v>26</v>
      </c>
      <c r="E11" s="130" t="s">
        <v>117</v>
      </c>
      <c r="F11" s="130">
        <v>100</v>
      </c>
      <c r="G11" s="81">
        <v>870915</v>
      </c>
      <c r="H11" s="81">
        <v>956</v>
      </c>
      <c r="I11" s="81">
        <v>871871</v>
      </c>
      <c r="J11" s="87">
        <f t="shared" si="0"/>
        <v>871871</v>
      </c>
      <c r="K11" s="87">
        <v>915</v>
      </c>
      <c r="L11" s="87">
        <f t="shared" si="1"/>
        <v>872786</v>
      </c>
      <c r="M11" s="31" t="s">
        <v>227</v>
      </c>
      <c r="N11" s="32" t="s">
        <v>198</v>
      </c>
      <c r="O11" s="103">
        <v>2024</v>
      </c>
      <c r="P11" s="8" t="s">
        <v>199</v>
      </c>
      <c r="R11" s="35"/>
      <c r="S11" s="35"/>
      <c r="T11" s="35"/>
      <c r="U11" s="35"/>
      <c r="V11" s="34"/>
      <c r="W11" s="35"/>
      <c r="X11" s="35"/>
      <c r="Y11" s="35"/>
      <c r="Z11" s="35"/>
      <c r="AA11" s="35"/>
      <c r="AB11" s="35" t="s">
        <v>291</v>
      </c>
      <c r="AC11" s="35"/>
      <c r="AD11" s="104"/>
      <c r="AF11" s="8">
        <v>1</v>
      </c>
    </row>
    <row r="12" spans="1:32" s="8" customFormat="1" x14ac:dyDescent="0.2">
      <c r="A12" s="129" t="s">
        <v>209</v>
      </c>
      <c r="B12" s="129" t="s">
        <v>165</v>
      </c>
      <c r="C12" s="129" t="s">
        <v>145</v>
      </c>
      <c r="D12" s="129" t="s">
        <v>210</v>
      </c>
      <c r="E12" s="130" t="s">
        <v>117</v>
      </c>
      <c r="F12" s="130">
        <v>100</v>
      </c>
      <c r="G12" s="81">
        <v>268342</v>
      </c>
      <c r="H12" s="81">
        <v>294</v>
      </c>
      <c r="I12" s="81">
        <v>268636</v>
      </c>
      <c r="J12" s="87">
        <f t="shared" si="0"/>
        <v>268636</v>
      </c>
      <c r="K12" s="87">
        <v>282</v>
      </c>
      <c r="L12" s="87">
        <f t="shared" si="1"/>
        <v>268918</v>
      </c>
      <c r="M12" s="31"/>
      <c r="N12" s="32"/>
      <c r="O12" s="103"/>
      <c r="R12" s="35"/>
      <c r="S12" s="35"/>
      <c r="T12" s="35"/>
      <c r="U12" s="35"/>
      <c r="V12" s="34"/>
      <c r="W12" s="35"/>
      <c r="X12" s="35"/>
      <c r="Y12" s="35"/>
      <c r="Z12" s="35"/>
      <c r="AA12" s="35"/>
      <c r="AB12" s="35"/>
      <c r="AC12" s="35"/>
      <c r="AD12" s="104" t="s">
        <v>292</v>
      </c>
      <c r="AF12" s="8">
        <v>1</v>
      </c>
    </row>
    <row r="13" spans="1:32" s="8" customFormat="1" x14ac:dyDescent="0.2">
      <c r="A13" s="129" t="s">
        <v>27</v>
      </c>
      <c r="B13" s="129" t="s">
        <v>165</v>
      </c>
      <c r="C13" s="129" t="s">
        <v>145</v>
      </c>
      <c r="D13" s="129" t="s">
        <v>30</v>
      </c>
      <c r="E13" s="130" t="s">
        <v>117</v>
      </c>
      <c r="F13" s="130">
        <v>100</v>
      </c>
      <c r="G13" s="81">
        <v>3460586</v>
      </c>
      <c r="H13" s="81">
        <v>3797</v>
      </c>
      <c r="I13" s="81">
        <v>3464383</v>
      </c>
      <c r="J13" s="81">
        <v>8775000</v>
      </c>
      <c r="K13" s="81"/>
      <c r="L13" s="87">
        <f t="shared" si="1"/>
        <v>8775000</v>
      </c>
      <c r="M13" s="140">
        <v>4058321</v>
      </c>
      <c r="N13" s="32" t="s">
        <v>213</v>
      </c>
      <c r="O13" s="90">
        <v>2027</v>
      </c>
      <c r="P13" s="8" t="s">
        <v>214</v>
      </c>
      <c r="R13" s="35"/>
      <c r="S13" s="35"/>
      <c r="T13" s="35" t="s">
        <v>291</v>
      </c>
      <c r="U13" s="35" t="s">
        <v>291</v>
      </c>
      <c r="V13" s="34" t="s">
        <v>293</v>
      </c>
      <c r="W13" s="35"/>
      <c r="X13" s="35"/>
      <c r="Y13" s="35"/>
      <c r="Z13" s="35"/>
      <c r="AA13" s="35"/>
      <c r="AB13" s="35"/>
      <c r="AC13" s="35"/>
      <c r="AD13" s="104"/>
      <c r="AF13" s="8">
        <v>1</v>
      </c>
    </row>
    <row r="14" spans="1:32" s="8" customFormat="1" x14ac:dyDescent="0.2">
      <c r="A14" s="129" t="s">
        <v>27</v>
      </c>
      <c r="B14" s="129" t="s">
        <v>165</v>
      </c>
      <c r="C14" s="129" t="s">
        <v>145</v>
      </c>
      <c r="D14" s="129" t="s">
        <v>30</v>
      </c>
      <c r="E14" s="130" t="s">
        <v>18</v>
      </c>
      <c r="F14" s="130">
        <v>100</v>
      </c>
      <c r="G14" s="81">
        <v>404788</v>
      </c>
      <c r="H14" s="81">
        <v>413</v>
      </c>
      <c r="I14" s="81">
        <v>445850</v>
      </c>
      <c r="J14" s="87">
        <f t="shared" si="0"/>
        <v>445850</v>
      </c>
      <c r="K14" s="87">
        <v>454</v>
      </c>
      <c r="L14" s="87">
        <f t="shared" si="1"/>
        <v>446304</v>
      </c>
      <c r="M14" s="31"/>
      <c r="N14" s="32"/>
      <c r="O14" s="103"/>
    </row>
    <row r="15" spans="1:32" s="8" customFormat="1" x14ac:dyDescent="0.2">
      <c r="A15" s="129" t="s">
        <v>28</v>
      </c>
      <c r="B15" s="129" t="s">
        <v>166</v>
      </c>
      <c r="C15" s="129" t="s">
        <v>145</v>
      </c>
      <c r="D15" s="129" t="s">
        <v>29</v>
      </c>
      <c r="E15" s="130" t="s">
        <v>117</v>
      </c>
      <c r="F15" s="130">
        <v>100</v>
      </c>
      <c r="G15" s="81">
        <v>3009205</v>
      </c>
      <c r="H15" s="81">
        <v>3302</v>
      </c>
      <c r="I15" s="81">
        <v>3012507</v>
      </c>
      <c r="J15" s="87">
        <f t="shared" si="0"/>
        <v>3012507</v>
      </c>
      <c r="K15" s="87">
        <v>3163</v>
      </c>
      <c r="L15" s="87">
        <f t="shared" si="1"/>
        <v>3015670</v>
      </c>
      <c r="M15" s="31" t="s">
        <v>228</v>
      </c>
      <c r="N15" s="32" t="s">
        <v>159</v>
      </c>
      <c r="O15" s="103">
        <v>2021</v>
      </c>
      <c r="R15" s="35" t="s">
        <v>291</v>
      </c>
      <c r="S15" s="35" t="s">
        <v>291</v>
      </c>
      <c r="T15" s="35" t="s">
        <v>291</v>
      </c>
      <c r="U15" s="35" t="s">
        <v>291</v>
      </c>
      <c r="V15" s="34"/>
      <c r="W15" s="35" t="s">
        <v>291</v>
      </c>
      <c r="X15" s="35" t="s">
        <v>294</v>
      </c>
      <c r="Y15" s="35">
        <v>95</v>
      </c>
      <c r="Z15" s="35"/>
      <c r="AA15" s="35"/>
      <c r="AB15" s="35" t="s">
        <v>291</v>
      </c>
      <c r="AC15" s="35"/>
      <c r="AD15" s="104"/>
      <c r="AF15" s="8">
        <v>1</v>
      </c>
    </row>
    <row r="16" spans="1:32" s="8" customFormat="1" x14ac:dyDescent="0.2">
      <c r="A16" s="129" t="s">
        <v>32</v>
      </c>
      <c r="B16" s="129" t="s">
        <v>167</v>
      </c>
      <c r="C16" s="129" t="s">
        <v>145</v>
      </c>
      <c r="D16" s="129" t="s">
        <v>31</v>
      </c>
      <c r="E16" s="130" t="s">
        <v>18</v>
      </c>
      <c r="F16" s="130">
        <v>100</v>
      </c>
      <c r="G16" s="81">
        <v>284760</v>
      </c>
      <c r="H16" s="81">
        <v>290</v>
      </c>
      <c r="I16" s="81">
        <v>285050</v>
      </c>
      <c r="J16" s="87">
        <f t="shared" si="0"/>
        <v>285050</v>
      </c>
      <c r="K16" s="87">
        <v>290</v>
      </c>
      <c r="L16" s="87">
        <f t="shared" si="1"/>
        <v>285340</v>
      </c>
      <c r="M16" s="31"/>
      <c r="N16" s="32"/>
      <c r="O16" s="103"/>
    </row>
    <row r="17" spans="1:32" s="8" customFormat="1" x14ac:dyDescent="0.2">
      <c r="A17" s="129" t="s">
        <v>32</v>
      </c>
      <c r="B17" s="129" t="s">
        <v>167</v>
      </c>
      <c r="C17" s="129" t="s">
        <v>145</v>
      </c>
      <c r="D17" s="129" t="s">
        <v>31</v>
      </c>
      <c r="E17" s="130" t="s">
        <v>117</v>
      </c>
      <c r="F17" s="130">
        <v>100</v>
      </c>
      <c r="G17" s="81">
        <v>3510739</v>
      </c>
      <c r="H17" s="81">
        <v>3852</v>
      </c>
      <c r="I17" s="81">
        <v>3514591</v>
      </c>
      <c r="J17" s="81">
        <v>5675000</v>
      </c>
      <c r="K17" s="81"/>
      <c r="L17" s="87">
        <f t="shared" si="1"/>
        <v>5675000</v>
      </c>
      <c r="M17" s="140">
        <v>4058321</v>
      </c>
      <c r="N17" s="32" t="s">
        <v>213</v>
      </c>
      <c r="O17" s="90">
        <v>2027</v>
      </c>
      <c r="P17" s="8" t="s">
        <v>214</v>
      </c>
      <c r="R17" s="35" t="s">
        <v>291</v>
      </c>
      <c r="S17" s="35" t="s">
        <v>291</v>
      </c>
      <c r="T17" s="35"/>
      <c r="U17" s="35"/>
      <c r="V17" s="34"/>
      <c r="W17" s="35" t="s">
        <v>291</v>
      </c>
      <c r="X17" s="35" t="s">
        <v>294</v>
      </c>
      <c r="Y17" s="35">
        <v>60</v>
      </c>
      <c r="Z17" s="35"/>
      <c r="AA17" s="35"/>
      <c r="AB17" s="35" t="s">
        <v>291</v>
      </c>
      <c r="AC17" s="35"/>
      <c r="AD17" s="104"/>
      <c r="AF17" s="8">
        <v>1</v>
      </c>
    </row>
    <row r="18" spans="1:32" s="8" customFormat="1" x14ac:dyDescent="0.2">
      <c r="A18" s="129" t="s">
        <v>33</v>
      </c>
      <c r="B18" s="136"/>
      <c r="C18" s="129" t="s">
        <v>145</v>
      </c>
      <c r="D18" s="129" t="s">
        <v>34</v>
      </c>
      <c r="E18" s="130" t="s">
        <v>117</v>
      </c>
      <c r="F18" s="130">
        <v>0</v>
      </c>
      <c r="G18" s="81">
        <v>24753</v>
      </c>
      <c r="H18" s="81">
        <v>27</v>
      </c>
      <c r="I18" s="81">
        <v>24780</v>
      </c>
      <c r="J18" s="87">
        <f t="shared" si="0"/>
        <v>24780</v>
      </c>
      <c r="K18" s="87">
        <v>26</v>
      </c>
      <c r="L18" s="87">
        <f t="shared" si="1"/>
        <v>24806</v>
      </c>
      <c r="M18" s="31"/>
      <c r="N18" s="32"/>
      <c r="O18" s="103"/>
      <c r="R18" s="35"/>
      <c r="S18" s="35"/>
      <c r="T18" s="35"/>
      <c r="U18" s="35"/>
      <c r="V18" s="34"/>
      <c r="W18" s="35"/>
      <c r="X18" s="35"/>
      <c r="Y18" s="35"/>
      <c r="Z18" s="35"/>
      <c r="AA18" s="35"/>
      <c r="AB18" s="35"/>
      <c r="AC18" s="35"/>
      <c r="AD18" s="104"/>
      <c r="AF18" s="8">
        <v>1</v>
      </c>
    </row>
    <row r="19" spans="1:32" s="8" customFormat="1" x14ac:dyDescent="0.2">
      <c r="A19" s="129" t="s">
        <v>35</v>
      </c>
      <c r="B19" s="129" t="s">
        <v>168</v>
      </c>
      <c r="C19" s="129" t="s">
        <v>145</v>
      </c>
      <c r="D19" s="132" t="s">
        <v>310</v>
      </c>
      <c r="E19" s="130" t="s">
        <v>117</v>
      </c>
      <c r="F19" s="130">
        <v>100</v>
      </c>
      <c r="G19" s="81">
        <v>3703892</v>
      </c>
      <c r="H19" s="81">
        <v>4064</v>
      </c>
      <c r="I19" s="81">
        <v>3707956</v>
      </c>
      <c r="J19" s="87">
        <f t="shared" si="0"/>
        <v>3707956</v>
      </c>
      <c r="K19" s="87">
        <v>3893</v>
      </c>
      <c r="L19" s="87">
        <f t="shared" si="1"/>
        <v>3711849</v>
      </c>
      <c r="M19" s="31" t="s">
        <v>229</v>
      </c>
      <c r="N19" s="32" t="s">
        <v>198</v>
      </c>
      <c r="O19" s="103">
        <v>2024</v>
      </c>
      <c r="P19" s="8" t="s">
        <v>199</v>
      </c>
      <c r="R19" s="35"/>
      <c r="S19" s="35"/>
      <c r="T19" s="35" t="s">
        <v>291</v>
      </c>
      <c r="U19" s="35" t="s">
        <v>291</v>
      </c>
      <c r="V19" s="34" t="s">
        <v>293</v>
      </c>
      <c r="W19" s="35"/>
      <c r="X19" s="35"/>
      <c r="Y19" s="35"/>
      <c r="Z19" s="35"/>
      <c r="AA19" s="35"/>
      <c r="AB19" s="35"/>
      <c r="AC19" s="35"/>
      <c r="AD19" s="104"/>
      <c r="AF19" s="8">
        <v>1</v>
      </c>
    </row>
    <row r="20" spans="1:32" s="8" customFormat="1" x14ac:dyDescent="0.2">
      <c r="A20" s="129" t="s">
        <v>35</v>
      </c>
      <c r="B20" s="129" t="s">
        <v>168</v>
      </c>
      <c r="C20" s="129" t="s">
        <v>145</v>
      </c>
      <c r="D20" s="132" t="s">
        <v>310</v>
      </c>
      <c r="E20" s="130" t="s">
        <v>18</v>
      </c>
      <c r="F20" s="130">
        <v>100</v>
      </c>
      <c r="G20" s="81">
        <v>306572</v>
      </c>
      <c r="H20" s="81">
        <v>313</v>
      </c>
      <c r="I20" s="81">
        <v>306885</v>
      </c>
      <c r="J20" s="87">
        <f>I20+40198</f>
        <v>347083</v>
      </c>
      <c r="K20" s="87">
        <v>354</v>
      </c>
      <c r="L20" s="87">
        <f t="shared" si="1"/>
        <v>347437</v>
      </c>
      <c r="M20" s="31"/>
      <c r="N20" s="32"/>
      <c r="O20" s="103"/>
    </row>
    <row r="21" spans="1:32" s="8" customFormat="1" x14ac:dyDescent="0.2">
      <c r="A21" s="129" t="s">
        <v>8</v>
      </c>
      <c r="B21" s="129" t="s">
        <v>169</v>
      </c>
      <c r="C21" s="129" t="s">
        <v>145</v>
      </c>
      <c r="D21" s="132" t="s">
        <v>311</v>
      </c>
      <c r="E21" s="130" t="s">
        <v>118</v>
      </c>
      <c r="F21" s="130">
        <v>100</v>
      </c>
      <c r="G21" s="81">
        <v>460000</v>
      </c>
      <c r="H21" s="81">
        <v>506</v>
      </c>
      <c r="I21" s="81">
        <v>460506</v>
      </c>
      <c r="J21" s="87">
        <f t="shared" si="0"/>
        <v>460506</v>
      </c>
      <c r="K21" s="87">
        <v>484</v>
      </c>
      <c r="L21" s="87">
        <f t="shared" si="1"/>
        <v>460990</v>
      </c>
      <c r="M21" s="31" t="s">
        <v>230</v>
      </c>
      <c r="N21" s="32" t="s">
        <v>204</v>
      </c>
      <c r="O21" s="103">
        <v>2025</v>
      </c>
      <c r="P21" s="8" t="s">
        <v>205</v>
      </c>
      <c r="R21" s="35"/>
      <c r="S21" s="35"/>
      <c r="T21" s="35" t="s">
        <v>291</v>
      </c>
      <c r="U21" s="35" t="s">
        <v>291</v>
      </c>
      <c r="V21" s="108" t="s">
        <v>295</v>
      </c>
      <c r="W21" s="35"/>
      <c r="X21" s="35"/>
      <c r="Y21" s="35"/>
      <c r="Z21" s="35"/>
      <c r="AA21" s="35" t="s">
        <v>291</v>
      </c>
      <c r="AB21" s="35"/>
      <c r="AC21" s="35"/>
      <c r="AD21" s="104"/>
      <c r="AF21" s="8">
        <v>1</v>
      </c>
    </row>
    <row r="22" spans="1:32" s="8" customFormat="1" x14ac:dyDescent="0.2">
      <c r="A22" s="129" t="s">
        <v>36</v>
      </c>
      <c r="B22" s="129" t="s">
        <v>169</v>
      </c>
      <c r="C22" s="129" t="s">
        <v>145</v>
      </c>
      <c r="D22" s="129" t="s">
        <v>7</v>
      </c>
      <c r="E22" s="130" t="s">
        <v>117</v>
      </c>
      <c r="F22" s="130">
        <v>0</v>
      </c>
      <c r="G22" s="81">
        <v>90755</v>
      </c>
      <c r="H22" s="81">
        <v>100</v>
      </c>
      <c r="I22" s="81">
        <v>90855</v>
      </c>
      <c r="J22" s="87">
        <f t="shared" si="0"/>
        <v>90855</v>
      </c>
      <c r="K22" s="87">
        <v>95</v>
      </c>
      <c r="L22" s="87">
        <f t="shared" si="1"/>
        <v>90950</v>
      </c>
      <c r="M22" s="31"/>
      <c r="N22" s="32"/>
      <c r="O22" s="103"/>
      <c r="R22" s="35"/>
      <c r="S22" s="35"/>
      <c r="T22" s="35"/>
      <c r="U22" s="35"/>
      <c r="V22" s="34"/>
      <c r="W22" s="35"/>
      <c r="X22" s="35"/>
      <c r="Y22" s="35"/>
      <c r="Z22" s="35"/>
      <c r="AA22" s="35"/>
      <c r="AB22" s="35" t="s">
        <v>291</v>
      </c>
      <c r="AC22" s="35"/>
      <c r="AD22" s="104" t="s">
        <v>292</v>
      </c>
      <c r="AF22" s="8">
        <v>1</v>
      </c>
    </row>
    <row r="23" spans="1:32" s="8" customFormat="1" x14ac:dyDescent="0.2">
      <c r="A23" s="129" t="s">
        <v>6</v>
      </c>
      <c r="B23" s="129" t="s">
        <v>169</v>
      </c>
      <c r="C23" s="129" t="s">
        <v>145</v>
      </c>
      <c r="D23" s="129" t="s">
        <v>112</v>
      </c>
      <c r="E23" s="130" t="s">
        <v>117</v>
      </c>
      <c r="F23" s="130">
        <v>0</v>
      </c>
      <c r="G23" s="81">
        <v>88341</v>
      </c>
      <c r="H23" s="81">
        <v>97</v>
      </c>
      <c r="I23" s="81">
        <v>88438</v>
      </c>
      <c r="J23" s="87">
        <f t="shared" si="0"/>
        <v>88438</v>
      </c>
      <c r="K23" s="87">
        <v>93</v>
      </c>
      <c r="L23" s="87">
        <f t="shared" si="1"/>
        <v>88531</v>
      </c>
      <c r="M23" s="31"/>
      <c r="N23" s="32"/>
      <c r="O23" s="103"/>
      <c r="R23" s="35"/>
      <c r="S23" s="35"/>
      <c r="T23" s="35"/>
      <c r="U23" s="35"/>
      <c r="V23" s="34"/>
      <c r="W23" s="35"/>
      <c r="X23" s="35"/>
      <c r="Y23" s="35"/>
      <c r="Z23" s="35"/>
      <c r="AA23" s="35"/>
      <c r="AB23" s="35" t="s">
        <v>291</v>
      </c>
      <c r="AC23" s="35"/>
      <c r="AD23" s="104"/>
      <c r="AF23" s="8">
        <v>1</v>
      </c>
    </row>
    <row r="24" spans="1:32" s="8" customFormat="1" x14ac:dyDescent="0.2">
      <c r="A24" s="129" t="s">
        <v>52</v>
      </c>
      <c r="B24" s="129" t="s">
        <v>330</v>
      </c>
      <c r="C24" s="129" t="s">
        <v>145</v>
      </c>
      <c r="D24" s="129" t="s">
        <v>53</v>
      </c>
      <c r="E24" s="130" t="s">
        <v>117</v>
      </c>
      <c r="F24" s="130">
        <v>0</v>
      </c>
      <c r="G24" s="81">
        <v>7523013</v>
      </c>
      <c r="H24" s="81">
        <v>8255</v>
      </c>
      <c r="I24" s="81">
        <v>7531268</v>
      </c>
      <c r="J24" s="87">
        <f t="shared" si="0"/>
        <v>7531268</v>
      </c>
      <c r="K24" s="87">
        <v>7907</v>
      </c>
      <c r="L24" s="87">
        <f t="shared" si="1"/>
        <v>7539175</v>
      </c>
      <c r="M24" s="31" t="s">
        <v>231</v>
      </c>
      <c r="N24" s="32" t="s">
        <v>159</v>
      </c>
      <c r="O24" s="103">
        <v>2021</v>
      </c>
      <c r="R24" s="35" t="s">
        <v>291</v>
      </c>
      <c r="S24" s="35" t="s">
        <v>291</v>
      </c>
      <c r="T24" s="35" t="s">
        <v>291</v>
      </c>
      <c r="U24" s="35" t="s">
        <v>291</v>
      </c>
      <c r="V24" s="34"/>
      <c r="W24" s="35"/>
      <c r="X24" s="35"/>
      <c r="Y24" s="35"/>
      <c r="Z24" s="35"/>
      <c r="AA24" s="35"/>
      <c r="AB24" s="35" t="s">
        <v>291</v>
      </c>
      <c r="AC24" s="35"/>
      <c r="AD24" s="104"/>
      <c r="AF24" s="8">
        <v>1</v>
      </c>
    </row>
    <row r="25" spans="1:32" s="8" customFormat="1" x14ac:dyDescent="0.2">
      <c r="A25" s="129" t="s">
        <v>52</v>
      </c>
      <c r="B25" s="129" t="s">
        <v>330</v>
      </c>
      <c r="C25" s="129" t="s">
        <v>145</v>
      </c>
      <c r="D25" s="129" t="s">
        <v>53</v>
      </c>
      <c r="E25" s="130" t="s">
        <v>18</v>
      </c>
      <c r="F25" s="130">
        <v>0</v>
      </c>
      <c r="G25" s="81">
        <v>88560</v>
      </c>
      <c r="H25" s="81">
        <v>90</v>
      </c>
      <c r="I25" s="81">
        <v>88650</v>
      </c>
      <c r="J25" s="87">
        <f t="shared" si="0"/>
        <v>88650</v>
      </c>
      <c r="K25" s="87">
        <v>90</v>
      </c>
      <c r="L25" s="87">
        <f t="shared" si="1"/>
        <v>88740</v>
      </c>
      <c r="M25" s="31"/>
      <c r="N25" s="32"/>
      <c r="O25" s="103"/>
    </row>
    <row r="26" spans="1:32" s="8" customFormat="1" x14ac:dyDescent="0.2">
      <c r="A26" s="133" t="s">
        <v>1</v>
      </c>
      <c r="B26" s="133" t="s">
        <v>148</v>
      </c>
      <c r="C26" s="129" t="s">
        <v>145</v>
      </c>
      <c r="D26" s="134" t="s">
        <v>2</v>
      </c>
      <c r="E26" s="130" t="s">
        <v>18</v>
      </c>
      <c r="F26" s="130">
        <v>0</v>
      </c>
      <c r="G26" s="81">
        <v>12979</v>
      </c>
      <c r="H26" s="81">
        <v>13</v>
      </c>
      <c r="I26" s="81">
        <v>12992</v>
      </c>
      <c r="J26" s="87">
        <f t="shared" si="0"/>
        <v>12992</v>
      </c>
      <c r="K26" s="88">
        <v>13</v>
      </c>
      <c r="L26" s="87">
        <f t="shared" si="1"/>
        <v>13005</v>
      </c>
      <c r="M26" s="31"/>
      <c r="N26" s="32"/>
      <c r="O26" s="90"/>
    </row>
    <row r="27" spans="1:32" s="8" customFormat="1" x14ac:dyDescent="0.2">
      <c r="A27" s="133" t="s">
        <v>1</v>
      </c>
      <c r="B27" s="133" t="s">
        <v>148</v>
      </c>
      <c r="C27" s="129" t="s">
        <v>145</v>
      </c>
      <c r="D27" s="134" t="s">
        <v>2</v>
      </c>
      <c r="E27" s="130" t="s">
        <v>117</v>
      </c>
      <c r="F27" s="130">
        <v>0</v>
      </c>
      <c r="G27" s="81">
        <v>971993</v>
      </c>
      <c r="H27" s="81">
        <v>1067</v>
      </c>
      <c r="I27" s="81">
        <v>973060</v>
      </c>
      <c r="J27" s="87">
        <f t="shared" si="0"/>
        <v>973060</v>
      </c>
      <c r="K27" s="87">
        <v>1022</v>
      </c>
      <c r="L27" s="87">
        <f t="shared" si="1"/>
        <v>974082</v>
      </c>
      <c r="M27" s="31" t="s">
        <v>232</v>
      </c>
      <c r="N27" s="32" t="s">
        <v>270</v>
      </c>
      <c r="O27" s="103">
        <v>2023</v>
      </c>
      <c r="R27" s="35"/>
      <c r="S27" s="35"/>
      <c r="T27" s="35"/>
      <c r="U27" s="35"/>
      <c r="V27" s="34"/>
      <c r="W27" s="35"/>
      <c r="X27" s="35"/>
      <c r="Y27" s="35"/>
      <c r="Z27" s="35"/>
      <c r="AA27" s="35"/>
      <c r="AB27" s="35" t="s">
        <v>291</v>
      </c>
      <c r="AC27" s="35"/>
      <c r="AD27" s="104"/>
      <c r="AF27" s="8">
        <v>1</v>
      </c>
    </row>
    <row r="28" spans="1:32" s="8" customFormat="1" x14ac:dyDescent="0.2">
      <c r="A28" s="129" t="s">
        <v>37</v>
      </c>
      <c r="B28" s="129" t="s">
        <v>170</v>
      </c>
      <c r="C28" s="129" t="s">
        <v>145</v>
      </c>
      <c r="D28" s="129" t="s">
        <v>38</v>
      </c>
      <c r="E28" s="130" t="s">
        <v>117</v>
      </c>
      <c r="F28" s="130">
        <v>100</v>
      </c>
      <c r="G28" s="81">
        <v>752301</v>
      </c>
      <c r="H28" s="81">
        <v>826</v>
      </c>
      <c r="I28" s="81">
        <v>753127</v>
      </c>
      <c r="J28" s="87">
        <f t="shared" si="0"/>
        <v>753127</v>
      </c>
      <c r="K28" s="87">
        <v>791</v>
      </c>
      <c r="L28" s="87">
        <f t="shared" si="1"/>
        <v>753918</v>
      </c>
      <c r="M28" s="31" t="s">
        <v>233</v>
      </c>
      <c r="N28" s="32" t="s">
        <v>159</v>
      </c>
      <c r="O28" s="103">
        <v>2021</v>
      </c>
      <c r="R28" s="35"/>
      <c r="S28" s="35"/>
      <c r="T28" s="35"/>
      <c r="U28" s="35"/>
      <c r="V28" s="34"/>
      <c r="W28" s="35"/>
      <c r="X28" s="35"/>
      <c r="Y28" s="35"/>
      <c r="Z28" s="35"/>
      <c r="AA28" s="35"/>
      <c r="AB28" s="35" t="s">
        <v>291</v>
      </c>
      <c r="AC28" s="35"/>
      <c r="AD28" s="104"/>
      <c r="AF28" s="8">
        <v>1</v>
      </c>
    </row>
    <row r="29" spans="1:32" s="8" customFormat="1" x14ac:dyDescent="0.2">
      <c r="A29" s="129" t="s">
        <v>39</v>
      </c>
      <c r="B29" s="129" t="s">
        <v>149</v>
      </c>
      <c r="C29" s="129" t="s">
        <v>145</v>
      </c>
      <c r="D29" s="129" t="s">
        <v>211</v>
      </c>
      <c r="E29" s="130" t="s">
        <v>117</v>
      </c>
      <c r="F29" s="130">
        <v>100</v>
      </c>
      <c r="G29" s="81">
        <v>2134377</v>
      </c>
      <c r="H29" s="81">
        <v>2342</v>
      </c>
      <c r="I29" s="81">
        <v>2136719</v>
      </c>
      <c r="J29" s="87">
        <f t="shared" si="0"/>
        <v>2136719</v>
      </c>
      <c r="K29" s="87">
        <v>2243</v>
      </c>
      <c r="L29" s="87">
        <f t="shared" si="1"/>
        <v>2138962</v>
      </c>
      <c r="M29" s="31" t="s">
        <v>234</v>
      </c>
      <c r="N29" s="32" t="s">
        <v>270</v>
      </c>
      <c r="O29" s="103">
        <v>2023</v>
      </c>
      <c r="R29" s="35"/>
      <c r="S29" s="35"/>
      <c r="T29" s="35" t="s">
        <v>291</v>
      </c>
      <c r="U29" s="35" t="s">
        <v>291</v>
      </c>
      <c r="V29" s="34" t="s">
        <v>293</v>
      </c>
      <c r="W29" s="35"/>
      <c r="X29" s="35"/>
      <c r="Y29" s="35"/>
      <c r="Z29" s="35"/>
      <c r="AA29" s="35"/>
      <c r="AB29" s="35"/>
      <c r="AC29" s="35"/>
      <c r="AD29" s="104"/>
      <c r="AF29" s="8">
        <v>1</v>
      </c>
    </row>
    <row r="30" spans="1:32" s="8" customFormat="1" x14ac:dyDescent="0.2">
      <c r="A30" s="129" t="s">
        <v>39</v>
      </c>
      <c r="B30" s="129" t="s">
        <v>149</v>
      </c>
      <c r="C30" s="129" t="s">
        <v>145</v>
      </c>
      <c r="D30" s="129" t="s">
        <v>211</v>
      </c>
      <c r="E30" s="130" t="s">
        <v>18</v>
      </c>
      <c r="F30" s="130">
        <v>100</v>
      </c>
      <c r="G30" s="81">
        <v>185229</v>
      </c>
      <c r="H30" s="81">
        <v>189</v>
      </c>
      <c r="I30" s="81">
        <v>185418</v>
      </c>
      <c r="J30" s="87">
        <f>I30+31776</f>
        <v>217194</v>
      </c>
      <c r="K30" s="87">
        <v>221</v>
      </c>
      <c r="L30" s="87">
        <f t="shared" si="1"/>
        <v>217415</v>
      </c>
      <c r="M30" s="31"/>
      <c r="N30" s="32"/>
      <c r="O30" s="103"/>
    </row>
    <row r="31" spans="1:32" x14ac:dyDescent="0.2">
      <c r="A31" s="129" t="s">
        <v>39</v>
      </c>
      <c r="B31" s="129" t="s">
        <v>149</v>
      </c>
      <c r="C31" s="129" t="s">
        <v>145</v>
      </c>
      <c r="D31" s="129" t="s">
        <v>212</v>
      </c>
      <c r="E31" s="130" t="s">
        <v>18</v>
      </c>
      <c r="F31" s="130">
        <v>100</v>
      </c>
      <c r="G31" s="81">
        <v>57949</v>
      </c>
      <c r="H31" s="81">
        <v>59</v>
      </c>
      <c r="I31" s="81">
        <v>58008</v>
      </c>
      <c r="J31" s="89">
        <f>I31+6992</f>
        <v>65000</v>
      </c>
      <c r="K31" s="88">
        <v>66</v>
      </c>
      <c r="L31" s="87">
        <f t="shared" si="1"/>
        <v>65066</v>
      </c>
      <c r="M31" s="31"/>
      <c r="N31" s="32"/>
      <c r="O31" s="90"/>
    </row>
    <row r="32" spans="1:32" s="8" customFormat="1" ht="12" customHeight="1" x14ac:dyDescent="0.2">
      <c r="A32" s="129" t="s">
        <v>129</v>
      </c>
      <c r="B32" s="129" t="s">
        <v>171</v>
      </c>
      <c r="C32" s="129" t="s">
        <v>145</v>
      </c>
      <c r="D32" s="129" t="s">
        <v>312</v>
      </c>
      <c r="E32" s="130" t="s">
        <v>117</v>
      </c>
      <c r="F32" s="130">
        <v>100</v>
      </c>
      <c r="G32" s="81">
        <v>2027130</v>
      </c>
      <c r="H32" s="81">
        <v>2224</v>
      </c>
      <c r="I32" s="81">
        <v>2029354</v>
      </c>
      <c r="J32" s="87">
        <f t="shared" si="0"/>
        <v>2029354</v>
      </c>
      <c r="K32" s="87">
        <v>2131</v>
      </c>
      <c r="L32" s="87">
        <f t="shared" si="1"/>
        <v>2031485</v>
      </c>
      <c r="M32" s="31" t="s">
        <v>235</v>
      </c>
      <c r="N32" s="32" t="s">
        <v>198</v>
      </c>
      <c r="O32" s="103">
        <v>2024</v>
      </c>
      <c r="P32" s="8" t="s">
        <v>199</v>
      </c>
      <c r="R32" s="35" t="s">
        <v>291</v>
      </c>
      <c r="S32" s="35" t="s">
        <v>291</v>
      </c>
      <c r="T32" s="35" t="s">
        <v>291</v>
      </c>
      <c r="U32" s="35" t="s">
        <v>291</v>
      </c>
      <c r="V32" s="34"/>
      <c r="W32" s="35"/>
      <c r="X32" s="35"/>
      <c r="Y32" s="35"/>
      <c r="Z32" s="35"/>
      <c r="AA32" s="35"/>
      <c r="AB32" s="35" t="s">
        <v>291</v>
      </c>
      <c r="AC32" s="35"/>
      <c r="AD32" s="104"/>
      <c r="AF32" s="8">
        <v>1</v>
      </c>
    </row>
    <row r="33" spans="1:32" s="8" customFormat="1" x14ac:dyDescent="0.2">
      <c r="A33" s="129" t="s">
        <v>40</v>
      </c>
      <c r="B33" s="136"/>
      <c r="C33" s="129" t="s">
        <v>145</v>
      </c>
      <c r="D33" s="129" t="s">
        <v>34</v>
      </c>
      <c r="E33" s="130" t="s">
        <v>117</v>
      </c>
      <c r="F33" s="130">
        <v>0</v>
      </c>
      <c r="G33" s="81">
        <v>35754</v>
      </c>
      <c r="H33" s="81">
        <v>39</v>
      </c>
      <c r="I33" s="81">
        <v>35793</v>
      </c>
      <c r="J33" s="87">
        <f t="shared" si="0"/>
        <v>35793</v>
      </c>
      <c r="K33" s="87">
        <v>38</v>
      </c>
      <c r="L33" s="87">
        <f t="shared" si="1"/>
        <v>35831</v>
      </c>
      <c r="M33" s="31"/>
      <c r="N33" s="32"/>
      <c r="O33" s="103"/>
      <c r="R33" s="35"/>
      <c r="S33" s="35"/>
      <c r="T33" s="35"/>
      <c r="U33" s="35"/>
      <c r="V33" s="34"/>
      <c r="W33" s="35"/>
      <c r="X33" s="35"/>
      <c r="Y33" s="35"/>
      <c r="Z33" s="35"/>
      <c r="AA33" s="35"/>
      <c r="AB33" s="35"/>
      <c r="AC33" s="35"/>
      <c r="AD33" s="104"/>
      <c r="AF33" s="8">
        <v>1</v>
      </c>
    </row>
    <row r="34" spans="1:32" s="8" customFormat="1" x14ac:dyDescent="0.2">
      <c r="A34" s="129" t="s">
        <v>41</v>
      </c>
      <c r="B34" s="129" t="s">
        <v>172</v>
      </c>
      <c r="C34" s="129" t="s">
        <v>145</v>
      </c>
      <c r="D34" s="129" t="s">
        <v>313</v>
      </c>
      <c r="E34" s="130" t="s">
        <v>117</v>
      </c>
      <c r="F34" s="130">
        <v>100</v>
      </c>
      <c r="G34" s="81">
        <v>1200000</v>
      </c>
      <c r="H34" s="81">
        <v>1317</v>
      </c>
      <c r="I34" s="81">
        <v>1201317</v>
      </c>
      <c r="J34" s="87">
        <f t="shared" si="0"/>
        <v>1201317</v>
      </c>
      <c r="K34" s="87">
        <v>1261</v>
      </c>
      <c r="L34" s="87">
        <f t="shared" si="1"/>
        <v>1202578</v>
      </c>
      <c r="M34" s="31" t="s">
        <v>236</v>
      </c>
      <c r="N34" s="32" t="s">
        <v>204</v>
      </c>
      <c r="O34" s="109">
        <v>2025</v>
      </c>
      <c r="P34" s="8" t="s">
        <v>205</v>
      </c>
      <c r="R34" s="35"/>
      <c r="S34" s="35"/>
      <c r="T34" s="35"/>
      <c r="U34" s="35"/>
      <c r="V34" s="34"/>
      <c r="W34" s="35"/>
      <c r="X34" s="35"/>
      <c r="Y34" s="35"/>
      <c r="Z34" s="35"/>
      <c r="AA34" s="35"/>
      <c r="AB34" s="35" t="s">
        <v>291</v>
      </c>
      <c r="AC34" s="35"/>
      <c r="AD34" s="104"/>
      <c r="AF34" s="8">
        <v>1</v>
      </c>
    </row>
    <row r="35" spans="1:32" s="8" customFormat="1" x14ac:dyDescent="0.2">
      <c r="A35" s="129" t="s">
        <v>42</v>
      </c>
      <c r="B35" s="129" t="s">
        <v>172</v>
      </c>
      <c r="C35" s="129" t="s">
        <v>145</v>
      </c>
      <c r="D35" s="132" t="s">
        <v>314</v>
      </c>
      <c r="E35" s="130" t="s">
        <v>117</v>
      </c>
      <c r="F35" s="130">
        <v>100</v>
      </c>
      <c r="G35" s="81">
        <v>1354143</v>
      </c>
      <c r="H35" s="81">
        <v>1486</v>
      </c>
      <c r="I35" s="81">
        <v>1355629</v>
      </c>
      <c r="J35" s="87">
        <f t="shared" si="0"/>
        <v>1355629</v>
      </c>
      <c r="K35" s="87">
        <v>1423</v>
      </c>
      <c r="L35" s="87">
        <f t="shared" si="1"/>
        <v>1357052</v>
      </c>
      <c r="M35" s="31" t="s">
        <v>237</v>
      </c>
      <c r="N35" s="32" t="s">
        <v>159</v>
      </c>
      <c r="O35" s="103">
        <v>2021</v>
      </c>
      <c r="R35" s="35" t="s">
        <v>291</v>
      </c>
      <c r="S35" s="35"/>
      <c r="T35" s="35" t="s">
        <v>291</v>
      </c>
      <c r="U35" s="35" t="s">
        <v>291</v>
      </c>
      <c r="V35" s="34"/>
      <c r="W35" s="35"/>
      <c r="X35" s="35"/>
      <c r="Y35" s="35"/>
      <c r="Z35" s="35"/>
      <c r="AA35" s="35"/>
      <c r="AB35" s="35" t="s">
        <v>291</v>
      </c>
      <c r="AC35" s="35"/>
      <c r="AD35" s="104"/>
      <c r="AF35" s="8">
        <v>1</v>
      </c>
    </row>
    <row r="36" spans="1:32" s="8" customFormat="1" x14ac:dyDescent="0.2">
      <c r="A36" s="129" t="s">
        <v>67</v>
      </c>
      <c r="B36" s="129" t="s">
        <v>144</v>
      </c>
      <c r="C36" s="129" t="s">
        <v>145</v>
      </c>
      <c r="D36" s="131" t="s">
        <v>127</v>
      </c>
      <c r="E36" s="130" t="s">
        <v>117</v>
      </c>
      <c r="F36" s="130">
        <v>100</v>
      </c>
      <c r="G36" s="81">
        <v>7430178</v>
      </c>
      <c r="H36" s="81">
        <v>8153</v>
      </c>
      <c r="I36" s="81">
        <v>7438331</v>
      </c>
      <c r="J36" s="81">
        <v>10475000</v>
      </c>
      <c r="K36" s="81"/>
      <c r="L36" s="87">
        <f t="shared" si="1"/>
        <v>10475000</v>
      </c>
      <c r="M36" s="140">
        <v>4058321</v>
      </c>
      <c r="N36" s="32" t="s">
        <v>213</v>
      </c>
      <c r="O36" s="90">
        <v>2027</v>
      </c>
      <c r="P36" s="8" t="s">
        <v>214</v>
      </c>
      <c r="R36" s="35" t="s">
        <v>291</v>
      </c>
      <c r="S36" s="35" t="s">
        <v>291</v>
      </c>
      <c r="T36" s="35" t="s">
        <v>291</v>
      </c>
      <c r="U36" s="35" t="s">
        <v>291</v>
      </c>
      <c r="V36" s="34"/>
      <c r="W36" s="35"/>
      <c r="X36" s="35"/>
      <c r="Y36" s="35"/>
      <c r="Z36" s="35"/>
      <c r="AA36" s="35"/>
      <c r="AB36" s="35" t="s">
        <v>291</v>
      </c>
      <c r="AC36" s="35"/>
      <c r="AD36" s="104"/>
      <c r="AF36" s="8">
        <v>1</v>
      </c>
    </row>
    <row r="37" spans="1:32" x14ac:dyDescent="0.2">
      <c r="A37" s="129" t="s">
        <v>67</v>
      </c>
      <c r="B37" s="129" t="s">
        <v>144</v>
      </c>
      <c r="C37" s="129" t="s">
        <v>145</v>
      </c>
      <c r="D37" s="129" t="s">
        <v>68</v>
      </c>
      <c r="E37" s="130" t="s">
        <v>18</v>
      </c>
      <c r="F37" s="130">
        <v>100</v>
      </c>
      <c r="G37" s="81">
        <v>428926</v>
      </c>
      <c r="H37" s="81">
        <v>438</v>
      </c>
      <c r="I37" s="81">
        <v>429364</v>
      </c>
      <c r="J37" s="89">
        <f>I37+26198</f>
        <v>455562</v>
      </c>
      <c r="K37" s="88">
        <v>464</v>
      </c>
      <c r="L37" s="87">
        <f t="shared" si="1"/>
        <v>456026</v>
      </c>
      <c r="M37" s="31"/>
      <c r="N37" s="32"/>
      <c r="O37" s="90"/>
    </row>
    <row r="38" spans="1:32" x14ac:dyDescent="0.2">
      <c r="A38" s="129" t="s">
        <v>70</v>
      </c>
      <c r="B38" s="129" t="s">
        <v>144</v>
      </c>
      <c r="C38" s="129" t="s">
        <v>145</v>
      </c>
      <c r="D38" s="129" t="s">
        <v>110</v>
      </c>
      <c r="E38" s="130" t="s">
        <v>18</v>
      </c>
      <c r="F38" s="130">
        <v>100</v>
      </c>
      <c r="G38" s="81">
        <v>317221</v>
      </c>
      <c r="H38" s="81">
        <v>324</v>
      </c>
      <c r="I38" s="81">
        <v>317545</v>
      </c>
      <c r="J38" s="87">
        <f t="shared" si="0"/>
        <v>317545</v>
      </c>
      <c r="K38" s="88">
        <v>324</v>
      </c>
      <c r="L38" s="87">
        <f t="shared" si="1"/>
        <v>317869</v>
      </c>
      <c r="M38" s="31"/>
      <c r="N38" s="32"/>
      <c r="O38" s="90"/>
    </row>
    <row r="39" spans="1:32" s="8" customFormat="1" x14ac:dyDescent="0.2">
      <c r="A39" s="129" t="s">
        <v>69</v>
      </c>
      <c r="B39" s="129" t="s">
        <v>144</v>
      </c>
      <c r="C39" s="129" t="s">
        <v>145</v>
      </c>
      <c r="D39" s="132" t="s">
        <v>315</v>
      </c>
      <c r="E39" s="130" t="s">
        <v>117</v>
      </c>
      <c r="F39" s="130">
        <v>100</v>
      </c>
      <c r="G39" s="81">
        <v>1162384</v>
      </c>
      <c r="H39" s="81">
        <v>1276</v>
      </c>
      <c r="I39" s="81">
        <v>1163660</v>
      </c>
      <c r="J39" s="87">
        <f t="shared" si="0"/>
        <v>1163660</v>
      </c>
      <c r="K39" s="87">
        <v>1222</v>
      </c>
      <c r="L39" s="87">
        <f t="shared" si="1"/>
        <v>1164882</v>
      </c>
      <c r="M39" s="31" t="s">
        <v>238</v>
      </c>
      <c r="N39" s="32" t="s">
        <v>270</v>
      </c>
      <c r="O39" s="103">
        <v>2023</v>
      </c>
      <c r="R39" s="35" t="s">
        <v>291</v>
      </c>
      <c r="S39" s="35"/>
      <c r="T39" s="35" t="s">
        <v>291</v>
      </c>
      <c r="U39" s="35"/>
      <c r="V39" s="34"/>
      <c r="W39" s="35"/>
      <c r="X39" s="35"/>
      <c r="Y39" s="35"/>
      <c r="Z39" s="35"/>
      <c r="AA39" s="35"/>
      <c r="AB39" s="35"/>
      <c r="AC39" s="35"/>
      <c r="AD39" s="104"/>
      <c r="AF39" s="8">
        <v>1</v>
      </c>
    </row>
    <row r="40" spans="1:32" s="122" customFormat="1" x14ac:dyDescent="0.2">
      <c r="A40" s="135" t="s">
        <v>307</v>
      </c>
      <c r="B40" s="135" t="s">
        <v>333</v>
      </c>
      <c r="C40" s="135" t="s">
        <v>145</v>
      </c>
      <c r="D40" s="135" t="s">
        <v>308</v>
      </c>
      <c r="E40" s="130" t="s">
        <v>117</v>
      </c>
      <c r="F40" s="130">
        <v>100</v>
      </c>
      <c r="G40" s="3"/>
      <c r="H40" s="3"/>
      <c r="I40" s="3"/>
      <c r="J40" s="128"/>
      <c r="K40" s="128"/>
      <c r="L40" s="128"/>
      <c r="M40" s="119"/>
      <c r="N40" s="120"/>
      <c r="O40" s="121"/>
      <c r="R40" s="123"/>
      <c r="S40" s="123"/>
      <c r="T40" s="123"/>
      <c r="U40" s="123"/>
      <c r="V40" s="124"/>
      <c r="W40" s="123"/>
      <c r="X40" s="123"/>
      <c r="Y40" s="123"/>
      <c r="Z40" s="123"/>
      <c r="AA40" s="123"/>
      <c r="AB40" s="123"/>
      <c r="AC40" s="123"/>
      <c r="AD40" s="125"/>
      <c r="AF40" s="122">
        <v>1</v>
      </c>
    </row>
    <row r="41" spans="1:32" x14ac:dyDescent="0.2">
      <c r="A41" s="129" t="s">
        <v>44</v>
      </c>
      <c r="B41" s="129" t="s">
        <v>173</v>
      </c>
      <c r="C41" s="129" t="s">
        <v>145</v>
      </c>
      <c r="D41" s="129" t="s">
        <v>43</v>
      </c>
      <c r="E41" s="130" t="s">
        <v>18</v>
      </c>
      <c r="F41" s="130">
        <v>100</v>
      </c>
      <c r="G41" s="81">
        <v>126808</v>
      </c>
      <c r="H41" s="81">
        <v>129</v>
      </c>
      <c r="I41" s="81">
        <v>126937</v>
      </c>
      <c r="J41" s="87">
        <f t="shared" si="0"/>
        <v>126937</v>
      </c>
      <c r="K41" s="88">
        <v>129</v>
      </c>
      <c r="L41" s="87">
        <f t="shared" si="1"/>
        <v>127066</v>
      </c>
      <c r="M41" s="31"/>
      <c r="N41" s="32"/>
      <c r="O41" s="90"/>
    </row>
    <row r="42" spans="1:32" s="8" customFormat="1" x14ac:dyDescent="0.2">
      <c r="A42" s="129" t="s">
        <v>157</v>
      </c>
      <c r="B42" s="129" t="s">
        <v>174</v>
      </c>
      <c r="C42" s="129" t="s">
        <v>145</v>
      </c>
      <c r="D42" s="131" t="s">
        <v>158</v>
      </c>
      <c r="E42" s="130" t="s">
        <v>117</v>
      </c>
      <c r="F42" s="130">
        <v>100</v>
      </c>
      <c r="G42" s="81">
        <v>100307</v>
      </c>
      <c r="H42" s="81">
        <v>110</v>
      </c>
      <c r="I42" s="81">
        <v>100417</v>
      </c>
      <c r="J42" s="87">
        <f t="shared" si="0"/>
        <v>100417</v>
      </c>
      <c r="K42" s="87">
        <v>105</v>
      </c>
      <c r="L42" s="87">
        <f t="shared" si="1"/>
        <v>100522</v>
      </c>
      <c r="M42" s="31"/>
      <c r="N42" s="32"/>
      <c r="O42" s="103"/>
      <c r="R42" s="35"/>
      <c r="S42" s="35"/>
      <c r="T42" s="35"/>
      <c r="U42" s="35"/>
      <c r="V42" s="34"/>
      <c r="W42" s="35"/>
      <c r="X42" s="35"/>
      <c r="Y42" s="35"/>
      <c r="Z42" s="35"/>
      <c r="AA42" s="35"/>
      <c r="AB42" s="35"/>
      <c r="AC42" s="35"/>
      <c r="AD42" s="104"/>
      <c r="AF42" s="8">
        <v>1</v>
      </c>
    </row>
    <row r="43" spans="1:32" s="8" customFormat="1" x14ac:dyDescent="0.2">
      <c r="A43" s="129" t="s">
        <v>196</v>
      </c>
      <c r="B43" s="129" t="s">
        <v>175</v>
      </c>
      <c r="C43" s="129" t="s">
        <v>145</v>
      </c>
      <c r="D43" s="131" t="s">
        <v>90</v>
      </c>
      <c r="E43" s="130" t="s">
        <v>117</v>
      </c>
      <c r="F43" s="130">
        <v>100</v>
      </c>
      <c r="G43" s="81">
        <v>330347</v>
      </c>
      <c r="H43" s="81">
        <v>363</v>
      </c>
      <c r="I43" s="81">
        <v>330710</v>
      </c>
      <c r="J43" s="87">
        <f t="shared" si="0"/>
        <v>330710</v>
      </c>
      <c r="K43" s="87">
        <v>347</v>
      </c>
      <c r="L43" s="87">
        <f t="shared" si="1"/>
        <v>331057</v>
      </c>
      <c r="M43" s="31" t="s">
        <v>239</v>
      </c>
      <c r="N43" s="32" t="s">
        <v>203</v>
      </c>
      <c r="O43" s="103">
        <v>2024</v>
      </c>
      <c r="R43" s="35"/>
      <c r="S43" s="35"/>
      <c r="T43" s="35"/>
      <c r="U43" s="35"/>
      <c r="V43" s="34"/>
      <c r="W43" s="35"/>
      <c r="X43" s="35"/>
      <c r="Y43" s="35"/>
      <c r="Z43" s="35"/>
      <c r="AA43" s="35"/>
      <c r="AB43" s="35"/>
      <c r="AC43" s="35"/>
      <c r="AD43" s="104"/>
      <c r="AF43" s="8">
        <v>1</v>
      </c>
    </row>
    <row r="44" spans="1:32" s="8" customFormat="1" x14ac:dyDescent="0.2">
      <c r="A44" s="129" t="s">
        <v>100</v>
      </c>
      <c r="B44" s="129" t="s">
        <v>175</v>
      </c>
      <c r="C44" s="129" t="s">
        <v>145</v>
      </c>
      <c r="D44" s="129" t="s">
        <v>156</v>
      </c>
      <c r="E44" s="130" t="s">
        <v>18</v>
      </c>
      <c r="F44" s="130">
        <v>100</v>
      </c>
      <c r="G44" s="81">
        <v>658777</v>
      </c>
      <c r="H44" s="81">
        <v>672</v>
      </c>
      <c r="I44" s="81">
        <v>659449</v>
      </c>
      <c r="J44" s="89">
        <f>I44+51417</f>
        <v>710866</v>
      </c>
      <c r="K44" s="88">
        <v>724</v>
      </c>
      <c r="L44" s="87">
        <f>J44+K44</f>
        <v>711590</v>
      </c>
      <c r="M44" s="31"/>
      <c r="N44" s="32"/>
      <c r="O44" s="90"/>
    </row>
    <row r="45" spans="1:32" x14ac:dyDescent="0.2">
      <c r="A45" s="129" t="s">
        <v>92</v>
      </c>
      <c r="B45" s="129" t="s">
        <v>175</v>
      </c>
      <c r="C45" s="129" t="s">
        <v>145</v>
      </c>
      <c r="D45" s="129" t="s">
        <v>94</v>
      </c>
      <c r="E45" s="130" t="s">
        <v>18</v>
      </c>
      <c r="F45" s="130">
        <v>100</v>
      </c>
      <c r="G45" s="81">
        <v>579863</v>
      </c>
      <c r="H45" s="81">
        <v>591</v>
      </c>
      <c r="I45" s="81">
        <v>580454</v>
      </c>
      <c r="J45" s="87">
        <f>I45</f>
        <v>580454</v>
      </c>
      <c r="K45" s="88">
        <v>591</v>
      </c>
      <c r="L45" s="87">
        <f>J45+K45</f>
        <v>581045</v>
      </c>
      <c r="M45" s="31"/>
      <c r="N45" s="32"/>
      <c r="O45" s="90"/>
    </row>
    <row r="46" spans="1:32" x14ac:dyDescent="0.2">
      <c r="A46" s="129" t="s">
        <v>93</v>
      </c>
      <c r="B46" s="129" t="s">
        <v>175</v>
      </c>
      <c r="C46" s="129" t="s">
        <v>145</v>
      </c>
      <c r="D46" s="129" t="s">
        <v>95</v>
      </c>
      <c r="E46" s="130" t="s">
        <v>18</v>
      </c>
      <c r="F46" s="130">
        <v>100</v>
      </c>
      <c r="G46" s="81">
        <v>579864</v>
      </c>
      <c r="H46" s="81">
        <v>591</v>
      </c>
      <c r="I46" s="81">
        <v>580455</v>
      </c>
      <c r="J46" s="87">
        <f>I46</f>
        <v>580455</v>
      </c>
      <c r="K46" s="88">
        <v>591</v>
      </c>
      <c r="L46" s="87">
        <f>J46+K46</f>
        <v>581046</v>
      </c>
      <c r="M46" s="31"/>
      <c r="N46" s="32"/>
      <c r="O46" s="90"/>
    </row>
    <row r="47" spans="1:32" s="8" customFormat="1" x14ac:dyDescent="0.2">
      <c r="A47" s="129" t="s">
        <v>200</v>
      </c>
      <c r="B47" s="129" t="s">
        <v>175</v>
      </c>
      <c r="C47" s="129" t="s">
        <v>145</v>
      </c>
      <c r="D47" s="129" t="s">
        <v>316</v>
      </c>
      <c r="E47" s="130" t="s">
        <v>117</v>
      </c>
      <c r="F47" s="130">
        <v>100</v>
      </c>
      <c r="G47" s="81">
        <v>9400688</v>
      </c>
      <c r="H47" s="81">
        <v>10316</v>
      </c>
      <c r="I47" s="81">
        <v>9411004</v>
      </c>
      <c r="J47" s="87">
        <v>12575000</v>
      </c>
      <c r="K47" s="87"/>
      <c r="L47" s="87">
        <f t="shared" ref="L47:L50" si="2">J47+K47</f>
        <v>12575000</v>
      </c>
      <c r="M47" s="140">
        <v>4058321</v>
      </c>
      <c r="N47" s="32" t="s">
        <v>213</v>
      </c>
      <c r="O47" s="90">
        <v>2027</v>
      </c>
      <c r="P47" s="8" t="s">
        <v>214</v>
      </c>
      <c r="R47" s="110" t="s">
        <v>291</v>
      </c>
      <c r="S47" s="110" t="s">
        <v>291</v>
      </c>
      <c r="T47" s="110" t="s">
        <v>291</v>
      </c>
      <c r="U47" s="110" t="s">
        <v>291</v>
      </c>
      <c r="V47" s="141" t="s">
        <v>296</v>
      </c>
      <c r="W47" s="110" t="s">
        <v>291</v>
      </c>
      <c r="X47" s="110" t="s">
        <v>297</v>
      </c>
      <c r="Y47" s="110">
        <v>368</v>
      </c>
      <c r="Z47" s="111"/>
      <c r="AA47" s="111"/>
      <c r="AB47" s="111"/>
      <c r="AC47" s="112"/>
      <c r="AD47" s="113"/>
      <c r="AF47" s="8">
        <v>1</v>
      </c>
    </row>
    <row r="48" spans="1:32" s="8" customFormat="1" x14ac:dyDescent="0.2">
      <c r="A48" s="129" t="s">
        <v>99</v>
      </c>
      <c r="B48" s="129" t="s">
        <v>175</v>
      </c>
      <c r="C48" s="129" t="s">
        <v>145</v>
      </c>
      <c r="D48" s="129" t="s">
        <v>96</v>
      </c>
      <c r="E48" s="130" t="s">
        <v>117</v>
      </c>
      <c r="F48" s="130">
        <v>100</v>
      </c>
      <c r="G48" s="81">
        <v>8440536</v>
      </c>
      <c r="H48" s="81">
        <v>9262</v>
      </c>
      <c r="I48" s="81">
        <v>8449798</v>
      </c>
      <c r="J48" s="87">
        <v>10675000</v>
      </c>
      <c r="K48" s="87"/>
      <c r="L48" s="87">
        <f t="shared" si="2"/>
        <v>10675000</v>
      </c>
      <c r="M48" s="140">
        <v>4058321</v>
      </c>
      <c r="N48" s="32" t="s">
        <v>213</v>
      </c>
      <c r="O48" s="90">
        <v>2027</v>
      </c>
      <c r="P48" s="8" t="s">
        <v>214</v>
      </c>
      <c r="R48" s="110" t="s">
        <v>291</v>
      </c>
      <c r="S48" s="110" t="s">
        <v>291</v>
      </c>
      <c r="T48" s="110" t="s">
        <v>291</v>
      </c>
      <c r="U48" s="110" t="s">
        <v>291</v>
      </c>
      <c r="V48" s="142"/>
      <c r="W48" s="110" t="s">
        <v>291</v>
      </c>
      <c r="X48" s="110" t="s">
        <v>297</v>
      </c>
      <c r="Y48" s="110">
        <v>184</v>
      </c>
      <c r="Z48" s="110"/>
      <c r="AA48" s="110"/>
      <c r="AB48" s="110"/>
      <c r="AC48" s="114"/>
      <c r="AD48" s="113"/>
      <c r="AF48" s="8">
        <v>1</v>
      </c>
    </row>
    <row r="49" spans="1:32" s="8" customFormat="1" x14ac:dyDescent="0.2">
      <c r="A49" s="129" t="s">
        <v>98</v>
      </c>
      <c r="B49" s="129" t="s">
        <v>175</v>
      </c>
      <c r="C49" s="129" t="s">
        <v>145</v>
      </c>
      <c r="D49" s="53" t="s">
        <v>215</v>
      </c>
      <c r="E49" s="130" t="s">
        <v>117</v>
      </c>
      <c r="F49" s="130">
        <v>100</v>
      </c>
      <c r="G49" s="81">
        <v>8214688</v>
      </c>
      <c r="H49" s="81">
        <v>9014</v>
      </c>
      <c r="I49" s="81">
        <v>8223702</v>
      </c>
      <c r="J49" s="87">
        <v>11400000</v>
      </c>
      <c r="K49" s="87"/>
      <c r="L49" s="87">
        <f t="shared" si="2"/>
        <v>11400000</v>
      </c>
      <c r="M49" s="140">
        <v>4058321</v>
      </c>
      <c r="N49" s="32" t="s">
        <v>213</v>
      </c>
      <c r="O49" s="90">
        <v>2027</v>
      </c>
      <c r="P49" s="8" t="s">
        <v>214</v>
      </c>
      <c r="R49" s="110" t="s">
        <v>291</v>
      </c>
      <c r="S49" s="110" t="s">
        <v>291</v>
      </c>
      <c r="T49" s="110" t="s">
        <v>291</v>
      </c>
      <c r="U49" s="110" t="s">
        <v>291</v>
      </c>
      <c r="V49" s="142"/>
      <c r="W49" s="110" t="s">
        <v>291</v>
      </c>
      <c r="X49" s="110" t="s">
        <v>297</v>
      </c>
      <c r="Y49" s="110">
        <v>266</v>
      </c>
      <c r="Z49" s="110"/>
      <c r="AA49" s="110"/>
      <c r="AB49" s="110"/>
      <c r="AC49" s="114"/>
      <c r="AD49" s="113"/>
      <c r="AF49" s="8">
        <v>1</v>
      </c>
    </row>
    <row r="50" spans="1:32" s="8" customFormat="1" x14ac:dyDescent="0.2">
      <c r="A50" s="129" t="s">
        <v>97</v>
      </c>
      <c r="B50" s="129" t="s">
        <v>175</v>
      </c>
      <c r="C50" s="129" t="s">
        <v>145</v>
      </c>
      <c r="D50" s="53" t="s">
        <v>216</v>
      </c>
      <c r="E50" s="130" t="s">
        <v>117</v>
      </c>
      <c r="F50" s="130">
        <v>100</v>
      </c>
      <c r="G50" s="81">
        <v>7728612</v>
      </c>
      <c r="H50" s="81">
        <v>8481</v>
      </c>
      <c r="I50" s="81">
        <v>7737093</v>
      </c>
      <c r="J50" s="87">
        <v>10775000</v>
      </c>
      <c r="K50" s="87"/>
      <c r="L50" s="87">
        <f t="shared" si="2"/>
        <v>10775000</v>
      </c>
      <c r="M50" s="140">
        <v>4058321</v>
      </c>
      <c r="N50" s="32" t="s">
        <v>213</v>
      </c>
      <c r="O50" s="90">
        <v>2027</v>
      </c>
      <c r="P50" s="8" t="s">
        <v>214</v>
      </c>
      <c r="R50" s="115" t="s">
        <v>291</v>
      </c>
      <c r="S50" s="115" t="s">
        <v>291</v>
      </c>
      <c r="T50" s="115" t="s">
        <v>291</v>
      </c>
      <c r="U50" s="115" t="s">
        <v>291</v>
      </c>
      <c r="V50" s="143"/>
      <c r="W50" s="115" t="s">
        <v>291</v>
      </c>
      <c r="X50" s="115" t="s">
        <v>297</v>
      </c>
      <c r="Y50" s="115">
        <v>318</v>
      </c>
      <c r="Z50" s="115"/>
      <c r="AA50" s="115"/>
      <c r="AB50" s="115"/>
      <c r="AC50" s="115"/>
      <c r="AD50" s="104"/>
      <c r="AF50" s="8">
        <v>1</v>
      </c>
    </row>
    <row r="51" spans="1:32" s="8" customFormat="1" x14ac:dyDescent="0.2">
      <c r="A51" s="129" t="s">
        <v>92</v>
      </c>
      <c r="B51" s="129" t="s">
        <v>175</v>
      </c>
      <c r="C51" s="129" t="s">
        <v>145</v>
      </c>
      <c r="D51" s="129" t="s">
        <v>94</v>
      </c>
      <c r="E51" s="130" t="s">
        <v>117</v>
      </c>
      <c r="F51" s="130">
        <v>100</v>
      </c>
      <c r="G51" s="81">
        <v>4420000</v>
      </c>
      <c r="H51" s="81">
        <v>4850</v>
      </c>
      <c r="I51" s="81">
        <v>4424850</v>
      </c>
      <c r="J51" s="87">
        <f t="shared" si="0"/>
        <v>4424850</v>
      </c>
      <c r="K51" s="87">
        <v>4646</v>
      </c>
      <c r="L51" s="87">
        <f t="shared" si="1"/>
        <v>4429496</v>
      </c>
      <c r="M51" s="31" t="s">
        <v>240</v>
      </c>
      <c r="N51" s="32" t="s">
        <v>204</v>
      </c>
      <c r="O51" s="103">
        <v>2025</v>
      </c>
      <c r="P51" s="8" t="s">
        <v>205</v>
      </c>
      <c r="R51" s="35" t="s">
        <v>291</v>
      </c>
      <c r="S51" s="35" t="s">
        <v>291</v>
      </c>
      <c r="T51" s="35" t="s">
        <v>291</v>
      </c>
      <c r="U51" s="35" t="s">
        <v>291</v>
      </c>
      <c r="V51" s="34"/>
      <c r="W51" s="35" t="s">
        <v>291</v>
      </c>
      <c r="X51" s="35" t="s">
        <v>294</v>
      </c>
      <c r="Y51" s="35">
        <v>33</v>
      </c>
      <c r="Z51" s="35"/>
      <c r="AA51" s="35"/>
      <c r="AB51" s="35" t="s">
        <v>291</v>
      </c>
      <c r="AC51" s="35"/>
      <c r="AD51" s="104"/>
      <c r="AF51" s="8">
        <v>1</v>
      </c>
    </row>
    <row r="52" spans="1:32" s="8" customFormat="1" x14ac:dyDescent="0.2">
      <c r="A52" s="129" t="s">
        <v>93</v>
      </c>
      <c r="B52" s="129" t="s">
        <v>175</v>
      </c>
      <c r="C52" s="129" t="s">
        <v>145</v>
      </c>
      <c r="D52" s="129" t="s">
        <v>95</v>
      </c>
      <c r="E52" s="130" t="s">
        <v>117</v>
      </c>
      <c r="F52" s="130">
        <v>100</v>
      </c>
      <c r="G52" s="81">
        <v>4360000</v>
      </c>
      <c r="H52" s="81">
        <v>4784</v>
      </c>
      <c r="I52" s="81">
        <v>4364784</v>
      </c>
      <c r="J52" s="87">
        <f t="shared" si="0"/>
        <v>4364784</v>
      </c>
      <c r="K52" s="87">
        <v>4583</v>
      </c>
      <c r="L52" s="87">
        <f t="shared" si="1"/>
        <v>4369367</v>
      </c>
      <c r="M52" s="31" t="s">
        <v>241</v>
      </c>
      <c r="N52" s="32" t="s">
        <v>204</v>
      </c>
      <c r="O52" s="103">
        <v>2025</v>
      </c>
      <c r="P52" s="8" t="s">
        <v>205</v>
      </c>
      <c r="R52" s="35" t="s">
        <v>291</v>
      </c>
      <c r="S52" s="35" t="s">
        <v>291</v>
      </c>
      <c r="T52" s="35" t="s">
        <v>291</v>
      </c>
      <c r="U52" s="35" t="s">
        <v>291</v>
      </c>
      <c r="V52" s="34"/>
      <c r="W52" s="35"/>
      <c r="X52" s="35"/>
      <c r="Y52" s="35"/>
      <c r="Z52" s="35"/>
      <c r="AA52" s="35"/>
      <c r="AB52" s="35" t="s">
        <v>291</v>
      </c>
      <c r="AC52" s="35"/>
      <c r="AD52" s="104"/>
      <c r="AF52" s="8">
        <v>1</v>
      </c>
    </row>
    <row r="53" spans="1:32" s="8" customFormat="1" x14ac:dyDescent="0.2">
      <c r="A53" s="129" t="s">
        <v>46</v>
      </c>
      <c r="B53" s="136"/>
      <c r="C53" s="129" t="s">
        <v>145</v>
      </c>
      <c r="D53" s="129" t="s">
        <v>47</v>
      </c>
      <c r="E53" s="130" t="s">
        <v>118</v>
      </c>
      <c r="F53" s="130">
        <v>100</v>
      </c>
      <c r="G53" s="81">
        <v>7287</v>
      </c>
      <c r="H53" s="81">
        <v>8</v>
      </c>
      <c r="I53" s="81">
        <v>7295</v>
      </c>
      <c r="J53" s="87">
        <f t="shared" si="0"/>
        <v>7295</v>
      </c>
      <c r="K53" s="87">
        <v>8</v>
      </c>
      <c r="L53" s="87">
        <f t="shared" si="1"/>
        <v>7303</v>
      </c>
      <c r="M53" s="31"/>
      <c r="N53" s="32"/>
      <c r="O53" s="103"/>
      <c r="R53" s="35"/>
      <c r="S53" s="35"/>
      <c r="T53" s="35"/>
      <c r="U53" s="35"/>
      <c r="V53" s="34"/>
      <c r="W53" s="35"/>
      <c r="X53" s="35"/>
      <c r="Y53" s="35"/>
      <c r="Z53" s="35"/>
      <c r="AA53" s="35"/>
      <c r="AB53" s="35"/>
      <c r="AC53" s="35"/>
      <c r="AD53" s="104" t="s">
        <v>292</v>
      </c>
      <c r="AF53" s="8">
        <v>1</v>
      </c>
    </row>
    <row r="54" spans="1:32" s="8" customFormat="1" x14ac:dyDescent="0.2">
      <c r="A54" s="129" t="s">
        <v>109</v>
      </c>
      <c r="B54" s="136"/>
      <c r="C54" s="129" t="s">
        <v>145</v>
      </c>
      <c r="D54" s="129" t="s">
        <v>3</v>
      </c>
      <c r="E54" s="130" t="s">
        <v>117</v>
      </c>
      <c r="F54" s="130">
        <v>100</v>
      </c>
      <c r="G54" s="81">
        <v>32079</v>
      </c>
      <c r="H54" s="81">
        <v>35</v>
      </c>
      <c r="I54" s="81">
        <v>32114</v>
      </c>
      <c r="J54" s="87">
        <f t="shared" si="0"/>
        <v>32114</v>
      </c>
      <c r="K54" s="87">
        <v>34</v>
      </c>
      <c r="L54" s="87">
        <f t="shared" si="1"/>
        <v>32148</v>
      </c>
      <c r="M54" s="31"/>
      <c r="N54" s="32"/>
      <c r="O54" s="103"/>
      <c r="R54" s="35"/>
      <c r="S54" s="35"/>
      <c r="T54" s="35"/>
      <c r="U54" s="35"/>
      <c r="V54" s="34"/>
      <c r="W54" s="35"/>
      <c r="X54" s="35"/>
      <c r="Y54" s="35"/>
      <c r="Z54" s="35"/>
      <c r="AA54" s="35"/>
      <c r="AB54" s="35"/>
      <c r="AC54" s="35"/>
      <c r="AD54" s="104"/>
      <c r="AF54" s="8">
        <v>1</v>
      </c>
    </row>
    <row r="55" spans="1:32" s="8" customFormat="1" x14ac:dyDescent="0.2">
      <c r="A55" s="129" t="s">
        <v>48</v>
      </c>
      <c r="B55" s="129" t="s">
        <v>176</v>
      </c>
      <c r="C55" s="129" t="s">
        <v>145</v>
      </c>
      <c r="D55" s="129" t="s">
        <v>49</v>
      </c>
      <c r="E55" s="130" t="s">
        <v>117</v>
      </c>
      <c r="F55" s="130">
        <v>100</v>
      </c>
      <c r="G55" s="81">
        <v>1757138</v>
      </c>
      <c r="H55" s="81">
        <v>1928</v>
      </c>
      <c r="I55" s="81">
        <v>1759066</v>
      </c>
      <c r="J55" s="87">
        <f t="shared" si="0"/>
        <v>1759066</v>
      </c>
      <c r="K55" s="87">
        <v>1847</v>
      </c>
      <c r="L55" s="87">
        <f t="shared" si="1"/>
        <v>1760913</v>
      </c>
      <c r="M55" s="31" t="s">
        <v>242</v>
      </c>
      <c r="N55" s="32" t="s">
        <v>161</v>
      </c>
      <c r="O55" s="103">
        <v>2021</v>
      </c>
      <c r="R55" s="35"/>
      <c r="S55" s="35"/>
      <c r="T55" s="35"/>
      <c r="U55" s="35"/>
      <c r="V55" s="34"/>
      <c r="W55" s="35"/>
      <c r="X55" s="35"/>
      <c r="Y55" s="35"/>
      <c r="Z55" s="35"/>
      <c r="AA55" s="35"/>
      <c r="AB55" s="35" t="s">
        <v>291</v>
      </c>
      <c r="AC55" s="35"/>
      <c r="AD55" s="104"/>
      <c r="AF55" s="8">
        <v>1</v>
      </c>
    </row>
    <row r="56" spans="1:32" s="8" customFormat="1" x14ac:dyDescent="0.2">
      <c r="A56" s="129" t="s">
        <v>50</v>
      </c>
      <c r="B56" s="129" t="s">
        <v>177</v>
      </c>
      <c r="C56" s="129" t="s">
        <v>145</v>
      </c>
      <c r="D56" s="129" t="s">
        <v>51</v>
      </c>
      <c r="E56" s="130" t="s">
        <v>117</v>
      </c>
      <c r="F56" s="130">
        <v>100</v>
      </c>
      <c r="G56" s="81">
        <v>1173590</v>
      </c>
      <c r="H56" s="81">
        <v>1288</v>
      </c>
      <c r="I56" s="81">
        <v>1174878</v>
      </c>
      <c r="J56" s="87">
        <f t="shared" si="0"/>
        <v>1174878</v>
      </c>
      <c r="K56" s="87">
        <v>1234</v>
      </c>
      <c r="L56" s="87">
        <f t="shared" si="1"/>
        <v>1176112</v>
      </c>
      <c r="M56" s="31" t="s">
        <v>243</v>
      </c>
      <c r="N56" s="32" t="s">
        <v>159</v>
      </c>
      <c r="O56" s="103">
        <v>2021</v>
      </c>
      <c r="R56" s="35" t="s">
        <v>291</v>
      </c>
      <c r="S56" s="35"/>
      <c r="T56" s="35"/>
      <c r="U56" s="35"/>
      <c r="V56" s="34"/>
      <c r="W56" s="35" t="s">
        <v>291</v>
      </c>
      <c r="X56" s="35" t="s">
        <v>294</v>
      </c>
      <c r="Y56" s="35">
        <v>24</v>
      </c>
      <c r="Z56" s="35"/>
      <c r="AA56" s="35"/>
      <c r="AB56" s="35" t="s">
        <v>291</v>
      </c>
      <c r="AC56" s="35"/>
      <c r="AD56" s="104"/>
      <c r="AF56" s="8">
        <v>1</v>
      </c>
    </row>
    <row r="57" spans="1:32" x14ac:dyDescent="0.2">
      <c r="A57" s="129" t="s">
        <v>54</v>
      </c>
      <c r="B57" s="129" t="s">
        <v>150</v>
      </c>
      <c r="C57" s="129" t="s">
        <v>145</v>
      </c>
      <c r="D57" s="129" t="s">
        <v>55</v>
      </c>
      <c r="E57" s="130" t="s">
        <v>18</v>
      </c>
      <c r="F57" s="130">
        <v>4</v>
      </c>
      <c r="G57" s="81">
        <v>2271619</v>
      </c>
      <c r="H57" s="81">
        <v>2317</v>
      </c>
      <c r="I57" s="81">
        <v>2273936</v>
      </c>
      <c r="J57" s="87">
        <f t="shared" si="0"/>
        <v>2273936</v>
      </c>
      <c r="K57" s="88">
        <v>2317</v>
      </c>
      <c r="L57" s="87">
        <f t="shared" si="1"/>
        <v>2276253</v>
      </c>
      <c r="M57" s="31"/>
      <c r="N57" s="32"/>
      <c r="O57" s="90"/>
    </row>
    <row r="58" spans="1:32" s="8" customFormat="1" x14ac:dyDescent="0.2">
      <c r="A58" s="129" t="s">
        <v>54</v>
      </c>
      <c r="B58" s="129" t="s">
        <v>150</v>
      </c>
      <c r="C58" s="129" t="s">
        <v>145</v>
      </c>
      <c r="D58" s="129" t="s">
        <v>55</v>
      </c>
      <c r="E58" s="130" t="s">
        <v>117</v>
      </c>
      <c r="F58" s="130">
        <v>4</v>
      </c>
      <c r="G58" s="81">
        <v>15397345</v>
      </c>
      <c r="H58" s="81">
        <v>16896</v>
      </c>
      <c r="I58" s="81">
        <v>15414241</v>
      </c>
      <c r="J58" s="87">
        <f t="shared" si="0"/>
        <v>15414241</v>
      </c>
      <c r="K58" s="87">
        <v>16183</v>
      </c>
      <c r="L58" s="87">
        <f t="shared" si="1"/>
        <v>15430424</v>
      </c>
      <c r="M58" s="31" t="s">
        <v>244</v>
      </c>
      <c r="N58" s="32" t="s">
        <v>270</v>
      </c>
      <c r="O58" s="103">
        <v>2023</v>
      </c>
      <c r="R58" s="35" t="s">
        <v>291</v>
      </c>
      <c r="S58" s="35" t="s">
        <v>291</v>
      </c>
      <c r="T58" s="35" t="s">
        <v>291</v>
      </c>
      <c r="U58" s="35" t="s">
        <v>291</v>
      </c>
      <c r="V58" s="34"/>
      <c r="W58" s="35" t="s">
        <v>291</v>
      </c>
      <c r="X58" s="35" t="s">
        <v>298</v>
      </c>
      <c r="Y58" s="116" t="s">
        <v>299</v>
      </c>
      <c r="Z58" s="35"/>
      <c r="AA58" s="35"/>
      <c r="AB58" s="35" t="s">
        <v>291</v>
      </c>
      <c r="AC58" s="35"/>
      <c r="AD58" s="104"/>
      <c r="AF58" s="8">
        <v>1</v>
      </c>
    </row>
    <row r="59" spans="1:32" s="8" customFormat="1" x14ac:dyDescent="0.2">
      <c r="A59" s="129" t="s">
        <v>56</v>
      </c>
      <c r="B59" s="129" t="s">
        <v>150</v>
      </c>
      <c r="C59" s="129" t="s">
        <v>145</v>
      </c>
      <c r="D59" s="129" t="s">
        <v>57</v>
      </c>
      <c r="E59" s="130" t="s">
        <v>117</v>
      </c>
      <c r="F59" s="130">
        <v>0</v>
      </c>
      <c r="G59" s="81">
        <v>3122233</v>
      </c>
      <c r="H59" s="81">
        <v>3426</v>
      </c>
      <c r="I59" s="81">
        <v>3125659</v>
      </c>
      <c r="J59" s="87">
        <f t="shared" si="0"/>
        <v>3125659</v>
      </c>
      <c r="K59" s="87">
        <v>3282</v>
      </c>
      <c r="L59" s="87">
        <f t="shared" si="1"/>
        <v>3128941</v>
      </c>
      <c r="M59" s="31" t="s">
        <v>245</v>
      </c>
      <c r="N59" s="32" t="s">
        <v>159</v>
      </c>
      <c r="O59" s="103">
        <v>2021</v>
      </c>
      <c r="R59" s="35" t="s">
        <v>291</v>
      </c>
      <c r="S59" s="35" t="s">
        <v>291</v>
      </c>
      <c r="T59" s="35"/>
      <c r="U59" s="35"/>
      <c r="V59" s="34"/>
      <c r="W59" s="35" t="s">
        <v>291</v>
      </c>
      <c r="X59" s="35" t="s">
        <v>300</v>
      </c>
      <c r="Y59" s="35">
        <v>226</v>
      </c>
      <c r="Z59" s="35"/>
      <c r="AA59" s="35"/>
      <c r="AB59" s="35" t="s">
        <v>291</v>
      </c>
      <c r="AC59" s="35"/>
      <c r="AD59" s="104"/>
      <c r="AF59" s="8">
        <v>1</v>
      </c>
    </row>
    <row r="60" spans="1:32" s="8" customFormat="1" x14ac:dyDescent="0.2">
      <c r="A60" s="129" t="s">
        <v>317</v>
      </c>
      <c r="B60" s="129" t="s">
        <v>150</v>
      </c>
      <c r="C60" s="129" t="s">
        <v>145</v>
      </c>
      <c r="D60" s="129" t="s">
        <v>318</v>
      </c>
      <c r="E60" s="130" t="s">
        <v>117</v>
      </c>
      <c r="F60" s="130">
        <v>0</v>
      </c>
      <c r="G60" s="81">
        <v>7174348</v>
      </c>
      <c r="H60" s="81">
        <v>7873</v>
      </c>
      <c r="I60" s="81">
        <v>7182221</v>
      </c>
      <c r="J60" s="87">
        <f>I60+1867257</f>
        <v>9049478</v>
      </c>
      <c r="K60" s="87">
        <v>7541</v>
      </c>
      <c r="L60" s="87">
        <f t="shared" si="1"/>
        <v>9057019</v>
      </c>
      <c r="M60" s="31" t="s">
        <v>246</v>
      </c>
      <c r="N60" s="32" t="s">
        <v>162</v>
      </c>
      <c r="O60" s="103">
        <v>2022</v>
      </c>
      <c r="R60" s="35" t="s">
        <v>291</v>
      </c>
      <c r="S60" s="35"/>
      <c r="T60" s="35" t="s">
        <v>291</v>
      </c>
      <c r="U60" s="35" t="s">
        <v>291</v>
      </c>
      <c r="V60" s="34"/>
      <c r="W60" s="35" t="s">
        <v>291</v>
      </c>
      <c r="X60" s="35" t="s">
        <v>300</v>
      </c>
      <c r="Y60" s="35">
        <v>336</v>
      </c>
      <c r="Z60" s="35"/>
      <c r="AA60" s="35"/>
      <c r="AB60" s="35" t="s">
        <v>291</v>
      </c>
      <c r="AC60" s="35"/>
      <c r="AD60" s="104"/>
      <c r="AF60" s="8">
        <v>1</v>
      </c>
    </row>
    <row r="61" spans="1:32" s="8" customFormat="1" x14ac:dyDescent="0.2">
      <c r="A61" s="129" t="s">
        <v>59</v>
      </c>
      <c r="B61" s="129" t="s">
        <v>147</v>
      </c>
      <c r="C61" s="129" t="s">
        <v>145</v>
      </c>
      <c r="D61" s="129" t="s">
        <v>60</v>
      </c>
      <c r="E61" s="130" t="s">
        <v>117</v>
      </c>
      <c r="F61" s="130">
        <v>100</v>
      </c>
      <c r="G61" s="81">
        <v>2903051</v>
      </c>
      <c r="H61" s="81">
        <v>3186</v>
      </c>
      <c r="I61" s="81">
        <v>2906237</v>
      </c>
      <c r="J61" s="87">
        <f>I61+40061</f>
        <v>2946298</v>
      </c>
      <c r="K61" s="87">
        <v>3093</v>
      </c>
      <c r="L61" s="87">
        <f t="shared" si="1"/>
        <v>2949391</v>
      </c>
      <c r="M61" s="31" t="s">
        <v>247</v>
      </c>
      <c r="N61" s="32" t="s">
        <v>203</v>
      </c>
      <c r="O61" s="103">
        <v>2024</v>
      </c>
      <c r="R61" s="35"/>
      <c r="S61" s="35"/>
      <c r="T61" s="35" t="s">
        <v>291</v>
      </c>
      <c r="U61" s="35" t="s">
        <v>291</v>
      </c>
      <c r="V61" s="34" t="s">
        <v>293</v>
      </c>
      <c r="W61" s="35" t="s">
        <v>291</v>
      </c>
      <c r="X61" s="35" t="s">
        <v>301</v>
      </c>
      <c r="Y61" s="35">
        <v>111</v>
      </c>
      <c r="Z61" s="35"/>
      <c r="AA61" s="35"/>
      <c r="AB61" s="35"/>
      <c r="AC61" s="35"/>
      <c r="AD61" s="104"/>
      <c r="AF61" s="8">
        <v>1</v>
      </c>
    </row>
    <row r="62" spans="1:32" x14ac:dyDescent="0.2">
      <c r="A62" s="129" t="s">
        <v>59</v>
      </c>
      <c r="B62" s="129" t="s">
        <v>147</v>
      </c>
      <c r="C62" s="129" t="s">
        <v>145</v>
      </c>
      <c r="D62" s="129" t="s">
        <v>60</v>
      </c>
      <c r="E62" s="130" t="s">
        <v>18</v>
      </c>
      <c r="F62" s="130">
        <v>100</v>
      </c>
      <c r="G62" s="81">
        <v>282326</v>
      </c>
      <c r="H62" s="81">
        <v>288</v>
      </c>
      <c r="I62" s="81">
        <v>282614</v>
      </c>
      <c r="J62" s="89">
        <f>I62+8316</f>
        <v>290930</v>
      </c>
      <c r="K62" s="88">
        <v>296</v>
      </c>
      <c r="L62" s="87">
        <f t="shared" si="1"/>
        <v>291226</v>
      </c>
      <c r="M62" s="31"/>
      <c r="N62" s="32"/>
      <c r="O62" s="90"/>
    </row>
    <row r="63" spans="1:32" x14ac:dyDescent="0.2">
      <c r="A63" s="129" t="s">
        <v>58</v>
      </c>
      <c r="B63" s="129" t="s">
        <v>147</v>
      </c>
      <c r="C63" s="129" t="s">
        <v>145</v>
      </c>
      <c r="D63" s="129" t="s">
        <v>26</v>
      </c>
      <c r="E63" s="130" t="s">
        <v>18</v>
      </c>
      <c r="F63" s="130">
        <v>100</v>
      </c>
      <c r="G63" s="81">
        <v>52881</v>
      </c>
      <c r="H63" s="81">
        <v>54</v>
      </c>
      <c r="I63" s="81">
        <v>52935</v>
      </c>
      <c r="J63" s="87">
        <f t="shared" si="0"/>
        <v>52935</v>
      </c>
      <c r="K63" s="88">
        <v>54</v>
      </c>
      <c r="L63" s="87">
        <f t="shared" si="1"/>
        <v>52989</v>
      </c>
      <c r="M63" s="31"/>
      <c r="N63" s="32"/>
      <c r="O63" s="90"/>
    </row>
    <row r="64" spans="1:32" s="8" customFormat="1" x14ac:dyDescent="0.2">
      <c r="A64" s="129" t="s">
        <v>58</v>
      </c>
      <c r="B64" s="129" t="s">
        <v>147</v>
      </c>
      <c r="C64" s="129" t="s">
        <v>145</v>
      </c>
      <c r="D64" s="129" t="s">
        <v>26</v>
      </c>
      <c r="E64" s="130" t="s">
        <v>117</v>
      </c>
      <c r="F64" s="130">
        <v>100</v>
      </c>
      <c r="G64" s="81">
        <v>880926</v>
      </c>
      <c r="H64" s="81">
        <v>967</v>
      </c>
      <c r="I64" s="81">
        <v>881893</v>
      </c>
      <c r="J64" s="87">
        <f t="shared" si="0"/>
        <v>881893</v>
      </c>
      <c r="K64" s="87">
        <v>926</v>
      </c>
      <c r="L64" s="87">
        <f t="shared" si="1"/>
        <v>882819</v>
      </c>
      <c r="M64" s="31" t="s">
        <v>248</v>
      </c>
      <c r="N64" s="32" t="s">
        <v>198</v>
      </c>
      <c r="O64" s="103">
        <v>2024</v>
      </c>
      <c r="P64" s="8" t="s">
        <v>199</v>
      </c>
      <c r="R64" s="35"/>
      <c r="S64" s="35"/>
      <c r="T64" s="35"/>
      <c r="U64" s="35"/>
      <c r="V64" s="34"/>
      <c r="W64" s="35" t="s">
        <v>291</v>
      </c>
      <c r="X64" s="35" t="s">
        <v>294</v>
      </c>
      <c r="Y64" s="35">
        <v>24</v>
      </c>
      <c r="Z64" s="35"/>
      <c r="AA64" s="35"/>
      <c r="AB64" s="35" t="s">
        <v>291</v>
      </c>
      <c r="AC64" s="35"/>
      <c r="AD64" s="104"/>
      <c r="AF64" s="8">
        <v>1</v>
      </c>
    </row>
    <row r="65" spans="1:32" s="8" customFormat="1" x14ac:dyDescent="0.2">
      <c r="A65" s="133" t="s">
        <v>0</v>
      </c>
      <c r="B65" s="133" t="s">
        <v>147</v>
      </c>
      <c r="C65" s="133" t="s">
        <v>145</v>
      </c>
      <c r="D65" s="132" t="s">
        <v>319</v>
      </c>
      <c r="E65" s="130" t="s">
        <v>117</v>
      </c>
      <c r="F65" s="130">
        <v>100</v>
      </c>
      <c r="G65" s="81">
        <v>1452979</v>
      </c>
      <c r="H65" s="81">
        <v>1594</v>
      </c>
      <c r="I65" s="81">
        <v>1454573</v>
      </c>
      <c r="J65" s="87">
        <f t="shared" si="0"/>
        <v>1454573</v>
      </c>
      <c r="K65" s="87">
        <v>1527</v>
      </c>
      <c r="L65" s="87">
        <f t="shared" si="1"/>
        <v>1456100</v>
      </c>
      <c r="M65" s="31" t="s">
        <v>249</v>
      </c>
      <c r="N65" s="32" t="s">
        <v>270</v>
      </c>
      <c r="O65" s="117">
        <v>2023</v>
      </c>
      <c r="R65" s="35" t="s">
        <v>291</v>
      </c>
      <c r="S65" s="35" t="s">
        <v>291</v>
      </c>
      <c r="T65" s="35" t="s">
        <v>291</v>
      </c>
      <c r="U65" s="35" t="s">
        <v>291</v>
      </c>
      <c r="V65" s="34"/>
      <c r="W65" s="35"/>
      <c r="X65" s="35"/>
      <c r="Y65" s="35"/>
      <c r="Z65" s="35"/>
      <c r="AA65" s="35"/>
      <c r="AB65" s="35" t="s">
        <v>291</v>
      </c>
      <c r="AC65" s="35"/>
      <c r="AD65" s="104"/>
      <c r="AF65" s="8">
        <v>1</v>
      </c>
    </row>
    <row r="66" spans="1:32" s="8" customFormat="1" x14ac:dyDescent="0.2">
      <c r="A66" s="133" t="s">
        <v>61</v>
      </c>
      <c r="B66" s="133" t="s">
        <v>151</v>
      </c>
      <c r="C66" s="133" t="s">
        <v>145</v>
      </c>
      <c r="D66" s="132" t="s">
        <v>320</v>
      </c>
      <c r="E66" s="130" t="s">
        <v>117</v>
      </c>
      <c r="F66" s="130">
        <v>100</v>
      </c>
      <c r="G66" s="81">
        <v>1002055</v>
      </c>
      <c r="H66" s="81">
        <v>1100</v>
      </c>
      <c r="I66" s="81">
        <v>1003155</v>
      </c>
      <c r="J66" s="87">
        <f t="shared" si="0"/>
        <v>1003155</v>
      </c>
      <c r="K66" s="87">
        <v>1053</v>
      </c>
      <c r="L66" s="87">
        <f t="shared" si="1"/>
        <v>1004208</v>
      </c>
      <c r="M66" s="31" t="s">
        <v>250</v>
      </c>
      <c r="N66" s="32" t="s">
        <v>270</v>
      </c>
      <c r="O66" s="103">
        <v>2023</v>
      </c>
      <c r="R66" s="35" t="s">
        <v>291</v>
      </c>
      <c r="S66" s="35"/>
      <c r="T66" s="35"/>
      <c r="U66" s="35"/>
      <c r="V66" s="34"/>
      <c r="W66" s="35"/>
      <c r="X66" s="35"/>
      <c r="Y66" s="35"/>
      <c r="Z66" s="35"/>
      <c r="AA66" s="35"/>
      <c r="AB66" s="35" t="s">
        <v>291</v>
      </c>
      <c r="AC66" s="35"/>
      <c r="AD66" s="104"/>
      <c r="AF66" s="8">
        <v>1</v>
      </c>
    </row>
    <row r="67" spans="1:32" x14ac:dyDescent="0.2">
      <c r="A67" s="129" t="s">
        <v>62</v>
      </c>
      <c r="B67" s="129" t="s">
        <v>151</v>
      </c>
      <c r="C67" s="129" t="s">
        <v>145</v>
      </c>
      <c r="D67" s="129" t="s">
        <v>26</v>
      </c>
      <c r="E67" s="130" t="s">
        <v>18</v>
      </c>
      <c r="F67" s="130">
        <v>100</v>
      </c>
      <c r="G67" s="81">
        <v>52881</v>
      </c>
      <c r="H67" s="81">
        <v>54</v>
      </c>
      <c r="I67" s="81">
        <v>52935</v>
      </c>
      <c r="J67" s="87">
        <f t="shared" si="0"/>
        <v>52935</v>
      </c>
      <c r="K67" s="88">
        <v>54</v>
      </c>
      <c r="L67" s="87">
        <f t="shared" si="1"/>
        <v>52989</v>
      </c>
      <c r="M67" s="31"/>
      <c r="N67" s="32"/>
      <c r="O67" s="90"/>
    </row>
    <row r="68" spans="1:32" s="8" customFormat="1" x14ac:dyDescent="0.2">
      <c r="A68" s="129" t="s">
        <v>62</v>
      </c>
      <c r="B68" s="129" t="s">
        <v>151</v>
      </c>
      <c r="C68" s="129" t="s">
        <v>145</v>
      </c>
      <c r="D68" s="129" t="s">
        <v>26</v>
      </c>
      <c r="E68" s="130" t="s">
        <v>117</v>
      </c>
      <c r="F68" s="130">
        <v>100</v>
      </c>
      <c r="G68" s="81">
        <v>870915</v>
      </c>
      <c r="H68" s="81">
        <v>956</v>
      </c>
      <c r="I68" s="81">
        <v>871871</v>
      </c>
      <c r="J68" s="87">
        <f t="shared" ref="J68:J119" si="3">I68</f>
        <v>871871</v>
      </c>
      <c r="K68" s="87">
        <v>915</v>
      </c>
      <c r="L68" s="87">
        <f t="shared" si="1"/>
        <v>872786</v>
      </c>
      <c r="M68" s="31" t="s">
        <v>251</v>
      </c>
      <c r="N68" s="32" t="s">
        <v>198</v>
      </c>
      <c r="O68" s="103">
        <v>2024</v>
      </c>
      <c r="P68" s="8" t="s">
        <v>199</v>
      </c>
      <c r="R68" s="35"/>
      <c r="S68" s="35"/>
      <c r="T68" s="35"/>
      <c r="U68" s="35"/>
      <c r="V68" s="34"/>
      <c r="W68" s="35"/>
      <c r="X68" s="35"/>
      <c r="Y68" s="35"/>
      <c r="Z68" s="35"/>
      <c r="AA68" s="35"/>
      <c r="AB68" s="35" t="s">
        <v>291</v>
      </c>
      <c r="AC68" s="35"/>
      <c r="AD68" s="104"/>
      <c r="AF68" s="8">
        <v>1</v>
      </c>
    </row>
    <row r="69" spans="1:32" s="8" customFormat="1" x14ac:dyDescent="0.2">
      <c r="A69" s="129" t="s">
        <v>63</v>
      </c>
      <c r="B69" s="129" t="s">
        <v>151</v>
      </c>
      <c r="C69" s="129" t="s">
        <v>145</v>
      </c>
      <c r="D69" s="129" t="s">
        <v>45</v>
      </c>
      <c r="E69" s="130" t="s">
        <v>117</v>
      </c>
      <c r="F69" s="130">
        <v>100</v>
      </c>
      <c r="G69" s="81">
        <v>3523703</v>
      </c>
      <c r="H69" s="81">
        <v>3867</v>
      </c>
      <c r="I69" s="81">
        <v>3527570</v>
      </c>
      <c r="J69" s="87">
        <f>I69+34370</f>
        <v>3561940</v>
      </c>
      <c r="K69" s="87">
        <v>3740</v>
      </c>
      <c r="L69" s="87">
        <f t="shared" si="1"/>
        <v>3565680</v>
      </c>
      <c r="M69" s="31" t="s">
        <v>252</v>
      </c>
      <c r="N69" s="32" t="s">
        <v>203</v>
      </c>
      <c r="O69" s="103">
        <v>2024</v>
      </c>
      <c r="R69" s="35"/>
      <c r="S69" s="35"/>
      <c r="T69" s="35" t="s">
        <v>291</v>
      </c>
      <c r="U69" s="35" t="s">
        <v>291</v>
      </c>
      <c r="V69" s="34" t="s">
        <v>293</v>
      </c>
      <c r="W69" s="35" t="s">
        <v>291</v>
      </c>
      <c r="X69" s="35" t="s">
        <v>301</v>
      </c>
      <c r="Y69" s="35">
        <v>101</v>
      </c>
      <c r="Z69" s="35"/>
      <c r="AA69" s="35"/>
      <c r="AB69" s="35"/>
      <c r="AC69" s="35"/>
      <c r="AD69" s="104"/>
      <c r="AF69" s="8">
        <v>1</v>
      </c>
    </row>
    <row r="70" spans="1:32" x14ac:dyDescent="0.2">
      <c r="A70" s="129" t="s">
        <v>63</v>
      </c>
      <c r="B70" s="129" t="s">
        <v>151</v>
      </c>
      <c r="C70" s="129" t="s">
        <v>145</v>
      </c>
      <c r="D70" s="129" t="s">
        <v>45</v>
      </c>
      <c r="E70" s="130" t="s">
        <v>18</v>
      </c>
      <c r="F70" s="130">
        <v>100</v>
      </c>
      <c r="G70" s="81">
        <v>414229</v>
      </c>
      <c r="H70" s="81">
        <v>423</v>
      </c>
      <c r="I70" s="81">
        <v>414652</v>
      </c>
      <c r="J70" s="89">
        <f>I70+40199</f>
        <v>454851</v>
      </c>
      <c r="K70" s="88">
        <v>463</v>
      </c>
      <c r="L70" s="87">
        <f t="shared" ref="L70:L119" si="4">J70+K70</f>
        <v>455314</v>
      </c>
      <c r="M70" s="31"/>
      <c r="N70" s="32"/>
      <c r="O70" s="90"/>
    </row>
    <row r="71" spans="1:32" x14ac:dyDescent="0.2">
      <c r="A71" s="129" t="s">
        <v>179</v>
      </c>
      <c r="B71" s="136"/>
      <c r="C71" s="129" t="s">
        <v>178</v>
      </c>
      <c r="D71" s="129" t="s">
        <v>91</v>
      </c>
      <c r="E71" s="130" t="s">
        <v>18</v>
      </c>
      <c r="F71" s="130">
        <v>100</v>
      </c>
      <c r="G71" s="81">
        <v>23705</v>
      </c>
      <c r="H71" s="81">
        <v>24</v>
      </c>
      <c r="I71" s="81">
        <v>23729</v>
      </c>
      <c r="J71" s="87">
        <f t="shared" si="3"/>
        <v>23729</v>
      </c>
      <c r="K71" s="88">
        <v>24</v>
      </c>
      <c r="L71" s="87">
        <f t="shared" si="4"/>
        <v>23753</v>
      </c>
      <c r="M71" s="31"/>
      <c r="N71" s="32"/>
      <c r="O71" s="90"/>
    </row>
    <row r="72" spans="1:32" s="8" customFormat="1" x14ac:dyDescent="0.2">
      <c r="A72" s="129" t="s">
        <v>64</v>
      </c>
      <c r="B72" s="129" t="s">
        <v>180</v>
      </c>
      <c r="C72" s="129" t="s">
        <v>145</v>
      </c>
      <c r="D72" s="132" t="s">
        <v>321</v>
      </c>
      <c r="E72" s="130" t="s">
        <v>118</v>
      </c>
      <c r="F72" s="130">
        <v>100</v>
      </c>
      <c r="G72" s="81">
        <v>425447</v>
      </c>
      <c r="H72" s="81">
        <v>468</v>
      </c>
      <c r="I72" s="81">
        <v>425915</v>
      </c>
      <c r="J72" s="87">
        <f t="shared" si="3"/>
        <v>425915</v>
      </c>
      <c r="K72" s="87">
        <v>447</v>
      </c>
      <c r="L72" s="87">
        <f t="shared" si="4"/>
        <v>426362</v>
      </c>
      <c r="M72" s="31" t="s">
        <v>253</v>
      </c>
      <c r="N72" s="32" t="s">
        <v>198</v>
      </c>
      <c r="O72" s="103">
        <v>2024</v>
      </c>
      <c r="P72" s="8" t="s">
        <v>199</v>
      </c>
      <c r="R72" s="35"/>
      <c r="S72" s="35"/>
      <c r="T72" s="35"/>
      <c r="U72" s="35"/>
      <c r="V72" s="34"/>
      <c r="W72" s="35"/>
      <c r="X72" s="35"/>
      <c r="Y72" s="35"/>
      <c r="Z72" s="35"/>
      <c r="AA72" s="35"/>
      <c r="AB72" s="35"/>
      <c r="AC72" s="35"/>
      <c r="AD72" s="104"/>
      <c r="AF72" s="8">
        <v>1</v>
      </c>
    </row>
    <row r="73" spans="1:32" s="8" customFormat="1" x14ac:dyDescent="0.2">
      <c r="A73" s="129" t="s">
        <v>65</v>
      </c>
      <c r="B73" s="129" t="s">
        <v>181</v>
      </c>
      <c r="C73" s="129" t="s">
        <v>145</v>
      </c>
      <c r="D73" s="132" t="s">
        <v>322</v>
      </c>
      <c r="E73" s="130" t="s">
        <v>117</v>
      </c>
      <c r="F73" s="130">
        <v>100</v>
      </c>
      <c r="G73" s="81">
        <v>2923072</v>
      </c>
      <c r="H73" s="81">
        <v>3208</v>
      </c>
      <c r="I73" s="81">
        <v>2926280</v>
      </c>
      <c r="J73" s="87">
        <f t="shared" si="3"/>
        <v>2926280</v>
      </c>
      <c r="K73" s="87">
        <v>3072</v>
      </c>
      <c r="L73" s="87">
        <f t="shared" si="4"/>
        <v>2929352</v>
      </c>
      <c r="M73" s="31" t="s">
        <v>254</v>
      </c>
      <c r="N73" s="32" t="s">
        <v>203</v>
      </c>
      <c r="O73" s="103">
        <v>2024</v>
      </c>
      <c r="R73" s="35"/>
      <c r="S73" s="35"/>
      <c r="T73" s="35" t="s">
        <v>291</v>
      </c>
      <c r="U73" s="35" t="s">
        <v>291</v>
      </c>
      <c r="V73" s="34" t="s">
        <v>293</v>
      </c>
      <c r="W73" s="35"/>
      <c r="X73" s="35"/>
      <c r="Y73" s="35"/>
      <c r="Z73" s="35"/>
      <c r="AA73" s="35"/>
      <c r="AB73" s="35"/>
      <c r="AC73" s="35"/>
      <c r="AD73" s="104"/>
      <c r="AF73" s="8">
        <v>1</v>
      </c>
    </row>
    <row r="74" spans="1:32" s="8" customFormat="1" x14ac:dyDescent="0.2">
      <c r="A74" s="129" t="s">
        <v>65</v>
      </c>
      <c r="B74" s="129" t="s">
        <v>181</v>
      </c>
      <c r="C74" s="129" t="s">
        <v>145</v>
      </c>
      <c r="D74" s="129" t="s">
        <v>221</v>
      </c>
      <c r="E74" s="130" t="s">
        <v>117</v>
      </c>
      <c r="F74" s="130">
        <v>100</v>
      </c>
      <c r="G74" s="81"/>
      <c r="H74" s="81"/>
      <c r="I74" s="81"/>
      <c r="J74" s="87">
        <v>605000</v>
      </c>
      <c r="K74" s="87">
        <v>635</v>
      </c>
      <c r="L74" s="87">
        <f t="shared" si="4"/>
        <v>605635</v>
      </c>
      <c r="M74" s="31"/>
      <c r="N74" s="32"/>
      <c r="O74" s="103">
        <v>2021</v>
      </c>
      <c r="R74" s="35"/>
      <c r="S74" s="35"/>
      <c r="T74" s="35"/>
      <c r="U74" s="35"/>
      <c r="V74" s="34"/>
      <c r="W74" s="35"/>
      <c r="X74" s="35"/>
      <c r="Y74" s="35"/>
      <c r="Z74" s="35"/>
      <c r="AA74" s="35"/>
      <c r="AB74" s="35"/>
      <c r="AC74" s="35"/>
      <c r="AD74" s="104"/>
      <c r="AF74" s="8">
        <v>1</v>
      </c>
    </row>
    <row r="75" spans="1:32" x14ac:dyDescent="0.2">
      <c r="A75" s="129" t="s">
        <v>65</v>
      </c>
      <c r="B75" s="129" t="s">
        <v>181</v>
      </c>
      <c r="C75" s="129" t="s">
        <v>145</v>
      </c>
      <c r="D75" s="129" t="s">
        <v>66</v>
      </c>
      <c r="E75" s="130" t="s">
        <v>18</v>
      </c>
      <c r="F75" s="130">
        <v>100</v>
      </c>
      <c r="G75" s="81">
        <v>236019</v>
      </c>
      <c r="H75" s="81">
        <v>241</v>
      </c>
      <c r="I75" s="81">
        <v>236260</v>
      </c>
      <c r="J75" s="89">
        <f>I75+78865</f>
        <v>315125</v>
      </c>
      <c r="K75" s="88">
        <v>321</v>
      </c>
      <c r="L75" s="87">
        <f t="shared" si="4"/>
        <v>315446</v>
      </c>
      <c r="M75" s="31"/>
      <c r="N75" s="32"/>
      <c r="O75" s="90"/>
    </row>
    <row r="76" spans="1:32" s="8" customFormat="1" x14ac:dyDescent="0.2">
      <c r="A76" s="129" t="s">
        <v>111</v>
      </c>
      <c r="B76" s="129" t="s">
        <v>182</v>
      </c>
      <c r="C76" s="129" t="s">
        <v>145</v>
      </c>
      <c r="D76" s="132" t="s">
        <v>323</v>
      </c>
      <c r="E76" s="130" t="s">
        <v>117</v>
      </c>
      <c r="F76" s="130">
        <v>100</v>
      </c>
      <c r="G76" s="81">
        <v>1220000</v>
      </c>
      <c r="H76" s="81">
        <v>1339</v>
      </c>
      <c r="I76" s="81">
        <v>1221339</v>
      </c>
      <c r="J76" s="87">
        <f t="shared" si="3"/>
        <v>1221339</v>
      </c>
      <c r="K76" s="87">
        <v>1282</v>
      </c>
      <c r="L76" s="87">
        <f t="shared" si="4"/>
        <v>1222621</v>
      </c>
      <c r="M76" s="31" t="s">
        <v>255</v>
      </c>
      <c r="N76" s="32" t="s">
        <v>204</v>
      </c>
      <c r="O76" s="103">
        <v>2025</v>
      </c>
      <c r="P76" s="8" t="s">
        <v>205</v>
      </c>
      <c r="R76" s="35"/>
      <c r="S76" s="35"/>
      <c r="T76" s="35" t="s">
        <v>291</v>
      </c>
      <c r="U76" s="35" t="s">
        <v>291</v>
      </c>
      <c r="V76" s="34" t="s">
        <v>302</v>
      </c>
      <c r="W76" s="35"/>
      <c r="X76" s="35"/>
      <c r="Y76" s="35"/>
      <c r="Z76" s="35"/>
      <c r="AA76" s="35"/>
      <c r="AB76" s="35"/>
      <c r="AC76" s="35"/>
      <c r="AD76" s="104"/>
      <c r="AF76" s="8">
        <v>1</v>
      </c>
    </row>
    <row r="77" spans="1:32" s="8" customFormat="1" x14ac:dyDescent="0.2">
      <c r="A77" s="129" t="s">
        <v>111</v>
      </c>
      <c r="B77" s="129" t="s">
        <v>182</v>
      </c>
      <c r="C77" s="129" t="s">
        <v>145</v>
      </c>
      <c r="D77" s="132" t="s">
        <v>323</v>
      </c>
      <c r="E77" s="130" t="s">
        <v>18</v>
      </c>
      <c r="F77" s="130">
        <v>100</v>
      </c>
      <c r="G77" s="81">
        <v>149303</v>
      </c>
      <c r="H77" s="81">
        <v>152</v>
      </c>
      <c r="I77" s="81">
        <v>149455</v>
      </c>
      <c r="J77" s="87">
        <f t="shared" si="3"/>
        <v>149455</v>
      </c>
      <c r="K77" s="87">
        <v>152</v>
      </c>
      <c r="L77" s="87">
        <f t="shared" si="4"/>
        <v>149607</v>
      </c>
      <c r="M77" s="31"/>
      <c r="N77" s="32"/>
      <c r="O77" s="103"/>
    </row>
    <row r="78" spans="1:32" s="8" customFormat="1" x14ac:dyDescent="0.2">
      <c r="A78" s="129" t="s">
        <v>219</v>
      </c>
      <c r="B78" s="129" t="s">
        <v>182</v>
      </c>
      <c r="C78" s="129" t="s">
        <v>145</v>
      </c>
      <c r="D78" s="129" t="s">
        <v>220</v>
      </c>
      <c r="E78" s="130" t="s">
        <v>117</v>
      </c>
      <c r="F78" s="130">
        <v>100</v>
      </c>
      <c r="G78" s="81"/>
      <c r="H78" s="81"/>
      <c r="I78" s="81"/>
      <c r="J78" s="87">
        <v>210000</v>
      </c>
      <c r="K78" s="87">
        <v>220</v>
      </c>
      <c r="L78" s="87">
        <f t="shared" si="4"/>
        <v>210220</v>
      </c>
      <c r="M78" s="31"/>
      <c r="N78" s="32"/>
      <c r="O78" s="103"/>
      <c r="R78" s="35"/>
      <c r="S78" s="35"/>
      <c r="T78" s="35"/>
      <c r="U78" s="35"/>
      <c r="V78" s="34"/>
      <c r="W78" s="35"/>
      <c r="X78" s="35"/>
      <c r="Y78" s="35"/>
      <c r="Z78" s="35"/>
      <c r="AA78" s="35"/>
      <c r="AB78" s="35"/>
      <c r="AC78" s="35"/>
      <c r="AD78" s="104"/>
      <c r="AF78" s="8">
        <v>1</v>
      </c>
    </row>
    <row r="79" spans="1:32" s="8" customFormat="1" x14ac:dyDescent="0.2">
      <c r="A79" s="129" t="s">
        <v>219</v>
      </c>
      <c r="B79" s="129" t="s">
        <v>182</v>
      </c>
      <c r="C79" s="129" t="s">
        <v>145</v>
      </c>
      <c r="D79" s="129" t="s">
        <v>220</v>
      </c>
      <c r="E79" s="130" t="s">
        <v>18</v>
      </c>
      <c r="F79" s="130">
        <v>100</v>
      </c>
      <c r="G79" s="81"/>
      <c r="H79" s="81"/>
      <c r="I79" s="81"/>
      <c r="J79" s="87">
        <v>25000</v>
      </c>
      <c r="K79" s="87">
        <v>25</v>
      </c>
      <c r="L79" s="87">
        <f t="shared" si="4"/>
        <v>25025</v>
      </c>
      <c r="M79" s="31"/>
      <c r="N79" s="32"/>
      <c r="O79" s="103"/>
    </row>
    <row r="80" spans="1:32" s="8" customFormat="1" x14ac:dyDescent="0.2">
      <c r="A80" s="129" t="s">
        <v>71</v>
      </c>
      <c r="B80" s="129" t="s">
        <v>183</v>
      </c>
      <c r="C80" s="129" t="s">
        <v>145</v>
      </c>
      <c r="D80" s="129" t="s">
        <v>72</v>
      </c>
      <c r="E80" s="130" t="s">
        <v>117</v>
      </c>
      <c r="F80" s="130">
        <v>100</v>
      </c>
      <c r="G80" s="81">
        <v>2702840</v>
      </c>
      <c r="H80" s="81">
        <v>2966</v>
      </c>
      <c r="I80" s="81">
        <v>2705806</v>
      </c>
      <c r="J80" s="87">
        <f t="shared" si="3"/>
        <v>2705806</v>
      </c>
      <c r="K80" s="87">
        <v>2841</v>
      </c>
      <c r="L80" s="87">
        <f t="shared" si="4"/>
        <v>2708647</v>
      </c>
      <c r="M80" s="31" t="s">
        <v>256</v>
      </c>
      <c r="N80" s="32" t="s">
        <v>203</v>
      </c>
      <c r="O80" s="103">
        <v>2024</v>
      </c>
      <c r="R80" s="35"/>
      <c r="S80" s="35"/>
      <c r="T80" s="35" t="s">
        <v>291</v>
      </c>
      <c r="U80" s="35" t="s">
        <v>291</v>
      </c>
      <c r="V80" s="34" t="s">
        <v>293</v>
      </c>
      <c r="W80" s="35"/>
      <c r="X80" s="35"/>
      <c r="Y80" s="35"/>
      <c r="Z80" s="35"/>
      <c r="AA80" s="35"/>
      <c r="AB80" s="35"/>
      <c r="AC80" s="35"/>
      <c r="AD80" s="104"/>
      <c r="AF80" s="8">
        <v>1</v>
      </c>
    </row>
    <row r="81" spans="1:32" s="8" customFormat="1" x14ac:dyDescent="0.2">
      <c r="A81" s="129" t="s">
        <v>71</v>
      </c>
      <c r="B81" s="129" t="s">
        <v>183</v>
      </c>
      <c r="C81" s="129" t="s">
        <v>145</v>
      </c>
      <c r="D81" s="129" t="s">
        <v>72</v>
      </c>
      <c r="E81" s="130" t="s">
        <v>18</v>
      </c>
      <c r="F81" s="130">
        <v>100</v>
      </c>
      <c r="G81" s="81">
        <v>265053</v>
      </c>
      <c r="H81" s="81">
        <v>270</v>
      </c>
      <c r="I81" s="81">
        <v>265323</v>
      </c>
      <c r="J81" s="87">
        <f>I81+52898</f>
        <v>318221</v>
      </c>
      <c r="K81" s="87">
        <v>324</v>
      </c>
      <c r="L81" s="87">
        <f t="shared" si="4"/>
        <v>318545</v>
      </c>
      <c r="M81" s="31"/>
      <c r="N81" s="32"/>
      <c r="O81" s="103"/>
    </row>
    <row r="82" spans="1:32" s="8" customFormat="1" x14ac:dyDescent="0.2">
      <c r="A82" s="129" t="s">
        <v>73</v>
      </c>
      <c r="B82" s="129" t="s">
        <v>184</v>
      </c>
      <c r="C82" s="129" t="s">
        <v>145</v>
      </c>
      <c r="D82" s="132" t="s">
        <v>324</v>
      </c>
      <c r="E82" s="130" t="s">
        <v>117</v>
      </c>
      <c r="F82" s="130">
        <v>100</v>
      </c>
      <c r="G82" s="81">
        <v>2227341</v>
      </c>
      <c r="H82" s="81">
        <v>2444</v>
      </c>
      <c r="I82" s="81">
        <v>2229785</v>
      </c>
      <c r="J82" s="87">
        <f t="shared" si="3"/>
        <v>2229785</v>
      </c>
      <c r="K82" s="87">
        <v>2341</v>
      </c>
      <c r="L82" s="87">
        <f t="shared" si="4"/>
        <v>2232126</v>
      </c>
      <c r="M82" s="31" t="s">
        <v>257</v>
      </c>
      <c r="N82" s="32" t="s">
        <v>198</v>
      </c>
      <c r="O82" s="103">
        <v>2024</v>
      </c>
      <c r="P82" s="8" t="s">
        <v>199</v>
      </c>
      <c r="R82" s="35"/>
      <c r="S82" s="35"/>
      <c r="T82" s="35" t="s">
        <v>291</v>
      </c>
      <c r="U82" s="35" t="s">
        <v>291</v>
      </c>
      <c r="V82" s="34" t="s">
        <v>293</v>
      </c>
      <c r="W82" s="35"/>
      <c r="X82" s="35"/>
      <c r="Y82" s="35"/>
      <c r="Z82" s="35"/>
      <c r="AA82" s="35"/>
      <c r="AB82" s="35"/>
      <c r="AC82" s="35"/>
      <c r="AD82" s="104"/>
      <c r="AF82" s="8">
        <v>1</v>
      </c>
    </row>
    <row r="83" spans="1:32" s="8" customFormat="1" x14ac:dyDescent="0.2">
      <c r="A83" s="129" t="s">
        <v>73</v>
      </c>
      <c r="B83" s="129" t="s">
        <v>184</v>
      </c>
      <c r="C83" s="129" t="s">
        <v>145</v>
      </c>
      <c r="D83" s="132" t="s">
        <v>324</v>
      </c>
      <c r="E83" s="130" t="s">
        <v>18</v>
      </c>
      <c r="F83" s="130">
        <v>100</v>
      </c>
      <c r="G83" s="81">
        <v>208053</v>
      </c>
      <c r="H83" s="81">
        <v>212</v>
      </c>
      <c r="I83" s="81">
        <v>208265</v>
      </c>
      <c r="J83" s="87">
        <f>I83+78735</f>
        <v>287000</v>
      </c>
      <c r="K83" s="87">
        <v>292</v>
      </c>
      <c r="L83" s="87">
        <f t="shared" si="4"/>
        <v>287292</v>
      </c>
      <c r="M83" s="31"/>
      <c r="N83" s="32"/>
      <c r="O83" s="103"/>
    </row>
    <row r="84" spans="1:32" s="8" customFormat="1" x14ac:dyDescent="0.2">
      <c r="A84" s="129" t="s">
        <v>101</v>
      </c>
      <c r="B84" s="129" t="s">
        <v>185</v>
      </c>
      <c r="C84" s="129" t="s">
        <v>145</v>
      </c>
      <c r="D84" s="132" t="s">
        <v>325</v>
      </c>
      <c r="E84" s="130" t="s">
        <v>118</v>
      </c>
      <c r="F84" s="130">
        <v>100</v>
      </c>
      <c r="G84" s="81">
        <v>26039</v>
      </c>
      <c r="H84" s="81">
        <v>29</v>
      </c>
      <c r="I84" s="81">
        <v>26068</v>
      </c>
      <c r="J84" s="87">
        <f t="shared" si="3"/>
        <v>26068</v>
      </c>
      <c r="K84" s="87">
        <v>27</v>
      </c>
      <c r="L84" s="87">
        <f t="shared" si="4"/>
        <v>26095</v>
      </c>
      <c r="M84" s="31"/>
      <c r="N84" s="32"/>
      <c r="O84" s="103"/>
      <c r="R84" s="35"/>
      <c r="S84" s="35"/>
      <c r="T84" s="35"/>
      <c r="U84" s="35"/>
      <c r="V84" s="34"/>
      <c r="W84" s="35"/>
      <c r="X84" s="35"/>
      <c r="Y84" s="35"/>
      <c r="Z84" s="35"/>
      <c r="AA84" s="35"/>
      <c r="AB84" s="35"/>
      <c r="AC84" s="35" t="s">
        <v>291</v>
      </c>
      <c r="AD84" s="104"/>
      <c r="AF84" s="8">
        <v>1</v>
      </c>
    </row>
    <row r="85" spans="1:32" s="8" customFormat="1" x14ac:dyDescent="0.2">
      <c r="A85" s="129" t="s">
        <v>4</v>
      </c>
      <c r="B85" s="129" t="s">
        <v>186</v>
      </c>
      <c r="C85" s="129" t="s">
        <v>145</v>
      </c>
      <c r="D85" s="132" t="s">
        <v>326</v>
      </c>
      <c r="E85" s="130" t="s">
        <v>118</v>
      </c>
      <c r="F85" s="130">
        <v>100</v>
      </c>
      <c r="G85" s="81">
        <v>501542</v>
      </c>
      <c r="H85" s="81">
        <v>551</v>
      </c>
      <c r="I85" s="81">
        <v>502093</v>
      </c>
      <c r="J85" s="87">
        <f t="shared" si="3"/>
        <v>502093</v>
      </c>
      <c r="K85" s="87">
        <v>527</v>
      </c>
      <c r="L85" s="87">
        <f t="shared" si="4"/>
        <v>502620</v>
      </c>
      <c r="M85" s="31" t="s">
        <v>258</v>
      </c>
      <c r="N85" s="32" t="s">
        <v>159</v>
      </c>
      <c r="O85" s="103">
        <v>2021</v>
      </c>
      <c r="R85" s="35"/>
      <c r="S85" s="35"/>
      <c r="T85" s="35"/>
      <c r="U85" s="35"/>
      <c r="V85" s="34"/>
      <c r="W85" s="35"/>
      <c r="X85" s="35"/>
      <c r="Y85" s="35"/>
      <c r="Z85" s="35"/>
      <c r="AA85" s="35"/>
      <c r="AB85" s="35"/>
      <c r="AC85" s="35" t="s">
        <v>291</v>
      </c>
      <c r="AD85" s="104"/>
      <c r="AF85" s="8">
        <v>1</v>
      </c>
    </row>
    <row r="86" spans="1:32" s="8" customFormat="1" x14ac:dyDescent="0.2">
      <c r="A86" s="129" t="s">
        <v>126</v>
      </c>
      <c r="B86" s="129" t="s">
        <v>186</v>
      </c>
      <c r="C86" s="129" t="s">
        <v>145</v>
      </c>
      <c r="D86" s="132" t="s">
        <v>326</v>
      </c>
      <c r="E86" s="130" t="s">
        <v>118</v>
      </c>
      <c r="F86" s="130">
        <v>100</v>
      </c>
      <c r="G86" s="81">
        <v>370389</v>
      </c>
      <c r="H86" s="81">
        <v>407</v>
      </c>
      <c r="I86" s="81">
        <v>370796</v>
      </c>
      <c r="J86" s="87">
        <f t="shared" si="3"/>
        <v>370796</v>
      </c>
      <c r="K86" s="87">
        <v>389</v>
      </c>
      <c r="L86" s="87">
        <f t="shared" si="4"/>
        <v>371185</v>
      </c>
      <c r="M86" s="31" t="s">
        <v>259</v>
      </c>
      <c r="N86" s="32" t="s">
        <v>203</v>
      </c>
      <c r="O86" s="103">
        <v>2024</v>
      </c>
      <c r="R86" s="35"/>
      <c r="S86" s="35"/>
      <c r="T86" s="35"/>
      <c r="U86" s="35"/>
      <c r="V86" s="34"/>
      <c r="W86" s="35"/>
      <c r="X86" s="35"/>
      <c r="Y86" s="35"/>
      <c r="Z86" s="35"/>
      <c r="AA86" s="35"/>
      <c r="AB86" s="35"/>
      <c r="AC86" s="35" t="s">
        <v>291</v>
      </c>
      <c r="AD86" s="104"/>
      <c r="AF86" s="8">
        <v>1</v>
      </c>
    </row>
    <row r="87" spans="1:32" s="8" customFormat="1" x14ac:dyDescent="0.2">
      <c r="A87" s="129" t="s">
        <v>107</v>
      </c>
      <c r="B87" s="129" t="s">
        <v>186</v>
      </c>
      <c r="C87" s="129" t="s">
        <v>145</v>
      </c>
      <c r="D87" s="132" t="s">
        <v>326</v>
      </c>
      <c r="E87" s="130" t="s">
        <v>118</v>
      </c>
      <c r="F87" s="130">
        <v>100</v>
      </c>
      <c r="G87" s="81">
        <v>330347</v>
      </c>
      <c r="H87" s="81">
        <v>363</v>
      </c>
      <c r="I87" s="81">
        <v>330710</v>
      </c>
      <c r="J87" s="87">
        <f t="shared" si="3"/>
        <v>330710</v>
      </c>
      <c r="K87" s="87">
        <v>347</v>
      </c>
      <c r="L87" s="87">
        <f t="shared" si="4"/>
        <v>331057</v>
      </c>
      <c r="M87" s="31" t="s">
        <v>260</v>
      </c>
      <c r="N87" s="32" t="s">
        <v>203</v>
      </c>
      <c r="O87" s="103">
        <v>2024</v>
      </c>
      <c r="R87" s="35"/>
      <c r="S87" s="35"/>
      <c r="T87" s="35"/>
      <c r="U87" s="35"/>
      <c r="V87" s="34"/>
      <c r="W87" s="35"/>
      <c r="X87" s="35"/>
      <c r="Y87" s="35"/>
      <c r="Z87" s="35"/>
      <c r="AA87" s="35"/>
      <c r="AB87" s="35"/>
      <c r="AC87" s="35" t="s">
        <v>291</v>
      </c>
      <c r="AD87" s="104"/>
      <c r="AF87" s="8">
        <v>1</v>
      </c>
    </row>
    <row r="88" spans="1:32" s="8" customFormat="1" x14ac:dyDescent="0.2">
      <c r="A88" s="129" t="s">
        <v>108</v>
      </c>
      <c r="B88" s="129" t="s">
        <v>186</v>
      </c>
      <c r="C88" s="129" t="s">
        <v>145</v>
      </c>
      <c r="D88" s="132" t="s">
        <v>326</v>
      </c>
      <c r="E88" s="130" t="s">
        <v>118</v>
      </c>
      <c r="F88" s="130">
        <v>100</v>
      </c>
      <c r="G88" s="81">
        <v>21066</v>
      </c>
      <c r="H88" s="81">
        <v>23</v>
      </c>
      <c r="I88" s="81">
        <v>21089</v>
      </c>
      <c r="J88" s="87">
        <f t="shared" si="3"/>
        <v>21089</v>
      </c>
      <c r="K88" s="87">
        <v>22</v>
      </c>
      <c r="L88" s="87">
        <f t="shared" si="4"/>
        <v>21111</v>
      </c>
      <c r="M88" s="31"/>
      <c r="N88" s="32"/>
      <c r="O88" s="103"/>
      <c r="R88" s="35"/>
      <c r="S88" s="35"/>
      <c r="T88" s="35"/>
      <c r="U88" s="35"/>
      <c r="V88" s="34"/>
      <c r="W88" s="35"/>
      <c r="X88" s="35"/>
      <c r="Y88" s="35"/>
      <c r="Z88" s="35"/>
      <c r="AA88" s="35"/>
      <c r="AB88" s="35"/>
      <c r="AC88" s="35" t="s">
        <v>291</v>
      </c>
      <c r="AD88" s="104"/>
      <c r="AF88" s="8">
        <v>1</v>
      </c>
    </row>
    <row r="89" spans="1:32" s="8" customFormat="1" x14ac:dyDescent="0.2">
      <c r="A89" s="129" t="s">
        <v>74</v>
      </c>
      <c r="B89" s="129" t="s">
        <v>187</v>
      </c>
      <c r="C89" s="129" t="s">
        <v>145</v>
      </c>
      <c r="D89" s="129" t="s">
        <v>75</v>
      </c>
      <c r="E89" s="130" t="s">
        <v>117</v>
      </c>
      <c r="F89" s="130">
        <v>0</v>
      </c>
      <c r="G89" s="81">
        <v>1160575</v>
      </c>
      <c r="H89" s="81">
        <v>1274</v>
      </c>
      <c r="I89" s="81">
        <v>1161849</v>
      </c>
      <c r="J89" s="87">
        <f t="shared" si="3"/>
        <v>1161849</v>
      </c>
      <c r="K89" s="87">
        <v>1220</v>
      </c>
      <c r="L89" s="87">
        <f t="shared" si="4"/>
        <v>1163069</v>
      </c>
      <c r="M89" s="31" t="s">
        <v>261</v>
      </c>
      <c r="N89" s="32" t="s">
        <v>159</v>
      </c>
      <c r="O89" s="103">
        <v>2021</v>
      </c>
      <c r="R89" s="35"/>
      <c r="S89" s="35"/>
      <c r="T89" s="35" t="s">
        <v>291</v>
      </c>
      <c r="U89" s="35" t="s">
        <v>291</v>
      </c>
      <c r="V89" s="34"/>
      <c r="W89" s="35" t="s">
        <v>291</v>
      </c>
      <c r="X89" s="35" t="s">
        <v>294</v>
      </c>
      <c r="Y89" s="35">
        <v>36</v>
      </c>
      <c r="Z89" s="35"/>
      <c r="AA89" s="35"/>
      <c r="AB89" s="35" t="s">
        <v>291</v>
      </c>
      <c r="AC89" s="35"/>
      <c r="AD89" s="104"/>
      <c r="AF89" s="8">
        <v>1</v>
      </c>
    </row>
    <row r="90" spans="1:32" x14ac:dyDescent="0.2">
      <c r="A90" s="129" t="s">
        <v>76</v>
      </c>
      <c r="B90" s="129" t="s">
        <v>187</v>
      </c>
      <c r="C90" s="129" t="s">
        <v>145</v>
      </c>
      <c r="D90" s="129" t="s">
        <v>77</v>
      </c>
      <c r="E90" s="130" t="s">
        <v>18</v>
      </c>
      <c r="F90" s="130">
        <v>0</v>
      </c>
      <c r="G90" s="81">
        <v>586871</v>
      </c>
      <c r="H90" s="81">
        <v>599</v>
      </c>
      <c r="I90" s="81">
        <v>587470</v>
      </c>
      <c r="J90" s="87">
        <f t="shared" si="3"/>
        <v>587470</v>
      </c>
      <c r="K90" s="88">
        <v>599</v>
      </c>
      <c r="L90" s="87">
        <f t="shared" si="4"/>
        <v>588069</v>
      </c>
      <c r="M90" s="31"/>
      <c r="N90" s="32"/>
      <c r="O90" s="90"/>
    </row>
    <row r="91" spans="1:32" s="8" customFormat="1" x14ac:dyDescent="0.2">
      <c r="A91" s="129" t="s">
        <v>76</v>
      </c>
      <c r="B91" s="129" t="s">
        <v>187</v>
      </c>
      <c r="C91" s="129" t="s">
        <v>145</v>
      </c>
      <c r="D91" s="129" t="s">
        <v>134</v>
      </c>
      <c r="E91" s="130" t="s">
        <v>117</v>
      </c>
      <c r="F91" s="130">
        <v>0</v>
      </c>
      <c r="G91" s="81">
        <v>1369198</v>
      </c>
      <c r="H91" s="81">
        <v>1502</v>
      </c>
      <c r="I91" s="81">
        <v>1370700</v>
      </c>
      <c r="J91" s="81">
        <v>2275000</v>
      </c>
      <c r="K91" s="81"/>
      <c r="L91" s="87">
        <f t="shared" si="4"/>
        <v>2275000</v>
      </c>
      <c r="M91" s="140">
        <v>4058321</v>
      </c>
      <c r="N91" s="32" t="s">
        <v>213</v>
      </c>
      <c r="O91" s="90">
        <v>2027</v>
      </c>
      <c r="P91" s="8" t="s">
        <v>214</v>
      </c>
      <c r="R91" s="35"/>
      <c r="S91" s="35"/>
      <c r="T91" s="35" t="s">
        <v>291</v>
      </c>
      <c r="U91" s="35" t="s">
        <v>291</v>
      </c>
      <c r="V91" s="34"/>
      <c r="W91" s="35" t="s">
        <v>291</v>
      </c>
      <c r="X91" s="35" t="s">
        <v>294</v>
      </c>
      <c r="Y91" s="35">
        <v>60</v>
      </c>
      <c r="Z91" s="35"/>
      <c r="AA91" s="35"/>
      <c r="AB91" s="35" t="s">
        <v>291</v>
      </c>
      <c r="AC91" s="35"/>
      <c r="AD91" s="104"/>
      <c r="AF91" s="8">
        <v>1</v>
      </c>
    </row>
    <row r="92" spans="1:32" s="122" customFormat="1" x14ac:dyDescent="0.2">
      <c r="A92" s="135" t="s">
        <v>327</v>
      </c>
      <c r="B92" s="135" t="s">
        <v>331</v>
      </c>
      <c r="C92" s="135" t="s">
        <v>145</v>
      </c>
      <c r="D92" s="135" t="s">
        <v>311</v>
      </c>
      <c r="E92" s="130" t="s">
        <v>118</v>
      </c>
      <c r="F92" s="130">
        <v>100</v>
      </c>
      <c r="G92" s="81"/>
      <c r="H92" s="81"/>
      <c r="I92" s="81"/>
      <c r="J92" s="118"/>
      <c r="K92" s="118"/>
      <c r="L92" s="118"/>
      <c r="M92" s="119"/>
      <c r="N92" s="120"/>
      <c r="O92" s="121"/>
      <c r="R92" s="123"/>
      <c r="S92" s="123"/>
      <c r="T92" s="123" t="s">
        <v>291</v>
      </c>
      <c r="U92" s="123" t="s">
        <v>291</v>
      </c>
      <c r="V92" s="127" t="s">
        <v>295</v>
      </c>
      <c r="W92" s="123"/>
      <c r="X92" s="123"/>
      <c r="Y92" s="123"/>
      <c r="Z92" s="123" t="s">
        <v>291</v>
      </c>
      <c r="AA92" s="123" t="s">
        <v>291</v>
      </c>
      <c r="AB92" s="123"/>
      <c r="AC92" s="123"/>
      <c r="AD92" s="125"/>
      <c r="AF92" s="122">
        <v>1</v>
      </c>
    </row>
    <row r="93" spans="1:32" s="8" customFormat="1" x14ac:dyDescent="0.2">
      <c r="A93" s="129" t="s">
        <v>206</v>
      </c>
      <c r="B93" s="129" t="s">
        <v>189</v>
      </c>
      <c r="C93" s="129" t="s">
        <v>145</v>
      </c>
      <c r="D93" s="129" t="s">
        <v>207</v>
      </c>
      <c r="E93" s="130" t="s">
        <v>117</v>
      </c>
      <c r="F93" s="130">
        <v>100</v>
      </c>
      <c r="G93" s="81">
        <v>8350000</v>
      </c>
      <c r="H93" s="81">
        <v>9163</v>
      </c>
      <c r="I93" s="81">
        <v>8359163</v>
      </c>
      <c r="J93" s="87">
        <f t="shared" si="3"/>
        <v>8359163</v>
      </c>
      <c r="K93" s="87">
        <v>8776</v>
      </c>
      <c r="L93" s="87">
        <f t="shared" si="4"/>
        <v>8367939</v>
      </c>
      <c r="M93" s="31" t="s">
        <v>262</v>
      </c>
      <c r="N93" s="32" t="s">
        <v>204</v>
      </c>
      <c r="O93" s="103">
        <v>2025</v>
      </c>
      <c r="P93" s="8" t="s">
        <v>205</v>
      </c>
      <c r="R93" s="35" t="s">
        <v>291</v>
      </c>
      <c r="S93" s="35" t="s">
        <v>291</v>
      </c>
      <c r="T93" s="35" t="s">
        <v>291</v>
      </c>
      <c r="U93" s="35" t="s">
        <v>291</v>
      </c>
      <c r="V93" s="34" t="s">
        <v>303</v>
      </c>
      <c r="W93" s="35"/>
      <c r="X93" s="35"/>
      <c r="Y93" s="35"/>
      <c r="Z93" s="35"/>
      <c r="AA93" s="35"/>
      <c r="AB93" s="35" t="s">
        <v>291</v>
      </c>
      <c r="AC93" s="35"/>
      <c r="AD93" s="104"/>
      <c r="AF93" s="8">
        <v>1</v>
      </c>
    </row>
    <row r="94" spans="1:32" x14ac:dyDescent="0.2">
      <c r="A94" s="129" t="s">
        <v>188</v>
      </c>
      <c r="B94" s="129" t="s">
        <v>189</v>
      </c>
      <c r="C94" s="129" t="s">
        <v>145</v>
      </c>
      <c r="D94" s="129" t="s">
        <v>141</v>
      </c>
      <c r="E94" s="130" t="s">
        <v>18</v>
      </c>
      <c r="F94" s="130">
        <v>100</v>
      </c>
      <c r="G94" s="81">
        <v>350552</v>
      </c>
      <c r="H94" s="81">
        <v>358</v>
      </c>
      <c r="I94" s="81">
        <v>350910</v>
      </c>
      <c r="J94" s="89">
        <f>I94+81090</f>
        <v>432000</v>
      </c>
      <c r="K94" s="88">
        <v>440</v>
      </c>
      <c r="L94" s="87">
        <f t="shared" si="4"/>
        <v>432440</v>
      </c>
      <c r="M94" s="31"/>
      <c r="N94" s="32"/>
      <c r="O94" s="90"/>
    </row>
    <row r="95" spans="1:32" x14ac:dyDescent="0.2">
      <c r="A95" s="129" t="s">
        <v>188</v>
      </c>
      <c r="B95" s="129" t="s">
        <v>189</v>
      </c>
      <c r="C95" s="129" t="s">
        <v>145</v>
      </c>
      <c r="D95" s="129" t="s">
        <v>142</v>
      </c>
      <c r="E95" s="130" t="s">
        <v>18</v>
      </c>
      <c r="F95" s="130">
        <v>100</v>
      </c>
      <c r="G95" s="81">
        <v>233701</v>
      </c>
      <c r="H95" s="81">
        <v>238</v>
      </c>
      <c r="I95" s="81">
        <v>233939</v>
      </c>
      <c r="J95" s="89">
        <f>I95+8207</f>
        <v>242146</v>
      </c>
      <c r="K95" s="88">
        <v>247</v>
      </c>
      <c r="L95" s="87">
        <f t="shared" si="4"/>
        <v>242393</v>
      </c>
      <c r="M95" s="31"/>
      <c r="N95" s="32"/>
      <c r="O95" s="90"/>
    </row>
    <row r="96" spans="1:32" s="8" customFormat="1" x14ac:dyDescent="0.2">
      <c r="A96" s="129" t="s">
        <v>106</v>
      </c>
      <c r="B96" s="129" t="s">
        <v>152</v>
      </c>
      <c r="C96" s="129" t="s">
        <v>145</v>
      </c>
      <c r="D96" s="132" t="s">
        <v>326</v>
      </c>
      <c r="E96" s="130" t="s">
        <v>118</v>
      </c>
      <c r="F96" s="130">
        <v>100</v>
      </c>
      <c r="G96" s="81">
        <v>450932</v>
      </c>
      <c r="H96" s="81">
        <v>496</v>
      </c>
      <c r="I96" s="81">
        <v>451428</v>
      </c>
      <c r="J96" s="87">
        <f t="shared" si="3"/>
        <v>451428</v>
      </c>
      <c r="K96" s="87">
        <v>474</v>
      </c>
      <c r="L96" s="87">
        <f t="shared" si="4"/>
        <v>451902</v>
      </c>
      <c r="M96" s="31" t="s">
        <v>263</v>
      </c>
      <c r="N96" s="32" t="s">
        <v>270</v>
      </c>
      <c r="O96" s="103">
        <v>2023</v>
      </c>
      <c r="R96" s="35"/>
      <c r="S96" s="35"/>
      <c r="T96" s="35"/>
      <c r="U96" s="35"/>
      <c r="V96" s="34"/>
      <c r="W96" s="35"/>
      <c r="X96" s="35"/>
      <c r="Y96" s="35"/>
      <c r="Z96" s="35"/>
      <c r="AA96" s="35"/>
      <c r="AB96" s="35"/>
      <c r="AC96" s="35" t="s">
        <v>291</v>
      </c>
      <c r="AD96" s="104"/>
      <c r="AF96" s="8">
        <v>1</v>
      </c>
    </row>
    <row r="97" spans="1:32" s="8" customFormat="1" x14ac:dyDescent="0.2">
      <c r="A97" s="129" t="s">
        <v>217</v>
      </c>
      <c r="B97" s="129" t="s">
        <v>218</v>
      </c>
      <c r="C97" s="129" t="s">
        <v>145</v>
      </c>
      <c r="D97" s="132" t="s">
        <v>326</v>
      </c>
      <c r="E97" s="130" t="s">
        <v>118</v>
      </c>
      <c r="F97" s="130">
        <v>100</v>
      </c>
      <c r="G97" s="81"/>
      <c r="H97" s="81"/>
      <c r="I97" s="81"/>
      <c r="J97" s="81">
        <v>375000</v>
      </c>
      <c r="K97" s="81"/>
      <c r="L97" s="87">
        <f t="shared" si="4"/>
        <v>375000</v>
      </c>
      <c r="M97" s="140">
        <v>4058321</v>
      </c>
      <c r="N97" s="32" t="s">
        <v>213</v>
      </c>
      <c r="O97" s="90">
        <v>2027</v>
      </c>
      <c r="P97" s="8" t="s">
        <v>214</v>
      </c>
      <c r="R97" s="35"/>
      <c r="S97" s="35"/>
      <c r="T97" s="35"/>
      <c r="U97" s="35"/>
      <c r="V97" s="34"/>
      <c r="W97" s="35"/>
      <c r="X97" s="35"/>
      <c r="Y97" s="35"/>
      <c r="Z97" s="35"/>
      <c r="AA97" s="35"/>
      <c r="AB97" s="35"/>
      <c r="AC97" s="35" t="s">
        <v>291</v>
      </c>
      <c r="AD97" s="104"/>
      <c r="AF97" s="8">
        <v>1</v>
      </c>
    </row>
    <row r="98" spans="1:32" s="8" customFormat="1" x14ac:dyDescent="0.2">
      <c r="A98" s="129" t="s">
        <v>201</v>
      </c>
      <c r="B98" s="129" t="s">
        <v>332</v>
      </c>
      <c r="C98" s="129" t="s">
        <v>145</v>
      </c>
      <c r="D98" s="129" t="s">
        <v>202</v>
      </c>
      <c r="E98" s="130" t="s">
        <v>117</v>
      </c>
      <c r="F98" s="130">
        <v>0</v>
      </c>
      <c r="G98" s="81">
        <v>45973</v>
      </c>
      <c r="H98" s="81">
        <v>50</v>
      </c>
      <c r="I98" s="81">
        <v>46023</v>
      </c>
      <c r="J98" s="87">
        <f t="shared" si="3"/>
        <v>46023</v>
      </c>
      <c r="K98" s="87">
        <v>48</v>
      </c>
      <c r="L98" s="87">
        <f t="shared" si="4"/>
        <v>46071</v>
      </c>
      <c r="M98" s="31"/>
      <c r="N98" s="32"/>
      <c r="O98" s="103"/>
      <c r="R98" s="35"/>
      <c r="S98" s="35"/>
      <c r="T98" s="35"/>
      <c r="U98" s="35"/>
      <c r="V98" s="34"/>
      <c r="W98" s="35"/>
      <c r="X98" s="35"/>
      <c r="Y98" s="35"/>
      <c r="Z98" s="35"/>
      <c r="AA98" s="35"/>
      <c r="AB98" s="35"/>
      <c r="AC98" s="35"/>
      <c r="AD98" s="104"/>
      <c r="AF98" s="8">
        <v>1</v>
      </c>
    </row>
    <row r="99" spans="1:32" s="8" customFormat="1" x14ac:dyDescent="0.2">
      <c r="A99" s="129" t="s">
        <v>130</v>
      </c>
      <c r="B99" s="129" t="s">
        <v>190</v>
      </c>
      <c r="C99" s="129" t="s">
        <v>145</v>
      </c>
      <c r="D99" s="131" t="s">
        <v>131</v>
      </c>
      <c r="E99" s="130" t="s">
        <v>117</v>
      </c>
      <c r="F99" s="130">
        <v>100</v>
      </c>
      <c r="G99" s="81">
        <v>8484460</v>
      </c>
      <c r="H99" s="81">
        <v>9310</v>
      </c>
      <c r="I99" s="81">
        <v>8493771</v>
      </c>
      <c r="J99" s="81">
        <v>14425000</v>
      </c>
      <c r="K99" s="81"/>
      <c r="L99" s="87">
        <f t="shared" si="4"/>
        <v>14425000</v>
      </c>
      <c r="M99" s="140">
        <v>4058321</v>
      </c>
      <c r="N99" s="32" t="s">
        <v>213</v>
      </c>
      <c r="O99" s="90">
        <v>2027</v>
      </c>
      <c r="P99" s="8" t="s">
        <v>214</v>
      </c>
      <c r="R99" s="35" t="s">
        <v>291</v>
      </c>
      <c r="S99" s="35" t="s">
        <v>291</v>
      </c>
      <c r="T99" s="35" t="s">
        <v>291</v>
      </c>
      <c r="U99" s="35" t="s">
        <v>291</v>
      </c>
      <c r="V99" s="34"/>
      <c r="W99" s="35"/>
      <c r="X99" s="35"/>
      <c r="Y99" s="35"/>
      <c r="Z99" s="35"/>
      <c r="AA99" s="35"/>
      <c r="AB99" s="35" t="s">
        <v>291</v>
      </c>
      <c r="AC99" s="35"/>
      <c r="AD99" s="104"/>
      <c r="AF99" s="8">
        <v>1</v>
      </c>
    </row>
    <row r="100" spans="1:32" s="8" customFormat="1" x14ac:dyDescent="0.2">
      <c r="A100" s="129" t="s">
        <v>130</v>
      </c>
      <c r="B100" s="129" t="s">
        <v>190</v>
      </c>
      <c r="C100" s="129" t="s">
        <v>145</v>
      </c>
      <c r="D100" s="131" t="s">
        <v>137</v>
      </c>
      <c r="E100" s="130" t="s">
        <v>18</v>
      </c>
      <c r="F100" s="130">
        <v>100</v>
      </c>
      <c r="G100" s="81">
        <v>928757</v>
      </c>
      <c r="H100" s="81">
        <v>947</v>
      </c>
      <c r="I100" s="81">
        <v>929705</v>
      </c>
      <c r="J100" s="89">
        <f>I100+54083</f>
        <v>983788</v>
      </c>
      <c r="K100" s="88">
        <v>1002</v>
      </c>
      <c r="L100" s="87">
        <f t="shared" si="4"/>
        <v>984790</v>
      </c>
      <c r="M100" s="31"/>
      <c r="N100" s="32"/>
      <c r="O100" s="90"/>
    </row>
    <row r="101" spans="1:32" s="8" customFormat="1" x14ac:dyDescent="0.2">
      <c r="A101" s="129" t="s">
        <v>130</v>
      </c>
      <c r="B101" s="129" t="s">
        <v>190</v>
      </c>
      <c r="C101" s="129" t="s">
        <v>145</v>
      </c>
      <c r="D101" s="131" t="s">
        <v>138</v>
      </c>
      <c r="E101" s="130" t="s">
        <v>18</v>
      </c>
      <c r="F101" s="130">
        <v>100</v>
      </c>
      <c r="G101" s="81">
        <v>480984</v>
      </c>
      <c r="H101" s="81">
        <v>491</v>
      </c>
      <c r="I101" s="81">
        <v>481474</v>
      </c>
      <c r="J101" s="89">
        <f>I101+20870</f>
        <v>502344</v>
      </c>
      <c r="K101" s="88">
        <v>512</v>
      </c>
      <c r="L101" s="87">
        <f t="shared" si="4"/>
        <v>502856</v>
      </c>
      <c r="M101" s="31"/>
      <c r="N101" s="32"/>
      <c r="O101" s="90"/>
    </row>
    <row r="102" spans="1:32" s="8" customFormat="1" x14ac:dyDescent="0.2">
      <c r="A102" s="129" t="s">
        <v>136</v>
      </c>
      <c r="B102" s="129" t="s">
        <v>190</v>
      </c>
      <c r="C102" s="129" t="s">
        <v>145</v>
      </c>
      <c r="D102" s="132" t="s">
        <v>328</v>
      </c>
      <c r="E102" s="130" t="s">
        <v>117</v>
      </c>
      <c r="F102" s="130">
        <v>100</v>
      </c>
      <c r="G102" s="81">
        <v>2470000</v>
      </c>
      <c r="H102" s="81">
        <v>2710</v>
      </c>
      <c r="I102" s="81">
        <v>2472711</v>
      </c>
      <c r="J102" s="87">
        <f t="shared" si="3"/>
        <v>2472711</v>
      </c>
      <c r="K102" s="87">
        <v>2596</v>
      </c>
      <c r="L102" s="87">
        <f t="shared" si="4"/>
        <v>2475307</v>
      </c>
      <c r="M102" s="31" t="s">
        <v>264</v>
      </c>
      <c r="N102" s="32" t="s">
        <v>204</v>
      </c>
      <c r="O102" s="103">
        <v>2025</v>
      </c>
      <c r="P102" s="8" t="s">
        <v>205</v>
      </c>
      <c r="R102" s="35" t="s">
        <v>291</v>
      </c>
      <c r="S102" s="35" t="s">
        <v>291</v>
      </c>
      <c r="T102" s="35" t="s">
        <v>291</v>
      </c>
      <c r="U102" s="35"/>
      <c r="V102" s="34"/>
      <c r="W102" s="35" t="s">
        <v>291</v>
      </c>
      <c r="X102" s="35" t="s">
        <v>294</v>
      </c>
      <c r="Y102" s="35">
        <v>60</v>
      </c>
      <c r="Z102" s="35"/>
      <c r="AA102" s="35"/>
      <c r="AB102" s="35" t="s">
        <v>291</v>
      </c>
      <c r="AC102" s="35"/>
      <c r="AD102" s="104"/>
      <c r="AF102" s="8">
        <v>1</v>
      </c>
    </row>
    <row r="103" spans="1:32" s="8" customFormat="1" x14ac:dyDescent="0.2">
      <c r="A103" s="129" t="s">
        <v>113</v>
      </c>
      <c r="B103" s="129" t="s">
        <v>191</v>
      </c>
      <c r="C103" s="129" t="s">
        <v>145</v>
      </c>
      <c r="D103" s="129" t="s">
        <v>78</v>
      </c>
      <c r="E103" s="130" t="s">
        <v>117</v>
      </c>
      <c r="F103" s="130">
        <v>0</v>
      </c>
      <c r="G103" s="81">
        <v>144111</v>
      </c>
      <c r="H103" s="81">
        <v>158</v>
      </c>
      <c r="I103" s="81">
        <v>144269</v>
      </c>
      <c r="J103" s="87">
        <f t="shared" si="3"/>
        <v>144269</v>
      </c>
      <c r="K103" s="87">
        <v>151</v>
      </c>
      <c r="L103" s="87">
        <f t="shared" si="4"/>
        <v>144420</v>
      </c>
      <c r="M103" s="31"/>
      <c r="N103" s="32"/>
      <c r="O103" s="103"/>
      <c r="R103" s="35"/>
      <c r="S103" s="35"/>
      <c r="T103" s="35"/>
      <c r="U103" s="35"/>
      <c r="V103" s="34"/>
      <c r="W103" s="35"/>
      <c r="X103" s="35"/>
      <c r="Y103" s="35"/>
      <c r="Z103" s="35"/>
      <c r="AA103" s="35"/>
      <c r="AB103" s="35" t="s">
        <v>291</v>
      </c>
      <c r="AC103" s="35"/>
      <c r="AD103" s="104"/>
      <c r="AF103" s="8">
        <v>1</v>
      </c>
    </row>
    <row r="104" spans="1:32" s="8" customFormat="1" x14ac:dyDescent="0.2">
      <c r="A104" s="129" t="s">
        <v>113</v>
      </c>
      <c r="B104" s="129" t="s">
        <v>191</v>
      </c>
      <c r="C104" s="129" t="s">
        <v>145</v>
      </c>
      <c r="D104" s="129" t="s">
        <v>78</v>
      </c>
      <c r="E104" s="130" t="s">
        <v>18</v>
      </c>
      <c r="F104" s="130">
        <v>0</v>
      </c>
      <c r="G104" s="81">
        <v>56033</v>
      </c>
      <c r="H104" s="81">
        <v>57</v>
      </c>
      <c r="I104" s="81">
        <v>56090</v>
      </c>
      <c r="J104" s="87">
        <f t="shared" si="3"/>
        <v>56090</v>
      </c>
      <c r="K104" s="87">
        <v>57</v>
      </c>
      <c r="L104" s="87">
        <f t="shared" si="4"/>
        <v>56147</v>
      </c>
      <c r="M104" s="31"/>
      <c r="N104" s="32"/>
      <c r="O104" s="103"/>
    </row>
    <row r="105" spans="1:32" s="8" customFormat="1" x14ac:dyDescent="0.2">
      <c r="A105" s="129" t="s">
        <v>222</v>
      </c>
      <c r="B105" s="129" t="s">
        <v>224</v>
      </c>
      <c r="C105" s="129" t="s">
        <v>145</v>
      </c>
      <c r="D105" s="129" t="s">
        <v>223</v>
      </c>
      <c r="E105" s="130" t="s">
        <v>117</v>
      </c>
      <c r="F105" s="130">
        <v>100</v>
      </c>
      <c r="G105" s="81"/>
      <c r="H105" s="81"/>
      <c r="I105" s="81"/>
      <c r="J105" s="87">
        <v>724000</v>
      </c>
      <c r="K105" s="87">
        <v>760</v>
      </c>
      <c r="L105" s="87">
        <f t="shared" si="4"/>
        <v>724760</v>
      </c>
      <c r="M105" s="31"/>
      <c r="N105" s="32"/>
      <c r="O105" s="103"/>
      <c r="R105" s="35"/>
      <c r="S105" s="35"/>
      <c r="T105" s="35"/>
      <c r="U105" s="35"/>
      <c r="V105" s="34"/>
      <c r="W105" s="35"/>
      <c r="X105" s="35"/>
      <c r="Y105" s="35"/>
      <c r="Z105" s="35"/>
      <c r="AA105" s="35"/>
      <c r="AB105" s="35"/>
      <c r="AC105" s="35"/>
      <c r="AD105" s="104"/>
      <c r="AF105" s="8">
        <v>1</v>
      </c>
    </row>
    <row r="106" spans="1:32" x14ac:dyDescent="0.2">
      <c r="A106" s="137" t="s">
        <v>222</v>
      </c>
      <c r="B106" s="129" t="s">
        <v>224</v>
      </c>
      <c r="C106" s="129" t="s">
        <v>145</v>
      </c>
      <c r="D106" s="137" t="s">
        <v>223</v>
      </c>
      <c r="E106" s="138" t="s">
        <v>18</v>
      </c>
      <c r="F106" s="138">
        <v>100</v>
      </c>
      <c r="G106" s="81"/>
      <c r="H106" s="81"/>
      <c r="I106" s="81"/>
      <c r="J106" s="89">
        <v>223000</v>
      </c>
      <c r="K106" s="88">
        <v>227</v>
      </c>
      <c r="L106" s="87">
        <f t="shared" si="4"/>
        <v>223227</v>
      </c>
      <c r="M106" s="31"/>
      <c r="N106" s="32"/>
      <c r="O106" s="90"/>
    </row>
    <row r="107" spans="1:32" x14ac:dyDescent="0.2">
      <c r="A107" s="129" t="s">
        <v>79</v>
      </c>
      <c r="B107" s="129" t="s">
        <v>192</v>
      </c>
      <c r="C107" s="129" t="s">
        <v>145</v>
      </c>
      <c r="D107" s="129" t="s">
        <v>26</v>
      </c>
      <c r="E107" s="130" t="s">
        <v>18</v>
      </c>
      <c r="F107" s="130">
        <v>100</v>
      </c>
      <c r="G107" s="81">
        <v>52881</v>
      </c>
      <c r="H107" s="81">
        <v>54</v>
      </c>
      <c r="I107" s="81">
        <v>52934</v>
      </c>
      <c r="J107" s="87">
        <f t="shared" si="3"/>
        <v>52934</v>
      </c>
      <c r="K107" s="88">
        <v>54</v>
      </c>
      <c r="L107" s="87">
        <f t="shared" si="4"/>
        <v>52988</v>
      </c>
      <c r="M107" s="31"/>
      <c r="N107" s="32"/>
      <c r="O107" s="90"/>
    </row>
    <row r="108" spans="1:32" s="8" customFormat="1" x14ac:dyDescent="0.2">
      <c r="A108" s="129" t="s">
        <v>79</v>
      </c>
      <c r="B108" s="129" t="s">
        <v>192</v>
      </c>
      <c r="C108" s="129" t="s">
        <v>145</v>
      </c>
      <c r="D108" s="129" t="s">
        <v>26</v>
      </c>
      <c r="E108" s="130" t="s">
        <v>117</v>
      </c>
      <c r="F108" s="130">
        <v>100</v>
      </c>
      <c r="G108" s="81">
        <v>880926</v>
      </c>
      <c r="H108" s="81">
        <v>967</v>
      </c>
      <c r="I108" s="81">
        <v>881893</v>
      </c>
      <c r="J108" s="87">
        <f t="shared" si="3"/>
        <v>881893</v>
      </c>
      <c r="K108" s="87">
        <v>926</v>
      </c>
      <c r="L108" s="87">
        <f t="shared" si="4"/>
        <v>882819</v>
      </c>
      <c r="M108" s="31" t="s">
        <v>265</v>
      </c>
      <c r="N108" s="32" t="s">
        <v>198</v>
      </c>
      <c r="O108" s="103">
        <v>2024</v>
      </c>
      <c r="P108" s="8" t="s">
        <v>199</v>
      </c>
      <c r="R108" s="35"/>
      <c r="S108" s="35"/>
      <c r="T108" s="35"/>
      <c r="U108" s="35"/>
      <c r="V108" s="34"/>
      <c r="W108" s="35" t="s">
        <v>291</v>
      </c>
      <c r="X108" s="35" t="s">
        <v>294</v>
      </c>
      <c r="Y108" s="35">
        <v>24</v>
      </c>
      <c r="Z108" s="35"/>
      <c r="AA108" s="35"/>
      <c r="AB108" s="35" t="s">
        <v>291</v>
      </c>
      <c r="AC108" s="35"/>
      <c r="AD108" s="104"/>
      <c r="AF108" s="8">
        <v>1</v>
      </c>
    </row>
    <row r="109" spans="1:32" s="8" customFormat="1" x14ac:dyDescent="0.2">
      <c r="A109" s="129" t="s">
        <v>80</v>
      </c>
      <c r="B109" s="129" t="s">
        <v>193</v>
      </c>
      <c r="C109" s="129" t="s">
        <v>145</v>
      </c>
      <c r="D109" s="129" t="s">
        <v>81</v>
      </c>
      <c r="E109" s="130" t="s">
        <v>18</v>
      </c>
      <c r="F109" s="130">
        <v>100</v>
      </c>
      <c r="G109" s="81">
        <v>157838</v>
      </c>
      <c r="H109" s="81">
        <v>161</v>
      </c>
      <c r="I109" s="81">
        <v>157999</v>
      </c>
      <c r="J109" s="87">
        <f t="shared" si="3"/>
        <v>157999</v>
      </c>
      <c r="K109" s="87">
        <v>161</v>
      </c>
      <c r="L109" s="87">
        <f t="shared" si="4"/>
        <v>158160</v>
      </c>
      <c r="M109" s="31"/>
      <c r="N109" s="32"/>
      <c r="O109" s="103"/>
    </row>
    <row r="110" spans="1:32" s="8" customFormat="1" x14ac:dyDescent="0.2">
      <c r="A110" s="129" t="s">
        <v>80</v>
      </c>
      <c r="B110" s="129" t="s">
        <v>193</v>
      </c>
      <c r="C110" s="129" t="s">
        <v>145</v>
      </c>
      <c r="D110" s="129" t="s">
        <v>81</v>
      </c>
      <c r="E110" s="130" t="s">
        <v>117</v>
      </c>
      <c r="F110" s="130">
        <v>100</v>
      </c>
      <c r="G110" s="81">
        <v>3990000</v>
      </c>
      <c r="H110" s="81">
        <v>4378</v>
      </c>
      <c r="I110" s="81">
        <v>3994378</v>
      </c>
      <c r="J110" s="87">
        <f t="shared" si="3"/>
        <v>3994378</v>
      </c>
      <c r="K110" s="87">
        <v>4194</v>
      </c>
      <c r="L110" s="87">
        <f t="shared" si="4"/>
        <v>3998572</v>
      </c>
      <c r="M110" s="31" t="s">
        <v>208</v>
      </c>
      <c r="N110" s="32" t="s">
        <v>204</v>
      </c>
      <c r="O110" s="103">
        <v>2025</v>
      </c>
      <c r="P110" s="8" t="s">
        <v>205</v>
      </c>
      <c r="R110" s="35" t="s">
        <v>291</v>
      </c>
      <c r="S110" s="35"/>
      <c r="T110" s="35"/>
      <c r="U110" s="35"/>
      <c r="V110" s="34"/>
      <c r="W110" s="35"/>
      <c r="X110" s="35"/>
      <c r="Y110" s="35"/>
      <c r="Z110" s="35"/>
      <c r="AA110" s="35"/>
      <c r="AB110" s="35" t="s">
        <v>291</v>
      </c>
      <c r="AC110" s="35"/>
      <c r="AD110" s="104"/>
      <c r="AF110" s="8">
        <v>1</v>
      </c>
    </row>
    <row r="111" spans="1:32" s="8" customFormat="1" x14ac:dyDescent="0.2">
      <c r="A111" s="129" t="s">
        <v>82</v>
      </c>
      <c r="B111" s="129" t="s">
        <v>193</v>
      </c>
      <c r="C111" s="129" t="s">
        <v>145</v>
      </c>
      <c r="D111" s="129" t="s">
        <v>83</v>
      </c>
      <c r="E111" s="130" t="s">
        <v>18</v>
      </c>
      <c r="F111" s="130">
        <v>100</v>
      </c>
      <c r="G111" s="81">
        <v>1390218</v>
      </c>
      <c r="H111" s="81">
        <v>1418</v>
      </c>
      <c r="I111" s="81">
        <v>1391636</v>
      </c>
      <c r="J111" s="87">
        <f t="shared" si="3"/>
        <v>1391636</v>
      </c>
      <c r="K111" s="87">
        <v>1418</v>
      </c>
      <c r="L111" s="87">
        <f t="shared" si="4"/>
        <v>1393054</v>
      </c>
      <c r="M111" s="31"/>
      <c r="N111" s="32"/>
      <c r="O111" s="103"/>
    </row>
    <row r="112" spans="1:32" s="8" customFormat="1" x14ac:dyDescent="0.2">
      <c r="A112" s="129" t="s">
        <v>82</v>
      </c>
      <c r="B112" s="129" t="s">
        <v>193</v>
      </c>
      <c r="C112" s="129" t="s">
        <v>145</v>
      </c>
      <c r="D112" s="129" t="s">
        <v>83</v>
      </c>
      <c r="E112" s="130" t="s">
        <v>117</v>
      </c>
      <c r="F112" s="130">
        <v>100</v>
      </c>
      <c r="G112" s="81">
        <v>8694071</v>
      </c>
      <c r="H112" s="81">
        <v>9540</v>
      </c>
      <c r="I112" s="81">
        <v>8703611</v>
      </c>
      <c r="J112" s="87">
        <f t="shared" si="3"/>
        <v>8703611</v>
      </c>
      <c r="K112" s="87">
        <v>9138</v>
      </c>
      <c r="L112" s="87">
        <f t="shared" si="4"/>
        <v>8712749</v>
      </c>
      <c r="M112" s="31" t="s">
        <v>266</v>
      </c>
      <c r="N112" s="32" t="s">
        <v>128</v>
      </c>
      <c r="O112" s="103"/>
      <c r="R112" s="35" t="s">
        <v>291</v>
      </c>
      <c r="S112" s="35"/>
      <c r="T112" s="35"/>
      <c r="U112" s="35"/>
      <c r="V112" s="34"/>
      <c r="W112" s="35" t="s">
        <v>291</v>
      </c>
      <c r="X112" s="35" t="s">
        <v>294</v>
      </c>
      <c r="Y112" s="35">
        <v>18</v>
      </c>
      <c r="Z112" s="35"/>
      <c r="AA112" s="35"/>
      <c r="AB112" s="35" t="s">
        <v>291</v>
      </c>
      <c r="AC112" s="35"/>
      <c r="AD112" s="104"/>
      <c r="AF112" s="8">
        <v>1</v>
      </c>
    </row>
    <row r="113" spans="1:32" s="8" customFormat="1" x14ac:dyDescent="0.2">
      <c r="A113" s="129" t="s">
        <v>84</v>
      </c>
      <c r="B113" s="129" t="s">
        <v>193</v>
      </c>
      <c r="C113" s="129" t="s">
        <v>145</v>
      </c>
      <c r="D113" s="132" t="s">
        <v>329</v>
      </c>
      <c r="E113" s="130" t="s">
        <v>117</v>
      </c>
      <c r="F113" s="130">
        <v>0</v>
      </c>
      <c r="G113" s="81">
        <v>904500</v>
      </c>
      <c r="H113" s="81">
        <v>993</v>
      </c>
      <c r="I113" s="81">
        <v>905493</v>
      </c>
      <c r="J113" s="87">
        <f t="shared" si="3"/>
        <v>905493</v>
      </c>
      <c r="K113" s="87">
        <v>951</v>
      </c>
      <c r="L113" s="87">
        <f t="shared" si="4"/>
        <v>906444</v>
      </c>
      <c r="M113" s="31" t="s">
        <v>267</v>
      </c>
      <c r="N113" s="32" t="s">
        <v>161</v>
      </c>
      <c r="O113" s="103">
        <v>2021</v>
      </c>
      <c r="R113" s="35" t="s">
        <v>291</v>
      </c>
      <c r="S113" s="35"/>
      <c r="T113" s="35"/>
      <c r="U113" s="35"/>
      <c r="V113" s="34"/>
      <c r="W113" s="35"/>
      <c r="X113" s="35"/>
      <c r="Y113" s="35"/>
      <c r="Z113" s="35"/>
      <c r="AA113" s="35"/>
      <c r="AB113" s="35" t="s">
        <v>291</v>
      </c>
      <c r="AC113" s="35"/>
      <c r="AD113" s="104"/>
      <c r="AF113" s="8">
        <v>1</v>
      </c>
    </row>
    <row r="114" spans="1:32" s="8" customFormat="1" x14ac:dyDescent="0.2">
      <c r="A114" s="129" t="s">
        <v>85</v>
      </c>
      <c r="B114" s="129" t="s">
        <v>194</v>
      </c>
      <c r="C114" s="129" t="s">
        <v>145</v>
      </c>
      <c r="D114" s="129" t="s">
        <v>86</v>
      </c>
      <c r="E114" s="130" t="s">
        <v>117</v>
      </c>
      <c r="F114" s="130">
        <v>100</v>
      </c>
      <c r="G114" s="81">
        <v>2702840</v>
      </c>
      <c r="H114" s="81">
        <v>2966</v>
      </c>
      <c r="I114" s="81">
        <v>2705806</v>
      </c>
      <c r="J114" s="87">
        <f t="shared" si="3"/>
        <v>2705806</v>
      </c>
      <c r="K114" s="87">
        <v>2841</v>
      </c>
      <c r="L114" s="87">
        <f t="shared" si="4"/>
        <v>2708647</v>
      </c>
      <c r="M114" s="31" t="s">
        <v>268</v>
      </c>
      <c r="N114" s="32" t="s">
        <v>203</v>
      </c>
      <c r="O114" s="103">
        <v>2024</v>
      </c>
      <c r="R114" s="35"/>
      <c r="S114" s="35"/>
      <c r="T114" s="35" t="s">
        <v>291</v>
      </c>
      <c r="U114" s="35" t="s">
        <v>291</v>
      </c>
      <c r="V114" s="34" t="s">
        <v>293</v>
      </c>
      <c r="W114" s="35"/>
      <c r="X114" s="35"/>
      <c r="Y114" s="35"/>
      <c r="Z114" s="35"/>
      <c r="AA114" s="35"/>
      <c r="AB114" s="35"/>
      <c r="AC114" s="35"/>
      <c r="AD114" s="104"/>
      <c r="AF114" s="8">
        <v>1</v>
      </c>
    </row>
    <row r="115" spans="1:32" s="8" customFormat="1" x14ac:dyDescent="0.2">
      <c r="A115" s="129" t="s">
        <v>85</v>
      </c>
      <c r="B115" s="129" t="s">
        <v>194</v>
      </c>
      <c r="C115" s="129" t="s">
        <v>145</v>
      </c>
      <c r="D115" s="129" t="s">
        <v>86</v>
      </c>
      <c r="E115" s="130" t="s">
        <v>18</v>
      </c>
      <c r="F115" s="130">
        <v>100</v>
      </c>
      <c r="G115" s="81">
        <v>270176</v>
      </c>
      <c r="H115" s="81">
        <v>276</v>
      </c>
      <c r="I115" s="81">
        <v>270452</v>
      </c>
      <c r="J115" s="87">
        <f>I115+32796</f>
        <v>303248</v>
      </c>
      <c r="K115" s="87">
        <v>309</v>
      </c>
      <c r="L115" s="87">
        <f t="shared" si="4"/>
        <v>303557</v>
      </c>
      <c r="M115" s="31"/>
      <c r="N115" s="32"/>
      <c r="O115" s="126"/>
    </row>
    <row r="116" spans="1:32" s="8" customFormat="1" ht="12.75" thickBot="1" x14ac:dyDescent="0.25">
      <c r="A116" s="129" t="s">
        <v>139</v>
      </c>
      <c r="B116" s="129" t="s">
        <v>195</v>
      </c>
      <c r="C116" s="129" t="s">
        <v>145</v>
      </c>
      <c r="D116" s="129" t="s">
        <v>140</v>
      </c>
      <c r="E116" s="130" t="s">
        <v>117</v>
      </c>
      <c r="F116" s="130">
        <v>100</v>
      </c>
      <c r="G116" s="81">
        <v>600632</v>
      </c>
      <c r="H116" s="81">
        <v>659</v>
      </c>
      <c r="I116" s="81">
        <v>601291</v>
      </c>
      <c r="J116" s="87">
        <f t="shared" si="3"/>
        <v>601291</v>
      </c>
      <c r="K116" s="87">
        <v>631</v>
      </c>
      <c r="L116" s="87">
        <f t="shared" si="4"/>
        <v>601922</v>
      </c>
      <c r="M116" s="31" t="s">
        <v>269</v>
      </c>
      <c r="N116" s="32" t="s">
        <v>203</v>
      </c>
      <c r="O116" s="103">
        <v>2024</v>
      </c>
      <c r="R116" s="105"/>
      <c r="S116" s="105"/>
      <c r="T116" s="105"/>
      <c r="U116" s="105"/>
      <c r="V116" s="106"/>
      <c r="W116" s="105"/>
      <c r="X116" s="105"/>
      <c r="Y116" s="105"/>
      <c r="Z116" s="105"/>
      <c r="AA116" s="105"/>
      <c r="AB116" s="105"/>
      <c r="AC116" s="105"/>
      <c r="AD116" s="107"/>
      <c r="AF116" s="8">
        <v>1</v>
      </c>
    </row>
    <row r="117" spans="1:32" x14ac:dyDescent="0.2">
      <c r="A117" s="129" t="s">
        <v>125</v>
      </c>
      <c r="B117" s="136"/>
      <c r="C117" s="129" t="s">
        <v>145</v>
      </c>
      <c r="D117" s="129" t="s">
        <v>88</v>
      </c>
      <c r="E117" s="130" t="s">
        <v>18</v>
      </c>
      <c r="F117" s="130">
        <v>100</v>
      </c>
      <c r="G117" s="81">
        <v>209159</v>
      </c>
      <c r="H117" s="81">
        <v>213</v>
      </c>
      <c r="I117" s="81">
        <v>209372</v>
      </c>
      <c r="J117" s="87">
        <f t="shared" si="3"/>
        <v>209372</v>
      </c>
      <c r="K117" s="88">
        <v>213</v>
      </c>
      <c r="L117" s="87">
        <f t="shared" si="4"/>
        <v>209585</v>
      </c>
      <c r="M117" s="31"/>
      <c r="N117" s="32"/>
      <c r="O117" s="92"/>
    </row>
    <row r="118" spans="1:32" x14ac:dyDescent="0.2">
      <c r="A118" s="129" t="s">
        <v>125</v>
      </c>
      <c r="B118" s="136"/>
      <c r="C118" s="129" t="s">
        <v>145</v>
      </c>
      <c r="D118" s="129" t="s">
        <v>87</v>
      </c>
      <c r="E118" s="130" t="s">
        <v>18</v>
      </c>
      <c r="F118" s="130">
        <v>100</v>
      </c>
      <c r="G118" s="81">
        <v>6529786</v>
      </c>
      <c r="H118" s="81">
        <v>6661</v>
      </c>
      <c r="I118" s="81">
        <v>6536447</v>
      </c>
      <c r="J118" s="87">
        <f t="shared" si="3"/>
        <v>6536447</v>
      </c>
      <c r="K118" s="88">
        <v>6659</v>
      </c>
      <c r="L118" s="87">
        <f t="shared" si="4"/>
        <v>6543106</v>
      </c>
      <c r="M118" s="31"/>
      <c r="N118" s="32"/>
      <c r="O118" s="93"/>
    </row>
    <row r="119" spans="1:32" x14ac:dyDescent="0.2">
      <c r="A119" s="129" t="s">
        <v>125</v>
      </c>
      <c r="B119" s="136"/>
      <c r="C119" s="129" t="s">
        <v>145</v>
      </c>
      <c r="D119" s="129" t="s">
        <v>5</v>
      </c>
      <c r="E119" s="130" t="s">
        <v>117</v>
      </c>
      <c r="F119" s="130">
        <v>0</v>
      </c>
      <c r="G119" s="81">
        <v>82484</v>
      </c>
      <c r="H119" s="81">
        <v>91</v>
      </c>
      <c r="I119" s="81">
        <v>82575</v>
      </c>
      <c r="J119" s="87">
        <f t="shared" si="3"/>
        <v>82575</v>
      </c>
      <c r="K119" s="88">
        <v>87</v>
      </c>
      <c r="L119" s="87">
        <f t="shared" si="4"/>
        <v>82662</v>
      </c>
      <c r="M119" s="31"/>
      <c r="N119" s="32"/>
      <c r="O119" s="91"/>
    </row>
    <row r="120" spans="1:32" x14ac:dyDescent="0.2">
      <c r="A120" s="33"/>
      <c r="B120" s="34"/>
      <c r="C120" s="56"/>
      <c r="D120" s="34"/>
      <c r="E120" s="35"/>
      <c r="F120" s="35"/>
      <c r="G120" s="81"/>
      <c r="H120" s="81"/>
      <c r="I120" s="81"/>
      <c r="J120" s="87"/>
      <c r="K120" s="87"/>
      <c r="L120" s="87"/>
      <c r="M120" s="31"/>
      <c r="N120" s="32"/>
      <c r="O120" s="92"/>
    </row>
    <row r="121" spans="1:32" ht="21" customHeight="1" thickBot="1" x14ac:dyDescent="0.25">
      <c r="A121" s="36" t="s">
        <v>89</v>
      </c>
      <c r="B121" s="54"/>
      <c r="C121" s="54"/>
      <c r="D121" s="37"/>
      <c r="E121" s="38"/>
      <c r="F121" s="39"/>
      <c r="G121" s="82">
        <v>194542900</v>
      </c>
      <c r="H121" s="82">
        <v>211995</v>
      </c>
      <c r="I121" s="82">
        <v>194795545</v>
      </c>
      <c r="J121" s="82">
        <f>SUM(J7:J120)</f>
        <v>228458499</v>
      </c>
      <c r="K121" s="82">
        <f>SUM(K7:K120)</f>
        <v>145477</v>
      </c>
      <c r="L121" s="82">
        <f>SUM(L7:L120)</f>
        <v>228603976</v>
      </c>
      <c r="M121" s="40"/>
      <c r="N121" s="41"/>
      <c r="O121" s="99"/>
    </row>
    <row r="122" spans="1:32" ht="12.75" thickBot="1" x14ac:dyDescent="0.25">
      <c r="N122" s="9"/>
      <c r="O122" s="94"/>
    </row>
    <row r="123" spans="1:32" ht="13.5" customHeight="1" thickBot="1" x14ac:dyDescent="0.25">
      <c r="A123" s="63" t="s">
        <v>271</v>
      </c>
      <c r="B123" s="64"/>
      <c r="C123" s="64"/>
      <c r="D123" s="64"/>
      <c r="E123" s="64"/>
      <c r="F123" s="64"/>
      <c r="G123" s="65"/>
      <c r="H123" s="85"/>
      <c r="I123" s="85"/>
      <c r="J123" s="65"/>
      <c r="K123" s="85"/>
      <c r="L123" s="85"/>
      <c r="M123" s="49"/>
      <c r="N123" s="45"/>
      <c r="O123" s="94"/>
    </row>
    <row r="124" spans="1:32" ht="3.75" customHeight="1" thickBot="1" x14ac:dyDescent="0.25">
      <c r="A124" s="50"/>
      <c r="B124" s="50"/>
      <c r="C124" s="50"/>
      <c r="D124" s="50"/>
      <c r="E124" s="50"/>
      <c r="F124" s="42"/>
      <c r="G124" s="46"/>
      <c r="H124" s="46"/>
      <c r="I124" s="46"/>
      <c r="J124" s="46"/>
      <c r="K124" s="46"/>
      <c r="L124" s="46"/>
      <c r="M124" s="46"/>
      <c r="N124" s="45"/>
      <c r="O124" s="94"/>
    </row>
    <row r="125" spans="1:32" ht="12.75" x14ac:dyDescent="0.2">
      <c r="A125" s="164" t="s">
        <v>119</v>
      </c>
      <c r="B125" s="165"/>
      <c r="C125" s="165"/>
      <c r="D125" s="165"/>
      <c r="E125" s="166"/>
      <c r="F125" s="43"/>
      <c r="G125" s="61">
        <v>1.09734E-3</v>
      </c>
      <c r="H125" s="12"/>
      <c r="I125" s="12"/>
      <c r="J125" s="61">
        <f>+L135/1000</f>
        <v>1.0499000000000001E-3</v>
      </c>
      <c r="K125" s="12"/>
      <c r="L125" s="12"/>
      <c r="M125" s="12"/>
      <c r="N125" s="9"/>
      <c r="O125" s="94"/>
      <c r="AB125" s="13" t="s">
        <v>304</v>
      </c>
    </row>
    <row r="126" spans="1:32" ht="12.75" x14ac:dyDescent="0.2">
      <c r="A126" s="167" t="s">
        <v>120</v>
      </c>
      <c r="B126" s="168"/>
      <c r="C126" s="168"/>
      <c r="D126" s="168"/>
      <c r="E126" s="169"/>
      <c r="F126" s="43"/>
      <c r="G126" s="61">
        <v>1.0991500000000001E-3</v>
      </c>
      <c r="H126" s="12"/>
      <c r="I126" s="12"/>
      <c r="J126" s="61">
        <f>+L136/1000</f>
        <v>1.0500400000000001E-3</v>
      </c>
      <c r="K126" s="12"/>
      <c r="L126" s="12"/>
      <c r="M126" s="12"/>
      <c r="N126" s="9"/>
      <c r="O126" s="94"/>
      <c r="AB126" s="13" t="s">
        <v>305</v>
      </c>
    </row>
    <row r="127" spans="1:32" ht="13.5" thickBot="1" x14ac:dyDescent="0.25">
      <c r="A127" s="157" t="s">
        <v>121</v>
      </c>
      <c r="B127" s="158"/>
      <c r="C127" s="158"/>
      <c r="D127" s="158"/>
      <c r="E127" s="159"/>
      <c r="F127" s="44"/>
      <c r="G127" s="62">
        <v>1.02002E-3</v>
      </c>
      <c r="J127" s="62">
        <f>+L137/1000</f>
        <v>1.01881E-3</v>
      </c>
      <c r="N127" s="9"/>
      <c r="O127" s="94"/>
      <c r="AB127" s="13" t="s">
        <v>306</v>
      </c>
    </row>
    <row r="128" spans="1:32" x14ac:dyDescent="0.2">
      <c r="N128" s="9"/>
      <c r="O128" s="97"/>
    </row>
    <row r="129" spans="1:15" x14ac:dyDescent="0.2">
      <c r="A129" s="7" t="s">
        <v>335</v>
      </c>
      <c r="B129" s="7"/>
      <c r="C129" s="7"/>
      <c r="N129" s="9"/>
      <c r="O129" s="94"/>
    </row>
    <row r="130" spans="1:15" ht="19.5" customHeight="1" x14ac:dyDescent="0.2">
      <c r="A130" s="7" t="s">
        <v>132</v>
      </c>
      <c r="B130" s="7"/>
      <c r="C130" s="7"/>
      <c r="N130" s="9"/>
      <c r="O130" s="95"/>
    </row>
    <row r="131" spans="1:15" x14ac:dyDescent="0.2">
      <c r="A131" s="7" t="s">
        <v>133</v>
      </c>
      <c r="B131" s="7"/>
      <c r="C131" s="7"/>
      <c r="N131" s="9"/>
      <c r="O131" s="95"/>
    </row>
    <row r="132" spans="1:15" x14ac:dyDescent="0.2">
      <c r="A132" s="13"/>
      <c r="B132" s="13"/>
      <c r="C132" s="13"/>
      <c r="N132" s="9"/>
      <c r="O132" s="94"/>
    </row>
    <row r="133" spans="1:15" x14ac:dyDescent="0.2">
      <c r="G133" s="1"/>
      <c r="H133" s="1"/>
      <c r="I133" s="1"/>
      <c r="J133" s="1"/>
      <c r="K133" s="1"/>
      <c r="L133" s="1"/>
      <c r="N133" s="9"/>
      <c r="O133" s="94"/>
    </row>
    <row r="134" spans="1:15" ht="12.75" x14ac:dyDescent="0.2">
      <c r="A134" s="139" t="s">
        <v>334</v>
      </c>
      <c r="B134" s="74"/>
      <c r="C134" s="74"/>
      <c r="D134" s="74"/>
      <c r="E134" s="75"/>
      <c r="F134" s="76"/>
      <c r="G134" s="57" t="s">
        <v>114</v>
      </c>
      <c r="H134" s="58" t="s">
        <v>115</v>
      </c>
      <c r="I134" s="59" t="s">
        <v>116</v>
      </c>
      <c r="J134" s="57" t="s">
        <v>114</v>
      </c>
      <c r="K134" s="58" t="s">
        <v>115</v>
      </c>
      <c r="L134" s="59" t="s">
        <v>116</v>
      </c>
      <c r="N134" s="9"/>
      <c r="O134" s="98"/>
    </row>
    <row r="135" spans="1:15" ht="15.75" customHeight="1" x14ac:dyDescent="0.2">
      <c r="A135" s="18" t="s">
        <v>122</v>
      </c>
      <c r="B135" s="55"/>
      <c r="C135" s="55"/>
      <c r="D135" s="16"/>
      <c r="E135" s="17"/>
      <c r="F135" s="77"/>
      <c r="G135" s="19">
        <v>131.5</v>
      </c>
      <c r="H135" s="19">
        <v>144.30000000000001</v>
      </c>
      <c r="I135" s="60">
        <v>1.09734</v>
      </c>
      <c r="J135" s="19">
        <v>144.30000000000001</v>
      </c>
      <c r="K135" s="19">
        <v>151.5</v>
      </c>
      <c r="L135" s="60">
        <f>ROUND((100/J135*K135)/100,5)</f>
        <v>1.0499000000000001</v>
      </c>
      <c r="N135" s="9"/>
      <c r="O135" s="94"/>
    </row>
    <row r="136" spans="1:15" ht="12.75" x14ac:dyDescent="0.2">
      <c r="A136" s="18" t="s">
        <v>123</v>
      </c>
      <c r="B136" s="55"/>
      <c r="C136" s="55"/>
      <c r="D136" s="16"/>
      <c r="E136" s="17"/>
      <c r="F136" s="78"/>
      <c r="G136" s="19">
        <v>129.1</v>
      </c>
      <c r="H136" s="19">
        <v>141.9</v>
      </c>
      <c r="I136" s="60">
        <v>1.0991500000000001</v>
      </c>
      <c r="J136" s="19">
        <v>141.9</v>
      </c>
      <c r="K136" s="19">
        <v>149</v>
      </c>
      <c r="L136" s="60">
        <f>ROUND((100/J136*K136)/100,5)</f>
        <v>1.0500400000000001</v>
      </c>
      <c r="N136" s="9"/>
      <c r="O136" s="95"/>
    </row>
    <row r="137" spans="1:15" ht="12.75" x14ac:dyDescent="0.2">
      <c r="A137" s="68" t="s">
        <v>124</v>
      </c>
      <c r="B137" s="69"/>
      <c r="C137" s="69"/>
      <c r="D137" s="70"/>
      <c r="E137" s="71"/>
      <c r="F137" s="72"/>
      <c r="G137" s="80">
        <v>119.9</v>
      </c>
      <c r="H137" s="80">
        <v>122.3</v>
      </c>
      <c r="I137" s="73">
        <v>1.0200199999999999</v>
      </c>
      <c r="J137" s="80">
        <v>122.3</v>
      </c>
      <c r="K137" s="80">
        <v>124.6</v>
      </c>
      <c r="L137" s="73">
        <f>ROUND((100/J137*K137)/100,5)</f>
        <v>1.01881</v>
      </c>
      <c r="N137" s="9"/>
      <c r="O137" s="94"/>
    </row>
    <row r="138" spans="1:15" x14ac:dyDescent="0.2">
      <c r="F138" s="15"/>
      <c r="N138" s="9"/>
      <c r="O138" s="94"/>
    </row>
    <row r="139" spans="1:15" x14ac:dyDescent="0.2">
      <c r="O139" s="94"/>
    </row>
    <row r="140" spans="1:15" x14ac:dyDescent="0.2">
      <c r="O140" s="94"/>
    </row>
    <row r="141" spans="1:15" x14ac:dyDescent="0.2">
      <c r="O141" s="94"/>
    </row>
    <row r="142" spans="1:15" x14ac:dyDescent="0.2">
      <c r="O142" s="94"/>
    </row>
    <row r="143" spans="1:15" x14ac:dyDescent="0.2">
      <c r="O143" s="94"/>
    </row>
    <row r="144" spans="1:15" x14ac:dyDescent="0.2">
      <c r="O144" s="94"/>
    </row>
    <row r="145" spans="15:15" x14ac:dyDescent="0.2">
      <c r="O145" s="94"/>
    </row>
    <row r="146" spans="15:15" x14ac:dyDescent="0.2">
      <c r="O146" s="94"/>
    </row>
    <row r="147" spans="15:15" x14ac:dyDescent="0.2">
      <c r="O147" s="94"/>
    </row>
    <row r="148" spans="15:15" x14ac:dyDescent="0.2">
      <c r="O148" s="94"/>
    </row>
    <row r="149" spans="15:15" x14ac:dyDescent="0.2">
      <c r="O149" s="94"/>
    </row>
    <row r="150" spans="15:15" x14ac:dyDescent="0.2">
      <c r="O150" s="94"/>
    </row>
    <row r="151" spans="15:15" x14ac:dyDescent="0.2">
      <c r="O151" s="94"/>
    </row>
    <row r="152" spans="15:15" x14ac:dyDescent="0.2">
      <c r="O152" s="94"/>
    </row>
    <row r="153" spans="15:15" x14ac:dyDescent="0.2">
      <c r="O153" s="94"/>
    </row>
    <row r="154" spans="15:15" x14ac:dyDescent="0.2">
      <c r="O154" s="94"/>
    </row>
    <row r="155" spans="15:15" x14ac:dyDescent="0.2">
      <c r="O155" s="94"/>
    </row>
    <row r="156" spans="15:15" x14ac:dyDescent="0.2">
      <c r="O156" s="94"/>
    </row>
    <row r="157" spans="15:15" x14ac:dyDescent="0.2">
      <c r="O157" s="94"/>
    </row>
    <row r="158" spans="15:15" x14ac:dyDescent="0.2">
      <c r="O158" s="94"/>
    </row>
    <row r="159" spans="15:15" x14ac:dyDescent="0.2">
      <c r="O159" s="94"/>
    </row>
    <row r="160" spans="15:15" x14ac:dyDescent="0.2">
      <c r="O160" s="94"/>
    </row>
    <row r="161" spans="15:15" x14ac:dyDescent="0.2">
      <c r="O161" s="94"/>
    </row>
    <row r="162" spans="15:15" x14ac:dyDescent="0.2">
      <c r="O162" s="94"/>
    </row>
    <row r="163" spans="15:15" x14ac:dyDescent="0.2">
      <c r="O163" s="94"/>
    </row>
    <row r="164" spans="15:15" x14ac:dyDescent="0.2">
      <c r="O164" s="94"/>
    </row>
    <row r="165" spans="15:15" x14ac:dyDescent="0.2">
      <c r="O165" s="95"/>
    </row>
    <row r="166" spans="15:15" x14ac:dyDescent="0.2">
      <c r="O166" s="94"/>
    </row>
    <row r="167" spans="15:15" x14ac:dyDescent="0.2">
      <c r="O167" s="94"/>
    </row>
    <row r="168" spans="15:15" x14ac:dyDescent="0.2">
      <c r="O168" s="94"/>
    </row>
    <row r="169" spans="15:15" x14ac:dyDescent="0.2">
      <c r="O169" s="94"/>
    </row>
    <row r="170" spans="15:15" x14ac:dyDescent="0.2">
      <c r="O170" s="95"/>
    </row>
    <row r="171" spans="15:15" x14ac:dyDescent="0.2">
      <c r="O171" s="94"/>
    </row>
    <row r="172" spans="15:15" x14ac:dyDescent="0.2">
      <c r="O172" s="95"/>
    </row>
    <row r="173" spans="15:15" x14ac:dyDescent="0.2">
      <c r="O173" s="94"/>
    </row>
    <row r="174" spans="15:15" x14ac:dyDescent="0.2">
      <c r="O174" s="94"/>
    </row>
    <row r="175" spans="15:15" x14ac:dyDescent="0.2">
      <c r="O175" s="94"/>
    </row>
    <row r="176" spans="15:15" x14ac:dyDescent="0.2">
      <c r="O176" s="94"/>
    </row>
    <row r="177" spans="15:15" x14ac:dyDescent="0.2">
      <c r="O177" s="94"/>
    </row>
    <row r="178" spans="15:15" x14ac:dyDescent="0.2">
      <c r="O178" s="94"/>
    </row>
    <row r="179" spans="15:15" x14ac:dyDescent="0.2">
      <c r="O179" s="94"/>
    </row>
    <row r="180" spans="15:15" x14ac:dyDescent="0.2">
      <c r="O180" s="94"/>
    </row>
    <row r="181" spans="15:15" x14ac:dyDescent="0.2">
      <c r="O181" s="94"/>
    </row>
    <row r="182" spans="15:15" x14ac:dyDescent="0.2">
      <c r="O182" s="94"/>
    </row>
    <row r="183" spans="15:15" x14ac:dyDescent="0.2">
      <c r="O183" s="94"/>
    </row>
    <row r="184" spans="15:15" x14ac:dyDescent="0.2">
      <c r="O184" s="94"/>
    </row>
    <row r="185" spans="15:15" x14ac:dyDescent="0.2">
      <c r="O185" s="94"/>
    </row>
    <row r="186" spans="15:15" x14ac:dyDescent="0.2">
      <c r="O186" s="94"/>
    </row>
    <row r="187" spans="15:15" x14ac:dyDescent="0.2">
      <c r="O187" s="94"/>
    </row>
    <row r="188" spans="15:15" x14ac:dyDescent="0.2">
      <c r="O188" s="96"/>
    </row>
    <row r="189" spans="15:15" x14ac:dyDescent="0.2">
      <c r="O189" s="94"/>
    </row>
  </sheetData>
  <autoFilter ref="A4:O121" xr:uid="{00000000-0009-0000-0000-000000000000}">
    <filterColumn colId="9" hiddenButton="1" showButton="0"/>
    <filterColumn colId="13" showButton="0"/>
  </autoFilter>
  <mergeCells count="17">
    <mergeCell ref="A127:E127"/>
    <mergeCell ref="N1:O1"/>
    <mergeCell ref="N4:O4"/>
    <mergeCell ref="A125:E125"/>
    <mergeCell ref="A126:E126"/>
    <mergeCell ref="I4:L4"/>
    <mergeCell ref="AD5:AD6"/>
    <mergeCell ref="R4:V5"/>
    <mergeCell ref="W4:Y4"/>
    <mergeCell ref="W5:W6"/>
    <mergeCell ref="X5:X6"/>
    <mergeCell ref="Y5:Y6"/>
    <mergeCell ref="V47:V50"/>
    <mergeCell ref="Z5:Z6"/>
    <mergeCell ref="AA5:AA6"/>
    <mergeCell ref="AB5:AB6"/>
    <mergeCell ref="AC5:AC6"/>
  </mergeCells>
  <phoneticPr fontId="0" type="noConversion"/>
  <printOptions horizontalCentered="1"/>
  <pageMargins left="0.47244094488188981" right="0.47244094488188981" top="1.5748031496062993" bottom="0.94488188976377963" header="0.51181102362204722" footer="0.70866141732283472"/>
  <pageSetup paperSize="9" scale="89" fitToHeight="6" orientation="landscape" r:id="rId1"/>
  <headerFooter alignWithMargins="0">
    <oddFooter>&amp;L&amp;F &amp;A&amp;C&amp;P</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specificatie</vt:lpstr>
      <vt:lpstr>specificatie!Afdrukbereik</vt:lpstr>
      <vt:lpstr>specificatie!Afdruktitels</vt:lpstr>
    </vt:vector>
  </TitlesOfParts>
  <Company>Gemeente Veldhoven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hschoemaker</dc:creator>
  <cp:lastModifiedBy>Maike Uijen</cp:lastModifiedBy>
  <cp:lastPrinted>2021-10-06T08:24:10Z</cp:lastPrinted>
  <dcterms:created xsi:type="dcterms:W3CDTF">2003-03-20T15:47:49Z</dcterms:created>
  <dcterms:modified xsi:type="dcterms:W3CDTF">2021-10-11T19:37:31Z</dcterms:modified>
</cp:coreProperties>
</file>