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Projecten\Aanbesteding mediaservice\3 Inschrijffase\03.1 NvI\"/>
    </mc:Choice>
  </mc:AlternateContent>
  <xr:revisionPtr revIDLastSave="0" documentId="13_ncr:1_{5FE52B5F-6714-4EB3-9C1A-5E16B874E137}" xr6:coauthVersionLast="47" xr6:coauthVersionMax="47" xr10:uidLastSave="{00000000-0000-0000-0000-000000000000}"/>
  <workbookProtection workbookAlgorithmName="SHA-512" workbookHashValue="aywQwhvYh1Wq8sjktRy02rOC78YpoeFamA1p4YtLEKlb79gvnj/0rBMoCf6zffOOP5BipQMPgXhG1FfGvmSTbg==" workbookSaltValue="DMWdt7KNAPBA00GT78klhA==" workbookSpinCount="100000" lockStructure="1"/>
  <bookViews>
    <workbookView xWindow="-110" yWindow="-110" windowWidth="19420" windowHeight="10420" xr2:uid="{40E4FA6D-D991-436B-ADE8-39FDA2D27255}"/>
  </bookViews>
  <sheets>
    <sheet name="Samenvatting" sheetId="1" r:id="rId1"/>
    <sheet name="P1-Frontoffice" sheetId="2" r:id="rId2"/>
    <sheet name="P2-Grafische prod&amp; diensten" sheetId="3" r:id="rId3"/>
    <sheet name="P3-Materialen" sheetId="4" r:id="rId4"/>
    <sheet name="P4-MPS en losse apparat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3" l="1"/>
  <c r="I8" i="3"/>
  <c r="F21" i="4"/>
  <c r="F20" i="4"/>
  <c r="F19" i="4"/>
  <c r="F18" i="4"/>
  <c r="F17" i="4"/>
  <c r="I9" i="3"/>
  <c r="I13" i="3" l="1"/>
  <c r="I12" i="3"/>
  <c r="F10" i="4"/>
  <c r="G10" i="4" s="1"/>
  <c r="I18" i="3"/>
  <c r="I7" i="3"/>
  <c r="I17" i="3"/>
  <c r="I11" i="3"/>
  <c r="I10" i="3"/>
  <c r="F13" i="2"/>
  <c r="I34" i="3"/>
  <c r="F16" i="2"/>
  <c r="F15" i="2"/>
  <c r="E13" i="2"/>
  <c r="H8" i="5"/>
  <c r="H10" i="5" s="1"/>
  <c r="H9" i="5"/>
  <c r="H7" i="5"/>
  <c r="H26" i="5"/>
  <c r="H25" i="5"/>
  <c r="H23" i="5"/>
  <c r="H22" i="5"/>
  <c r="H19" i="5"/>
  <c r="H18" i="5"/>
  <c r="H17" i="5"/>
  <c r="H16" i="5"/>
  <c r="H20" i="5" s="1"/>
  <c r="H15" i="5"/>
  <c r="H14" i="5"/>
  <c r="H13" i="5"/>
  <c r="H12" i="5"/>
  <c r="F37" i="4"/>
  <c r="G37" i="4" s="1"/>
  <c r="F36" i="4"/>
  <c r="G36" i="4" s="1"/>
  <c r="F35" i="4"/>
  <c r="G35" i="4" s="1"/>
  <c r="F34" i="4"/>
  <c r="G34" i="4" s="1"/>
  <c r="F31" i="4"/>
  <c r="G31" i="4" s="1"/>
  <c r="F30" i="4"/>
  <c r="G30" i="4" s="1"/>
  <c r="F29" i="4"/>
  <c r="G29" i="4" s="1"/>
  <c r="F28" i="4"/>
  <c r="G28" i="4" s="1"/>
  <c r="F25" i="4"/>
  <c r="G25" i="4" s="1"/>
  <c r="F24" i="4"/>
  <c r="G24" i="4" s="1"/>
  <c r="F23" i="4"/>
  <c r="G23" i="4" s="1"/>
  <c r="G21" i="4"/>
  <c r="G20" i="4"/>
  <c r="G19" i="4"/>
  <c r="G18" i="4"/>
  <c r="G17" i="4"/>
  <c r="F15" i="4"/>
  <c r="G15" i="4" s="1"/>
  <c r="F14" i="4"/>
  <c r="G14" i="4" s="1"/>
  <c r="F13" i="4"/>
  <c r="G13" i="4" s="1"/>
  <c r="F9" i="4"/>
  <c r="G9" i="4" s="1"/>
  <c r="F8" i="4"/>
  <c r="G8" i="4" s="1"/>
  <c r="I47" i="3"/>
  <c r="I46" i="3"/>
  <c r="I45" i="3"/>
  <c r="I44" i="3"/>
  <c r="I43" i="3"/>
  <c r="I42" i="3"/>
  <c r="I41" i="3"/>
  <c r="E38" i="3"/>
  <c r="I38" i="3" s="1"/>
  <c r="E37" i="3"/>
  <c r="I37" i="3" s="1"/>
  <c r="E36" i="3"/>
  <c r="I36" i="3" s="1"/>
  <c r="E35" i="3"/>
  <c r="I35" i="3" s="1"/>
  <c r="I31" i="3"/>
  <c r="I29" i="3"/>
  <c r="I28" i="3"/>
  <c r="I26" i="3"/>
  <c r="I25" i="3"/>
  <c r="I23" i="3"/>
  <c r="I22" i="3"/>
  <c r="I19" i="3"/>
  <c r="G38" i="4" l="1"/>
  <c r="B23" i="1" s="1"/>
  <c r="H24" i="5"/>
  <c r="H27" i="5"/>
  <c r="H28" i="5"/>
  <c r="B27" i="1"/>
  <c r="B28" i="1"/>
  <c r="B29" i="1"/>
  <c r="B26" i="1"/>
  <c r="I48" i="3"/>
  <c r="I39" i="3"/>
  <c r="I15" i="3"/>
  <c r="F17" i="2"/>
  <c r="B12" i="1" s="1"/>
  <c r="G32" i="4"/>
  <c r="B22" i="1" s="1"/>
  <c r="B17" i="1"/>
  <c r="G26" i="4"/>
  <c r="G11" i="4"/>
  <c r="I49" i="3" l="1"/>
  <c r="C25" i="1"/>
  <c r="B21" i="1"/>
  <c r="G39" i="4"/>
  <c r="B20" i="1"/>
  <c r="C19" i="1" l="1"/>
  <c r="B16" i="1" l="1"/>
  <c r="B15" i="1" l="1"/>
  <c r="C14" i="1" s="1"/>
  <c r="B11" i="1" l="1"/>
  <c r="B10" i="1"/>
  <c r="C9" i="1" l="1"/>
  <c r="C31" i="1" s="1"/>
</calcChain>
</file>

<file path=xl/sharedStrings.xml><?xml version="1.0" encoding="utf-8"?>
<sst xmlns="http://schemas.openxmlformats.org/spreadsheetml/2006/main" count="230" uniqueCount="188">
  <si>
    <t>Vast bedrag basis bezetting</t>
  </si>
  <si>
    <t>Gewogen combinatie losse apparaten</t>
  </si>
  <si>
    <t>Trafficmanagement (0,5 fte)</t>
  </si>
  <si>
    <t>Grafisch ontwerp (0,33 fte)</t>
  </si>
  <si>
    <t>Webdesign/interaction design (0,33 fte)</t>
  </si>
  <si>
    <t>Grafische vormgeving/DTP-opmaak (1,33 fte)</t>
  </si>
  <si>
    <t>Vast bedrag</t>
  </si>
  <si>
    <t>A.</t>
  </si>
  <si>
    <t>1.</t>
  </si>
  <si>
    <t>2.</t>
  </si>
  <si>
    <t>B.</t>
  </si>
  <si>
    <t>Variabel bij overall 10% meer werk</t>
  </si>
  <si>
    <t>A4</t>
  </si>
  <si>
    <t>A3</t>
  </si>
  <si>
    <t>Standaard 80 grams wit</t>
  </si>
  <si>
    <t>Standaard 90 grams wit</t>
  </si>
  <si>
    <t>Standaard 120 grams wit</t>
  </si>
  <si>
    <t>Hoogwit offset 100 grams</t>
  </si>
  <si>
    <t>Hoogwit offset 160 grams</t>
  </si>
  <si>
    <t>Hoogwit offset 250 grams</t>
  </si>
  <si>
    <t>120 grams</t>
  </si>
  <si>
    <t>250 grams</t>
  </si>
  <si>
    <t>350 grams</t>
  </si>
  <si>
    <t>C5 dienst envelop zonder venster, gegomd</t>
  </si>
  <si>
    <t>op afroep</t>
  </si>
  <si>
    <t>C5 dienst envelop met venster, gegomd</t>
  </si>
  <si>
    <t>C5 dienst envelop zonder venster, striplock</t>
  </si>
  <si>
    <t>Decentrale scan- en printinfrastructuur</t>
  </si>
  <si>
    <t>Variabele kosten:</t>
  </si>
  <si>
    <t>A4 afdruk zwart 1/0</t>
  </si>
  <si>
    <t>A4 afdruk zwart 1/1</t>
  </si>
  <si>
    <t>A4 afdruk kleur 4/0</t>
  </si>
  <si>
    <t>A4 afdruk kleur 4/4</t>
  </si>
  <si>
    <t>A3 afdruk zwart 1/0</t>
  </si>
  <si>
    <t>A3 afdruk zwart 1/1</t>
  </si>
  <si>
    <t>A3 afdruk kleur 4/0</t>
  </si>
  <si>
    <t>A3 afdruk kleur 4/4</t>
  </si>
  <si>
    <t>3.</t>
  </si>
  <si>
    <t>Levering stand alone bureau printer A4/scanner</t>
  </si>
  <si>
    <t>vel 32 x 46 cm</t>
  </si>
  <si>
    <t>vaste kosten volgende vel</t>
  </si>
  <si>
    <t>vel 46 x 64 cm</t>
  </si>
  <si>
    <t>Vaste kosten snijden/vouwen</t>
  </si>
  <si>
    <t>Variabele kosten snijden</t>
  </si>
  <si>
    <t>pak 250 vel rondom schoon</t>
  </si>
  <si>
    <t>Variabele kosten vouwen</t>
  </si>
  <si>
    <t>per 100 vel</t>
  </si>
  <si>
    <t>variabale kosten geniet gebrocheerd</t>
  </si>
  <si>
    <t>per 100 brochures</t>
  </si>
  <si>
    <t>Variabele kosten garenloos gebrocheerd</t>
  </si>
  <si>
    <t>Variabele kosten genaaid gebrocheerd</t>
  </si>
  <si>
    <t>a. maandelijkse vaste kosten A3 mfc volgens uw advies</t>
  </si>
  <si>
    <t>b. maandelijkse vaste kosten A4 mfc volgens uw advies</t>
  </si>
  <si>
    <t>Kosten per tellertik</t>
  </si>
  <si>
    <t>Totaal bedrag decentrale scan- en printinfrastructuur en losse apparatuuur</t>
  </si>
  <si>
    <t>Naar samenvatting:</t>
  </si>
  <si>
    <t>Functionaris / competenties</t>
  </si>
  <si>
    <t>Naar samenvatting</t>
  </si>
  <si>
    <t>enveloppen</t>
  </si>
  <si>
    <t>#opdrachten  &amp; #vel</t>
  </si>
  <si>
    <t>#opdrachten &amp; #vel</t>
  </si>
  <si>
    <t>vaste opstartkosten</t>
  </si>
  <si>
    <t>variabele kosten / 100 afdrukken 4/4 fc</t>
  </si>
  <si>
    <t>vaste opstartkosten 1ste vel</t>
  </si>
  <si>
    <t>vel</t>
  </si>
  <si>
    <t>Brocheren</t>
  </si>
  <si>
    <t>Nabewering &amp; Handling</t>
  </si>
  <si>
    <t>opdrachten</t>
  </si>
  <si>
    <t>Vaste kosten geniet brochuren</t>
  </si>
  <si>
    <t>Vaste kosten gareloos brocheren</t>
  </si>
  <si>
    <t>Handling / overige bewerkingen</t>
  </si>
  <si>
    <t>Vaste kosten genaaid brocheren</t>
  </si>
  <si>
    <t>uurtarief incl. kleine apparatuur</t>
  </si>
  <si>
    <t>Gewogen combinatie van de tarieven drukwerk digitaal en offset</t>
  </si>
  <si>
    <t>Prepostale verwerking</t>
  </si>
  <si>
    <t>TCO Samenvatting prijstabellen</t>
  </si>
  <si>
    <t xml:space="preserve"> </t>
  </si>
  <si>
    <t>Fictieve capaciteit</t>
  </si>
  <si>
    <t>Intake/administratie (1 fte) - zie PvE Blok 6 Eisen aan voor de Opdracht in te zetten Personeel</t>
  </si>
  <si>
    <t>4.</t>
  </si>
  <si>
    <t>Voorbereiden personaliseren per aangeleverd excel bestand</t>
  </si>
  <si>
    <t>Voor alle leveringen geldt franco aan één adres in Nederland</t>
  </si>
  <si>
    <t>Printen C5 enveloppen</t>
  </si>
  <si>
    <t>bestanden</t>
  </si>
  <si>
    <t>Printen adresdragers A6 formaat</t>
  </si>
  <si>
    <t>Couverteren 2 A4 vellen gevouwen naar A5</t>
  </si>
  <si>
    <t>per aangeleverd excelbestand</t>
  </si>
  <si>
    <t>per 100 adresdragers</t>
  </si>
  <si>
    <t>per 100 exemplaren</t>
  </si>
  <si>
    <t>per 100 enveloppen</t>
  </si>
  <si>
    <t>Sealen A4 mailing (biologisch afbreekbare / biobased folie)</t>
  </si>
  <si>
    <t>Calculatietarieven drukwerk &amp; print exclusief papier (zie tab materialen)</t>
  </si>
  <si>
    <t>C.</t>
  </si>
  <si>
    <t>A4 documenten scannen t.b.v. postkamer</t>
  </si>
  <si>
    <t>rekentarief scan A4 vel dubbelzijdig in zwart</t>
  </si>
  <si>
    <t>rekentarief scan A4 vel dubbelzijdig in kleur</t>
  </si>
  <si>
    <t>Groot formaat scannen</t>
  </si>
  <si>
    <t>rekentarief scan A0 tekening in zwart</t>
  </si>
  <si>
    <t>tekeningen</t>
  </si>
  <si>
    <t>rekentarief scan A0 tekening in kleur</t>
  </si>
  <si>
    <t>Groot formaat printen (inclusief 90 grams papier)</t>
  </si>
  <si>
    <t>rekentarief printen, snijden en vouwen A0 tekening in zwart</t>
  </si>
  <si>
    <t>rekentarief printen, snijden en vouwen A0 tekening in kleur</t>
  </si>
  <si>
    <t>rekentarief printen en snijden A1 poster in kleur</t>
  </si>
  <si>
    <t>A1 posters</t>
  </si>
  <si>
    <t>Gewogen combinatie scannen en groot formaat printen</t>
  </si>
  <si>
    <t>Fictieve volumes</t>
  </si>
  <si>
    <t>Uw inkoop toeslag</t>
  </si>
  <si>
    <t>SRA3+ (32 x 46 cm)</t>
  </si>
  <si>
    <t>(netto formaat)</t>
  </si>
  <si>
    <t>Let op 18% snijverlies!</t>
  </si>
  <si>
    <t>Prijs na inkooptoeslag</t>
  </si>
  <si>
    <t>Standaard wit kantoor printerpapier</t>
  </si>
  <si>
    <t>Huisstijlpapier hoogwit offset</t>
  </si>
  <si>
    <t>Houtvrij gestreken MC papier</t>
  </si>
  <si>
    <t>115 grams</t>
  </si>
  <si>
    <t>135 grams</t>
  </si>
  <si>
    <t>170 grams</t>
  </si>
  <si>
    <t>Fictief aantal rollen / platen</t>
  </si>
  <si>
    <t>90 grams standaard 914 mm breedte - rol 50 meter</t>
  </si>
  <si>
    <t>120 grams presentatiepapier 914 mm - rol 30 meter</t>
  </si>
  <si>
    <t>C4 akte envelop zonder venster, striplock</t>
  </si>
  <si>
    <t>Uw rekentarief per vel A4</t>
  </si>
  <si>
    <t>Gewogen combinatie nabewerking en repro werkzaamheden</t>
  </si>
  <si>
    <t>Fictief volume op jaarbasis</t>
  </si>
  <si>
    <t>Fictief aantal op jaarbasis</t>
  </si>
  <si>
    <t>Levering plotter met printbreedte breedte 914 mm</t>
  </si>
  <si>
    <t>Gewogen combinatie standaard kantoor printerpapier</t>
  </si>
  <si>
    <t>Gewogen combinatie grafische papiersoorten</t>
  </si>
  <si>
    <t>Gewogen combinatie enveloppen</t>
  </si>
  <si>
    <t>Gewogen combinatie groot formaat papier en karton</t>
  </si>
  <si>
    <t>Vast bedrag vergelijkings fleet</t>
  </si>
  <si>
    <t>Variabele kosten aan de hand van fictief volume volume</t>
  </si>
  <si>
    <t>Gewogen combinatie supplies losse apparaten</t>
  </si>
  <si>
    <t>Uurtarief bij variabel tot +/- 10%</t>
  </si>
  <si>
    <t>c. maandelijkse kosten A3 postscanner volgens uw advies</t>
  </si>
  <si>
    <t>Digitale bestelomgeving</t>
  </si>
  <si>
    <t>Maandbedrag</t>
  </si>
  <si>
    <t>Jaarkosten naar samenvatting</t>
  </si>
  <si>
    <t>Vaste kosten digitale bestelomgeving incl. SSO koppeling</t>
  </si>
  <si>
    <t>uur</t>
  </si>
  <si>
    <t>Naar de samenvatting</t>
  </si>
  <si>
    <t>P1 - Frontoffice</t>
  </si>
  <si>
    <t>P2 - Drukwerk &amp; Print. Wat offreert u voor de gevraagde grafische producten&amp;diensten?</t>
  </si>
  <si>
    <t>P3 - Materialen</t>
  </si>
  <si>
    <t>P2 - Grafische producten &amp; diensten</t>
  </si>
  <si>
    <t>Door indiening en ondertekening van het UEA (Bijlage 1) verklaart Inschrijver dat zijn prijsopgave rechtsgeldig is en voldoet aan alle gestelde voorwaarden voor inschrijving, zie inschrijvingsleidraad par. 5.4. 
A.u.b. het door u ingevulde Prijzenblad bestand document indienen in 1x MS Excel + 1x .pdf in de TN kluis, zie Checklist onderaan de inschrijvingsleidraad</t>
  </si>
  <si>
    <t>Naam inschrijver</t>
  </si>
  <si>
    <t>P4 - MPS en losse apparatuur</t>
  </si>
  <si>
    <t>Scannen postkamer en grote formaten</t>
  </si>
  <si>
    <t>Totaal grafische producten &amp; diensten</t>
  </si>
  <si>
    <t>Welk vast bedrag op jaarbasis (per 12 maanden) offreert u voor de gevraagde Front office diensten?</t>
  </si>
  <si>
    <t>Groot formaat presentatieprint/poster (incl.120 grams papier)</t>
  </si>
  <si>
    <t>Totaalbedrag materialen</t>
  </si>
  <si>
    <t>Tulpenbollenpapier of vergelijkbaar alternatief</t>
  </si>
  <si>
    <t>honingraad karton fsc kwaliteit - plaat 240 x 100 x 1 cm</t>
  </si>
  <si>
    <t>Plotter &amp; display materialen</t>
  </si>
  <si>
    <t xml:space="preserve">Fictieve Inschrijfprijs </t>
  </si>
  <si>
    <t>Dit tabblad Samenvatting vult zich automatisch en toont de samenstelling van uw (prijs)offerte (gunningscriteterium G.5)</t>
  </si>
  <si>
    <t>Europees openbare aanbesteding Mediaservices, repro en centrale scan- en printinfrastructuur, pnh 1759380</t>
  </si>
  <si>
    <t>Licentie, hosting, beheer en onderhoud van de bestelomgeving naar uw keuze met de functionaliteit zoals beschreven in PvE Blok 4, 4.14 Digitale bestelomgeving</t>
  </si>
  <si>
    <t>Bedrukken vellen digitaal of in offset, voorheen de combinatie centrale repro en externe productie. 
In het PvE is omschreven hoe tijdens de looptijd met de door u opgegeven tarieven wordt omgegaan</t>
  </si>
  <si>
    <t>Fictief volume Digitale druk</t>
  </si>
  <si>
    <t>Tarieven Digitaal</t>
  </si>
  <si>
    <t>Tarieven Offset</t>
  </si>
  <si>
    <t>Wat offreert u voor de meest voorkomende materialen, vast gedurende contractjaar 1?
A.u.b. geef ook op de inkooptoeslag die u offreert bij het inzetten van (andere) materialen gedurende de overeenkomst.</t>
  </si>
  <si>
    <t>Fictieve toets fleet A3 en A4 machines</t>
  </si>
  <si>
    <t>Uw tarieven per machine per maand en tikprijzen</t>
  </si>
  <si>
    <t>vel 64 x 92 cm</t>
  </si>
  <si>
    <t>Wat offreert u voor de MPS en losse apparaten, vast gedurende ten minste 5 jaar (60 maanden) ?</t>
  </si>
  <si>
    <t>Levering stand alone printers</t>
  </si>
  <si>
    <t>Vaste kosten per maand uitgangspunt fleet inclusief alle benodigde software, beheer en onderhoud (MPS)
Om de Emvi te bepalen en de tarieven vast te leggen voor de inzat van apparatuur volgens uw advies vragen wij u de volgende rekentarieven in te voeren:</t>
  </si>
  <si>
    <t>Enveloppen</t>
  </si>
  <si>
    <r>
      <t xml:space="preserve">Geef in de kolom </t>
    </r>
    <r>
      <rPr>
        <i/>
        <sz val="10"/>
        <color theme="1"/>
        <rFont val="Corbel"/>
        <family val="2"/>
      </rPr>
      <t>'Vast bedrag'</t>
    </r>
    <r>
      <rPr>
        <sz val="10"/>
        <color theme="1"/>
        <rFont val="Corbel"/>
        <family val="2"/>
      </rPr>
      <t xml:space="preserve"> het gedeelte van het jaarbedrag voor de inzet van uw medewerkers. Stel u wenst als kostendekking voor een functionaris € 60.000 op jaarbasis en PNH stelt een fictieve capaciteit van 0,33 fte dan vult u in € 20.000.</t>
    </r>
  </si>
  <si>
    <r>
      <t xml:space="preserve">Wat </t>
    </r>
    <r>
      <rPr>
        <sz val="10"/>
        <rFont val="Corbel"/>
        <family val="2"/>
      </rPr>
      <t xml:space="preserve">offreert u </t>
    </r>
    <r>
      <rPr>
        <sz val="10"/>
        <color theme="1"/>
        <rFont val="Corbel"/>
        <family val="2"/>
      </rPr>
      <t>voor de gevraagde grafische producten&amp;diensten, vast gedurende contractjaar 1?</t>
    </r>
  </si>
  <si>
    <t>P.4 -  Decentrale scan- en printinfrastructuur</t>
  </si>
  <si>
    <t>SSO koppeling op basis Micrisoft Azure, maandkosten oplossing, beheer en onderhoud zoals beschreven in PvE Blok 4, 4.9 en 4.10</t>
  </si>
  <si>
    <r>
      <t xml:space="preserve">In de tweede kolom </t>
    </r>
    <r>
      <rPr>
        <i/>
        <sz val="10"/>
        <color theme="1"/>
        <rFont val="Corbel"/>
        <family val="2"/>
      </rPr>
      <t xml:space="preserve">'Variabel +/- 10%' </t>
    </r>
    <r>
      <rPr>
        <sz val="10"/>
        <color theme="1"/>
        <rFont val="Corbel"/>
        <family val="2"/>
      </rPr>
      <t>vult u het uurtarief in waarmee u op jaarbasis de verschillende benutting van de capaciteit wilt verrekenen.</t>
    </r>
  </si>
  <si>
    <t>Bedrag op jaarbasis</t>
  </si>
  <si>
    <t>Kosten per stuk</t>
  </si>
  <si>
    <t>Levering toner/cartridge set 4 kleuren A4 printer/scanner (zoals geleverd bij B.1)</t>
  </si>
  <si>
    <t>Levering cartridge set 4 kleuren plotter met printbreedte 914 mm (zoals geleverd bij B.1)</t>
  </si>
  <si>
    <t>Fictief volume Offset</t>
  </si>
  <si>
    <t>Metaalhoudend (Promosteel)  - rol 20 meter, breedte 620 mm</t>
  </si>
  <si>
    <t xml:space="preserve">Fictief aantal </t>
  </si>
  <si>
    <t>Uw rekentarief per genoemd aantal</t>
  </si>
  <si>
    <t>Uw rekentarief per rol/ plaat</t>
  </si>
  <si>
    <t>PRIJZENBLAD HERZIEN (2) dd 7-7-2022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</si>
</sst>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000"/>
    <numFmt numFmtId="165" formatCode="_ &quot;€&quot;\ * #,##0.000_ ;_ &quot;€&quot;\ * \-#,##0.000_ ;_ &quot;€&quot;\ * &quot;-&quot;??_ ;_ @_ "/>
    <numFmt numFmtId="166" formatCode="_ &quot;€&quot;\ * #,##0.00_ ;_ &quot;€&quot;\ * \-#,##0.00_ ;_ &quot;€&quot;\ * &quot;-&quot;???_ ;_ @_ "/>
    <numFmt numFmtId="167" formatCode="_ &quot;€&quot;\ * #,##0.0000_ ;_ &quot;€&quot;\ * \-#,##0.0000_ ;_ &quot;€&quot;\ * &quot;-&quot;??_ ;_ @_ "/>
  </numFmts>
  <fonts count="19" x14ac:knownFonts="1">
    <font>
      <sz val="10"/>
      <color theme="1"/>
      <name val="Arial"/>
      <family val="2"/>
    </font>
    <font>
      <sz val="10"/>
      <color theme="1"/>
      <name val="Arial"/>
      <family val="2"/>
    </font>
    <font>
      <sz val="8"/>
      <name val="Arial"/>
      <family val="2"/>
    </font>
    <font>
      <b/>
      <sz val="12"/>
      <color theme="4"/>
      <name val="Corbel"/>
      <family val="2"/>
    </font>
    <font>
      <sz val="10"/>
      <color theme="1"/>
      <name val="Corbel"/>
      <family val="2"/>
    </font>
    <font>
      <b/>
      <sz val="10"/>
      <color theme="1"/>
      <name val="Corbel"/>
      <family val="2"/>
    </font>
    <font>
      <b/>
      <sz val="10"/>
      <name val="Corbel"/>
      <family val="2"/>
    </font>
    <font>
      <sz val="10"/>
      <name val="Corbel"/>
      <family val="2"/>
    </font>
    <font>
      <i/>
      <sz val="10"/>
      <color rgb="FF0070C0"/>
      <name val="Corbel"/>
      <family val="2"/>
    </font>
    <font>
      <b/>
      <sz val="10"/>
      <color theme="0"/>
      <name val="Corbel"/>
      <family val="2"/>
    </font>
    <font>
      <sz val="10"/>
      <color theme="0"/>
      <name val="Corbel"/>
      <family val="2"/>
    </font>
    <font>
      <sz val="11"/>
      <name val="Corbel"/>
      <family val="2"/>
    </font>
    <font>
      <b/>
      <i/>
      <sz val="10"/>
      <color rgb="FF0070C0"/>
      <name val="Corbel"/>
      <family val="2"/>
    </font>
    <font>
      <i/>
      <sz val="10"/>
      <color theme="1"/>
      <name val="Corbel"/>
      <family val="2"/>
    </font>
    <font>
      <sz val="10"/>
      <color rgb="FF0070C0"/>
      <name val="Corbel"/>
      <family val="2"/>
    </font>
    <font>
      <b/>
      <sz val="10"/>
      <color rgb="FF0070C0"/>
      <name val="Corbel"/>
      <family val="2"/>
    </font>
    <font>
      <sz val="10"/>
      <color rgb="FF000000"/>
      <name val="Corbel"/>
      <family val="2"/>
    </font>
    <font>
      <b/>
      <sz val="12"/>
      <color rgb="FF002060"/>
      <name val="Corbel"/>
      <family val="2"/>
    </font>
    <font>
      <sz val="12"/>
      <color rgb="FF002060"/>
      <name val="Corbel"/>
      <family val="2"/>
    </font>
  </fonts>
  <fills count="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72FE93"/>
        <bgColor indexed="64"/>
      </patternFill>
    </fill>
    <fill>
      <patternFill patternType="solid">
        <fgColor rgb="FF00206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09">
    <xf numFmtId="0" fontId="0" fillId="0" borderId="0" xfId="0"/>
    <xf numFmtId="0" fontId="3" fillId="0" borderId="0" xfId="0" applyFont="1" applyProtection="1">
      <protection locked="0"/>
    </xf>
    <xf numFmtId="0" fontId="4" fillId="0" borderId="0" xfId="0" applyFont="1" applyProtection="1">
      <protection locked="0"/>
    </xf>
    <xf numFmtId="0" fontId="4" fillId="0" borderId="0" xfId="0" applyFont="1"/>
    <xf numFmtId="0" fontId="5" fillId="0" borderId="0" xfId="0" applyFont="1" applyProtection="1">
      <protection locked="0"/>
    </xf>
    <xf numFmtId="0" fontId="6" fillId="0" borderId="0" xfId="0" applyFont="1" applyProtection="1"/>
    <xf numFmtId="0" fontId="4" fillId="0" borderId="0" xfId="0" applyFont="1" applyProtection="1"/>
    <xf numFmtId="0" fontId="5" fillId="0" borderId="0" xfId="0" applyFont="1" applyProtection="1"/>
    <xf numFmtId="0" fontId="6" fillId="0" borderId="0" xfId="0" applyFont="1" applyAlignment="1" applyProtection="1">
      <alignment horizontal="right"/>
    </xf>
    <xf numFmtId="0" fontId="7" fillId="0" borderId="0" xfId="0" applyFont="1" applyProtection="1"/>
    <xf numFmtId="0" fontId="7" fillId="0" borderId="0" xfId="0" applyFont="1"/>
    <xf numFmtId="0" fontId="8" fillId="0" borderId="0" xfId="0" applyFont="1"/>
    <xf numFmtId="0" fontId="4" fillId="0" borderId="0" xfId="0" applyFont="1" applyFill="1" applyProtection="1"/>
    <xf numFmtId="0" fontId="8" fillId="0" borderId="0" xfId="0" quotePrefix="1" applyFont="1"/>
    <xf numFmtId="0" fontId="4" fillId="0" borderId="0" xfId="0" applyFont="1" applyFill="1"/>
    <xf numFmtId="44" fontId="9" fillId="3" borderId="2" xfId="1" applyFont="1" applyFill="1" applyBorder="1" applyAlignment="1" applyProtection="1">
      <alignment horizontal="right"/>
    </xf>
    <xf numFmtId="0" fontId="5" fillId="0" borderId="0" xfId="0" applyFont="1"/>
    <xf numFmtId="0" fontId="12" fillId="0" borderId="0" xfId="0" applyFont="1"/>
    <xf numFmtId="0" fontId="4" fillId="0" borderId="0" xfId="0" applyFont="1" applyAlignment="1" applyProtection="1">
      <alignment vertical="center"/>
    </xf>
    <xf numFmtId="0" fontId="4" fillId="0" borderId="0" xfId="0" applyFont="1" applyAlignment="1" applyProtection="1">
      <alignment wrapText="1"/>
    </xf>
    <xf numFmtId="0" fontId="9" fillId="3" borderId="15" xfId="0" applyFont="1" applyFill="1" applyBorder="1" applyProtection="1"/>
    <xf numFmtId="0" fontId="9" fillId="3" borderId="16" xfId="0" applyFont="1" applyFill="1" applyBorder="1" applyProtection="1"/>
    <xf numFmtId="0" fontId="4" fillId="3" borderId="16" xfId="0" applyFont="1" applyFill="1" applyBorder="1" applyProtection="1"/>
    <xf numFmtId="0" fontId="9" fillId="3" borderId="17" xfId="0" applyFont="1" applyFill="1" applyBorder="1" applyProtection="1"/>
    <xf numFmtId="0" fontId="4" fillId="0" borderId="39" xfId="0" applyFont="1" applyBorder="1" applyAlignment="1" applyProtection="1">
      <alignment horizontal="center"/>
    </xf>
    <xf numFmtId="44" fontId="4" fillId="2" borderId="39" xfId="1" applyFont="1" applyFill="1" applyBorder="1" applyProtection="1">
      <protection locked="0"/>
    </xf>
    <xf numFmtId="44" fontId="4" fillId="2" borderId="40" xfId="1" applyFont="1" applyFill="1" applyBorder="1" applyProtection="1">
      <protection locked="0"/>
    </xf>
    <xf numFmtId="0" fontId="4" fillId="0" borderId="12" xfId="0" applyFont="1" applyBorder="1" applyAlignment="1" applyProtection="1">
      <alignment horizontal="center"/>
    </xf>
    <xf numFmtId="44" fontId="4" fillId="2" borderId="12" xfId="1" applyFont="1" applyFill="1" applyBorder="1" applyProtection="1">
      <protection locked="0"/>
    </xf>
    <xf numFmtId="44" fontId="4" fillId="2" borderId="47" xfId="1" applyFont="1" applyFill="1" applyBorder="1" applyProtection="1">
      <protection locked="0"/>
    </xf>
    <xf numFmtId="0" fontId="4" fillId="0" borderId="37" xfId="0" applyFont="1" applyBorder="1" applyProtection="1"/>
    <xf numFmtId="0" fontId="4" fillId="0" borderId="24" xfId="0" applyFont="1" applyBorder="1" applyProtection="1"/>
    <xf numFmtId="0" fontId="4" fillId="0" borderId="24" xfId="0" applyFont="1" applyBorder="1" applyAlignment="1" applyProtection="1">
      <alignment horizontal="center"/>
    </xf>
    <xf numFmtId="44" fontId="4" fillId="0" borderId="24" xfId="1" applyFont="1" applyFill="1" applyBorder="1" applyProtection="1"/>
    <xf numFmtId="44" fontId="4" fillId="0" borderId="28" xfId="1" applyFont="1" applyFill="1" applyBorder="1" applyProtection="1"/>
    <xf numFmtId="0" fontId="4" fillId="0" borderId="14" xfId="0" applyFont="1" applyBorder="1" applyAlignment="1" applyProtection="1">
      <alignment horizontal="center"/>
    </xf>
    <xf numFmtId="44" fontId="4" fillId="2" borderId="14" xfId="1" applyFont="1" applyFill="1" applyBorder="1" applyProtection="1">
      <protection locked="0"/>
    </xf>
    <xf numFmtId="44" fontId="4" fillId="2" borderId="45" xfId="1" applyFont="1" applyFill="1" applyBorder="1" applyProtection="1">
      <protection locked="0"/>
    </xf>
    <xf numFmtId="0" fontId="4" fillId="0" borderId="1" xfId="0" applyFont="1" applyBorder="1" applyAlignment="1" applyProtection="1">
      <alignment horizontal="center"/>
    </xf>
    <xf numFmtId="44" fontId="4" fillId="2" borderId="1" xfId="1" applyFont="1" applyFill="1" applyBorder="1" applyProtection="1">
      <protection locked="0"/>
    </xf>
    <xf numFmtId="44" fontId="4" fillId="2" borderId="19" xfId="1" applyFont="1" applyFill="1" applyBorder="1" applyProtection="1">
      <protection locked="0"/>
    </xf>
    <xf numFmtId="0" fontId="4" fillId="0" borderId="21" xfId="0" applyFont="1" applyBorder="1" applyAlignment="1" applyProtection="1">
      <alignment horizontal="center"/>
    </xf>
    <xf numFmtId="44" fontId="4" fillId="2" borderId="21" xfId="1" applyFont="1" applyFill="1" applyBorder="1" applyProtection="1">
      <protection locked="0"/>
    </xf>
    <xf numFmtId="44" fontId="4" fillId="2" borderId="23" xfId="1" applyFont="1" applyFill="1" applyBorder="1" applyProtection="1">
      <protection locked="0"/>
    </xf>
    <xf numFmtId="0" fontId="4" fillId="0" borderId="29" xfId="0" applyFont="1" applyBorder="1" applyProtection="1"/>
    <xf numFmtId="0" fontId="4" fillId="0" borderId="30" xfId="0" applyFont="1" applyBorder="1" applyProtection="1"/>
    <xf numFmtId="0" fontId="5" fillId="0" borderId="30" xfId="0" applyFont="1" applyBorder="1" applyProtection="1"/>
    <xf numFmtId="44" fontId="5" fillId="0" borderId="49" xfId="1" applyFont="1" applyFill="1" applyBorder="1" applyProtection="1"/>
    <xf numFmtId="0" fontId="5" fillId="0" borderId="34" xfId="0" applyFont="1" applyBorder="1" applyProtection="1"/>
    <xf numFmtId="0" fontId="5" fillId="0" borderId="35" xfId="0" applyFont="1" applyBorder="1" applyProtection="1"/>
    <xf numFmtId="0" fontId="4" fillId="0" borderId="35" xfId="0" applyFont="1" applyBorder="1" applyProtection="1"/>
    <xf numFmtId="0" fontId="5" fillId="0" borderId="36" xfId="0" applyFont="1" applyBorder="1" applyAlignment="1" applyProtection="1">
      <alignment horizontal="right"/>
    </xf>
    <xf numFmtId="0" fontId="4" fillId="0" borderId="8" xfId="0" applyFont="1" applyBorder="1" applyProtection="1"/>
    <xf numFmtId="0" fontId="4" fillId="0" borderId="39" xfId="0" applyFont="1" applyBorder="1" applyProtection="1"/>
    <xf numFmtId="44" fontId="4" fillId="0" borderId="45" xfId="0" applyNumberFormat="1" applyFont="1" applyBorder="1" applyProtection="1"/>
    <xf numFmtId="0" fontId="4" fillId="0" borderId="56" xfId="0" applyFont="1" applyBorder="1" applyProtection="1"/>
    <xf numFmtId="0" fontId="4" fillId="0" borderId="21" xfId="0" applyFont="1" applyBorder="1" applyProtection="1"/>
    <xf numFmtId="44" fontId="4" fillId="0" borderId="23" xfId="0" applyNumberFormat="1" applyFont="1" applyBorder="1" applyProtection="1"/>
    <xf numFmtId="0" fontId="4" fillId="0" borderId="34" xfId="0" applyFont="1" applyBorder="1" applyProtection="1"/>
    <xf numFmtId="0" fontId="4" fillId="0" borderId="36" xfId="0" applyFont="1" applyBorder="1" applyProtection="1">
      <protection locked="0"/>
    </xf>
    <xf numFmtId="44" fontId="5" fillId="0" borderId="49" xfId="0" applyNumberFormat="1" applyFont="1" applyBorder="1" applyProtection="1"/>
    <xf numFmtId="0" fontId="9" fillId="3" borderId="16" xfId="0" applyFont="1" applyFill="1" applyBorder="1" applyAlignment="1" applyProtection="1">
      <alignment wrapText="1"/>
    </xf>
    <xf numFmtId="0" fontId="9" fillId="3" borderId="30" xfId="0" applyFont="1" applyFill="1" applyBorder="1" applyProtection="1"/>
    <xf numFmtId="0" fontId="9" fillId="3" borderId="31" xfId="0" applyFont="1" applyFill="1" applyBorder="1" applyProtection="1"/>
    <xf numFmtId="0" fontId="4" fillId="0" borderId="1" xfId="0" applyFont="1" applyBorder="1" applyAlignment="1" applyProtection="1">
      <alignment horizontal="center"/>
    </xf>
    <xf numFmtId="0" fontId="4" fillId="0" borderId="1" xfId="0" applyFont="1" applyBorder="1" applyProtection="1"/>
    <xf numFmtId="3" fontId="4" fillId="0" borderId="1" xfId="0" applyNumberFormat="1" applyFont="1" applyBorder="1" applyAlignment="1" applyProtection="1">
      <alignment horizontal="center"/>
    </xf>
    <xf numFmtId="44" fontId="7" fillId="2" borderId="1" xfId="1" applyFont="1" applyFill="1" applyBorder="1" applyProtection="1">
      <protection locked="0"/>
    </xf>
    <xf numFmtId="44" fontId="4" fillId="0" borderId="19" xfId="0" applyNumberFormat="1" applyFont="1" applyBorder="1" applyProtection="1"/>
    <xf numFmtId="0" fontId="4" fillId="0" borderId="21" xfId="0" applyFont="1" applyBorder="1" applyAlignment="1" applyProtection="1">
      <alignment horizontal="center"/>
    </xf>
    <xf numFmtId="3" fontId="4" fillId="0" borderId="21" xfId="0" applyNumberFormat="1" applyFont="1" applyBorder="1" applyAlignment="1" applyProtection="1">
      <alignment horizontal="center"/>
    </xf>
    <xf numFmtId="0" fontId="4" fillId="0" borderId="34" xfId="0" applyFont="1" applyBorder="1" applyAlignment="1" applyProtection="1"/>
    <xf numFmtId="0" fontId="4" fillId="0" borderId="35" xfId="0" applyFont="1" applyBorder="1" applyAlignment="1" applyProtection="1"/>
    <xf numFmtId="0" fontId="4" fillId="0" borderId="36" xfId="0" applyFont="1" applyBorder="1" applyAlignment="1" applyProtection="1"/>
    <xf numFmtId="44" fontId="5" fillId="0" borderId="2" xfId="0" applyNumberFormat="1" applyFont="1" applyBorder="1" applyProtection="1"/>
    <xf numFmtId="0" fontId="5" fillId="0" borderId="43" xfId="0" applyFont="1" applyBorder="1" applyAlignment="1" applyProtection="1"/>
    <xf numFmtId="0" fontId="5" fillId="0" borderId="32" xfId="0" applyFont="1" applyBorder="1" applyAlignment="1" applyProtection="1"/>
    <xf numFmtId="0" fontId="5" fillId="0" borderId="33" xfId="0" applyFont="1" applyBorder="1" applyAlignment="1" applyProtection="1"/>
    <xf numFmtId="3" fontId="4" fillId="0" borderId="1" xfId="0" applyNumberFormat="1" applyFont="1" applyBorder="1" applyProtection="1"/>
    <xf numFmtId="44" fontId="4" fillId="0" borderId="19" xfId="1" applyFont="1" applyBorder="1" applyProtection="1"/>
    <xf numFmtId="44" fontId="4" fillId="0" borderId="0" xfId="0" applyNumberFormat="1" applyFont="1" applyProtection="1">
      <protection locked="0"/>
    </xf>
    <xf numFmtId="0" fontId="4" fillId="0" borderId="37" xfId="0" applyFont="1" applyBorder="1" applyAlignment="1" applyProtection="1"/>
    <xf numFmtId="0" fontId="4" fillId="0" borderId="24" xfId="0" applyFont="1" applyBorder="1" applyAlignment="1" applyProtection="1"/>
    <xf numFmtId="0" fontId="4" fillId="0" borderId="28" xfId="0" applyFont="1" applyBorder="1" applyAlignment="1" applyProtection="1"/>
    <xf numFmtId="0" fontId="4" fillId="0" borderId="11" xfId="0" applyFont="1" applyBorder="1" applyProtection="1"/>
    <xf numFmtId="0" fontId="4" fillId="0" borderId="0" xfId="0" applyFont="1" applyBorder="1" applyProtection="1"/>
    <xf numFmtId="3" fontId="4" fillId="0" borderId="0" xfId="0" applyNumberFormat="1" applyFont="1" applyBorder="1" applyProtection="1"/>
    <xf numFmtId="44" fontId="4" fillId="0" borderId="0" xfId="1" applyFont="1" applyFill="1" applyBorder="1" applyProtection="1"/>
    <xf numFmtId="44" fontId="4" fillId="0" borderId="0" xfId="1" applyFont="1" applyBorder="1" applyProtection="1"/>
    <xf numFmtId="44" fontId="4" fillId="0" borderId="27" xfId="1" applyFont="1" applyBorder="1" applyProtection="1"/>
    <xf numFmtId="44" fontId="4" fillId="0" borderId="1" xfId="1" applyFont="1" applyBorder="1" applyProtection="1"/>
    <xf numFmtId="3" fontId="4" fillId="0" borderId="21" xfId="0" applyNumberFormat="1" applyFont="1" applyBorder="1" applyProtection="1"/>
    <xf numFmtId="44" fontId="4" fillId="0" borderId="23" xfId="1" applyFont="1" applyBorder="1" applyProtection="1"/>
    <xf numFmtId="0" fontId="4" fillId="0" borderId="15" xfId="0" applyFont="1" applyBorder="1" applyAlignment="1" applyProtection="1"/>
    <xf numFmtId="0" fontId="4" fillId="0" borderId="16" xfId="0" applyFont="1" applyBorder="1" applyAlignment="1" applyProtection="1"/>
    <xf numFmtId="0" fontId="4" fillId="0" borderId="17" xfId="0" applyFont="1" applyBorder="1" applyAlignment="1" applyProtection="1"/>
    <xf numFmtId="44" fontId="5" fillId="0" borderId="25" xfId="1" applyFont="1" applyBorder="1" applyProtection="1"/>
    <xf numFmtId="167" fontId="4" fillId="2" borderId="1" xfId="1" applyNumberFormat="1" applyFont="1" applyFill="1" applyBorder="1" applyProtection="1">
      <protection locked="0"/>
    </xf>
    <xf numFmtId="44" fontId="4" fillId="0" borderId="21" xfId="1" applyFont="1" applyBorder="1" applyProtection="1"/>
    <xf numFmtId="44" fontId="4" fillId="0" borderId="2" xfId="0" applyNumberFormat="1" applyFont="1" applyBorder="1" applyProtection="1"/>
    <xf numFmtId="0" fontId="14" fillId="0" borderId="0" xfId="0" quotePrefix="1" applyFont="1" applyProtection="1">
      <protection locked="0"/>
    </xf>
    <xf numFmtId="0" fontId="9" fillId="5" borderId="16" xfId="0" applyFont="1" applyFill="1" applyBorder="1" applyAlignment="1" applyProtection="1">
      <alignment horizontal="right"/>
    </xf>
    <xf numFmtId="44" fontId="9" fillId="5" borderId="2" xfId="1" applyFont="1" applyFill="1" applyBorder="1" applyAlignment="1" applyProtection="1">
      <alignment horizontal="right"/>
    </xf>
    <xf numFmtId="0" fontId="9" fillId="5" borderId="16" xfId="0" applyFont="1" applyFill="1" applyBorder="1" applyAlignment="1" applyProtection="1">
      <alignment horizontal="right"/>
    </xf>
    <xf numFmtId="0" fontId="7" fillId="0" borderId="0" xfId="0" applyFont="1" applyProtection="1">
      <protection locked="0"/>
    </xf>
    <xf numFmtId="0" fontId="5" fillId="0" borderId="42" xfId="0" applyFont="1" applyBorder="1" applyProtection="1"/>
    <xf numFmtId="44" fontId="4" fillId="0" borderId="33" xfId="1" applyFont="1" applyBorder="1" applyProtection="1"/>
    <xf numFmtId="0" fontId="4" fillId="0" borderId="46" xfId="0" applyFont="1" applyBorder="1" applyProtection="1"/>
    <xf numFmtId="3" fontId="4" fillId="0" borderId="14" xfId="0" applyNumberFormat="1" applyFont="1" applyFill="1" applyBorder="1" applyProtection="1"/>
    <xf numFmtId="167" fontId="4" fillId="2" borderId="14" xfId="1" applyNumberFormat="1" applyFont="1" applyFill="1" applyBorder="1" applyProtection="1">
      <protection locked="0"/>
    </xf>
    <xf numFmtId="167" fontId="4" fillId="0" borderId="14" xfId="1" applyNumberFormat="1" applyFont="1" applyBorder="1" applyProtection="1"/>
    <xf numFmtId="44" fontId="4" fillId="0" borderId="45" xfId="1" applyFont="1" applyBorder="1" applyProtection="1"/>
    <xf numFmtId="0" fontId="4" fillId="0" borderId="18" xfId="0" applyFont="1" applyBorder="1" applyProtection="1"/>
    <xf numFmtId="3" fontId="4" fillId="0" borderId="1" xfId="0" applyNumberFormat="1" applyFont="1" applyFill="1" applyBorder="1" applyProtection="1"/>
    <xf numFmtId="167" fontId="4" fillId="0" borderId="1" xfId="1" applyNumberFormat="1" applyFont="1" applyBorder="1" applyProtection="1"/>
    <xf numFmtId="0" fontId="4" fillId="0" borderId="20" xfId="0" applyFont="1" applyBorder="1" applyProtection="1"/>
    <xf numFmtId="3" fontId="4" fillId="0" borderId="21" xfId="0" applyNumberFormat="1" applyFont="1" applyFill="1" applyBorder="1" applyProtection="1"/>
    <xf numFmtId="167" fontId="4" fillId="2" borderId="21" xfId="1" applyNumberFormat="1" applyFont="1" applyFill="1" applyBorder="1" applyProtection="1">
      <protection locked="0"/>
    </xf>
    <xf numFmtId="167" fontId="4" fillId="0" borderId="21" xfId="1" applyNumberFormat="1" applyFont="1" applyBorder="1" applyProtection="1"/>
    <xf numFmtId="0" fontId="4" fillId="0" borderId="26" xfId="0" applyFont="1" applyBorder="1" applyProtection="1"/>
    <xf numFmtId="3" fontId="4" fillId="0" borderId="0" xfId="0" applyNumberFormat="1" applyFont="1" applyFill="1" applyBorder="1" applyProtection="1"/>
    <xf numFmtId="167" fontId="4" fillId="0" borderId="0" xfId="1" applyNumberFormat="1" applyFont="1" applyFill="1" applyBorder="1" applyProtection="1"/>
    <xf numFmtId="167" fontId="4" fillId="0" borderId="0" xfId="1" applyNumberFormat="1" applyFont="1" applyBorder="1" applyProtection="1"/>
    <xf numFmtId="44" fontId="4" fillId="0" borderId="25" xfId="1" applyFont="1" applyBorder="1" applyProtection="1"/>
    <xf numFmtId="3" fontId="4" fillId="0" borderId="32" xfId="0" applyNumberFormat="1" applyFont="1" applyFill="1" applyBorder="1" applyProtection="1"/>
    <xf numFmtId="167" fontId="4" fillId="0" borderId="32" xfId="1" applyNumberFormat="1" applyFont="1" applyFill="1" applyBorder="1" applyProtection="1"/>
    <xf numFmtId="167" fontId="4" fillId="0" borderId="32" xfId="1" applyNumberFormat="1" applyFont="1" applyBorder="1" applyProtection="1"/>
    <xf numFmtId="0" fontId="5" fillId="0" borderId="41" xfId="0" applyFont="1" applyBorder="1" applyProtection="1"/>
    <xf numFmtId="3" fontId="4" fillId="0" borderId="8" xfId="0" applyNumberFormat="1" applyFont="1" applyFill="1" applyBorder="1" applyProtection="1"/>
    <xf numFmtId="167" fontId="4" fillId="0" borderId="8" xfId="1" applyNumberFormat="1" applyFont="1" applyFill="1" applyBorder="1" applyProtection="1"/>
    <xf numFmtId="167" fontId="4" fillId="0" borderId="8" xfId="1" applyNumberFormat="1" applyFont="1" applyBorder="1" applyProtection="1"/>
    <xf numFmtId="44" fontId="4" fillId="0" borderId="48" xfId="1" applyFont="1" applyBorder="1" applyProtection="1"/>
    <xf numFmtId="3" fontId="4" fillId="0" borderId="30" xfId="0" applyNumberFormat="1" applyFont="1" applyFill="1" applyBorder="1" applyProtection="1"/>
    <xf numFmtId="167" fontId="4" fillId="0" borderId="30" xfId="1" applyNumberFormat="1" applyFont="1" applyFill="1" applyBorder="1" applyProtection="1"/>
    <xf numFmtId="167" fontId="4" fillId="0" borderId="30" xfId="1" applyNumberFormat="1" applyFont="1" applyBorder="1" applyProtection="1"/>
    <xf numFmtId="44" fontId="4" fillId="0" borderId="49" xfId="1" applyFont="1" applyBorder="1" applyProtection="1"/>
    <xf numFmtId="0" fontId="5" fillId="0" borderId="15" xfId="0" applyFont="1" applyBorder="1" applyProtection="1"/>
    <xf numFmtId="0" fontId="5" fillId="0" borderId="16" xfId="0" applyFont="1" applyFill="1" applyBorder="1" applyProtection="1"/>
    <xf numFmtId="0" fontId="4" fillId="0" borderId="16" xfId="0" applyFont="1" applyFill="1" applyBorder="1" applyProtection="1"/>
    <xf numFmtId="167" fontId="4" fillId="0" borderId="16" xfId="1" applyNumberFormat="1" applyFont="1" applyBorder="1" applyProtection="1"/>
    <xf numFmtId="44" fontId="4" fillId="0" borderId="17" xfId="1" applyFont="1" applyBorder="1" applyProtection="1"/>
    <xf numFmtId="0" fontId="4" fillId="0" borderId="1" xfId="0" applyFont="1" applyFill="1" applyBorder="1" applyProtection="1"/>
    <xf numFmtId="0" fontId="4" fillId="0" borderId="21" xfId="0" applyFont="1" applyFill="1" applyBorder="1" applyProtection="1"/>
    <xf numFmtId="0" fontId="4" fillId="0" borderId="30" xfId="0" applyFont="1" applyFill="1" applyBorder="1" applyProtection="1"/>
    <xf numFmtId="44" fontId="4" fillId="0" borderId="30" xfId="1" applyFont="1" applyFill="1" applyBorder="1" applyProtection="1"/>
    <xf numFmtId="2" fontId="4" fillId="0" borderId="30" xfId="0" applyNumberFormat="1" applyFont="1" applyBorder="1" applyProtection="1"/>
    <xf numFmtId="0" fontId="4" fillId="0" borderId="16" xfId="0" applyFont="1" applyBorder="1" applyProtection="1"/>
    <xf numFmtId="164" fontId="4" fillId="0" borderId="16" xfId="0" applyNumberFormat="1" applyFont="1" applyBorder="1" applyProtection="1"/>
    <xf numFmtId="3" fontId="4" fillId="0" borderId="1" xfId="0" applyNumberFormat="1" applyFont="1" applyFill="1" applyBorder="1" applyAlignment="1" applyProtection="1">
      <alignment horizontal="right"/>
    </xf>
    <xf numFmtId="44" fontId="16" fillId="2" borderId="1" xfId="1" applyFont="1" applyFill="1" applyBorder="1" applyAlignment="1" applyProtection="1">
      <alignment vertical="center"/>
      <protection locked="0"/>
    </xf>
    <xf numFmtId="0" fontId="7" fillId="0" borderId="18" xfId="0" applyFont="1" applyBorder="1" applyProtection="1"/>
    <xf numFmtId="3" fontId="7" fillId="0" borderId="1" xfId="0" applyNumberFormat="1" applyFont="1" applyFill="1" applyBorder="1" applyProtection="1"/>
    <xf numFmtId="44" fontId="7" fillId="2" borderId="1" xfId="1" applyFont="1" applyFill="1" applyBorder="1" applyAlignment="1" applyProtection="1">
      <alignment vertical="center"/>
      <protection locked="0"/>
    </xf>
    <xf numFmtId="0" fontId="7" fillId="0" borderId="20" xfId="0" applyFont="1" applyBorder="1" applyProtection="1"/>
    <xf numFmtId="3" fontId="7" fillId="0" borderId="21" xfId="0" applyNumberFormat="1" applyFont="1" applyFill="1" applyBorder="1" applyProtection="1"/>
    <xf numFmtId="3" fontId="4" fillId="0" borderId="21" xfId="0" applyNumberFormat="1" applyFont="1" applyFill="1" applyBorder="1" applyAlignment="1" applyProtection="1">
      <alignment horizontal="right"/>
    </xf>
    <xf numFmtId="44" fontId="7" fillId="2" borderId="21" xfId="1" applyFont="1" applyFill="1" applyBorder="1" applyAlignment="1" applyProtection="1">
      <alignment vertical="center"/>
      <protection locked="0"/>
    </xf>
    <xf numFmtId="0" fontId="7" fillId="0" borderId="34" xfId="0" applyFont="1" applyBorder="1" applyProtection="1"/>
    <xf numFmtId="0" fontId="4" fillId="0" borderId="35" xfId="0" applyFont="1" applyFill="1" applyBorder="1" applyProtection="1"/>
    <xf numFmtId="3" fontId="7" fillId="0" borderId="35" xfId="0" applyNumberFormat="1" applyFont="1" applyFill="1" applyBorder="1" applyProtection="1"/>
    <xf numFmtId="3" fontId="4" fillId="0" borderId="35" xfId="0" applyNumberFormat="1" applyFont="1" applyFill="1" applyBorder="1" applyAlignment="1" applyProtection="1">
      <alignment horizontal="right"/>
    </xf>
    <xf numFmtId="44" fontId="7" fillId="0" borderId="35" xfId="1" applyFont="1" applyFill="1" applyBorder="1" applyAlignment="1" applyProtection="1">
      <alignment vertical="center"/>
    </xf>
    <xf numFmtId="2" fontId="4" fillId="0" borderId="36" xfId="0" applyNumberFormat="1" applyFont="1" applyBorder="1" applyProtection="1"/>
    <xf numFmtId="44" fontId="5" fillId="0" borderId="49" xfId="1" applyFont="1" applyBorder="1" applyProtection="1"/>
    <xf numFmtId="0" fontId="17" fillId="0" borderId="0" xfId="0" applyFont="1" applyProtection="1"/>
    <xf numFmtId="0" fontId="18" fillId="0" borderId="0" xfId="0" applyFont="1" applyProtection="1"/>
    <xf numFmtId="44" fontId="4" fillId="0" borderId="1" xfId="0" applyNumberFormat="1" applyFont="1" applyBorder="1" applyProtection="1"/>
    <xf numFmtId="44" fontId="4" fillId="0" borderId="1" xfId="0" applyNumberFormat="1" applyFont="1" applyFill="1" applyBorder="1" applyProtection="1"/>
    <xf numFmtId="0" fontId="4" fillId="0" borderId="14" xfId="0" applyFont="1" applyBorder="1" applyProtection="1"/>
    <xf numFmtId="0" fontId="4" fillId="0" borderId="38" xfId="0" applyFont="1" applyBorder="1" applyProtection="1"/>
    <xf numFmtId="44" fontId="4" fillId="0" borderId="39" xfId="0" applyNumberFormat="1" applyFont="1" applyBorder="1" applyProtection="1"/>
    <xf numFmtId="0" fontId="4" fillId="0" borderId="40" xfId="0" applyFont="1" applyBorder="1" applyProtection="1"/>
    <xf numFmtId="0" fontId="4" fillId="0" borderId="19" xfId="0" applyFont="1" applyBorder="1" applyProtection="1"/>
    <xf numFmtId="44" fontId="4" fillId="0" borderId="21" xfId="0" applyNumberFormat="1" applyFont="1" applyBorder="1" applyProtection="1"/>
    <xf numFmtId="0" fontId="4" fillId="0" borderId="23" xfId="0" applyFont="1" applyBorder="1" applyProtection="1"/>
    <xf numFmtId="0" fontId="9" fillId="3" borderId="34" xfId="0" applyFont="1" applyFill="1" applyBorder="1" applyAlignment="1" applyProtection="1">
      <alignment horizontal="left"/>
    </xf>
    <xf numFmtId="0" fontId="9" fillId="3" borderId="35" xfId="0" applyFont="1" applyFill="1" applyBorder="1" applyAlignment="1" applyProtection="1">
      <alignment horizontal="left"/>
    </xf>
    <xf numFmtId="44" fontId="4" fillId="0" borderId="39" xfId="1" applyFont="1" applyBorder="1" applyProtection="1"/>
    <xf numFmtId="0" fontId="4" fillId="0" borderId="38" xfId="0" applyFont="1" applyFill="1" applyBorder="1" applyProtection="1"/>
    <xf numFmtId="44" fontId="4" fillId="0" borderId="39" xfId="0" applyNumberFormat="1" applyFont="1" applyFill="1" applyBorder="1" applyProtection="1"/>
    <xf numFmtId="44" fontId="4" fillId="0" borderId="40" xfId="0" applyNumberFormat="1" applyFont="1" applyFill="1" applyBorder="1" applyProtection="1"/>
    <xf numFmtId="0" fontId="4" fillId="0" borderId="18" xfId="0" applyFont="1" applyFill="1" applyBorder="1" applyProtection="1"/>
    <xf numFmtId="44" fontId="4" fillId="0" borderId="19" xfId="0" applyNumberFormat="1" applyFont="1" applyFill="1" applyBorder="1" applyProtection="1"/>
    <xf numFmtId="0" fontId="4" fillId="0" borderId="20" xfId="0" applyFont="1" applyFill="1" applyBorder="1" applyProtection="1"/>
    <xf numFmtId="44" fontId="4" fillId="0" borderId="21" xfId="0" applyNumberFormat="1" applyFont="1" applyFill="1" applyBorder="1" applyProtection="1"/>
    <xf numFmtId="44" fontId="4" fillId="0" borderId="23" xfId="0" applyNumberFormat="1" applyFont="1" applyFill="1" applyBorder="1" applyProtection="1"/>
    <xf numFmtId="0" fontId="9" fillId="5" borderId="34" xfId="0" applyFont="1" applyFill="1" applyBorder="1" applyAlignment="1" applyProtection="1">
      <alignment horizontal="right"/>
    </xf>
    <xf numFmtId="0" fontId="9" fillId="5" borderId="35" xfId="0" applyFont="1" applyFill="1" applyBorder="1" applyAlignment="1" applyProtection="1">
      <alignment horizontal="right"/>
    </xf>
    <xf numFmtId="0" fontId="4" fillId="0" borderId="27" xfId="0" applyFont="1" applyBorder="1" applyProtection="1"/>
    <xf numFmtId="0" fontId="4" fillId="0" borderId="8" xfId="0" applyFont="1" applyFill="1" applyBorder="1" applyProtection="1"/>
    <xf numFmtId="44" fontId="4" fillId="0" borderId="8" xfId="1" applyFont="1" applyFill="1" applyBorder="1" applyProtection="1"/>
    <xf numFmtId="0" fontId="9" fillId="3" borderId="0" xfId="0" applyFont="1" applyFill="1" applyBorder="1"/>
    <xf numFmtId="0" fontId="9" fillId="3" borderId="15" xfId="0" applyFont="1" applyFill="1" applyBorder="1"/>
    <xf numFmtId="0" fontId="9" fillId="3" borderId="16" xfId="0" applyFont="1" applyFill="1" applyBorder="1"/>
    <xf numFmtId="0" fontId="9" fillId="3" borderId="17" xfId="0" applyFont="1" applyFill="1" applyBorder="1"/>
    <xf numFmtId="0" fontId="9" fillId="3" borderId="26" xfId="0" applyFont="1" applyFill="1" applyBorder="1"/>
    <xf numFmtId="0" fontId="9" fillId="3" borderId="27" xfId="0" applyFont="1" applyFill="1" applyBorder="1"/>
    <xf numFmtId="0" fontId="9" fillId="3" borderId="29" xfId="0" applyFont="1" applyFill="1" applyBorder="1"/>
    <xf numFmtId="0" fontId="9" fillId="3" borderId="30" xfId="0" applyFont="1" applyFill="1" applyBorder="1"/>
    <xf numFmtId="0" fontId="9" fillId="3" borderId="31" xfId="0" applyFont="1" applyFill="1" applyBorder="1"/>
    <xf numFmtId="9" fontId="7" fillId="2" borderId="2" xfId="0" applyNumberFormat="1" applyFont="1" applyFill="1" applyBorder="1" applyAlignment="1" applyProtection="1">
      <alignment horizontal="center"/>
      <protection locked="0"/>
    </xf>
    <xf numFmtId="0" fontId="4" fillId="0" borderId="4" xfId="0" applyFont="1" applyBorder="1" applyAlignment="1" applyProtection="1"/>
    <xf numFmtId="3" fontId="4" fillId="0" borderId="14" xfId="0" applyNumberFormat="1" applyFont="1" applyBorder="1" applyProtection="1"/>
    <xf numFmtId="0" fontId="4" fillId="0" borderId="10" xfId="0" applyFont="1" applyBorder="1" applyAlignment="1" applyProtection="1"/>
    <xf numFmtId="0" fontId="4" fillId="0" borderId="9" xfId="0" applyFont="1" applyBorder="1" applyProtection="1"/>
    <xf numFmtId="0" fontId="4" fillId="0" borderId="13" xfId="0" applyFont="1" applyBorder="1" applyAlignment="1" applyProtection="1"/>
    <xf numFmtId="0" fontId="4" fillId="0" borderId="14" xfId="0" applyFont="1" applyBorder="1" applyAlignment="1" applyProtection="1"/>
    <xf numFmtId="0" fontId="4" fillId="0" borderId="22" xfId="0" applyFont="1" applyBorder="1" applyAlignment="1" applyProtection="1"/>
    <xf numFmtId="0" fontId="4" fillId="0" borderId="59" xfId="0" applyFont="1" applyBorder="1" applyAlignment="1" applyProtection="1"/>
    <xf numFmtId="165" fontId="4" fillId="2" borderId="1" xfId="1" applyNumberFormat="1" applyFont="1" applyFill="1" applyBorder="1" applyProtection="1">
      <protection locked="0"/>
    </xf>
    <xf numFmtId="165" fontId="4" fillId="2" borderId="21" xfId="1" applyNumberFormat="1" applyFont="1" applyFill="1" applyBorder="1" applyProtection="1">
      <protection locked="0"/>
    </xf>
    <xf numFmtId="0" fontId="14" fillId="0" borderId="0" xfId="0" applyFont="1" applyProtection="1">
      <protection locked="0"/>
    </xf>
    <xf numFmtId="0" fontId="15" fillId="0" borderId="0" xfId="0" applyFont="1" applyProtection="1"/>
    <xf numFmtId="0" fontId="10" fillId="3" borderId="15" xfId="0" applyFont="1" applyFill="1" applyBorder="1" applyProtection="1"/>
    <xf numFmtId="0" fontId="10" fillId="3" borderId="16" xfId="0" applyFont="1" applyFill="1" applyBorder="1" applyProtection="1"/>
    <xf numFmtId="0" fontId="4" fillId="0" borderId="17" xfId="0" applyFont="1" applyBorder="1" applyProtection="1"/>
    <xf numFmtId="0" fontId="4" fillId="0" borderId="43" xfId="0" applyFont="1" applyBorder="1" applyProtection="1"/>
    <xf numFmtId="0" fontId="4" fillId="0" borderId="32" xfId="0" applyFont="1" applyBorder="1" applyProtection="1"/>
    <xf numFmtId="0" fontId="4" fillId="0" borderId="33" xfId="0" applyFont="1" applyBorder="1" applyProtection="1"/>
    <xf numFmtId="44" fontId="5" fillId="0" borderId="50" xfId="0" applyNumberFormat="1" applyFont="1" applyBorder="1" applyProtection="1"/>
    <xf numFmtId="0" fontId="4" fillId="0" borderId="44" xfId="0" applyFont="1" applyBorder="1" applyProtection="1"/>
    <xf numFmtId="0" fontId="5" fillId="0" borderId="39" xfId="0" applyFont="1" applyBorder="1" applyAlignment="1" applyProtection="1">
      <alignment horizontal="center"/>
    </xf>
    <xf numFmtId="166" fontId="4" fillId="0" borderId="19" xfId="0" applyNumberFormat="1" applyFont="1" applyBorder="1" applyProtection="1"/>
    <xf numFmtId="166" fontId="4" fillId="0" borderId="23" xfId="0" applyNumberFormat="1" applyFont="1" applyBorder="1" applyProtection="1"/>
    <xf numFmtId="165" fontId="4" fillId="0" borderId="30" xfId="1" applyNumberFormat="1" applyFont="1" applyFill="1" applyBorder="1" applyProtection="1"/>
    <xf numFmtId="0" fontId="4" fillId="0" borderId="53" xfId="0" applyFont="1" applyBorder="1" applyProtection="1"/>
    <xf numFmtId="0" fontId="5" fillId="0" borderId="54" xfId="0" applyFont="1" applyBorder="1" applyAlignment="1" applyProtection="1">
      <alignment horizontal="center"/>
    </xf>
    <xf numFmtId="44" fontId="4" fillId="0" borderId="40" xfId="0" applyNumberFormat="1" applyFont="1" applyBorder="1" applyProtection="1"/>
    <xf numFmtId="0" fontId="4" fillId="0" borderId="0" xfId="0" applyFont="1" applyBorder="1" applyAlignment="1" applyProtection="1">
      <alignment horizontal="center"/>
    </xf>
    <xf numFmtId="0" fontId="9" fillId="5" borderId="16" xfId="0" applyFont="1" applyFill="1" applyBorder="1" applyAlignment="1" applyProtection="1"/>
    <xf numFmtId="0" fontId="9" fillId="3" borderId="16" xfId="0" applyFont="1" applyFill="1" applyBorder="1" applyAlignment="1" applyProtection="1">
      <alignment horizontal="left" vertical="center" wrapText="1"/>
    </xf>
    <xf numFmtId="0" fontId="4" fillId="0" borderId="30" xfId="0" applyFont="1" applyBorder="1" applyAlignment="1" applyProtection="1"/>
    <xf numFmtId="3" fontId="4" fillId="0" borderId="10" xfId="0" applyNumberFormat="1" applyFont="1" applyBorder="1" applyAlignment="1" applyProtection="1">
      <alignment horizontal="center"/>
    </xf>
    <xf numFmtId="3" fontId="4" fillId="0" borderId="60" xfId="0" applyNumberFormat="1" applyFont="1" applyBorder="1" applyAlignment="1" applyProtection="1">
      <alignment horizontal="center"/>
    </xf>
    <xf numFmtId="44" fontId="7" fillId="2" borderId="11" xfId="1" applyFont="1" applyFill="1" applyBorder="1" applyProtection="1">
      <protection locked="0"/>
    </xf>
    <xf numFmtId="44" fontId="7" fillId="2" borderId="57" xfId="1" applyFont="1" applyFill="1" applyBorder="1" applyProtection="1">
      <protection locked="0"/>
    </xf>
    <xf numFmtId="44" fontId="7" fillId="2" borderId="12" xfId="1" applyFont="1" applyFill="1" applyBorder="1" applyProtection="1">
      <protection locked="0"/>
    </xf>
    <xf numFmtId="44" fontId="7" fillId="0" borderId="12" xfId="1" applyFont="1" applyFill="1" applyBorder="1" applyProtection="1">
      <protection locked="0"/>
    </xf>
    <xf numFmtId="44" fontId="7" fillId="0" borderId="13" xfId="1" applyFont="1" applyFill="1" applyBorder="1" applyProtection="1">
      <protection locked="0"/>
    </xf>
    <xf numFmtId="44" fontId="7" fillId="0" borderId="14" xfId="1" applyFont="1" applyFill="1" applyBorder="1" applyProtection="1">
      <protection locked="0"/>
    </xf>
    <xf numFmtId="0" fontId="5" fillId="0" borderId="44" xfId="0" applyFont="1" applyBorder="1" applyAlignment="1" applyProtection="1">
      <alignment horizontal="left"/>
    </xf>
    <xf numFmtId="0" fontId="5" fillId="0" borderId="54" xfId="0" applyFont="1" applyBorder="1" applyAlignment="1" applyProtection="1">
      <alignment horizontal="left"/>
    </xf>
    <xf numFmtId="0" fontId="9" fillId="3" borderId="17" xfId="0" applyFont="1" applyFill="1" applyBorder="1" applyAlignment="1" applyProtection="1">
      <alignment horizontal="left" vertical="top" wrapText="1"/>
    </xf>
    <xf numFmtId="0" fontId="5" fillId="0" borderId="16" xfId="0" applyFont="1" applyBorder="1" applyProtection="1"/>
    <xf numFmtId="44" fontId="5" fillId="0" borderId="16" xfId="1" applyFont="1" applyFill="1" applyBorder="1" applyProtection="1"/>
    <xf numFmtId="0" fontId="7" fillId="4" borderId="34" xfId="0" applyFont="1" applyFill="1" applyBorder="1" applyAlignment="1" applyProtection="1">
      <alignment horizontal="left" vertical="top" wrapText="1"/>
    </xf>
    <xf numFmtId="0" fontId="11" fillId="4" borderId="35" xfId="0" applyFont="1" applyFill="1" applyBorder="1" applyAlignment="1" applyProtection="1">
      <alignment horizontal="left" vertical="top" wrapText="1"/>
    </xf>
    <xf numFmtId="0" fontId="11" fillId="4" borderId="36" xfId="0" applyFont="1" applyFill="1" applyBorder="1" applyAlignment="1" applyProtection="1">
      <alignment horizontal="left" vertical="top" wrapText="1"/>
    </xf>
    <xf numFmtId="0" fontId="4" fillId="2" borderId="34"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0" borderId="58" xfId="0" applyFont="1" applyBorder="1" applyAlignment="1" applyProtection="1">
      <alignment horizontal="left"/>
    </xf>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4" fillId="0" borderId="42" xfId="0" applyFont="1" applyBorder="1" applyAlignment="1" applyProtection="1">
      <alignment horizontal="left"/>
    </xf>
    <xf numFmtId="0" fontId="4" fillId="0" borderId="32" xfId="0" applyFont="1" applyBorder="1" applyAlignment="1" applyProtection="1">
      <alignment horizontal="left"/>
    </xf>
    <xf numFmtId="0" fontId="4" fillId="0" borderId="44" xfId="0" applyFont="1" applyBorder="1" applyAlignment="1" applyProtection="1">
      <alignment horizontal="left"/>
    </xf>
    <xf numFmtId="0" fontId="4" fillId="0" borderId="32" xfId="0" applyFont="1" applyBorder="1" applyAlignment="1" applyProtection="1">
      <alignment wrapText="1"/>
    </xf>
    <xf numFmtId="0" fontId="4" fillId="0" borderId="56" xfId="0" applyFont="1" applyBorder="1" applyAlignment="1" applyProtection="1">
      <alignment wrapText="1"/>
    </xf>
    <xf numFmtId="0" fontId="4" fillId="0" borderId="55" xfId="0" applyFont="1" applyBorder="1" applyAlignment="1" applyProtection="1">
      <alignment horizontal="left"/>
    </xf>
    <xf numFmtId="0" fontId="4" fillId="0" borderId="56" xfId="0" applyFont="1" applyBorder="1" applyAlignment="1" applyProtection="1">
      <alignment horizontal="left"/>
    </xf>
    <xf numFmtId="0" fontId="4" fillId="0" borderId="57" xfId="0" applyFont="1" applyBorder="1" applyAlignment="1" applyProtection="1">
      <alignment horizontal="left"/>
    </xf>
    <xf numFmtId="0" fontId="4" fillId="0" borderId="37" xfId="0" applyFont="1" applyBorder="1" applyAlignment="1" applyProtection="1">
      <alignment horizontal="left"/>
    </xf>
    <xf numFmtId="0" fontId="4" fillId="0" borderId="24" xfId="0" applyFont="1" applyBorder="1" applyAlignment="1" applyProtection="1">
      <alignment horizontal="left"/>
    </xf>
    <xf numFmtId="0" fontId="4" fillId="0" borderId="11" xfId="0" applyFont="1" applyBorder="1" applyAlignment="1" applyProtection="1">
      <alignment horizontal="left"/>
    </xf>
    <xf numFmtId="0" fontId="4" fillId="0" borderId="41" xfId="0" applyFont="1" applyBorder="1" applyAlignment="1" applyProtection="1">
      <alignment horizontal="left"/>
    </xf>
    <xf numFmtId="0" fontId="4" fillId="0" borderId="8" xfId="0" applyFont="1" applyBorder="1" applyAlignment="1" applyProtection="1">
      <alignment horizontal="left"/>
    </xf>
    <xf numFmtId="0" fontId="4" fillId="0" borderId="9" xfId="0" applyFont="1" applyBorder="1" applyAlignment="1" applyProtection="1">
      <alignment horizontal="left"/>
    </xf>
    <xf numFmtId="0" fontId="4" fillId="0" borderId="18" xfId="0" applyFont="1" applyBorder="1" applyAlignment="1" applyProtection="1">
      <alignment horizontal="center"/>
    </xf>
    <xf numFmtId="0" fontId="4" fillId="0" borderId="1" xfId="0" applyFont="1" applyBorder="1" applyAlignment="1" applyProtection="1">
      <alignment horizontal="center"/>
    </xf>
    <xf numFmtId="0" fontId="4" fillId="0" borderId="20" xfId="0" applyFont="1" applyBorder="1" applyAlignment="1" applyProtection="1">
      <alignment horizontal="center"/>
    </xf>
    <xf numFmtId="0" fontId="4" fillId="0" borderId="21" xfId="0" applyFont="1" applyBorder="1" applyAlignment="1" applyProtection="1">
      <alignment horizontal="center"/>
    </xf>
    <xf numFmtId="0" fontId="4" fillId="0" borderId="1" xfId="0" applyFont="1" applyBorder="1" applyAlignment="1" applyProtection="1">
      <alignment horizontal="left" vertical="center"/>
    </xf>
    <xf numFmtId="0" fontId="9" fillId="5" borderId="16" xfId="0" applyFont="1" applyFill="1" applyBorder="1" applyAlignment="1" applyProtection="1">
      <alignment horizontal="right"/>
    </xf>
    <xf numFmtId="0" fontId="5" fillId="0" borderId="42" xfId="0" applyFont="1" applyBorder="1" applyAlignment="1" applyProtection="1">
      <alignment horizontal="center"/>
    </xf>
    <xf numFmtId="0" fontId="5" fillId="0" borderId="32" xfId="0" applyFont="1" applyBorder="1" applyAlignment="1" applyProtection="1">
      <alignment horizontal="center"/>
    </xf>
    <xf numFmtId="0" fontId="5" fillId="0" borderId="44" xfId="0" applyFont="1" applyBorder="1" applyAlignment="1" applyProtection="1">
      <alignment horizontal="center"/>
    </xf>
    <xf numFmtId="0" fontId="4" fillId="0" borderId="18" xfId="0" applyFont="1" applyBorder="1" applyAlignment="1" applyProtection="1">
      <alignment horizontal="center" vertical="center"/>
    </xf>
    <xf numFmtId="0" fontId="4" fillId="0" borderId="1" xfId="0" applyFont="1" applyBorder="1" applyAlignment="1" applyProtection="1">
      <alignment horizontal="center" vertical="center"/>
    </xf>
    <xf numFmtId="0" fontId="10" fillId="3" borderId="29" xfId="0" applyFont="1" applyFill="1" applyBorder="1" applyAlignment="1" applyProtection="1">
      <alignment horizontal="left"/>
    </xf>
    <xf numFmtId="0" fontId="10" fillId="3" borderId="30" xfId="0" applyFont="1" applyFill="1" applyBorder="1" applyAlignment="1" applyProtection="1">
      <alignment horizontal="left"/>
    </xf>
    <xf numFmtId="0" fontId="4" fillId="0" borderId="1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1" xfId="0" applyFont="1" applyBorder="1" applyAlignment="1" applyProtection="1">
      <alignment horizontal="left" vertical="center"/>
    </xf>
    <xf numFmtId="0" fontId="6" fillId="0" borderId="39" xfId="0" applyFont="1" applyBorder="1" applyAlignment="1" applyProtection="1">
      <alignment horizontal="left" wrapText="1"/>
    </xf>
    <xf numFmtId="0" fontId="6" fillId="0" borderId="40" xfId="0" applyFont="1" applyBorder="1" applyAlignment="1" applyProtection="1">
      <alignment horizontal="left" wrapText="1"/>
    </xf>
    <xf numFmtId="0" fontId="6" fillId="0" borderId="38" xfId="0" applyFont="1" applyBorder="1" applyAlignment="1" applyProtection="1">
      <alignment horizontal="center"/>
    </xf>
    <xf numFmtId="0" fontId="6" fillId="0" borderId="39" xfId="0" applyFont="1" applyBorder="1" applyAlignment="1" applyProtection="1">
      <alignment horizontal="center"/>
    </xf>
    <xf numFmtId="44" fontId="4" fillId="0" borderId="12" xfId="1" applyFont="1" applyBorder="1" applyAlignment="1" applyProtection="1">
      <alignment horizontal="center"/>
    </xf>
    <xf numFmtId="44" fontId="4" fillId="0" borderId="14" xfId="1" applyFont="1" applyBorder="1" applyAlignment="1" applyProtection="1">
      <alignment horizontal="center"/>
    </xf>
    <xf numFmtId="44" fontId="4" fillId="0" borderId="13" xfId="1" applyFont="1" applyBorder="1" applyAlignment="1" applyProtection="1">
      <alignment horizontal="center"/>
    </xf>
    <xf numFmtId="3" fontId="4" fillId="0" borderId="12" xfId="0" applyNumberFormat="1" applyFont="1" applyFill="1" applyBorder="1" applyAlignment="1" applyProtection="1">
      <alignment horizontal="center"/>
    </xf>
    <xf numFmtId="3" fontId="4" fillId="0" borderId="13" xfId="0" applyNumberFormat="1" applyFont="1" applyFill="1" applyBorder="1" applyAlignment="1" applyProtection="1">
      <alignment horizontal="center"/>
    </xf>
    <xf numFmtId="3" fontId="4" fillId="0" borderId="22" xfId="0" applyNumberFormat="1" applyFont="1" applyFill="1" applyBorder="1" applyAlignment="1" applyProtection="1">
      <alignment horizontal="center"/>
    </xf>
    <xf numFmtId="0" fontId="7" fillId="0" borderId="0" xfId="0" applyFont="1" applyAlignment="1" applyProtection="1">
      <alignment horizontal="left" vertical="top" wrapText="1"/>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39" xfId="0" applyFont="1" applyBorder="1" applyAlignment="1" applyProtection="1">
      <alignment horizontal="left" wrapText="1"/>
    </xf>
    <xf numFmtId="0" fontId="4" fillId="0" borderId="39" xfId="0" applyFont="1" applyBorder="1" applyAlignment="1" applyProtection="1">
      <alignment horizontal="left"/>
    </xf>
    <xf numFmtId="0" fontId="4" fillId="0" borderId="43" xfId="0" applyFont="1" applyBorder="1" applyAlignment="1" applyProtection="1">
      <alignment horizontal="left"/>
    </xf>
    <xf numFmtId="0" fontId="5" fillId="0" borderId="16" xfId="0" applyFont="1" applyBorder="1" applyAlignment="1" applyProtection="1">
      <alignment horizontal="left"/>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7" xfId="0" applyFont="1" applyBorder="1" applyAlignment="1" applyProtection="1">
      <alignment horizontal="center"/>
    </xf>
    <xf numFmtId="0" fontId="4" fillId="0" borderId="51" xfId="0" applyFont="1" applyBorder="1" applyAlignment="1" applyProtection="1">
      <alignment horizontal="center"/>
    </xf>
    <xf numFmtId="0" fontId="4" fillId="0" borderId="52" xfId="0" applyFont="1" applyBorder="1" applyAlignment="1" applyProtection="1">
      <alignment horizontal="center"/>
    </xf>
    <xf numFmtId="0" fontId="4" fillId="0" borderId="43" xfId="0" applyFont="1" applyBorder="1" applyAlignment="1" applyProtection="1">
      <alignment horizontal="center" vertical="center"/>
    </xf>
    <xf numFmtId="0" fontId="4" fillId="0" borderId="60" xfId="0" applyFont="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2378075</xdr:colOff>
      <xdr:row>3</xdr:row>
      <xdr:rowOff>19685</xdr:rowOff>
    </xdr:to>
    <xdr:pic>
      <xdr:nvPicPr>
        <xdr:cNvPr id="3" name="Afbeelding 2">
          <a:extLst>
            <a:ext uri="{FF2B5EF4-FFF2-40B4-BE49-F238E27FC236}">
              <a16:creationId xmlns:a16="http://schemas.microsoft.com/office/drawing/2014/main" id="{8640C52A-2439-455F-9A5F-1D0CA44CF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81885" cy="55880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309B-60F5-46FD-AF29-00D9416E4474}">
  <dimension ref="A1:K33"/>
  <sheetViews>
    <sheetView showGridLines="0" tabSelected="1" zoomScale="90" zoomScaleNormal="90" workbookViewId="0">
      <selection activeCell="B8" sqref="B8"/>
    </sheetView>
  </sheetViews>
  <sheetFormatPr defaultColWidth="8.81640625" defaultRowHeight="13" x14ac:dyDescent="0.3"/>
  <cols>
    <col min="1" max="1" width="64.1796875" style="3" customWidth="1"/>
    <col min="2" max="2" width="15.453125" style="3" customWidth="1"/>
    <col min="3" max="3" width="14.1796875" style="3" customWidth="1"/>
    <col min="4" max="16384" width="8.81640625" style="3"/>
  </cols>
  <sheetData>
    <row r="1" spans="1:11" ht="15.5" x14ac:dyDescent="0.35">
      <c r="A1" s="1"/>
      <c r="B1" s="2"/>
      <c r="C1" s="2"/>
    </row>
    <row r="2" spans="1:11" x14ac:dyDescent="0.3">
      <c r="A2" s="4"/>
      <c r="B2" s="2" t="s">
        <v>187</v>
      </c>
      <c r="C2" s="2"/>
    </row>
    <row r="3" spans="1:11" x14ac:dyDescent="0.3">
      <c r="A3" s="4"/>
      <c r="B3" s="2"/>
      <c r="C3" s="2"/>
    </row>
    <row r="4" spans="1:11" ht="16" thickBot="1" x14ac:dyDescent="0.4">
      <c r="A4" s="164" t="s">
        <v>159</v>
      </c>
      <c r="B4" s="6"/>
      <c r="C4" s="6"/>
    </row>
    <row r="5" spans="1:11" ht="13.5" thickBot="1" x14ac:dyDescent="0.35">
      <c r="A5" s="8" t="s">
        <v>147</v>
      </c>
      <c r="B5" s="248"/>
      <c r="C5" s="249"/>
    </row>
    <row r="6" spans="1:11" x14ac:dyDescent="0.3">
      <c r="A6" s="5" t="s">
        <v>75</v>
      </c>
      <c r="B6" s="9"/>
      <c r="C6" s="9"/>
      <c r="D6" s="10"/>
    </row>
    <row r="7" spans="1:11" x14ac:dyDescent="0.3">
      <c r="A7" s="9" t="s">
        <v>158</v>
      </c>
      <c r="B7" s="9"/>
      <c r="C7" s="9"/>
      <c r="D7" s="10"/>
      <c r="E7" s="11"/>
      <c r="F7" s="11"/>
      <c r="G7" s="11"/>
      <c r="H7" s="11"/>
      <c r="I7" s="11"/>
      <c r="J7" s="11"/>
      <c r="K7" s="11"/>
    </row>
    <row r="8" spans="1:11" ht="13.5" thickBot="1" x14ac:dyDescent="0.35">
      <c r="A8" s="6"/>
      <c r="B8" s="6"/>
      <c r="C8" s="6"/>
      <c r="H8" s="3" t="s">
        <v>76</v>
      </c>
    </row>
    <row r="9" spans="1:11" ht="13.5" thickBot="1" x14ac:dyDescent="0.35">
      <c r="A9" s="175" t="s">
        <v>142</v>
      </c>
      <c r="B9" s="176"/>
      <c r="C9" s="15">
        <f>SUM(B10:B12)</f>
        <v>0</v>
      </c>
    </row>
    <row r="10" spans="1:11" x14ac:dyDescent="0.3">
      <c r="A10" s="169" t="s">
        <v>0</v>
      </c>
      <c r="B10" s="170">
        <f>'P1-Frontoffice'!E13</f>
        <v>0</v>
      </c>
      <c r="C10" s="171"/>
    </row>
    <row r="11" spans="1:11" x14ac:dyDescent="0.3">
      <c r="A11" s="112" t="s">
        <v>11</v>
      </c>
      <c r="B11" s="166">
        <f>'P1-Frontoffice'!F13</f>
        <v>0</v>
      </c>
      <c r="C11" s="172"/>
    </row>
    <row r="12" spans="1:11" ht="13.5" thickBot="1" x14ac:dyDescent="0.35">
      <c r="A12" s="115" t="s">
        <v>139</v>
      </c>
      <c r="B12" s="173">
        <f>'P1-Frontoffice'!F17</f>
        <v>0</v>
      </c>
      <c r="C12" s="174"/>
      <c r="E12" s="11"/>
    </row>
    <row r="13" spans="1:11" ht="13.5" thickBot="1" x14ac:dyDescent="0.35">
      <c r="A13" s="119"/>
      <c r="B13" s="85"/>
      <c r="C13" s="188"/>
    </row>
    <row r="14" spans="1:11" ht="13.5" thickBot="1" x14ac:dyDescent="0.35">
      <c r="A14" s="175" t="s">
        <v>145</v>
      </c>
      <c r="B14" s="176"/>
      <c r="C14" s="15">
        <f>SUM(B15:B17)</f>
        <v>0</v>
      </c>
    </row>
    <row r="15" spans="1:11" x14ac:dyDescent="0.3">
      <c r="A15" s="169" t="s">
        <v>73</v>
      </c>
      <c r="B15" s="177">
        <f>'P2-Grafische prod&amp; diensten'!I15</f>
        <v>0</v>
      </c>
      <c r="C15" s="171"/>
    </row>
    <row r="16" spans="1:11" x14ac:dyDescent="0.3">
      <c r="A16" s="112" t="s">
        <v>123</v>
      </c>
      <c r="B16" s="90">
        <f>'P2-Grafische prod&amp; diensten'!I39</f>
        <v>0</v>
      </c>
      <c r="C16" s="172"/>
    </row>
    <row r="17" spans="1:9" ht="13.5" thickBot="1" x14ac:dyDescent="0.35">
      <c r="A17" s="115" t="s">
        <v>105</v>
      </c>
      <c r="B17" s="98">
        <f>'P2-Grafische prod&amp; diensten'!I48</f>
        <v>0</v>
      </c>
      <c r="C17" s="174"/>
    </row>
    <row r="18" spans="1:9" ht="13.5" thickBot="1" x14ac:dyDescent="0.35">
      <c r="A18" s="119"/>
      <c r="B18" s="85"/>
      <c r="C18" s="188"/>
    </row>
    <row r="19" spans="1:9" ht="13.5" thickBot="1" x14ac:dyDescent="0.35">
      <c r="A19" s="175" t="s">
        <v>144</v>
      </c>
      <c r="B19" s="176"/>
      <c r="C19" s="15">
        <f>SUM(B20:B23)</f>
        <v>0</v>
      </c>
    </row>
    <row r="20" spans="1:9" x14ac:dyDescent="0.3">
      <c r="A20" s="178" t="s">
        <v>127</v>
      </c>
      <c r="B20" s="179">
        <f>'P3-Materialen'!G11</f>
        <v>0</v>
      </c>
      <c r="C20" s="180"/>
    </row>
    <row r="21" spans="1:9" x14ac:dyDescent="0.3">
      <c r="A21" s="181" t="s">
        <v>128</v>
      </c>
      <c r="B21" s="167">
        <f>'P3-Materialen'!G26</f>
        <v>0</v>
      </c>
      <c r="C21" s="182"/>
    </row>
    <row r="22" spans="1:9" x14ac:dyDescent="0.3">
      <c r="A22" s="181" t="s">
        <v>130</v>
      </c>
      <c r="B22" s="167">
        <f>'P3-Materialen'!G32</f>
        <v>0</v>
      </c>
      <c r="C22" s="182"/>
    </row>
    <row r="23" spans="1:9" ht="13.5" thickBot="1" x14ac:dyDescent="0.35">
      <c r="A23" s="183" t="s">
        <v>129</v>
      </c>
      <c r="B23" s="184">
        <f>'P3-Materialen'!G38</f>
        <v>0</v>
      </c>
      <c r="C23" s="185"/>
    </row>
    <row r="24" spans="1:9" ht="13.5" thickBot="1" x14ac:dyDescent="0.35">
      <c r="A24" s="119"/>
      <c r="B24" s="85"/>
      <c r="C24" s="188"/>
    </row>
    <row r="25" spans="1:9" ht="13.5" thickBot="1" x14ac:dyDescent="0.35">
      <c r="A25" s="175" t="s">
        <v>148</v>
      </c>
      <c r="B25" s="176"/>
      <c r="C25" s="15">
        <f>SUM(B26:B29)</f>
        <v>0</v>
      </c>
      <c r="E25" s="13"/>
    </row>
    <row r="26" spans="1:9" x14ac:dyDescent="0.3">
      <c r="A26" s="169" t="s">
        <v>131</v>
      </c>
      <c r="B26" s="170">
        <f>'P4-MPS en losse apparaten'!H10</f>
        <v>0</v>
      </c>
      <c r="C26" s="171"/>
    </row>
    <row r="27" spans="1:9" x14ac:dyDescent="0.3">
      <c r="A27" s="112" t="s">
        <v>132</v>
      </c>
      <c r="B27" s="166">
        <f>'P4-MPS en losse apparaten'!H20</f>
        <v>0</v>
      </c>
      <c r="C27" s="172"/>
    </row>
    <row r="28" spans="1:9" x14ac:dyDescent="0.3">
      <c r="A28" s="112" t="s">
        <v>1</v>
      </c>
      <c r="B28" s="166">
        <f>'P4-MPS en losse apparaten'!H24</f>
        <v>0</v>
      </c>
      <c r="C28" s="172"/>
      <c r="D28" s="14"/>
    </row>
    <row r="29" spans="1:9" ht="13.5" thickBot="1" x14ac:dyDescent="0.35">
      <c r="A29" s="115" t="s">
        <v>133</v>
      </c>
      <c r="B29" s="173">
        <f>'P4-MPS en losse apparaten'!H27</f>
        <v>0</v>
      </c>
      <c r="C29" s="174"/>
      <c r="D29" s="14"/>
    </row>
    <row r="30" spans="1:9" ht="13.5" thickBot="1" x14ac:dyDescent="0.35">
      <c r="A30" s="119"/>
      <c r="B30" s="85"/>
      <c r="C30" s="188"/>
    </row>
    <row r="31" spans="1:9" s="16" customFormat="1" ht="13.5" thickBot="1" x14ac:dyDescent="0.35">
      <c r="A31" s="186" t="s">
        <v>157</v>
      </c>
      <c r="B31" s="187"/>
      <c r="C31" s="102">
        <f>SUM(C9:C30)</f>
        <v>0</v>
      </c>
      <c r="E31" s="17"/>
      <c r="F31" s="17"/>
      <c r="G31" s="17"/>
      <c r="H31" s="17"/>
      <c r="I31" s="17"/>
    </row>
    <row r="32" spans="1:9" ht="13.5" thickBot="1" x14ac:dyDescent="0.35">
      <c r="A32" s="119"/>
      <c r="B32" s="85"/>
      <c r="C32" s="188"/>
    </row>
    <row r="33" spans="1:3" ht="56.5" customHeight="1" thickBot="1" x14ac:dyDescent="0.35">
      <c r="A33" s="245" t="s">
        <v>146</v>
      </c>
      <c r="B33" s="246"/>
      <c r="C33" s="247"/>
    </row>
  </sheetData>
  <sheetProtection algorithmName="SHA-512" hashValue="y9gEB/q24qRvZv+0xOiE4svH/u8Wf2RgTGCwpj3Cz0RvBeJio4k8cV2r3pxBdOLmhx6xDBu8NoVhjwjd+MyRBQ==" saltValue="Idsw0jBFhpjdkQhm9aggNg==" spinCount="100000" sheet="1" objects="1" scenarios="1"/>
  <mergeCells count="2">
    <mergeCell ref="A33:C33"/>
    <mergeCell ref="B5:C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89A1-FEEF-4EDC-B893-6D8F2BFF6187}">
  <dimension ref="A1:F17"/>
  <sheetViews>
    <sheetView showGridLines="0" zoomScale="90" zoomScaleNormal="90" workbookViewId="0">
      <selection activeCell="C4" sqref="C4"/>
    </sheetView>
  </sheetViews>
  <sheetFormatPr defaultColWidth="8.81640625" defaultRowHeight="13" x14ac:dyDescent="0.3"/>
  <cols>
    <col min="1" max="1" width="3.81640625" style="2" customWidth="1"/>
    <col min="2" max="2" width="3.54296875" style="2" customWidth="1"/>
    <col min="3" max="3" width="73.453125" style="2" customWidth="1"/>
    <col min="4" max="4" width="18.453125" style="2" bestFit="1" customWidth="1"/>
    <col min="5" max="5" width="17.453125" style="2" customWidth="1"/>
    <col min="6" max="6" width="29.453125" style="2" customWidth="1"/>
    <col min="7" max="16384" width="8.81640625" style="2"/>
  </cols>
  <sheetData>
    <row r="1" spans="1:6" s="6" customFormat="1" ht="15.5" x14ac:dyDescent="0.35">
      <c r="A1" s="164" t="s">
        <v>142</v>
      </c>
      <c r="B1" s="165"/>
      <c r="C1" s="165"/>
    </row>
    <row r="2" spans="1:6" s="6" customFormat="1" x14ac:dyDescent="0.3">
      <c r="A2" s="7" t="s">
        <v>7</v>
      </c>
      <c r="B2" s="5" t="s">
        <v>151</v>
      </c>
      <c r="C2" s="9"/>
      <c r="D2" s="9"/>
    </row>
    <row r="3" spans="1:6" s="6" customFormat="1" ht="39" x14ac:dyDescent="0.3">
      <c r="B3" s="18" t="s">
        <v>8</v>
      </c>
      <c r="C3" s="19" t="s">
        <v>173</v>
      </c>
    </row>
    <row r="4" spans="1:6" s="6" customFormat="1" ht="26" x14ac:dyDescent="0.3">
      <c r="B4" s="6" t="s">
        <v>9</v>
      </c>
      <c r="C4" s="19" t="s">
        <v>177</v>
      </c>
    </row>
    <row r="5" spans="1:6" s="6" customFormat="1" ht="13.5" thickBot="1" x14ac:dyDescent="0.35">
      <c r="D5" s="12"/>
    </row>
    <row r="6" spans="1:6" s="6" customFormat="1" ht="13.5" thickBot="1" x14ac:dyDescent="0.35">
      <c r="A6" s="20"/>
      <c r="B6" s="21" t="s">
        <v>56</v>
      </c>
      <c r="C6" s="22"/>
      <c r="D6" s="21" t="s">
        <v>77</v>
      </c>
      <c r="E6" s="21" t="s">
        <v>6</v>
      </c>
      <c r="F6" s="23" t="s">
        <v>134</v>
      </c>
    </row>
    <row r="7" spans="1:6" ht="12.65" customHeight="1" x14ac:dyDescent="0.3">
      <c r="A7" s="253" t="s">
        <v>2</v>
      </c>
      <c r="B7" s="254"/>
      <c r="C7" s="255"/>
      <c r="D7" s="24">
        <v>800</v>
      </c>
      <c r="E7" s="25"/>
      <c r="F7" s="26"/>
    </row>
    <row r="8" spans="1:6" x14ac:dyDescent="0.3">
      <c r="A8" s="250" t="s">
        <v>78</v>
      </c>
      <c r="B8" s="251"/>
      <c r="C8" s="252"/>
      <c r="D8" s="27">
        <v>1600</v>
      </c>
      <c r="E8" s="28"/>
      <c r="F8" s="29"/>
    </row>
    <row r="9" spans="1:6" x14ac:dyDescent="0.3">
      <c r="A9" s="30"/>
      <c r="B9" s="31"/>
      <c r="C9" s="31"/>
      <c r="D9" s="32"/>
      <c r="E9" s="33"/>
      <c r="F9" s="34"/>
    </row>
    <row r="10" spans="1:6" x14ac:dyDescent="0.3">
      <c r="A10" s="264" t="s">
        <v>3</v>
      </c>
      <c r="B10" s="265"/>
      <c r="C10" s="266"/>
      <c r="D10" s="35">
        <v>500</v>
      </c>
      <c r="E10" s="36"/>
      <c r="F10" s="37"/>
    </row>
    <row r="11" spans="1:6" x14ac:dyDescent="0.3">
      <c r="A11" s="261" t="s">
        <v>5</v>
      </c>
      <c r="B11" s="262"/>
      <c r="C11" s="263"/>
      <c r="D11" s="38">
        <v>2000</v>
      </c>
      <c r="E11" s="39"/>
      <c r="F11" s="40"/>
    </row>
    <row r="12" spans="1:6" ht="13.5" thickBot="1" x14ac:dyDescent="0.35">
      <c r="A12" s="258" t="s">
        <v>4</v>
      </c>
      <c r="B12" s="259"/>
      <c r="C12" s="260"/>
      <c r="D12" s="41">
        <v>500</v>
      </c>
      <c r="E12" s="42"/>
      <c r="F12" s="43"/>
    </row>
    <row r="13" spans="1:6" ht="13.5" thickBot="1" x14ac:dyDescent="0.35">
      <c r="A13" s="44"/>
      <c r="B13" s="45"/>
      <c r="C13" s="45"/>
      <c r="D13" s="46" t="s">
        <v>55</v>
      </c>
      <c r="E13" s="47">
        <f>SUM(E7:E12)</f>
        <v>0</v>
      </c>
      <c r="F13" s="47">
        <f>(F7*80)+(F8*160)+(F10*50)+(F11*200)+(F12*50)</f>
        <v>0</v>
      </c>
    </row>
    <row r="14" spans="1:6" ht="13.5" thickBot="1" x14ac:dyDescent="0.35">
      <c r="A14" s="48" t="s">
        <v>10</v>
      </c>
      <c r="B14" s="49" t="s">
        <v>136</v>
      </c>
      <c r="C14" s="50"/>
      <c r="D14" s="50"/>
      <c r="E14" s="49" t="s">
        <v>137</v>
      </c>
      <c r="F14" s="51" t="s">
        <v>138</v>
      </c>
    </row>
    <row r="15" spans="1:6" ht="26.5" customHeight="1" x14ac:dyDescent="0.3">
      <c r="A15" s="52" t="s">
        <v>8</v>
      </c>
      <c r="B15" s="256" t="s">
        <v>160</v>
      </c>
      <c r="C15" s="256"/>
      <c r="D15" s="53"/>
      <c r="E15" s="36"/>
      <c r="F15" s="54">
        <f>E15*12</f>
        <v>0</v>
      </c>
    </row>
    <row r="16" spans="1:6" ht="30.65" customHeight="1" thickBot="1" x14ac:dyDescent="0.35">
      <c r="A16" s="55" t="s">
        <v>9</v>
      </c>
      <c r="B16" s="257" t="s">
        <v>176</v>
      </c>
      <c r="C16" s="257"/>
      <c r="D16" s="56"/>
      <c r="E16" s="42"/>
      <c r="F16" s="57">
        <f>E16*12</f>
        <v>0</v>
      </c>
    </row>
    <row r="17" spans="1:6" ht="13.5" thickBot="1" x14ac:dyDescent="0.35">
      <c r="A17" s="58"/>
      <c r="B17" s="50"/>
      <c r="C17" s="50"/>
      <c r="D17" s="50"/>
      <c r="E17" s="59"/>
      <c r="F17" s="60">
        <f>SUM(F15:F16)</f>
        <v>0</v>
      </c>
    </row>
  </sheetData>
  <sheetProtection algorithmName="SHA-512" hashValue="HzLifxaD1Rcz3nKNVxG86PREu0IKYArtzQKaHMk9lzefkJDHrM274D2AQsDmJFrzK1xGzFLMz+aQFncGfTcmbQ==" saltValue="RkVekxkR0qHVBQqpjQ8jcw==" spinCount="100000" sheet="1" objects="1" scenarios="1"/>
  <mergeCells count="7">
    <mergeCell ref="A8:C8"/>
    <mergeCell ref="A7:C7"/>
    <mergeCell ref="B15:C15"/>
    <mergeCell ref="B16:C16"/>
    <mergeCell ref="A12:C12"/>
    <mergeCell ref="A11:C1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14E5-6CDD-493A-A069-2AA839852005}">
  <dimension ref="A1:K49"/>
  <sheetViews>
    <sheetView showGridLines="0" zoomScale="90" zoomScaleNormal="90" workbookViewId="0">
      <pane ySplit="5" topLeftCell="A6" activePane="bottomLeft" state="frozen"/>
      <selection pane="bottomLeft" activeCell="D13" sqref="D13"/>
    </sheetView>
  </sheetViews>
  <sheetFormatPr defaultColWidth="8.81640625" defaultRowHeight="13" x14ac:dyDescent="0.3"/>
  <cols>
    <col min="1" max="1" width="2.81640625" style="2" customWidth="1"/>
    <col min="2" max="2" width="2.54296875" style="2" customWidth="1"/>
    <col min="3" max="3" width="54.54296875" style="2" customWidth="1"/>
    <col min="4" max="4" width="49.54296875" style="2" customWidth="1"/>
    <col min="5" max="5" width="17.54296875" style="2" customWidth="1"/>
    <col min="6" max="6" width="15.453125" style="2" customWidth="1"/>
    <col min="7" max="7" width="10.81640625" style="2" customWidth="1"/>
    <col min="8" max="8" width="10.54296875" style="2" customWidth="1"/>
    <col min="9" max="9" width="18.1796875" style="2" customWidth="1"/>
    <col min="10" max="11" width="10.81640625" style="2" bestFit="1" customWidth="1"/>
    <col min="12" max="16384" width="8.81640625" style="2"/>
  </cols>
  <sheetData>
    <row r="1" spans="1:10" s="6" customFormat="1" ht="15.5" x14ac:dyDescent="0.35">
      <c r="A1" s="164" t="s">
        <v>143</v>
      </c>
    </row>
    <row r="2" spans="1:10" s="6" customFormat="1" x14ac:dyDescent="0.3">
      <c r="A2" s="6" t="s">
        <v>174</v>
      </c>
    </row>
    <row r="3" spans="1:10" s="6" customFormat="1" ht="13.5" thickBot="1" x14ac:dyDescent="0.35">
      <c r="A3" s="7"/>
    </row>
    <row r="4" spans="1:10" s="6" customFormat="1" ht="26" x14ac:dyDescent="0.3">
      <c r="A4" s="20" t="s">
        <v>91</v>
      </c>
      <c r="B4" s="22"/>
      <c r="C4" s="22"/>
      <c r="D4" s="21"/>
      <c r="E4" s="61" t="s">
        <v>162</v>
      </c>
      <c r="F4" s="61" t="s">
        <v>182</v>
      </c>
      <c r="G4" s="61" t="s">
        <v>163</v>
      </c>
      <c r="H4" s="61" t="s">
        <v>164</v>
      </c>
      <c r="I4" s="23" t="s">
        <v>57</v>
      </c>
    </row>
    <row r="5" spans="1:10" s="6" customFormat="1" ht="13.5" thickBot="1" x14ac:dyDescent="0.35">
      <c r="A5" s="278" t="s">
        <v>81</v>
      </c>
      <c r="B5" s="279"/>
      <c r="C5" s="279"/>
      <c r="D5" s="279"/>
      <c r="E5" s="62" t="s">
        <v>59</v>
      </c>
      <c r="F5" s="62" t="s">
        <v>60</v>
      </c>
      <c r="G5" s="62"/>
      <c r="H5" s="62"/>
      <c r="I5" s="63"/>
    </row>
    <row r="6" spans="1:10" s="6" customFormat="1" ht="31.4" customHeight="1" x14ac:dyDescent="0.3">
      <c r="A6" s="286" t="s">
        <v>7</v>
      </c>
      <c r="B6" s="287"/>
      <c r="C6" s="284" t="s">
        <v>161</v>
      </c>
      <c r="D6" s="284"/>
      <c r="E6" s="284"/>
      <c r="F6" s="284"/>
      <c r="G6" s="284"/>
      <c r="H6" s="284"/>
      <c r="I6" s="285"/>
      <c r="J6" s="9"/>
    </row>
    <row r="7" spans="1:10" x14ac:dyDescent="0.3">
      <c r="A7" s="267"/>
      <c r="B7" s="268"/>
      <c r="C7" s="271" t="s">
        <v>39</v>
      </c>
      <c r="D7" s="65" t="s">
        <v>61</v>
      </c>
      <c r="E7" s="66">
        <v>1000</v>
      </c>
      <c r="F7" s="66">
        <v>12</v>
      </c>
      <c r="G7" s="67"/>
      <c r="H7" s="67"/>
      <c r="I7" s="68">
        <f>(E7*G7)+(F7*H7)</f>
        <v>0</v>
      </c>
    </row>
    <row r="8" spans="1:10" x14ac:dyDescent="0.3">
      <c r="A8" s="267"/>
      <c r="B8" s="268"/>
      <c r="C8" s="271"/>
      <c r="D8" s="65" t="s">
        <v>62</v>
      </c>
      <c r="E8" s="66">
        <v>55000</v>
      </c>
      <c r="F8" s="66">
        <v>6750</v>
      </c>
      <c r="G8" s="67"/>
      <c r="H8" s="67"/>
      <c r="I8" s="68">
        <f>((E8/100)*G8)+((F8/100)*H8)</f>
        <v>0</v>
      </c>
    </row>
    <row r="9" spans="1:10" x14ac:dyDescent="0.3">
      <c r="A9" s="267"/>
      <c r="B9" s="268"/>
      <c r="C9" s="271" t="s">
        <v>41</v>
      </c>
      <c r="D9" s="65" t="s">
        <v>63</v>
      </c>
      <c r="E9" s="66">
        <v>48</v>
      </c>
      <c r="F9" s="66">
        <v>24</v>
      </c>
      <c r="G9" s="67"/>
      <c r="H9" s="67"/>
      <c r="I9" s="68">
        <f>(E9*G9)+(F9*H9)</f>
        <v>0</v>
      </c>
    </row>
    <row r="10" spans="1:10" x14ac:dyDescent="0.3">
      <c r="A10" s="267"/>
      <c r="B10" s="268"/>
      <c r="C10" s="271"/>
      <c r="D10" s="65" t="s">
        <v>40</v>
      </c>
      <c r="E10" s="66">
        <v>24</v>
      </c>
      <c r="F10" s="66">
        <v>18</v>
      </c>
      <c r="G10" s="67"/>
      <c r="H10" s="67"/>
      <c r="I10" s="68">
        <f>(E10*G10)+(F10*H10)</f>
        <v>0</v>
      </c>
    </row>
    <row r="11" spans="1:10" x14ac:dyDescent="0.3">
      <c r="A11" s="267"/>
      <c r="B11" s="268"/>
      <c r="C11" s="271"/>
      <c r="D11" s="65" t="s">
        <v>62</v>
      </c>
      <c r="E11" s="66">
        <v>20000</v>
      </c>
      <c r="F11" s="66">
        <v>16000</v>
      </c>
      <c r="G11" s="236"/>
      <c r="H11" s="67"/>
      <c r="I11" s="68">
        <f>((E11/100)*G11)+((F11/100)*H11)</f>
        <v>0</v>
      </c>
    </row>
    <row r="12" spans="1:10" ht="12.65" customHeight="1" x14ac:dyDescent="0.3">
      <c r="A12" s="267"/>
      <c r="B12" s="268"/>
      <c r="C12" s="271" t="s">
        <v>168</v>
      </c>
      <c r="D12" s="65" t="s">
        <v>63</v>
      </c>
      <c r="E12" s="291"/>
      <c r="F12" s="232">
        <v>12</v>
      </c>
      <c r="G12" s="237"/>
      <c r="H12" s="234"/>
      <c r="I12" s="68">
        <f>(F12*H12)</f>
        <v>0</v>
      </c>
    </row>
    <row r="13" spans="1:10" ht="12.65" customHeight="1" x14ac:dyDescent="0.3">
      <c r="A13" s="267"/>
      <c r="B13" s="268"/>
      <c r="C13" s="271"/>
      <c r="D13" s="65" t="s">
        <v>40</v>
      </c>
      <c r="E13" s="292"/>
      <c r="F13" s="232">
        <v>48</v>
      </c>
      <c r="G13" s="238"/>
      <c r="H13" s="234"/>
      <c r="I13" s="68">
        <f t="shared" ref="I13" si="0">(F13*H13)</f>
        <v>0</v>
      </c>
    </row>
    <row r="14" spans="1:10" ht="12.65" customHeight="1" thickBot="1" x14ac:dyDescent="0.35">
      <c r="A14" s="269"/>
      <c r="B14" s="270"/>
      <c r="C14" s="283"/>
      <c r="D14" s="56" t="s">
        <v>62</v>
      </c>
      <c r="E14" s="293"/>
      <c r="F14" s="233">
        <v>22500</v>
      </c>
      <c r="G14" s="239"/>
      <c r="H14" s="235"/>
      <c r="I14" s="57">
        <f>(F14/100*H14)</f>
        <v>0</v>
      </c>
    </row>
    <row r="15" spans="1:10" s="6" customFormat="1" ht="13.5" thickBot="1" x14ac:dyDescent="0.35">
      <c r="A15" s="71"/>
      <c r="B15" s="72"/>
      <c r="C15" s="72"/>
      <c r="D15" s="72"/>
      <c r="E15" s="72"/>
      <c r="F15" s="72"/>
      <c r="G15" s="231"/>
      <c r="H15" s="73"/>
      <c r="I15" s="74">
        <f>SUM(I7:I14)</f>
        <v>0</v>
      </c>
    </row>
    <row r="16" spans="1:10" s="6" customFormat="1" x14ac:dyDescent="0.3">
      <c r="A16" s="273" t="s">
        <v>10</v>
      </c>
      <c r="B16" s="274"/>
      <c r="C16" s="75" t="s">
        <v>66</v>
      </c>
      <c r="D16" s="76"/>
      <c r="E16" s="76"/>
      <c r="F16" s="76"/>
      <c r="G16" s="76"/>
      <c r="H16" s="76"/>
      <c r="I16" s="77"/>
    </row>
    <row r="17" spans="1:11" x14ac:dyDescent="0.3">
      <c r="A17" s="276" t="s">
        <v>8</v>
      </c>
      <c r="B17" s="277"/>
      <c r="C17" s="65" t="s">
        <v>42</v>
      </c>
      <c r="D17" s="65"/>
      <c r="E17" s="78">
        <v>300</v>
      </c>
      <c r="F17" s="65" t="s">
        <v>67</v>
      </c>
      <c r="G17" s="39"/>
      <c r="H17" s="288"/>
      <c r="I17" s="79">
        <f>(E17*G17)</f>
        <v>0</v>
      </c>
    </row>
    <row r="18" spans="1:11" ht="12.65" customHeight="1" x14ac:dyDescent="0.3">
      <c r="A18" s="276"/>
      <c r="B18" s="277"/>
      <c r="C18" s="65" t="s">
        <v>43</v>
      </c>
      <c r="D18" s="65" t="s">
        <v>44</v>
      </c>
      <c r="E18" s="78">
        <v>50000</v>
      </c>
      <c r="F18" s="65" t="s">
        <v>64</v>
      </c>
      <c r="G18" s="39"/>
      <c r="H18" s="290"/>
      <c r="I18" s="79">
        <f>E18*G18/250</f>
        <v>0</v>
      </c>
      <c r="J18" s="80"/>
      <c r="K18" s="80"/>
    </row>
    <row r="19" spans="1:11" x14ac:dyDescent="0.3">
      <c r="A19" s="276"/>
      <c r="B19" s="277"/>
      <c r="C19" s="65" t="s">
        <v>45</v>
      </c>
      <c r="D19" s="65" t="s">
        <v>46</v>
      </c>
      <c r="E19" s="78">
        <v>200000</v>
      </c>
      <c r="F19" s="65" t="s">
        <v>64</v>
      </c>
      <c r="G19" s="39"/>
      <c r="H19" s="289"/>
      <c r="I19" s="79">
        <f>E19*G19/100</f>
        <v>0</v>
      </c>
    </row>
    <row r="20" spans="1:11" s="6" customFormat="1" x14ac:dyDescent="0.3">
      <c r="A20" s="81"/>
      <c r="B20" s="82"/>
      <c r="C20" s="201"/>
      <c r="D20" s="201"/>
      <c r="E20" s="201"/>
      <c r="F20" s="201"/>
      <c r="G20" s="201"/>
      <c r="H20" s="201"/>
      <c r="I20" s="208"/>
    </row>
    <row r="21" spans="1:11" x14ac:dyDescent="0.3">
      <c r="A21" s="276" t="s">
        <v>9</v>
      </c>
      <c r="B21" s="280"/>
      <c r="C21" s="203" t="s">
        <v>65</v>
      </c>
      <c r="D21" s="82"/>
      <c r="E21" s="82"/>
      <c r="F21" s="82"/>
      <c r="G21" s="82"/>
      <c r="H21" s="82"/>
      <c r="I21" s="83"/>
    </row>
    <row r="22" spans="1:11" x14ac:dyDescent="0.3">
      <c r="A22" s="276"/>
      <c r="B22" s="277"/>
      <c r="C22" s="204" t="s">
        <v>68</v>
      </c>
      <c r="D22" s="168"/>
      <c r="E22" s="202">
        <v>40</v>
      </c>
      <c r="F22" s="168" t="s">
        <v>67</v>
      </c>
      <c r="G22" s="36"/>
      <c r="H22" s="205"/>
      <c r="I22" s="111">
        <f t="shared" ref="I22:I28" si="1">E22*G22</f>
        <v>0</v>
      </c>
    </row>
    <row r="23" spans="1:11" x14ac:dyDescent="0.3">
      <c r="A23" s="276"/>
      <c r="B23" s="277"/>
      <c r="C23" s="84" t="s">
        <v>47</v>
      </c>
      <c r="D23" s="65" t="s">
        <v>48</v>
      </c>
      <c r="E23" s="78">
        <v>14500</v>
      </c>
      <c r="F23" s="65"/>
      <c r="G23" s="39"/>
      <c r="H23" s="206"/>
      <c r="I23" s="79">
        <f>E23*G23/100</f>
        <v>0</v>
      </c>
    </row>
    <row r="24" spans="1:11" x14ac:dyDescent="0.3">
      <c r="A24" s="276"/>
      <c r="B24" s="277"/>
      <c r="C24" s="85"/>
      <c r="D24" s="85"/>
      <c r="E24" s="86"/>
      <c r="F24" s="85"/>
      <c r="G24" s="87"/>
      <c r="H24" s="88"/>
      <c r="I24" s="89"/>
    </row>
    <row r="25" spans="1:11" x14ac:dyDescent="0.3">
      <c r="A25" s="276"/>
      <c r="B25" s="277"/>
      <c r="C25" s="84" t="s">
        <v>69</v>
      </c>
      <c r="D25" s="65"/>
      <c r="E25" s="78">
        <v>10</v>
      </c>
      <c r="F25" s="65" t="s">
        <v>67</v>
      </c>
      <c r="G25" s="39"/>
      <c r="H25" s="288"/>
      <c r="I25" s="79">
        <f t="shared" si="1"/>
        <v>0</v>
      </c>
    </row>
    <row r="26" spans="1:11" x14ac:dyDescent="0.3">
      <c r="A26" s="276"/>
      <c r="B26" s="277"/>
      <c r="C26" s="84" t="s">
        <v>49</v>
      </c>
      <c r="D26" s="65" t="s">
        <v>48</v>
      </c>
      <c r="E26" s="78">
        <v>5000</v>
      </c>
      <c r="F26" s="65"/>
      <c r="G26" s="39"/>
      <c r="H26" s="289"/>
      <c r="I26" s="79">
        <f>E26*G26/100</f>
        <v>0</v>
      </c>
    </row>
    <row r="27" spans="1:11" x14ac:dyDescent="0.3">
      <c r="A27" s="276"/>
      <c r="B27" s="277"/>
      <c r="C27" s="85"/>
      <c r="D27" s="85"/>
      <c r="E27" s="86"/>
      <c r="F27" s="85"/>
      <c r="G27" s="87"/>
      <c r="H27" s="88"/>
      <c r="I27" s="89"/>
    </row>
    <row r="28" spans="1:11" ht="12.65" customHeight="1" x14ac:dyDescent="0.3">
      <c r="A28" s="276"/>
      <c r="B28" s="277"/>
      <c r="C28" s="84" t="s">
        <v>71</v>
      </c>
      <c r="D28" s="65"/>
      <c r="E28" s="78">
        <v>5</v>
      </c>
      <c r="F28" s="65" t="s">
        <v>67</v>
      </c>
      <c r="G28" s="39"/>
      <c r="H28" s="288"/>
      <c r="I28" s="79">
        <f t="shared" si="1"/>
        <v>0</v>
      </c>
    </row>
    <row r="29" spans="1:11" ht="12.65" customHeight="1" x14ac:dyDescent="0.3">
      <c r="A29" s="276"/>
      <c r="B29" s="277"/>
      <c r="C29" s="84" t="s">
        <v>50</v>
      </c>
      <c r="D29" s="65" t="s">
        <v>48</v>
      </c>
      <c r="E29" s="78">
        <v>3000</v>
      </c>
      <c r="F29" s="65"/>
      <c r="G29" s="39"/>
      <c r="H29" s="289"/>
      <c r="I29" s="79">
        <f>E29*G29/100</f>
        <v>0</v>
      </c>
    </row>
    <row r="30" spans="1:11" s="6" customFormat="1" x14ac:dyDescent="0.3">
      <c r="A30" s="81"/>
      <c r="B30" s="82"/>
      <c r="C30" s="82"/>
      <c r="D30" s="82"/>
      <c r="E30" s="82"/>
      <c r="F30" s="82"/>
      <c r="G30" s="82"/>
      <c r="H30" s="82"/>
      <c r="I30" s="83"/>
    </row>
    <row r="31" spans="1:11" x14ac:dyDescent="0.3">
      <c r="A31" s="267" t="s">
        <v>37</v>
      </c>
      <c r="B31" s="268"/>
      <c r="C31" s="65" t="s">
        <v>70</v>
      </c>
      <c r="D31" s="65" t="s">
        <v>72</v>
      </c>
      <c r="E31" s="78">
        <v>75</v>
      </c>
      <c r="F31" s="65" t="s">
        <v>140</v>
      </c>
      <c r="G31" s="39"/>
      <c r="H31" s="90"/>
      <c r="I31" s="79">
        <f>E31*G31</f>
        <v>0</v>
      </c>
    </row>
    <row r="32" spans="1:11" x14ac:dyDescent="0.3">
      <c r="A32" s="81"/>
      <c r="B32" s="82"/>
      <c r="C32" s="201"/>
      <c r="D32" s="201"/>
      <c r="E32" s="201"/>
      <c r="F32" s="201"/>
      <c r="G32" s="201"/>
      <c r="H32" s="201"/>
      <c r="I32" s="208"/>
    </row>
    <row r="33" spans="1:9" x14ac:dyDescent="0.3">
      <c r="A33" s="276" t="s">
        <v>79</v>
      </c>
      <c r="B33" s="280"/>
      <c r="C33" s="203" t="s">
        <v>74</v>
      </c>
      <c r="D33" s="82"/>
      <c r="E33" s="82"/>
      <c r="F33" s="82"/>
      <c r="G33" s="82"/>
      <c r="H33" s="82"/>
      <c r="I33" s="83"/>
    </row>
    <row r="34" spans="1:9" x14ac:dyDescent="0.3">
      <c r="A34" s="276"/>
      <c r="B34" s="277"/>
      <c r="C34" s="168" t="s">
        <v>80</v>
      </c>
      <c r="D34" s="168" t="s">
        <v>86</v>
      </c>
      <c r="E34" s="202">
        <v>32</v>
      </c>
      <c r="F34" s="168" t="s">
        <v>83</v>
      </c>
      <c r="G34" s="36"/>
      <c r="H34" s="205"/>
      <c r="I34" s="111">
        <f>E34*G34</f>
        <v>0</v>
      </c>
    </row>
    <row r="35" spans="1:9" x14ac:dyDescent="0.3">
      <c r="A35" s="276"/>
      <c r="B35" s="277"/>
      <c r="C35" s="65" t="s">
        <v>84</v>
      </c>
      <c r="D35" s="65" t="s">
        <v>87</v>
      </c>
      <c r="E35" s="78">
        <f>10*1500</f>
        <v>15000</v>
      </c>
      <c r="F35" s="65"/>
      <c r="G35" s="39"/>
      <c r="H35" s="205"/>
      <c r="I35" s="79">
        <f>E35*G35/100</f>
        <v>0</v>
      </c>
    </row>
    <row r="36" spans="1:9" x14ac:dyDescent="0.3">
      <c r="A36" s="276"/>
      <c r="B36" s="277"/>
      <c r="C36" s="65" t="s">
        <v>90</v>
      </c>
      <c r="D36" s="65" t="s">
        <v>88</v>
      </c>
      <c r="E36" s="78">
        <f>10*1500</f>
        <v>15000</v>
      </c>
      <c r="F36" s="65"/>
      <c r="G36" s="39"/>
      <c r="H36" s="205"/>
      <c r="I36" s="79">
        <f t="shared" ref="I36:I38" si="2">E36*G36/100</f>
        <v>0</v>
      </c>
    </row>
    <row r="37" spans="1:9" x14ac:dyDescent="0.3">
      <c r="A37" s="276"/>
      <c r="B37" s="277"/>
      <c r="C37" s="65" t="s">
        <v>82</v>
      </c>
      <c r="D37" s="65" t="s">
        <v>89</v>
      </c>
      <c r="E37" s="78">
        <f>22*350</f>
        <v>7700</v>
      </c>
      <c r="F37" s="65"/>
      <c r="G37" s="39"/>
      <c r="H37" s="205"/>
      <c r="I37" s="79">
        <f t="shared" si="2"/>
        <v>0</v>
      </c>
    </row>
    <row r="38" spans="1:9" ht="13.5" thickBot="1" x14ac:dyDescent="0.35">
      <c r="A38" s="281"/>
      <c r="B38" s="282"/>
      <c r="C38" s="56" t="s">
        <v>85</v>
      </c>
      <c r="D38" s="56" t="s">
        <v>89</v>
      </c>
      <c r="E38" s="91">
        <f>22*350</f>
        <v>7700</v>
      </c>
      <c r="F38" s="56"/>
      <c r="G38" s="42"/>
      <c r="H38" s="207"/>
      <c r="I38" s="92">
        <f t="shared" si="2"/>
        <v>0</v>
      </c>
    </row>
    <row r="39" spans="1:9" ht="13.5" thickBot="1" x14ac:dyDescent="0.35">
      <c r="A39" s="93"/>
      <c r="B39" s="94"/>
      <c r="C39" s="94"/>
      <c r="D39" s="94"/>
      <c r="E39" s="94"/>
      <c r="F39" s="94"/>
      <c r="G39" s="94"/>
      <c r="H39" s="95"/>
      <c r="I39" s="96">
        <f>SUM(I17:I38)</f>
        <v>0</v>
      </c>
    </row>
    <row r="40" spans="1:9" x14ac:dyDescent="0.3">
      <c r="A40" s="273" t="s">
        <v>92</v>
      </c>
      <c r="B40" s="275"/>
      <c r="C40" s="75" t="s">
        <v>149</v>
      </c>
      <c r="D40" s="76"/>
      <c r="E40" s="76"/>
      <c r="F40" s="76"/>
      <c r="G40" s="76"/>
      <c r="H40" s="76"/>
      <c r="I40" s="77"/>
    </row>
    <row r="41" spans="1:9" x14ac:dyDescent="0.3">
      <c r="A41" s="276" t="s">
        <v>8</v>
      </c>
      <c r="B41" s="277"/>
      <c r="C41" s="271" t="s">
        <v>93</v>
      </c>
      <c r="D41" s="65" t="s">
        <v>94</v>
      </c>
      <c r="E41" s="78">
        <v>25000</v>
      </c>
      <c r="F41" s="65"/>
      <c r="G41" s="97"/>
      <c r="H41" s="90"/>
      <c r="I41" s="79">
        <f>E41*G41</f>
        <v>0</v>
      </c>
    </row>
    <row r="42" spans="1:9" x14ac:dyDescent="0.3">
      <c r="A42" s="276"/>
      <c r="B42" s="277"/>
      <c r="C42" s="271"/>
      <c r="D42" s="65" t="s">
        <v>95</v>
      </c>
      <c r="E42" s="78">
        <v>25000</v>
      </c>
      <c r="F42" s="65"/>
      <c r="G42" s="97"/>
      <c r="H42" s="90"/>
      <c r="I42" s="79">
        <f>E42*G42</f>
        <v>0</v>
      </c>
    </row>
    <row r="43" spans="1:9" x14ac:dyDescent="0.3">
      <c r="A43" s="276" t="s">
        <v>9</v>
      </c>
      <c r="B43" s="277"/>
      <c r="C43" s="271" t="s">
        <v>96</v>
      </c>
      <c r="D43" s="65" t="s">
        <v>97</v>
      </c>
      <c r="E43" s="78">
        <v>200</v>
      </c>
      <c r="F43" s="65" t="s">
        <v>98</v>
      </c>
      <c r="G43" s="39"/>
      <c r="H43" s="90"/>
      <c r="I43" s="79">
        <f t="shared" ref="I43:I47" si="3">E43*G43</f>
        <v>0</v>
      </c>
    </row>
    <row r="44" spans="1:9" x14ac:dyDescent="0.3">
      <c r="A44" s="276"/>
      <c r="B44" s="277"/>
      <c r="C44" s="271"/>
      <c r="D44" s="65" t="s">
        <v>99</v>
      </c>
      <c r="E44" s="78">
        <v>200</v>
      </c>
      <c r="F44" s="65" t="s">
        <v>98</v>
      </c>
      <c r="G44" s="39"/>
      <c r="H44" s="90"/>
      <c r="I44" s="79">
        <f t="shared" si="3"/>
        <v>0</v>
      </c>
    </row>
    <row r="45" spans="1:9" x14ac:dyDescent="0.3">
      <c r="A45" s="276" t="s">
        <v>37</v>
      </c>
      <c r="B45" s="277"/>
      <c r="C45" s="271" t="s">
        <v>100</v>
      </c>
      <c r="D45" s="65" t="s">
        <v>101</v>
      </c>
      <c r="E45" s="78">
        <v>75</v>
      </c>
      <c r="F45" s="65" t="s">
        <v>98</v>
      </c>
      <c r="G45" s="39"/>
      <c r="H45" s="90"/>
      <c r="I45" s="79">
        <f t="shared" si="3"/>
        <v>0</v>
      </c>
    </row>
    <row r="46" spans="1:9" x14ac:dyDescent="0.3">
      <c r="A46" s="276"/>
      <c r="B46" s="277"/>
      <c r="C46" s="271"/>
      <c r="D46" s="65" t="s">
        <v>102</v>
      </c>
      <c r="E46" s="78">
        <v>150</v>
      </c>
      <c r="F46" s="65" t="s">
        <v>98</v>
      </c>
      <c r="G46" s="39"/>
      <c r="H46" s="90"/>
      <c r="I46" s="79">
        <f t="shared" si="3"/>
        <v>0</v>
      </c>
    </row>
    <row r="47" spans="1:9" ht="13.5" thickBot="1" x14ac:dyDescent="0.35">
      <c r="A47" s="269" t="s">
        <v>79</v>
      </c>
      <c r="B47" s="270"/>
      <c r="C47" s="56" t="s">
        <v>152</v>
      </c>
      <c r="D47" s="56" t="s">
        <v>103</v>
      </c>
      <c r="E47" s="91">
        <v>200</v>
      </c>
      <c r="F47" s="56" t="s">
        <v>104</v>
      </c>
      <c r="G47" s="42"/>
      <c r="H47" s="98"/>
      <c r="I47" s="92">
        <f t="shared" si="3"/>
        <v>0</v>
      </c>
    </row>
    <row r="48" spans="1:9" ht="13.5" thickBot="1" x14ac:dyDescent="0.35">
      <c r="A48" s="71"/>
      <c r="B48" s="72"/>
      <c r="C48" s="72"/>
      <c r="D48" s="72"/>
      <c r="E48" s="72"/>
      <c r="F48" s="72"/>
      <c r="G48" s="72"/>
      <c r="H48" s="73"/>
      <c r="I48" s="99">
        <f>SUM(I41:I47)</f>
        <v>0</v>
      </c>
    </row>
    <row r="49" spans="1:11" ht="13.5" thickBot="1" x14ac:dyDescent="0.35">
      <c r="A49" s="272" t="s">
        <v>150</v>
      </c>
      <c r="B49" s="272"/>
      <c r="C49" s="272"/>
      <c r="D49" s="272"/>
      <c r="E49" s="272"/>
      <c r="F49" s="101"/>
      <c r="G49" s="101"/>
      <c r="H49" s="102" t="s">
        <v>141</v>
      </c>
      <c r="I49" s="101">
        <f>I15+I39+I48</f>
        <v>0</v>
      </c>
      <c r="K49" s="100"/>
    </row>
  </sheetData>
  <sheetProtection algorithmName="SHA-512" hashValue="Xfunmf72nbygPHUs24IvLgaGA1BbPIfurYy/7+hag6j9OCSsnUZ+CMeE5AmaiqZri3oxM2Gcwuj/qVSA4Av7Vw==" saltValue="Nz0glfdmP/uuv1dU9zvAOg==" spinCount="100000" sheet="1" objects="1" scenarios="1"/>
  <mergeCells count="27">
    <mergeCell ref="A5:D5"/>
    <mergeCell ref="A17:B19"/>
    <mergeCell ref="C41:C42"/>
    <mergeCell ref="C43:C44"/>
    <mergeCell ref="A21:B29"/>
    <mergeCell ref="A33:B38"/>
    <mergeCell ref="C12:C14"/>
    <mergeCell ref="C6:I6"/>
    <mergeCell ref="A6:B6"/>
    <mergeCell ref="H28:H29"/>
    <mergeCell ref="H25:H26"/>
    <mergeCell ref="H17:H19"/>
    <mergeCell ref="E12:E14"/>
    <mergeCell ref="A7:B8"/>
    <mergeCell ref="C7:C8"/>
    <mergeCell ref="C9:C11"/>
    <mergeCell ref="A9:B11"/>
    <mergeCell ref="A12:B14"/>
    <mergeCell ref="C45:C46"/>
    <mergeCell ref="A49:E49"/>
    <mergeCell ref="A16:B16"/>
    <mergeCell ref="A40:B40"/>
    <mergeCell ref="A41:B42"/>
    <mergeCell ref="A43:B44"/>
    <mergeCell ref="A45:B46"/>
    <mergeCell ref="A47:B47"/>
    <mergeCell ref="A31:B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678C-914B-44AD-966F-001D43B6A45F}">
  <dimension ref="A1:R39"/>
  <sheetViews>
    <sheetView showGridLines="0" zoomScale="90" zoomScaleNormal="90" workbookViewId="0">
      <pane ySplit="6" topLeftCell="A7" activePane="bottomLeft" state="frozen"/>
      <selection pane="bottomLeft" activeCell="G38" sqref="G38"/>
    </sheetView>
  </sheetViews>
  <sheetFormatPr defaultColWidth="8.81640625" defaultRowHeight="13" x14ac:dyDescent="0.3"/>
  <cols>
    <col min="1" max="1" width="48.1796875" style="2" customWidth="1"/>
    <col min="2" max="2" width="11.1796875" style="2" customWidth="1"/>
    <col min="3" max="3" width="11.453125" style="2" customWidth="1"/>
    <col min="4" max="4" width="21.1796875" style="2" customWidth="1"/>
    <col min="5" max="5" width="29.1796875" style="2" bestFit="1" customWidth="1"/>
    <col min="6" max="6" width="20.453125" style="2" customWidth="1"/>
    <col min="7" max="7" width="18" style="2" customWidth="1"/>
    <col min="8" max="16384" width="8.81640625" style="2"/>
  </cols>
  <sheetData>
    <row r="1" spans="1:7" ht="15.5" x14ac:dyDescent="0.35">
      <c r="A1" s="164" t="s">
        <v>144</v>
      </c>
      <c r="B1" s="6"/>
      <c r="C1" s="6"/>
      <c r="D1" s="6"/>
      <c r="E1" s="6"/>
      <c r="F1" s="6"/>
      <c r="G1" s="6"/>
    </row>
    <row r="2" spans="1:7" s="104" customFormat="1" ht="28.4" customHeight="1" x14ac:dyDescent="0.3">
      <c r="A2" s="294" t="s">
        <v>165</v>
      </c>
      <c r="B2" s="294"/>
      <c r="C2" s="294"/>
      <c r="D2" s="294"/>
      <c r="E2" s="294"/>
      <c r="F2" s="9"/>
      <c r="G2" s="9"/>
    </row>
    <row r="3" spans="1:7" s="104" customFormat="1" ht="13.5" thickBot="1" x14ac:dyDescent="0.35">
      <c r="A3" s="9"/>
      <c r="B3" s="9"/>
      <c r="C3" s="9"/>
      <c r="D3" s="9"/>
      <c r="E3" s="9"/>
      <c r="F3" s="9"/>
      <c r="G3" s="9"/>
    </row>
    <row r="4" spans="1:7" ht="13.5" thickBot="1" x14ac:dyDescent="0.35">
      <c r="A4" s="192"/>
      <c r="B4" s="193" t="s">
        <v>106</v>
      </c>
      <c r="C4" s="193"/>
      <c r="D4" s="193"/>
      <c r="E4" s="193" t="s">
        <v>122</v>
      </c>
      <c r="F4" s="193" t="s">
        <v>107</v>
      </c>
      <c r="G4" s="194" t="s">
        <v>57</v>
      </c>
    </row>
    <row r="5" spans="1:7" ht="13.5" thickBot="1" x14ac:dyDescent="0.35">
      <c r="A5" s="195"/>
      <c r="B5" s="191" t="s">
        <v>12</v>
      </c>
      <c r="C5" s="191" t="s">
        <v>13</v>
      </c>
      <c r="D5" s="191" t="s">
        <v>108</v>
      </c>
      <c r="E5" s="191" t="s">
        <v>109</v>
      </c>
      <c r="F5" s="200"/>
      <c r="G5" s="196"/>
    </row>
    <row r="6" spans="1:7" ht="13.5" thickBot="1" x14ac:dyDescent="0.35">
      <c r="A6" s="197"/>
      <c r="B6" s="198"/>
      <c r="C6" s="198"/>
      <c r="D6" s="198" t="s">
        <v>110</v>
      </c>
      <c r="E6" s="198"/>
      <c r="F6" s="198" t="s">
        <v>111</v>
      </c>
      <c r="G6" s="199"/>
    </row>
    <row r="7" spans="1:7" x14ac:dyDescent="0.3">
      <c r="A7" s="127" t="s">
        <v>112</v>
      </c>
      <c r="B7" s="189"/>
      <c r="C7" s="189"/>
      <c r="D7" s="189"/>
      <c r="E7" s="190"/>
      <c r="F7" s="52"/>
      <c r="G7" s="131"/>
    </row>
    <row r="8" spans="1:7" x14ac:dyDescent="0.3">
      <c r="A8" s="107" t="s">
        <v>14</v>
      </c>
      <c r="B8" s="108">
        <v>1000000</v>
      </c>
      <c r="C8" s="108">
        <v>75000</v>
      </c>
      <c r="D8" s="108"/>
      <c r="E8" s="109"/>
      <c r="F8" s="110">
        <f>E8*(1+$F$5)</f>
        <v>0</v>
      </c>
      <c r="G8" s="111">
        <f>B8*F8+C8*2*F8</f>
        <v>0</v>
      </c>
    </row>
    <row r="9" spans="1:7" x14ac:dyDescent="0.3">
      <c r="A9" s="112" t="s">
        <v>15</v>
      </c>
      <c r="B9" s="113">
        <v>25000</v>
      </c>
      <c r="C9" s="113">
        <v>10000</v>
      </c>
      <c r="D9" s="113"/>
      <c r="E9" s="97"/>
      <c r="F9" s="114">
        <f>E9*(1+$F$5)</f>
        <v>0</v>
      </c>
      <c r="G9" s="79">
        <f>B9*F9+C9*2*F9</f>
        <v>0</v>
      </c>
    </row>
    <row r="10" spans="1:7" ht="13.5" thickBot="1" x14ac:dyDescent="0.35">
      <c r="A10" s="115" t="s">
        <v>16</v>
      </c>
      <c r="B10" s="116">
        <v>7500</v>
      </c>
      <c r="C10" s="116">
        <v>2500</v>
      </c>
      <c r="D10" s="116"/>
      <c r="E10" s="117"/>
      <c r="F10" s="118">
        <f>E10*(1+$F$5)</f>
        <v>0</v>
      </c>
      <c r="G10" s="92">
        <f>B10*F10+C10*2*F10</f>
        <v>0</v>
      </c>
    </row>
    <row r="11" spans="1:7" ht="13.5" thickBot="1" x14ac:dyDescent="0.35">
      <c r="A11" s="119"/>
      <c r="B11" s="120"/>
      <c r="C11" s="120"/>
      <c r="D11" s="120"/>
      <c r="E11" s="121"/>
      <c r="F11" s="122"/>
      <c r="G11" s="123">
        <f>SUM(G8:G10)</f>
        <v>0</v>
      </c>
    </row>
    <row r="12" spans="1:7" x14ac:dyDescent="0.3">
      <c r="A12" s="105" t="s">
        <v>113</v>
      </c>
      <c r="B12" s="124"/>
      <c r="C12" s="124"/>
      <c r="D12" s="124"/>
      <c r="E12" s="125"/>
      <c r="F12" s="126"/>
      <c r="G12" s="106"/>
    </row>
    <row r="13" spans="1:7" x14ac:dyDescent="0.3">
      <c r="A13" s="107" t="s">
        <v>17</v>
      </c>
      <c r="B13" s="108"/>
      <c r="C13" s="108"/>
      <c r="D13" s="108">
        <v>65000</v>
      </c>
      <c r="E13" s="109"/>
      <c r="F13" s="110">
        <f>E13*(1+$F$5)*1.18</f>
        <v>0</v>
      </c>
      <c r="G13" s="111">
        <f>D13*F13*2</f>
        <v>0</v>
      </c>
    </row>
    <row r="14" spans="1:7" x14ac:dyDescent="0.3">
      <c r="A14" s="112" t="s">
        <v>18</v>
      </c>
      <c r="B14" s="113"/>
      <c r="C14" s="113"/>
      <c r="D14" s="113">
        <v>25000</v>
      </c>
      <c r="E14" s="97"/>
      <c r="F14" s="114">
        <f>E14*(1+$F$5)*1.18</f>
        <v>0</v>
      </c>
      <c r="G14" s="79">
        <f t="shared" ref="G14:G15" si="0">D14*F14*2</f>
        <v>0</v>
      </c>
    </row>
    <row r="15" spans="1:7" x14ac:dyDescent="0.3">
      <c r="A15" s="112" t="s">
        <v>19</v>
      </c>
      <c r="B15" s="113"/>
      <c r="C15" s="113"/>
      <c r="D15" s="113">
        <v>5000</v>
      </c>
      <c r="E15" s="97"/>
      <c r="F15" s="114">
        <f>E15*(1+$F$5)*1.18</f>
        <v>0</v>
      </c>
      <c r="G15" s="79">
        <f t="shared" si="0"/>
        <v>0</v>
      </c>
    </row>
    <row r="16" spans="1:7" ht="19.399999999999999" customHeight="1" x14ac:dyDescent="0.3">
      <c r="A16" s="127" t="s">
        <v>114</v>
      </c>
      <c r="B16" s="128"/>
      <c r="C16" s="128"/>
      <c r="D16" s="128"/>
      <c r="E16" s="129"/>
      <c r="F16" s="130"/>
      <c r="G16" s="131"/>
    </row>
    <row r="17" spans="1:18" x14ac:dyDescent="0.3">
      <c r="A17" s="107" t="s">
        <v>115</v>
      </c>
      <c r="B17" s="108"/>
      <c r="C17" s="108"/>
      <c r="D17" s="108">
        <v>20000</v>
      </c>
      <c r="E17" s="109"/>
      <c r="F17" s="110">
        <f>E17*(1+$F$5)*1.18</f>
        <v>0</v>
      </c>
      <c r="G17" s="111">
        <f>D17*F17*2</f>
        <v>0</v>
      </c>
    </row>
    <row r="18" spans="1:18" x14ac:dyDescent="0.3">
      <c r="A18" s="112" t="s">
        <v>116</v>
      </c>
      <c r="B18" s="113"/>
      <c r="C18" s="113"/>
      <c r="D18" s="113">
        <v>80000</v>
      </c>
      <c r="E18" s="97"/>
      <c r="F18" s="114">
        <f>E18*(1+$F$5)*1.18</f>
        <v>0</v>
      </c>
      <c r="G18" s="79">
        <f t="shared" ref="G18:G21" si="1">D18*F18*2</f>
        <v>0</v>
      </c>
    </row>
    <row r="19" spans="1:18" x14ac:dyDescent="0.3">
      <c r="A19" s="112" t="s">
        <v>117</v>
      </c>
      <c r="B19" s="113"/>
      <c r="C19" s="113"/>
      <c r="D19" s="113">
        <v>7500</v>
      </c>
      <c r="E19" s="97"/>
      <c r="F19" s="114">
        <f>E19*(1+$F$5)*1.18</f>
        <v>0</v>
      </c>
      <c r="G19" s="79">
        <f t="shared" si="1"/>
        <v>0</v>
      </c>
    </row>
    <row r="20" spans="1:18" x14ac:dyDescent="0.3">
      <c r="A20" s="112" t="s">
        <v>21</v>
      </c>
      <c r="B20" s="113"/>
      <c r="C20" s="113"/>
      <c r="D20" s="113">
        <v>3000</v>
      </c>
      <c r="E20" s="97"/>
      <c r="F20" s="114">
        <f>E20*(1+$F$5)*1.18</f>
        <v>0</v>
      </c>
      <c r="G20" s="79">
        <f t="shared" si="1"/>
        <v>0</v>
      </c>
    </row>
    <row r="21" spans="1:18" x14ac:dyDescent="0.3">
      <c r="A21" s="112" t="s">
        <v>22</v>
      </c>
      <c r="B21" s="113"/>
      <c r="C21" s="113"/>
      <c r="D21" s="113">
        <v>500</v>
      </c>
      <c r="E21" s="97"/>
      <c r="F21" s="114">
        <f>E21*(1+$F$5)*1.18</f>
        <v>0</v>
      </c>
      <c r="G21" s="79">
        <f t="shared" si="1"/>
        <v>0</v>
      </c>
      <c r="Q21" s="6"/>
      <c r="R21" s="6"/>
    </row>
    <row r="22" spans="1:18" ht="19.399999999999999" customHeight="1" x14ac:dyDescent="0.3">
      <c r="A22" s="127" t="s">
        <v>154</v>
      </c>
      <c r="B22" s="128"/>
      <c r="C22" s="128"/>
      <c r="D22" s="128"/>
      <c r="E22" s="129"/>
      <c r="F22" s="130"/>
      <c r="G22" s="131"/>
    </row>
    <row r="23" spans="1:18" x14ac:dyDescent="0.3">
      <c r="A23" s="107" t="s">
        <v>20</v>
      </c>
      <c r="B23" s="108"/>
      <c r="C23" s="108"/>
      <c r="D23" s="108">
        <v>15000</v>
      </c>
      <c r="E23" s="109"/>
      <c r="F23" s="110">
        <f>E23*(1+$F$5)*1.18</f>
        <v>0</v>
      </c>
      <c r="G23" s="111">
        <f>D23*F23*2</f>
        <v>0</v>
      </c>
    </row>
    <row r="24" spans="1:18" x14ac:dyDescent="0.3">
      <c r="A24" s="112" t="s">
        <v>21</v>
      </c>
      <c r="B24" s="113"/>
      <c r="C24" s="113"/>
      <c r="D24" s="113">
        <v>10000</v>
      </c>
      <c r="E24" s="97"/>
      <c r="F24" s="114">
        <f t="shared" ref="F24:F25" si="2">E24*(1+$F$5)*1.18</f>
        <v>0</v>
      </c>
      <c r="G24" s="79">
        <f t="shared" ref="G24:G25" si="3">D24*F24*2</f>
        <v>0</v>
      </c>
    </row>
    <row r="25" spans="1:18" ht="13.5" thickBot="1" x14ac:dyDescent="0.35">
      <c r="A25" s="115" t="s">
        <v>22</v>
      </c>
      <c r="B25" s="116"/>
      <c r="C25" s="116"/>
      <c r="D25" s="116">
        <v>5000</v>
      </c>
      <c r="E25" s="117"/>
      <c r="F25" s="118">
        <f t="shared" si="2"/>
        <v>0</v>
      </c>
      <c r="G25" s="92">
        <f t="shared" si="3"/>
        <v>0</v>
      </c>
    </row>
    <row r="26" spans="1:18" ht="13.5" thickBot="1" x14ac:dyDescent="0.35">
      <c r="A26" s="44"/>
      <c r="B26" s="132"/>
      <c r="C26" s="132"/>
      <c r="D26" s="132"/>
      <c r="E26" s="133"/>
      <c r="F26" s="134"/>
      <c r="G26" s="135">
        <f>SUM(G13:G25)</f>
        <v>0</v>
      </c>
    </row>
    <row r="27" spans="1:18" x14ac:dyDescent="0.3">
      <c r="A27" s="136" t="s">
        <v>156</v>
      </c>
      <c r="B27" s="137" t="s">
        <v>118</v>
      </c>
      <c r="C27" s="137"/>
      <c r="D27" s="138"/>
      <c r="E27" s="244" t="s">
        <v>186</v>
      </c>
      <c r="F27" s="139"/>
      <c r="G27" s="140"/>
    </row>
    <row r="28" spans="1:18" x14ac:dyDescent="0.3">
      <c r="A28" s="112" t="s">
        <v>119</v>
      </c>
      <c r="B28" s="141">
        <v>15</v>
      </c>
      <c r="C28" s="141"/>
      <c r="D28" s="141"/>
      <c r="E28" s="39"/>
      <c r="F28" s="114">
        <f t="shared" ref="F28:F37" si="4">E28*(1+$F$5)</f>
        <v>0</v>
      </c>
      <c r="G28" s="79">
        <f>F28*B28</f>
        <v>0</v>
      </c>
    </row>
    <row r="29" spans="1:18" x14ac:dyDescent="0.3">
      <c r="A29" s="112" t="s">
        <v>120</v>
      </c>
      <c r="B29" s="141">
        <v>5</v>
      </c>
      <c r="C29" s="141"/>
      <c r="D29" s="141"/>
      <c r="E29" s="39"/>
      <c r="F29" s="114">
        <f t="shared" si="4"/>
        <v>0</v>
      </c>
      <c r="G29" s="79">
        <f t="shared" ref="G29:G31" si="5">F29*B29</f>
        <v>0</v>
      </c>
    </row>
    <row r="30" spans="1:18" x14ac:dyDescent="0.3">
      <c r="A30" s="112" t="s">
        <v>183</v>
      </c>
      <c r="B30" s="141">
        <v>2</v>
      </c>
      <c r="C30" s="141"/>
      <c r="D30" s="141"/>
      <c r="E30" s="39"/>
      <c r="F30" s="114">
        <f t="shared" si="4"/>
        <v>0</v>
      </c>
      <c r="G30" s="79">
        <f t="shared" si="5"/>
        <v>0</v>
      </c>
    </row>
    <row r="31" spans="1:18" ht="13.5" thickBot="1" x14ac:dyDescent="0.35">
      <c r="A31" s="115" t="s">
        <v>155</v>
      </c>
      <c r="B31" s="142">
        <v>10</v>
      </c>
      <c r="C31" s="142"/>
      <c r="D31" s="142"/>
      <c r="E31" s="42"/>
      <c r="F31" s="118">
        <f t="shared" si="4"/>
        <v>0</v>
      </c>
      <c r="G31" s="92">
        <f t="shared" si="5"/>
        <v>0</v>
      </c>
    </row>
    <row r="32" spans="1:18" ht="13.5" thickBot="1" x14ac:dyDescent="0.35">
      <c r="A32" s="44"/>
      <c r="B32" s="143"/>
      <c r="C32" s="143"/>
      <c r="D32" s="143"/>
      <c r="E32" s="144"/>
      <c r="F32" s="145"/>
      <c r="G32" s="135">
        <f>SUM(G28:G31)</f>
        <v>0</v>
      </c>
    </row>
    <row r="33" spans="1:9" x14ac:dyDescent="0.3">
      <c r="A33" s="136" t="s">
        <v>172</v>
      </c>
      <c r="B33" s="146"/>
      <c r="C33" s="243" t="s">
        <v>184</v>
      </c>
      <c r="D33" s="146"/>
      <c r="E33" s="244" t="s">
        <v>185</v>
      </c>
      <c r="F33" s="147"/>
      <c r="G33" s="140"/>
    </row>
    <row r="34" spans="1:9" x14ac:dyDescent="0.3">
      <c r="A34" s="112" t="s">
        <v>23</v>
      </c>
      <c r="B34" s="141" t="s">
        <v>24</v>
      </c>
      <c r="C34" s="113">
        <v>100000</v>
      </c>
      <c r="D34" s="148" t="s">
        <v>58</v>
      </c>
      <c r="E34" s="149"/>
      <c r="F34" s="90">
        <f t="shared" si="4"/>
        <v>0</v>
      </c>
      <c r="G34" s="79">
        <f>F34</f>
        <v>0</v>
      </c>
    </row>
    <row r="35" spans="1:9" x14ac:dyDescent="0.3">
      <c r="A35" s="112" t="s">
        <v>25</v>
      </c>
      <c r="B35" s="141" t="s">
        <v>24</v>
      </c>
      <c r="C35" s="113">
        <v>100000</v>
      </c>
      <c r="D35" s="148" t="s">
        <v>58</v>
      </c>
      <c r="E35" s="149"/>
      <c r="F35" s="90">
        <f t="shared" si="4"/>
        <v>0</v>
      </c>
      <c r="G35" s="79">
        <f t="shared" ref="G35:G37" si="6">F35</f>
        <v>0</v>
      </c>
    </row>
    <row r="36" spans="1:9" x14ac:dyDescent="0.3">
      <c r="A36" s="150" t="s">
        <v>26</v>
      </c>
      <c r="B36" s="141" t="s">
        <v>24</v>
      </c>
      <c r="C36" s="151">
        <v>25000</v>
      </c>
      <c r="D36" s="148" t="s">
        <v>58</v>
      </c>
      <c r="E36" s="152"/>
      <c r="F36" s="90">
        <f t="shared" si="4"/>
        <v>0</v>
      </c>
      <c r="G36" s="79">
        <f t="shared" si="6"/>
        <v>0</v>
      </c>
    </row>
    <row r="37" spans="1:9" ht="13.5" thickBot="1" x14ac:dyDescent="0.35">
      <c r="A37" s="153" t="s">
        <v>121</v>
      </c>
      <c r="B37" s="142" t="s">
        <v>24</v>
      </c>
      <c r="C37" s="154">
        <v>25000</v>
      </c>
      <c r="D37" s="155" t="s">
        <v>58</v>
      </c>
      <c r="E37" s="156"/>
      <c r="F37" s="98">
        <f t="shared" si="4"/>
        <v>0</v>
      </c>
      <c r="G37" s="92">
        <f t="shared" si="6"/>
        <v>0</v>
      </c>
    </row>
    <row r="38" spans="1:9" ht="13.5" thickBot="1" x14ac:dyDescent="0.35">
      <c r="A38" s="157"/>
      <c r="B38" s="158"/>
      <c r="C38" s="159"/>
      <c r="D38" s="160"/>
      <c r="E38" s="161"/>
      <c r="F38" s="162"/>
      <c r="G38" s="163">
        <f>SUM(G34:G37)</f>
        <v>0</v>
      </c>
    </row>
    <row r="39" spans="1:9" ht="13.5" thickBot="1" x14ac:dyDescent="0.35">
      <c r="A39" s="272" t="s">
        <v>153</v>
      </c>
      <c r="B39" s="272"/>
      <c r="C39" s="272"/>
      <c r="D39" s="272"/>
      <c r="E39" s="272"/>
      <c r="F39" s="101" t="s">
        <v>57</v>
      </c>
      <c r="G39" s="102">
        <f>G11+G26+G32+G38</f>
        <v>0</v>
      </c>
      <c r="I39" s="100"/>
    </row>
  </sheetData>
  <sheetProtection algorithmName="SHA-512" hashValue="hECB4BZ0oqtrsrzU5A5ma3/B4krlojDFtOInTb2E5ZTzZhG+UH7F0nfMTtWe+7V8q/LkXOFbX0I2HBqPZmRlvQ==" saltValue="e4XqQDOsagt/PMTSGAxBCA==" spinCount="100000" sheet="1" objects="1" scenarios="1"/>
  <mergeCells count="2">
    <mergeCell ref="A2:E2"/>
    <mergeCell ref="A39:E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64E4-7725-4EB4-B52B-C76FA73755C6}">
  <dimension ref="A1:P28"/>
  <sheetViews>
    <sheetView topLeftCell="A10" zoomScale="90" zoomScaleNormal="90" workbookViewId="0">
      <selection activeCell="Q20" sqref="Q20"/>
    </sheetView>
  </sheetViews>
  <sheetFormatPr defaultColWidth="8.81640625" defaultRowHeight="13" x14ac:dyDescent="0.3"/>
  <cols>
    <col min="1" max="1" width="2.81640625" style="6" customWidth="1"/>
    <col min="2" max="2" width="2.453125" style="6" customWidth="1"/>
    <col min="3" max="3" width="3.453125" style="6" customWidth="1"/>
    <col min="4" max="4" width="29.81640625" style="6" customWidth="1"/>
    <col min="5" max="5" width="63.81640625" style="6" customWidth="1"/>
    <col min="6" max="6" width="24.81640625" style="6" customWidth="1"/>
    <col min="7" max="7" width="22.81640625" style="2" customWidth="1"/>
    <col min="8" max="8" width="18.1796875" style="6" customWidth="1"/>
    <col min="9" max="16384" width="8.81640625" style="2"/>
  </cols>
  <sheetData>
    <row r="1" spans="1:8" s="104" customFormat="1" ht="18.649999999999999" customHeight="1" x14ac:dyDescent="0.35">
      <c r="A1" s="164" t="s">
        <v>175</v>
      </c>
      <c r="B1" s="9"/>
      <c r="C1" s="9"/>
      <c r="D1" s="9"/>
      <c r="E1" s="9"/>
      <c r="F1" s="9"/>
      <c r="G1" s="9"/>
      <c r="H1" s="9"/>
    </row>
    <row r="2" spans="1:8" s="104" customFormat="1" x14ac:dyDescent="0.3">
      <c r="A2" s="9" t="s">
        <v>169</v>
      </c>
      <c r="B2" s="9"/>
      <c r="C2" s="9"/>
      <c r="D2" s="9"/>
      <c r="E2" s="9"/>
      <c r="F2" s="9"/>
      <c r="G2" s="9"/>
      <c r="H2" s="9"/>
    </row>
    <row r="3" spans="1:8" ht="13.5" thickBot="1" x14ac:dyDescent="0.35">
      <c r="F3" s="212"/>
      <c r="G3" s="6"/>
    </row>
    <row r="4" spans="1:8" ht="27.65" customHeight="1" thickBot="1" x14ac:dyDescent="0.35">
      <c r="A4" s="213"/>
      <c r="B4" s="214"/>
      <c r="C4" s="214"/>
      <c r="D4" s="214"/>
      <c r="E4" s="214"/>
      <c r="F4" s="230" t="s">
        <v>166</v>
      </c>
      <c r="G4" s="230" t="s">
        <v>167</v>
      </c>
      <c r="H4" s="242" t="s">
        <v>178</v>
      </c>
    </row>
    <row r="5" spans="1:8" ht="13.5" thickBot="1" x14ac:dyDescent="0.35">
      <c r="A5" s="136" t="s">
        <v>7</v>
      </c>
      <c r="B5" s="300" t="s">
        <v>27</v>
      </c>
      <c r="C5" s="300"/>
      <c r="D5" s="300"/>
      <c r="E5" s="300"/>
      <c r="F5" s="146"/>
      <c r="G5" s="146"/>
      <c r="H5" s="215"/>
    </row>
    <row r="6" spans="1:8" ht="40.4" customHeight="1" x14ac:dyDescent="0.3">
      <c r="A6" s="295" t="s">
        <v>8</v>
      </c>
      <c r="B6" s="296"/>
      <c r="C6" s="297" t="s">
        <v>171</v>
      </c>
      <c r="D6" s="298"/>
      <c r="E6" s="299"/>
      <c r="F6" s="216"/>
      <c r="G6" s="217"/>
      <c r="H6" s="218"/>
    </row>
    <row r="7" spans="1:8" x14ac:dyDescent="0.3">
      <c r="A7" s="276"/>
      <c r="B7" s="277"/>
      <c r="C7" s="301"/>
      <c r="D7" s="302"/>
      <c r="E7" s="65" t="s">
        <v>51</v>
      </c>
      <c r="F7" s="35">
        <v>25</v>
      </c>
      <c r="G7" s="36"/>
      <c r="H7" s="54">
        <f>F7*G7*12</f>
        <v>0</v>
      </c>
    </row>
    <row r="8" spans="1:8" x14ac:dyDescent="0.3">
      <c r="A8" s="276"/>
      <c r="B8" s="277"/>
      <c r="C8" s="303"/>
      <c r="D8" s="304"/>
      <c r="E8" s="65" t="s">
        <v>52</v>
      </c>
      <c r="F8" s="64">
        <v>15</v>
      </c>
      <c r="G8" s="39"/>
      <c r="H8" s="68">
        <f t="shared" ref="H8:H9" si="0">F8*G8*12</f>
        <v>0</v>
      </c>
    </row>
    <row r="9" spans="1:8" ht="13.5" thickBot="1" x14ac:dyDescent="0.35">
      <c r="A9" s="281"/>
      <c r="B9" s="282"/>
      <c r="C9" s="305"/>
      <c r="D9" s="306"/>
      <c r="E9" s="56" t="s">
        <v>135</v>
      </c>
      <c r="F9" s="69">
        <v>2</v>
      </c>
      <c r="G9" s="42"/>
      <c r="H9" s="57">
        <f t="shared" si="0"/>
        <v>0</v>
      </c>
    </row>
    <row r="10" spans="1:8" ht="13.5" thickBot="1" x14ac:dyDescent="0.35">
      <c r="A10" s="119"/>
      <c r="B10" s="85"/>
      <c r="C10" s="85"/>
      <c r="D10" s="85"/>
      <c r="E10" s="85"/>
      <c r="F10" s="85"/>
      <c r="G10" s="87"/>
      <c r="H10" s="219">
        <f>SUM(H7:H9)</f>
        <v>0</v>
      </c>
    </row>
    <row r="11" spans="1:8" x14ac:dyDescent="0.3">
      <c r="A11" s="295" t="s">
        <v>9</v>
      </c>
      <c r="B11" s="307"/>
      <c r="C11" s="216" t="s">
        <v>28</v>
      </c>
      <c r="D11" s="217"/>
      <c r="E11" s="220"/>
      <c r="F11" s="240" t="s">
        <v>124</v>
      </c>
      <c r="G11" s="221" t="s">
        <v>53</v>
      </c>
      <c r="H11" s="171"/>
    </row>
    <row r="12" spans="1:8" x14ac:dyDescent="0.3">
      <c r="A12" s="276"/>
      <c r="B12" s="277"/>
      <c r="C12" s="168"/>
      <c r="D12" s="168" t="s">
        <v>29</v>
      </c>
      <c r="E12" s="168"/>
      <c r="F12" s="66">
        <v>100000</v>
      </c>
      <c r="G12" s="209"/>
      <c r="H12" s="222">
        <f t="shared" ref="H12:H19" si="1">F12*G12</f>
        <v>0</v>
      </c>
    </row>
    <row r="13" spans="1:8" x14ac:dyDescent="0.3">
      <c r="A13" s="276"/>
      <c r="B13" s="277"/>
      <c r="C13" s="65"/>
      <c r="D13" s="65" t="s">
        <v>30</v>
      </c>
      <c r="E13" s="65"/>
      <c r="F13" s="66">
        <v>625000</v>
      </c>
      <c r="G13" s="209"/>
      <c r="H13" s="222">
        <f t="shared" si="1"/>
        <v>0</v>
      </c>
    </row>
    <row r="14" spans="1:8" x14ac:dyDescent="0.3">
      <c r="A14" s="276"/>
      <c r="B14" s="277"/>
      <c r="C14" s="65"/>
      <c r="D14" s="65" t="s">
        <v>31</v>
      </c>
      <c r="E14" s="65"/>
      <c r="F14" s="66">
        <v>250000</v>
      </c>
      <c r="G14" s="209"/>
      <c r="H14" s="222">
        <f t="shared" si="1"/>
        <v>0</v>
      </c>
    </row>
    <row r="15" spans="1:8" x14ac:dyDescent="0.3">
      <c r="A15" s="276"/>
      <c r="B15" s="277"/>
      <c r="C15" s="65"/>
      <c r="D15" s="65" t="s">
        <v>32</v>
      </c>
      <c r="E15" s="65"/>
      <c r="F15" s="66">
        <v>375000</v>
      </c>
      <c r="G15" s="209"/>
      <c r="H15" s="222">
        <f t="shared" si="1"/>
        <v>0</v>
      </c>
    </row>
    <row r="16" spans="1:8" x14ac:dyDescent="0.3">
      <c r="A16" s="276"/>
      <c r="B16" s="277"/>
      <c r="C16" s="65"/>
      <c r="D16" s="65" t="s">
        <v>33</v>
      </c>
      <c r="E16" s="65"/>
      <c r="F16" s="66">
        <v>4500</v>
      </c>
      <c r="G16" s="209"/>
      <c r="H16" s="222">
        <f t="shared" si="1"/>
        <v>0</v>
      </c>
    </row>
    <row r="17" spans="1:16" x14ac:dyDescent="0.3">
      <c r="A17" s="276"/>
      <c r="B17" s="277"/>
      <c r="C17" s="65"/>
      <c r="D17" s="65" t="s">
        <v>34</v>
      </c>
      <c r="E17" s="65"/>
      <c r="F17" s="66">
        <v>250</v>
      </c>
      <c r="G17" s="209"/>
      <c r="H17" s="222">
        <f t="shared" si="1"/>
        <v>0</v>
      </c>
    </row>
    <row r="18" spans="1:16" x14ac:dyDescent="0.3">
      <c r="A18" s="276"/>
      <c r="B18" s="277"/>
      <c r="C18" s="65"/>
      <c r="D18" s="65" t="s">
        <v>35</v>
      </c>
      <c r="E18" s="65"/>
      <c r="F18" s="66">
        <v>7500</v>
      </c>
      <c r="G18" s="209"/>
      <c r="H18" s="222">
        <f t="shared" si="1"/>
        <v>0</v>
      </c>
    </row>
    <row r="19" spans="1:16" ht="13.5" thickBot="1" x14ac:dyDescent="0.35">
      <c r="A19" s="281"/>
      <c r="B19" s="282"/>
      <c r="C19" s="56"/>
      <c r="D19" s="56" t="s">
        <v>36</v>
      </c>
      <c r="E19" s="56"/>
      <c r="F19" s="70">
        <v>1250</v>
      </c>
      <c r="G19" s="210"/>
      <c r="H19" s="223">
        <f t="shared" si="1"/>
        <v>0</v>
      </c>
    </row>
    <row r="20" spans="1:16" ht="13.5" thickBot="1" x14ac:dyDescent="0.35">
      <c r="A20" s="44"/>
      <c r="B20" s="45"/>
      <c r="C20" s="45"/>
      <c r="D20" s="45"/>
      <c r="E20" s="45"/>
      <c r="F20" s="45"/>
      <c r="G20" s="224"/>
      <c r="H20" s="60">
        <f>SUM(H12:H19)</f>
        <v>0</v>
      </c>
    </row>
    <row r="21" spans="1:16" ht="13.5" thickBot="1" x14ac:dyDescent="0.35">
      <c r="A21" s="136" t="s">
        <v>10</v>
      </c>
      <c r="B21" s="300" t="s">
        <v>170</v>
      </c>
      <c r="C21" s="300"/>
      <c r="D21" s="300"/>
      <c r="E21" s="225"/>
      <c r="F21" s="241" t="s">
        <v>125</v>
      </c>
      <c r="G21" s="226" t="s">
        <v>179</v>
      </c>
      <c r="H21" s="215"/>
    </row>
    <row r="22" spans="1:16" x14ac:dyDescent="0.3">
      <c r="A22" s="295">
        <v>1</v>
      </c>
      <c r="B22" s="296"/>
      <c r="C22" s="53" t="s">
        <v>38</v>
      </c>
      <c r="D22" s="53"/>
      <c r="E22" s="53"/>
      <c r="F22" s="24">
        <v>5</v>
      </c>
      <c r="G22" s="25"/>
      <c r="H22" s="227">
        <f>F22*G22</f>
        <v>0</v>
      </c>
      <c r="J22" s="211"/>
      <c r="K22" s="211"/>
      <c r="L22" s="211"/>
      <c r="M22" s="211"/>
      <c r="N22" s="211"/>
      <c r="O22" s="211"/>
      <c r="P22" s="211"/>
    </row>
    <row r="23" spans="1:16" ht="13.5" thickBot="1" x14ac:dyDescent="0.35">
      <c r="A23" s="281"/>
      <c r="B23" s="282"/>
      <c r="C23" s="56" t="s">
        <v>126</v>
      </c>
      <c r="D23" s="56"/>
      <c r="E23" s="56"/>
      <c r="F23" s="69">
        <v>0.4</v>
      </c>
      <c r="G23" s="42"/>
      <c r="H23" s="57">
        <f t="shared" ref="H23" si="2">F23*G23</f>
        <v>0</v>
      </c>
    </row>
    <row r="24" spans="1:16" ht="13.5" thickBot="1" x14ac:dyDescent="0.35">
      <c r="A24" s="119"/>
      <c r="B24" s="85"/>
      <c r="C24" s="85"/>
      <c r="D24" s="85"/>
      <c r="E24" s="85"/>
      <c r="F24" s="228"/>
      <c r="G24" s="87"/>
      <c r="H24" s="219">
        <f>SUM(H22:H23)</f>
        <v>0</v>
      </c>
    </row>
    <row r="25" spans="1:16" x14ac:dyDescent="0.3">
      <c r="A25" s="295" t="s">
        <v>9</v>
      </c>
      <c r="B25" s="296"/>
      <c r="C25" s="299" t="s">
        <v>180</v>
      </c>
      <c r="D25" s="254"/>
      <c r="E25" s="255"/>
      <c r="F25" s="24">
        <v>35</v>
      </c>
      <c r="G25" s="25"/>
      <c r="H25" s="227">
        <f>F25*G25</f>
        <v>0</v>
      </c>
    </row>
    <row r="26" spans="1:16" ht="13.5" thickBot="1" x14ac:dyDescent="0.35">
      <c r="A26" s="281"/>
      <c r="B26" s="282"/>
      <c r="C26" s="308" t="s">
        <v>181</v>
      </c>
      <c r="D26" s="259"/>
      <c r="E26" s="260"/>
      <c r="F26" s="69">
        <v>12</v>
      </c>
      <c r="G26" s="42"/>
      <c r="H26" s="57">
        <f>F26*G26</f>
        <v>0</v>
      </c>
    </row>
    <row r="27" spans="1:16" ht="13.5" thickBot="1" x14ac:dyDescent="0.35">
      <c r="A27" s="119"/>
      <c r="B27" s="85"/>
      <c r="C27" s="85"/>
      <c r="D27" s="85"/>
      <c r="E27" s="85"/>
      <c r="F27" s="85"/>
      <c r="G27" s="87"/>
      <c r="H27" s="60">
        <f>SUM(H25:H26)</f>
        <v>0</v>
      </c>
    </row>
    <row r="28" spans="1:16" ht="13.5" thickBot="1" x14ac:dyDescent="0.35">
      <c r="A28" s="103"/>
      <c r="B28" s="103"/>
      <c r="C28" s="103"/>
      <c r="D28" s="103"/>
      <c r="E28" s="103" t="s">
        <v>54</v>
      </c>
      <c r="F28" s="229"/>
      <c r="G28" s="229" t="s">
        <v>55</v>
      </c>
      <c r="H28" s="102">
        <f>H10+H20+H24+H27</f>
        <v>0</v>
      </c>
      <c r="J28" s="100"/>
    </row>
  </sheetData>
  <sheetProtection algorithmName="SHA-512" hashValue="/L26gkBvqcBKKDY0sLq0+fnOWsAAvO7h8wtGn83TtB4GpbSVT2J3BqpAZFzsdtTmR37LIxeSlTYUhMvK0+W8Qw==" saltValue="5r9FIshXeaGcwreZ9P1D/Q==" spinCount="100000" sheet="1" objects="1" scenarios="1"/>
  <mergeCells count="10">
    <mergeCell ref="A25:B26"/>
    <mergeCell ref="C6:E6"/>
    <mergeCell ref="A6:B9"/>
    <mergeCell ref="B5:E5"/>
    <mergeCell ref="C7:D9"/>
    <mergeCell ref="B21:D21"/>
    <mergeCell ref="A11:B19"/>
    <mergeCell ref="A22:B23"/>
    <mergeCell ref="C26:E26"/>
    <mergeCell ref="C25:E25"/>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Samenvatting</vt:lpstr>
      <vt:lpstr>P1-Frontoffice</vt:lpstr>
      <vt:lpstr>P2-Grafische prod&amp; diensten</vt:lpstr>
      <vt:lpstr>P3-Materialen</vt:lpstr>
      <vt:lpstr>P4-MPS en losse apparaten</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Alten</dc:creator>
  <cp:lastModifiedBy>Weijers, mw. A.M.M. (Anne-Marie)</cp:lastModifiedBy>
  <dcterms:created xsi:type="dcterms:W3CDTF">2022-04-06T09:21:10Z</dcterms:created>
  <dcterms:modified xsi:type="dcterms:W3CDTF">2022-07-07T19:04:24Z</dcterms:modified>
</cp:coreProperties>
</file>