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09. Verwervingen\(EA) HOT azure landingzones\Te Publiceren aanbestedingsdocumenten\"/>
    </mc:Choice>
  </mc:AlternateContent>
  <xr:revisionPtr revIDLastSave="0" documentId="13_ncr:1_{E5B3D443-5DA2-4A24-863B-8D0BACDE82EA}" xr6:coauthVersionLast="47" xr6:coauthVersionMax="47" xr10:uidLastSave="{00000000-0000-0000-0000-000000000000}"/>
  <bookViews>
    <workbookView xWindow="-120" yWindow="-16320" windowWidth="29040" windowHeight="15840" xr2:uid="{00000000-000D-0000-FFFF-FFFF00000000}"/>
  </bookViews>
  <sheets>
    <sheet name="Prijzenblad" sheetId="12" r:id="rId1"/>
    <sheet name="Beoordeling algemene kwaliteit" sheetId="14" r:id="rId2"/>
    <sheet name="Beoordeling specifieke kwalitei" sheetId="13" r:id="rId3"/>
    <sheet name="Voorbeeld beoordeling" sheetId="15" r:id="rId4"/>
  </sheets>
  <definedNames>
    <definedName name="_xlnm.Print_Area" localSheetId="0">Prijzenblad!$A$1:$O$53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0" i="13" l="1"/>
  <c r="G17" i="13"/>
  <c r="O36" i="15"/>
  <c r="P36" i="15"/>
  <c r="Q36" i="15"/>
  <c r="R36" i="15"/>
  <c r="N36" i="15"/>
  <c r="I36" i="15"/>
  <c r="H36" i="15"/>
  <c r="E20" i="13"/>
  <c r="E28" i="13"/>
  <c r="G14" i="14"/>
  <c r="E14" i="14"/>
  <c r="I44" i="15"/>
  <c r="H44" i="15"/>
  <c r="R33" i="15"/>
  <c r="Q33" i="15"/>
  <c r="P33" i="15"/>
  <c r="O33" i="15"/>
  <c r="N33" i="15"/>
  <c r="I33" i="15"/>
  <c r="H33" i="15"/>
  <c r="N15" i="15"/>
  <c r="N46" i="15" s="1"/>
  <c r="R15" i="15"/>
  <c r="Q15" i="15"/>
  <c r="Q46" i="15" s="1"/>
  <c r="P15" i="15"/>
  <c r="P46" i="15" s="1"/>
  <c r="O15" i="15"/>
  <c r="O46" i="15" s="1"/>
  <c r="D36" i="12"/>
  <c r="J36" i="12"/>
  <c r="I36" i="12"/>
  <c r="O42" i="15"/>
  <c r="P42" i="15"/>
  <c r="Q42" i="15"/>
  <c r="R42" i="15"/>
  <c r="N42" i="15"/>
  <c r="I42" i="15"/>
  <c r="H42" i="15"/>
  <c r="G26" i="13"/>
  <c r="E26" i="13"/>
  <c r="P24" i="15"/>
  <c r="Q24" i="15"/>
  <c r="R24" i="15"/>
  <c r="P27" i="15"/>
  <c r="Q27" i="15"/>
  <c r="R27" i="15"/>
  <c r="R46" i="15"/>
  <c r="O27" i="15"/>
  <c r="N27" i="15"/>
  <c r="O24" i="15"/>
  <c r="N24" i="15"/>
  <c r="I27" i="15"/>
  <c r="H27" i="15"/>
  <c r="I24" i="15"/>
  <c r="H24" i="15"/>
  <c r="G44" i="15"/>
  <c r="E44" i="15"/>
  <c r="I15" i="15"/>
  <c r="I46" i="15" s="1"/>
  <c r="H15" i="15"/>
  <c r="H46" i="15" s="1"/>
  <c r="G15" i="15"/>
  <c r="E15" i="15"/>
  <c r="G28" i="13" l="1"/>
  <c r="H48" i="15"/>
  <c r="I48" i="15"/>
  <c r="R44" i="15"/>
  <c r="R48" i="15" s="1"/>
  <c r="Q44" i="15"/>
  <c r="Q48" i="15" s="1"/>
  <c r="P44" i="15"/>
  <c r="P48" i="15" s="1"/>
  <c r="N44" i="15"/>
  <c r="N48" i="15" s="1"/>
  <c r="O44" i="15"/>
  <c r="O48" i="15" s="1"/>
  <c r="L35" i="12"/>
  <c r="F21" i="12"/>
  <c r="F33" i="12"/>
  <c r="G33" i="12" s="1"/>
  <c r="J40" i="12"/>
  <c r="N32" i="12" s="1"/>
  <c r="O49" i="15" l="1"/>
  <c r="L32" i="12"/>
  <c r="Q53" i="15"/>
  <c r="N49" i="15"/>
  <c r="P49" i="15"/>
  <c r="Q49" i="15"/>
  <c r="R49" i="15"/>
  <c r="J48" i="15"/>
  <c r="N53" i="15"/>
  <c r="N7" i="12"/>
  <c r="N35" i="12"/>
  <c r="N20" i="12"/>
  <c r="O32" i="12" l="1"/>
  <c r="G9" i="12"/>
  <c r="L7" i="12" s="1"/>
  <c r="G36" i="12"/>
  <c r="O35" i="12" l="1"/>
  <c r="O7" i="12"/>
  <c r="G21" i="12"/>
  <c r="L20" i="12" s="1"/>
  <c r="G38" i="12" l="1"/>
  <c r="O20" i="12"/>
  <c r="O38" i="12" s="1"/>
</calcChain>
</file>

<file path=xl/sharedStrings.xml><?xml version="1.0" encoding="utf-8"?>
<sst xmlns="http://schemas.openxmlformats.org/spreadsheetml/2006/main" count="385" uniqueCount="173">
  <si>
    <t>Prijzenblad</t>
  </si>
  <si>
    <t>Koninklijke Bibliotheek RFP Azure Landing zone, migratie en managed services</t>
  </si>
  <si>
    <t>NB: alleen oranje gearceerde cellen invullen svp</t>
  </si>
  <si>
    <t>Instructie:  Inschrijver dient alleen de oranje cellen van het prijsblad in te vullen</t>
  </si>
  <si>
    <t>Onderdeel</t>
  </si>
  <si>
    <t>Aantal  dagen/jaar</t>
  </si>
  <si>
    <t>Periode / jaren</t>
  </si>
  <si>
    <t>Prijs (in €, excl. BTW)</t>
  </si>
  <si>
    <t>Totaal</t>
  </si>
  <si>
    <t>punten</t>
  </si>
  <si>
    <t>weging</t>
  </si>
  <si>
    <t>punten x weging</t>
  </si>
  <si>
    <t>Deel 1: Landing zone, prijs exclusief kosten Azure Cloud</t>
  </si>
  <si>
    <t>minimum prijs</t>
  </si>
  <si>
    <t>maximum prijs</t>
  </si>
  <si>
    <t>Ontwerp en implementatie Landing Zone(s). Fixed prijs</t>
  </si>
  <si>
    <t>Deel 2: Migratie, prijs exclusief kosten Azure Cloud</t>
  </si>
  <si>
    <t>Migratieplan onderdeel  1. API gateway. Fixed prijs</t>
  </si>
  <si>
    <t>Migratieplan onderdeel  2. Digitale Topstukken. Fixed prijs</t>
  </si>
  <si>
    <t>Migratieplan onderdeel  3. ESB. Fixed prijs</t>
  </si>
  <si>
    <t>Migratieplan onderdeel  4. Get-IT. Fixed prijs</t>
  </si>
  <si>
    <t>Migratieplan onderdeel  5. G!DS. Fixed prijs</t>
  </si>
  <si>
    <t>Migratieplan onderdeel  6. IBL. Fixed prijs</t>
  </si>
  <si>
    <t>Migratieplan onderdeel  7. KRS. Fixed prijs</t>
  </si>
  <si>
    <t>Migratieplan onderdeel  8. Ledensync. Fixed prijs</t>
  </si>
  <si>
    <t>Migratieplan onderdeel  9. WAAS. Fixed prijs</t>
  </si>
  <si>
    <t>Deel 3: Managed Services</t>
  </si>
  <si>
    <t>Onderdeel 0. Beheer Landingszone op basis van 9 applicaties (base-line) fixed prijs</t>
  </si>
  <si>
    <t>Onderdeel 1. API gateway. Fixed prijs</t>
  </si>
  <si>
    <t>Onderdeel  2. Digitale Topstukken. Fixed prijs</t>
  </si>
  <si>
    <t>Onderdeel  3. ESB. Fixed prijs</t>
  </si>
  <si>
    <t>Onderdeel  4. Get-IT. Fixed prijs</t>
  </si>
  <si>
    <t>Onderdeel  5. G!DS. Fixed prijs</t>
  </si>
  <si>
    <t>Onderdeel  6. IBL. Fixed prijs</t>
  </si>
  <si>
    <t>Onderdeel  7. KRS. Fixed prijs</t>
  </si>
  <si>
    <t>Onderdeel  8. Ledensync. Fixed prijs</t>
  </si>
  <si>
    <t>Onderdeel  9. WAAS. Fixed prijs</t>
  </si>
  <si>
    <t>Uurtarief /Consultancy*</t>
  </si>
  <si>
    <t>Totalen (exclusief kosten Azure Cloud)</t>
  </si>
  <si>
    <t>Totaalscore punten prijs:</t>
  </si>
  <si>
    <t>* Toelichting uurtarief/consultancy</t>
  </si>
  <si>
    <t>·       Aantal dagen zijn indicatief. Hieraan kunnen geen rechten worden ontleend;</t>
  </si>
  <si>
    <t>·       De aangeboden tarieven liggen in ieder geval vast gedurende de initiële duur van de overeenkomst. Bij verlengingen kan opdrachtnemer een voorstel indienen voor tariefsaanpassing;</t>
  </si>
  <si>
    <t>·        Op elk gevraagd onderdeel is een tarief aangeboden;</t>
  </si>
  <si>
    <t>·        Het prijsblad is rechtsgeldig ondertekend.</t>
  </si>
  <si>
    <t xml:space="preserve">Het prijzenblad is rechtsgeldig ondertekend. </t>
  </si>
  <si>
    <t>Voor akkoord</t>
  </si>
  <si>
    <t>Organisatie</t>
  </si>
  <si>
    <t>Naam rechtsgeldig vertegenwoordiger</t>
  </si>
  <si>
    <t>Functie rechtsgeldig vertegenwoordiger</t>
  </si>
  <si>
    <t>Datum</t>
  </si>
  <si>
    <t>Handtekening</t>
  </si>
  <si>
    <t>Algemene kwaliteit</t>
  </si>
  <si>
    <t>nummer</t>
  </si>
  <si>
    <t>onderdeel</t>
  </si>
  <si>
    <t>vraag</t>
  </si>
  <si>
    <t>max beoordeling</t>
  </si>
  <si>
    <t>max punten</t>
  </si>
  <si>
    <t>minimale beoordeling</t>
  </si>
  <si>
    <t>minimale punten</t>
  </si>
  <si>
    <t>Max. aantal pagina's (A4)</t>
  </si>
  <si>
    <t xml:space="preserve">Bijlage toegestaan? </t>
  </si>
  <si>
    <t>A1</t>
  </si>
  <si>
    <t>Landingzone</t>
  </si>
  <si>
    <t>In welke mate heeft uw organisatie zelf ervaring met de inrichting van landingzones t.b.v. Azure en kunt u deze ervaring aantonen?</t>
  </si>
  <si>
    <t>++</t>
  </si>
  <si>
    <t>-</t>
  </si>
  <si>
    <t>Nee</t>
  </si>
  <si>
    <t>beheer van applicatie</t>
  </si>
  <si>
    <t>beheer infrastructuur</t>
  </si>
  <si>
    <t>A2</t>
  </si>
  <si>
    <t>Migratie</t>
  </si>
  <si>
    <t>In welke mate heeft uw organisatie zelf ervaring met de migratie van de verschillende soorten applicaties (A-, B, C en D applicaties zie figuur 2 in aanbestedingsleidraad) naar Azure en kunt u deze ervaring aantonen?</t>
  </si>
  <si>
    <t>A3</t>
  </si>
  <si>
    <t>Managed services</t>
  </si>
  <si>
    <t>In welke mate heeft uw organisatie zelf ervaring met managed services (zoals uitgevraagd) en kunt u deze ervaring aantonen?</t>
  </si>
  <si>
    <t>A4</t>
  </si>
  <si>
    <t>Doorontwikkeling</t>
  </si>
  <si>
    <t xml:space="preserve">In welke mate heeft uw organisatie zelf ervaring met (door)ontwikkeling van applicaties in Azure (cloud native apps/App modernization en kunt u deze ervaring aantonen? </t>
  </si>
  <si>
    <t>vermenigvuldingsfactor kwaliteit:</t>
  </si>
  <si>
    <t>maximaal:</t>
  </si>
  <si>
    <t>minimaal:</t>
  </si>
  <si>
    <t>Wijze van scoring</t>
  </si>
  <si>
    <t>Score</t>
  </si>
  <si>
    <t>Punten</t>
  </si>
  <si>
    <t>Toelichting score</t>
  </si>
  <si>
    <t>Ervaring  is ruim en onderbouwd. Indien ervaring niet is onderbouwd  2 trap lagere score</t>
  </si>
  <si>
    <t>+</t>
  </si>
  <si>
    <t>Ervaring is naar voldoende en onderbouwd. Indien ervaring niet is onderbouwd 2 trap lagere score</t>
  </si>
  <si>
    <t>+/-</t>
  </si>
  <si>
    <t>Ervaring is beperkt en onderbouwd. Indien ervaring niet is onderbouwd 1 trap lagere score.</t>
  </si>
  <si>
    <t>Ervaring is uiterst beperkt (minimaal slechts 1 referentie). Indien er geen ervaring kan worden aangetoond uitsluiting/knock out.</t>
  </si>
  <si>
    <t>Specifieke kwaliteit</t>
  </si>
  <si>
    <t>Max aantal pagina's (A4)</t>
  </si>
  <si>
    <t>S1</t>
  </si>
  <si>
    <t>Beschrijf de aanpak voor het ontwerpen van de Landing Zone op Microsoft Azure, gebaseerd op het Enterprise Scale Landing Zone concept.</t>
  </si>
  <si>
    <t>Ja</t>
  </si>
  <si>
    <t>S2</t>
  </si>
  <si>
    <t>Beschrijf uw aanpak voor de bouw van de Landing Zone.</t>
  </si>
  <si>
    <t>S3</t>
  </si>
  <si>
    <t>De KB heeft een sterke voorkeur voor het gebruik van Terra form. Gebruikt u specifieke automatiseringsproducten voor bouw en onderhoud van de Cloud Landing Zone? Zo ja, kunt u uw automatiseringsplatform beschrijven en hoe deze met Terra form integreren?</t>
  </si>
  <si>
    <t>subtot:</t>
  </si>
  <si>
    <t>S4</t>
  </si>
  <si>
    <t>Geef een samenvatting van de technische stappen van de API gateway, op welke manier u downtijd voorkomt tijdens de migratie en de verwachte inzet van de Koninklijke Bibliotheek. Tevens hoe impact/aanpassingen voor ILS/IT partners wordt beperkt.</t>
  </si>
  <si>
    <t>S5</t>
  </si>
  <si>
    <t>Hoe ziet het migratieplan voor de KB er op hoofdlijnen uit?</t>
  </si>
  <si>
    <t>S6</t>
  </si>
  <si>
    <t>Beschrijf hoe u de IT afdeling van de Koninklijke Bibliotheek zal ondersteunen bij het ontwerp van de API-gateway.</t>
  </si>
  <si>
    <t>S7</t>
  </si>
  <si>
    <t xml:space="preserve">Beschrijf uw aanpak voor het optimaliseren van kosten en operaties specifiek voor de API Gateway in de Managed Services. </t>
  </si>
  <si>
    <t>S8</t>
  </si>
  <si>
    <t>Beschrijf uw expertise en ervaringen op het gebied van API-management in de Azure Cloud. Geef aan hoeveel ervaren medewerkers u heeft en welke valkuilen zij al tegengekomen zijn. Hier verwachten we ook advies van u als expert.</t>
  </si>
  <si>
    <t>S9</t>
  </si>
  <si>
    <t>Beschrijf hoe u de toekomst van de API-gateway ziet en hoe u een rol kan spelen in het leveren van de Managed Services op de API-applicatie en hoe deze rol meerwaarde aan de Koninklijke Bibliotheek levert.</t>
  </si>
  <si>
    <t>S10</t>
  </si>
  <si>
    <t xml:space="preserve">Beschrijf uw aanpak voor onderhoud van de Cloud Landing Zone. Hierin wordt ook de SLA/XLA zoals in het programma van eisen reeds uitgevraagd meebeoordeeld. </t>
  </si>
  <si>
    <t>S11</t>
  </si>
  <si>
    <t xml:space="preserve">Beschrijf hoe u omgaat met app modernization </t>
  </si>
  <si>
    <t>S12</t>
  </si>
  <si>
    <t>Beschrijf hoe u omgaat met cloud native ontwikkeling</t>
  </si>
  <si>
    <t>S13</t>
  </si>
  <si>
    <t>Algemeen</t>
  </si>
  <si>
    <t>De KB heeft de wens om haar dienstverlening ISO27017 compliant te laten zijn. Beschrijf hoe u daar invulling aan gaat geven bij opdracht.</t>
  </si>
  <si>
    <t>S14</t>
  </si>
  <si>
    <t>Om de mogelijkheden om te wisselen van Publieke Cloud Provider open te houden, wenst de Koninklijke Bibliotheek de Lock-in op uw automatiseringsplatform en/of tooling tot een minimum te beperken. Kunt u de risico's van een potentiële Lock-in beschrijven, een beschrijving van uw voorbeeld exit plan en welke maatregelen u neemt om deze zo klein mogelijk te houden.</t>
  </si>
  <si>
    <t>S15</t>
  </si>
  <si>
    <t>Beschrijf uw visie op het partnership met de KB</t>
  </si>
  <si>
    <t>S16</t>
  </si>
  <si>
    <t>Wat is uw bijdrage aan solution architectuur en ontwerp/aanpak en optimalisatie</t>
  </si>
  <si>
    <t>S17</t>
  </si>
  <si>
    <t xml:space="preserve">Wat is uw algemene expert rol en toegevoegde waarde? </t>
  </si>
  <si>
    <t>NB Weging = x 0,5</t>
  </si>
  <si>
    <t>Totaal:</t>
  </si>
  <si>
    <t>Aanbieding met aantoonbaar een flinke meerwaarde voor de KB.</t>
  </si>
  <si>
    <t>Aanbieding met aantoonbaar een meerwaarde.</t>
  </si>
  <si>
    <t>Aanbieding met aantoonbaar een beperkte meerwaarde.</t>
  </si>
  <si>
    <t>Aanbieding zonder aantoonbare meerwaarde</t>
  </si>
  <si>
    <t>--</t>
  </si>
  <si>
    <t>knock out</t>
  </si>
  <si>
    <t>Aanbieding zonder aantoonbaar aan het verwachte minimum te voldoen.</t>
  </si>
  <si>
    <t>Voorbeeld totaal beoordeling</t>
  </si>
  <si>
    <t>Voorbeeld waarbij op kwaliteit wordt gegund</t>
  </si>
  <si>
    <t>Voorbeeld waarbij op prijs wordt gegund</t>
  </si>
  <si>
    <t>Leverancier 1</t>
  </si>
  <si>
    <t>Leverancier 2</t>
  </si>
  <si>
    <t>Leverancier 3</t>
  </si>
  <si>
    <t>Leverancier 4</t>
  </si>
  <si>
    <t>Leverancier 5</t>
  </si>
  <si>
    <t>In welke mate heeft uw organisatie zelf ervaring met de migratie van applicaties naar Azure en kunt u deze ervaring aantonen?</t>
  </si>
  <si>
    <t>Hoe ziet het migratieplan voor de KB er op hoofdlijnen uit</t>
  </si>
  <si>
    <t>Beschrijf hoe u de Koninklijke Bibliotheek IT afdeling zal ondersteunen bij het ontwerp van de API-gateway.</t>
  </si>
  <si>
    <t>Beschrijf uw expertise en ervaringen op het gebied van API-management in de Azure Cloud. Geef aan hoeveel ervaren medewerkers u heeft en welke valkuilen zij al tegengekomen zijn. Hier verwacht we ook advies van u als expert.</t>
  </si>
  <si>
    <t>Bijdrage aan solution architectuur en ontwerp/aanpak en optimalisatie</t>
  </si>
  <si>
    <t xml:space="preserve">Bijdrage algemene expert rol en toegevoegde waarde </t>
  </si>
  <si>
    <t>Totaal specifieke kwaliteit</t>
  </si>
  <si>
    <t>Vermenigvuldigingsfactor</t>
  </si>
  <si>
    <t>verschil in % tussen 1 en 2</t>
  </si>
  <si>
    <t>Totaalscore kwaliteit</t>
  </si>
  <si>
    <t>dus keuze op uitsluitend kwaliteit</t>
  </si>
  <si>
    <t>GUNNING</t>
  </si>
  <si>
    <t>(rangorde)</t>
  </si>
  <si>
    <t>Indien verschil tussen rang 1,2 en evt 3 groter is dan 5% dan bepaald de kwaliteitsscore de gunning.</t>
  </si>
  <si>
    <t>verschil in tussen 1-2 in %</t>
  </si>
  <si>
    <t>verschil in tussen 1-3 in %</t>
  </si>
  <si>
    <t>Indien verschil kleiner is dan 5%  van rang op kwaliteit binnen de 5% gerekend vanaf best scorende inschrijver op kwaliteit bepaald alleen de prijs de score binnen de 5%.</t>
  </si>
  <si>
    <t>dus keuze op uitsluitend prijs</t>
  </si>
  <si>
    <t>3 doet niet mee in 5% marge, keuze op uitsluitend prijs tussen rang 1 en 2</t>
  </si>
  <si>
    <t>Kortom in dat geval krijgt de goedkoopste binnen de 5% best scorende inschrijvers de gunning.</t>
  </si>
  <si>
    <t>Prijs</t>
  </si>
  <si>
    <t>Puntenscore prijs</t>
  </si>
  <si>
    <t>omdat lev 1 de laagste prijs heeft</t>
  </si>
  <si>
    <t>Integraal all-in uurtarief (incl additionele kosten), tevens van toepassing op (door-)ontwikkeling.  Indicatie gebaseerd op 12 dagen per jaar.</t>
  </si>
  <si>
    <t xml:space="preserve">NB Weging = x 1,5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</si>
</sst>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-[$€-2]\ * #,##0.00_-;\-[$€-2]\ * #,##0.00_-;_-[$€-2]\ * &quot;-&quot;??_-;_-@_-"/>
    <numFmt numFmtId="165" formatCode="_ [$€-2]\ * #,##0.00_ ;_ [$€-2]\ * \-#,##0.00_ ;_ [$€-2]\ * &quot;-&quot;??_ ;_ @_ "/>
    <numFmt numFmtId="166" formatCode="_ &quot;€&quot;\ * #,##0_ ;_ &quot;€&quot;\ * \-#,##0_ ;_ &quot;€&quot;\ * &quot;-&quot;??_ ;_ @_ 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9"/>
      <color theme="0"/>
      <name val="Arial"/>
      <family val="2"/>
    </font>
    <font>
      <b/>
      <sz val="9"/>
      <name val="Arial"/>
      <family val="2"/>
    </font>
    <font>
      <sz val="9"/>
      <color theme="0"/>
      <name val="Arial"/>
      <family val="2"/>
    </font>
    <font>
      <b/>
      <sz val="10"/>
      <color theme="1"/>
      <name val="Arial"/>
      <family val="2"/>
    </font>
    <font>
      <sz val="9"/>
      <name val="Arial"/>
      <family val="2"/>
    </font>
    <font>
      <sz val="8"/>
      <name val="Calibri"/>
      <family val="2"/>
      <scheme val="minor"/>
    </font>
    <font>
      <b/>
      <sz val="10"/>
      <color rgb="FFFF0000"/>
      <name val="Arial"/>
      <family val="2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i/>
      <sz val="11"/>
      <color theme="1"/>
      <name val="Arial"/>
      <family val="2"/>
    </font>
    <font>
      <b/>
      <sz val="12"/>
      <color rgb="FFFFFFFF"/>
      <name val="Arial"/>
      <family val="2"/>
    </font>
    <font>
      <b/>
      <sz val="11"/>
      <color theme="1"/>
      <name val="Arial"/>
      <family val="2"/>
    </font>
    <font>
      <sz val="14"/>
      <color theme="1"/>
      <name val="Arial"/>
      <family val="2"/>
    </font>
    <font>
      <sz val="9"/>
      <color theme="1"/>
      <name val="Arial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CBA05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BA052"/>
      </left>
      <right style="medium">
        <color rgb="FFCBA052"/>
      </right>
      <top style="medium">
        <color rgb="FFCBA052"/>
      </top>
      <bottom style="medium">
        <color rgb="FFCBA052"/>
      </bottom>
      <diagonal/>
    </border>
    <border>
      <left/>
      <right style="medium">
        <color rgb="FFCBA052"/>
      </right>
      <top style="medium">
        <color rgb="FFCBA052"/>
      </top>
      <bottom style="medium">
        <color rgb="FFCBA052"/>
      </bottom>
      <diagonal/>
    </border>
    <border>
      <left style="medium">
        <color rgb="FFCBA052"/>
      </left>
      <right style="medium">
        <color rgb="FFCBA052"/>
      </right>
      <top/>
      <bottom style="medium">
        <color rgb="FFCBA052"/>
      </bottom>
      <diagonal/>
    </border>
    <border>
      <left/>
      <right style="medium">
        <color rgb="FFCBA052"/>
      </right>
      <top/>
      <bottom style="medium">
        <color rgb="FFCBA05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69">
    <xf numFmtId="0" fontId="0" fillId="0" borderId="0" xfId="0"/>
    <xf numFmtId="0" fontId="2" fillId="2" borderId="0" xfId="0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3" fillId="2" borderId="0" xfId="0" applyFont="1" applyFill="1" applyBorder="1"/>
    <xf numFmtId="0" fontId="4" fillId="2" borderId="0" xfId="0" applyFont="1" applyFill="1" applyAlignment="1">
      <alignment vertical="center"/>
    </xf>
    <xf numFmtId="0" fontId="5" fillId="5" borderId="0" xfId="0" applyFont="1" applyFill="1" applyBorder="1" applyAlignment="1">
      <alignment horizontal="left" vertical="center"/>
    </xf>
    <xf numFmtId="0" fontId="5" fillId="5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left" vertical="top"/>
    </xf>
    <xf numFmtId="0" fontId="5" fillId="2" borderId="0" xfId="0" applyFont="1" applyFill="1" applyBorder="1" applyAlignment="1">
      <alignment horizontal="center" vertical="top" wrapText="1"/>
    </xf>
    <xf numFmtId="0" fontId="6" fillId="2" borderId="0" xfId="0" applyFont="1" applyFill="1" applyBorder="1" applyAlignment="1">
      <alignment horizontal="left" vertical="top"/>
    </xf>
    <xf numFmtId="49" fontId="4" fillId="2" borderId="2" xfId="0" applyNumberFormat="1" applyFont="1" applyFill="1" applyBorder="1" applyAlignment="1">
      <alignment vertical="top"/>
    </xf>
    <xf numFmtId="164" fontId="4" fillId="2" borderId="1" xfId="0" applyNumberFormat="1" applyFont="1" applyFill="1" applyBorder="1" applyAlignment="1">
      <alignment vertical="top"/>
    </xf>
    <xf numFmtId="0" fontId="3" fillId="2" borderId="0" xfId="0" applyFont="1" applyFill="1" applyBorder="1" applyAlignment="1">
      <alignment horizontal="center" vertical="top"/>
    </xf>
    <xf numFmtId="0" fontId="4" fillId="2" borderId="0" xfId="0" applyFont="1" applyFill="1" applyBorder="1" applyAlignment="1">
      <alignment vertical="top"/>
    </xf>
    <xf numFmtId="164" fontId="4" fillId="2" borderId="0" xfId="0" applyNumberFormat="1" applyFont="1" applyFill="1" applyBorder="1" applyAlignment="1">
      <alignment vertical="top"/>
    </xf>
    <xf numFmtId="0" fontId="3" fillId="2" borderId="0" xfId="0" applyFont="1" applyFill="1" applyBorder="1" applyAlignment="1">
      <alignment horizontal="left" vertical="top"/>
    </xf>
    <xf numFmtId="0" fontId="3" fillId="5" borderId="1" xfId="0" applyFont="1" applyFill="1" applyBorder="1" applyAlignment="1">
      <alignment horizontal="center" vertical="top"/>
    </xf>
    <xf numFmtId="0" fontId="4" fillId="2" borderId="1" xfId="0" applyFont="1" applyFill="1" applyBorder="1" applyAlignment="1">
      <alignment vertical="top"/>
    </xf>
    <xf numFmtId="0" fontId="4" fillId="2" borderId="1" xfId="0" applyFont="1" applyFill="1" applyBorder="1" applyAlignment="1">
      <alignment vertical="top" wrapText="1"/>
    </xf>
    <xf numFmtId="0" fontId="5" fillId="5" borderId="0" xfId="0" applyFont="1" applyFill="1" applyAlignment="1">
      <alignment vertical="top"/>
    </xf>
    <xf numFmtId="0" fontId="7" fillId="5" borderId="0" xfId="0" applyFont="1" applyFill="1" applyAlignment="1">
      <alignment vertical="top"/>
    </xf>
    <xf numFmtId="164" fontId="5" fillId="5" borderId="0" xfId="0" applyNumberFormat="1" applyFont="1" applyFill="1" applyAlignment="1">
      <alignment vertical="top"/>
    </xf>
    <xf numFmtId="0" fontId="4" fillId="0" borderId="1" xfId="0" applyFont="1" applyBorder="1" applyAlignment="1" applyProtection="1">
      <alignment horizontal="left" vertical="center" wrapText="1"/>
    </xf>
    <xf numFmtId="0" fontId="8" fillId="2" borderId="0" xfId="0" applyFont="1" applyFill="1" applyAlignment="1">
      <alignment vertical="top"/>
    </xf>
    <xf numFmtId="0" fontId="8" fillId="2" borderId="0" xfId="0" applyFont="1" applyFill="1" applyBorder="1"/>
    <xf numFmtId="165" fontId="4" fillId="2" borderId="1" xfId="0" applyNumberFormat="1" applyFont="1" applyFill="1" applyBorder="1" applyAlignment="1">
      <alignment vertical="top"/>
    </xf>
    <xf numFmtId="0" fontId="4" fillId="2" borderId="0" xfId="0" applyFont="1" applyFill="1" applyBorder="1" applyAlignment="1">
      <alignment vertical="top" wrapText="1"/>
    </xf>
    <xf numFmtId="166" fontId="4" fillId="2" borderId="0" xfId="4" applyNumberFormat="1" applyFont="1" applyFill="1" applyBorder="1" applyAlignment="1">
      <alignment vertical="top"/>
    </xf>
    <xf numFmtId="166" fontId="4" fillId="2" borderId="0" xfId="4" applyNumberFormat="1" applyFont="1" applyFill="1" applyAlignment="1">
      <alignment vertical="top"/>
    </xf>
    <xf numFmtId="43" fontId="4" fillId="2" borderId="0" xfId="0" applyNumberFormat="1" applyFont="1" applyFill="1" applyAlignment="1">
      <alignment vertical="top"/>
    </xf>
    <xf numFmtId="43" fontId="4" fillId="2" borderId="0" xfId="0" applyNumberFormat="1" applyFont="1" applyFill="1" applyBorder="1" applyAlignment="1">
      <alignment vertical="top"/>
    </xf>
    <xf numFmtId="0" fontId="7" fillId="7" borderId="1" xfId="0" applyFont="1" applyFill="1" applyBorder="1" applyAlignment="1">
      <alignment horizontal="center" vertical="center"/>
    </xf>
    <xf numFmtId="0" fontId="7" fillId="7" borderId="8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vertical="center"/>
    </xf>
    <xf numFmtId="0" fontId="7" fillId="7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right" vertical="top"/>
    </xf>
    <xf numFmtId="43" fontId="3" fillId="2" borderId="1" xfId="0" applyNumberFormat="1" applyFont="1" applyFill="1" applyBorder="1" applyAlignment="1">
      <alignment vertical="top"/>
    </xf>
    <xf numFmtId="166" fontId="4" fillId="2" borderId="12" xfId="4" applyNumberFormat="1" applyFont="1" applyFill="1" applyBorder="1" applyAlignment="1">
      <alignment vertical="top"/>
    </xf>
    <xf numFmtId="166" fontId="4" fillId="2" borderId="11" xfId="4" applyNumberFormat="1" applyFont="1" applyFill="1" applyBorder="1" applyAlignment="1">
      <alignment vertical="top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top"/>
    </xf>
    <xf numFmtId="164" fontId="3" fillId="3" borderId="1" xfId="0" applyNumberFormat="1" applyFont="1" applyFill="1" applyBorder="1" applyAlignment="1">
      <alignment vertical="top"/>
    </xf>
    <xf numFmtId="164" fontId="4" fillId="4" borderId="4" xfId="0" applyNumberFormat="1" applyFont="1" applyFill="1" applyBorder="1" applyAlignment="1" applyProtection="1">
      <alignment vertical="top"/>
      <protection locked="0"/>
    </xf>
    <xf numFmtId="164" fontId="4" fillId="4" borderId="13" xfId="0" applyNumberFormat="1" applyFont="1" applyFill="1" applyBorder="1" applyAlignment="1" applyProtection="1">
      <alignment vertical="top"/>
      <protection locked="0"/>
    </xf>
    <xf numFmtId="0" fontId="2" fillId="4" borderId="2" xfId="0" applyFont="1" applyFill="1" applyBorder="1" applyAlignment="1">
      <alignment vertical="top"/>
    </xf>
    <xf numFmtId="0" fontId="2" fillId="4" borderId="3" xfId="0" applyFont="1" applyFill="1" applyBorder="1" applyAlignment="1">
      <alignment vertical="top"/>
    </xf>
    <xf numFmtId="0" fontId="2" fillId="4" borderId="14" xfId="0" applyFont="1" applyFill="1" applyBorder="1" applyAlignment="1">
      <alignment vertical="top"/>
    </xf>
    <xf numFmtId="166" fontId="4" fillId="2" borderId="0" xfId="0" applyNumberFormat="1" applyFont="1" applyFill="1" applyAlignment="1">
      <alignment vertical="top"/>
    </xf>
    <xf numFmtId="0" fontId="2" fillId="0" borderId="18" xfId="0" applyFont="1" applyBorder="1" applyAlignment="1">
      <alignment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justify" vertical="center" wrapText="1"/>
    </xf>
    <xf numFmtId="0" fontId="2" fillId="0" borderId="14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justify" vertical="center" wrapText="1"/>
    </xf>
    <xf numFmtId="0" fontId="4" fillId="9" borderId="0" xfId="0" applyFont="1" applyFill="1"/>
    <xf numFmtId="0" fontId="4" fillId="0" borderId="1" xfId="0" applyFont="1" applyBorder="1"/>
    <xf numFmtId="0" fontId="3" fillId="0" borderId="18" xfId="0" applyFont="1" applyBorder="1" applyAlignment="1">
      <alignment vertical="center" wrapText="1"/>
    </xf>
    <xf numFmtId="0" fontId="2" fillId="0" borderId="17" xfId="0" quotePrefix="1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right" vertical="center" wrapText="1"/>
    </xf>
    <xf numFmtId="0" fontId="4" fillId="0" borderId="0" xfId="0" applyFont="1" applyAlignment="1">
      <alignment horizontal="right"/>
    </xf>
    <xf numFmtId="0" fontId="9" fillId="0" borderId="1" xfId="0" applyFont="1" applyBorder="1" applyAlignment="1">
      <alignment vertical="center" wrapText="1"/>
    </xf>
    <xf numFmtId="0" fontId="12" fillId="0" borderId="0" xfId="0" applyFont="1"/>
    <xf numFmtId="0" fontId="14" fillId="10" borderId="8" xfId="0" applyFont="1" applyFill="1" applyBorder="1"/>
    <xf numFmtId="0" fontId="14" fillId="10" borderId="1" xfId="0" applyFont="1" applyFill="1" applyBorder="1" applyAlignment="1">
      <alignment wrapText="1"/>
    </xf>
    <xf numFmtId="0" fontId="12" fillId="0" borderId="1" xfId="0" applyFont="1" applyBorder="1"/>
    <xf numFmtId="0" fontId="12" fillId="0" borderId="1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1" xfId="0" applyFont="1" applyFill="1" applyBorder="1"/>
    <xf numFmtId="0" fontId="12" fillId="9" borderId="0" xfId="0" applyFont="1" applyFill="1"/>
    <xf numFmtId="0" fontId="12" fillId="9" borderId="0" xfId="0" applyFont="1" applyFill="1" applyAlignment="1">
      <alignment horizontal="left" vertical="center"/>
    </xf>
    <xf numFmtId="0" fontId="12" fillId="9" borderId="0" xfId="0" applyFont="1" applyFill="1" applyAlignment="1">
      <alignment horizontal="center" vertical="center"/>
    </xf>
    <xf numFmtId="0" fontId="12" fillId="9" borderId="0" xfId="0" applyFont="1" applyFill="1" applyAlignment="1">
      <alignment horizontal="center"/>
    </xf>
    <xf numFmtId="0" fontId="12" fillId="9" borderId="3" xfId="0" applyFont="1" applyFill="1" applyBorder="1" applyAlignment="1">
      <alignment horizontal="center"/>
    </xf>
    <xf numFmtId="0" fontId="12" fillId="9" borderId="3" xfId="0" applyFont="1" applyFill="1" applyBorder="1" applyAlignment="1">
      <alignment horizontal="left"/>
    </xf>
    <xf numFmtId="0" fontId="12" fillId="9" borderId="14" xfId="0" applyFont="1" applyFill="1" applyBorder="1" applyAlignment="1">
      <alignment horizontal="left"/>
    </xf>
    <xf numFmtId="0" fontId="12" fillId="9" borderId="25" xfId="0" applyFont="1" applyFill="1" applyBorder="1" applyAlignment="1"/>
    <xf numFmtId="0" fontId="12" fillId="9" borderId="26" xfId="0" applyFont="1" applyFill="1" applyBorder="1" applyAlignment="1"/>
    <xf numFmtId="0" fontId="15" fillId="8" borderId="15" xfId="0" applyFont="1" applyFill="1" applyBorder="1" applyAlignment="1">
      <alignment vertical="center" wrapText="1"/>
    </xf>
    <xf numFmtId="0" fontId="15" fillId="8" borderId="16" xfId="0" applyFont="1" applyFill="1" applyBorder="1" applyAlignment="1">
      <alignment vertical="center" wrapText="1"/>
    </xf>
    <xf numFmtId="0" fontId="14" fillId="10" borderId="1" xfId="0" applyFont="1" applyFill="1" applyBorder="1"/>
    <xf numFmtId="0" fontId="14" fillId="10" borderId="1" xfId="0" applyFont="1" applyFill="1" applyBorder="1" applyAlignment="1">
      <alignment horizontal="left" vertical="top" wrapText="1"/>
    </xf>
    <xf numFmtId="0" fontId="12" fillId="11" borderId="1" xfId="0" applyFont="1" applyFill="1" applyBorder="1" applyAlignment="1">
      <alignment horizontal="left" vertical="center"/>
    </xf>
    <xf numFmtId="0" fontId="12" fillId="0" borderId="1" xfId="0" applyFont="1" applyBorder="1" applyAlignment="1">
      <alignment wrapText="1"/>
    </xf>
    <xf numFmtId="0" fontId="12" fillId="0" borderId="0" xfId="0" applyFont="1" applyAlignment="1">
      <alignment horizontal="right"/>
    </xf>
    <xf numFmtId="0" fontId="12" fillId="0" borderId="1" xfId="0" applyFont="1" applyBorder="1" applyAlignment="1">
      <alignment horizontal="right"/>
    </xf>
    <xf numFmtId="0" fontId="12" fillId="0" borderId="1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4" fillId="0" borderId="0" xfId="0" applyFont="1" applyAlignment="1">
      <alignment horizontal="justify" vertical="center"/>
    </xf>
    <xf numFmtId="0" fontId="17" fillId="0" borderId="0" xfId="0" applyFont="1"/>
    <xf numFmtId="0" fontId="14" fillId="10" borderId="2" xfId="0" applyFont="1" applyFill="1" applyBorder="1" applyAlignment="1">
      <alignment wrapText="1"/>
    </xf>
    <xf numFmtId="0" fontId="14" fillId="12" borderId="1" xfId="0" applyFont="1" applyFill="1" applyBorder="1" applyAlignment="1">
      <alignment horizontal="center" vertical="center" wrapText="1"/>
    </xf>
    <xf numFmtId="0" fontId="14" fillId="13" borderId="1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/>
    </xf>
    <xf numFmtId="2" fontId="16" fillId="0" borderId="1" xfId="0" applyNumberFormat="1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9" borderId="1" xfId="0" applyFont="1" applyFill="1" applyBorder="1" applyAlignment="1">
      <alignment horizontal="center" vertical="center"/>
    </xf>
    <xf numFmtId="0" fontId="4" fillId="0" borderId="0" xfId="0" applyFont="1"/>
    <xf numFmtId="2" fontId="12" fillId="0" borderId="0" xfId="0" applyNumberFormat="1" applyFont="1" applyAlignment="1">
      <alignment horizontal="center" vertical="center"/>
    </xf>
    <xf numFmtId="0" fontId="16" fillId="0" borderId="0" xfId="0" applyFont="1" applyAlignment="1">
      <alignment horizontal="right"/>
    </xf>
    <xf numFmtId="0" fontId="12" fillId="12" borderId="1" xfId="0" applyFont="1" applyFill="1" applyBorder="1" applyAlignment="1">
      <alignment horizontal="center" vertical="center"/>
    </xf>
    <xf numFmtId="1" fontId="12" fillId="0" borderId="0" xfId="0" applyNumberFormat="1" applyFont="1" applyAlignment="1">
      <alignment horizontal="center" vertical="center"/>
    </xf>
    <xf numFmtId="0" fontId="12" fillId="0" borderId="0" xfId="0" quotePrefix="1" applyFont="1"/>
    <xf numFmtId="10" fontId="12" fillId="0" borderId="0" xfId="5" applyNumberFormat="1" applyFont="1" applyBorder="1" applyAlignment="1">
      <alignment horizontal="center" vertical="center"/>
    </xf>
    <xf numFmtId="0" fontId="12" fillId="0" borderId="0" xfId="0" applyFont="1" applyBorder="1" applyAlignment="1">
      <alignment horizontal="left" vertical="top" wrapText="1"/>
    </xf>
    <xf numFmtId="0" fontId="16" fillId="0" borderId="2" xfId="0" applyFont="1" applyBorder="1"/>
    <xf numFmtId="0" fontId="16" fillId="0" borderId="3" xfId="0" applyFont="1" applyBorder="1"/>
    <xf numFmtId="0" fontId="16" fillId="0" borderId="14" xfId="0" applyFont="1" applyBorder="1"/>
    <xf numFmtId="0" fontId="16" fillId="0" borderId="0" xfId="0" applyFont="1"/>
    <xf numFmtId="0" fontId="16" fillId="0" borderId="1" xfId="0" applyFont="1" applyBorder="1" applyAlignment="1">
      <alignment horizontal="center" vertical="center"/>
    </xf>
    <xf numFmtId="0" fontId="16" fillId="9" borderId="0" xfId="0" applyFont="1" applyFill="1" applyAlignment="1">
      <alignment horizontal="right"/>
    </xf>
    <xf numFmtId="0" fontId="12" fillId="2" borderId="1" xfId="0" applyFont="1" applyFill="1" applyBorder="1" applyAlignment="1">
      <alignment horizontal="center" vertical="center"/>
    </xf>
    <xf numFmtId="166" fontId="7" fillId="2" borderId="0" xfId="0" applyNumberFormat="1" applyFont="1" applyFill="1" applyAlignment="1">
      <alignment vertical="top"/>
    </xf>
    <xf numFmtId="43" fontId="18" fillId="6" borderId="10" xfId="3" applyFont="1" applyFill="1" applyBorder="1" applyAlignment="1">
      <alignment horizontal="center" vertical="center"/>
    </xf>
    <xf numFmtId="10" fontId="18" fillId="2" borderId="10" xfId="5" applyNumberFormat="1" applyFont="1" applyFill="1" applyBorder="1" applyAlignment="1">
      <alignment horizontal="center" vertical="center"/>
    </xf>
    <xf numFmtId="43" fontId="18" fillId="2" borderId="10" xfId="0" applyNumberFormat="1" applyFont="1" applyFill="1" applyBorder="1" applyAlignment="1">
      <alignment horizontal="center" vertical="center"/>
    </xf>
    <xf numFmtId="44" fontId="4" fillId="4" borderId="1" xfId="0" applyNumberFormat="1" applyFont="1" applyFill="1" applyBorder="1" applyAlignment="1" applyProtection="1">
      <alignment vertical="top"/>
      <protection locked="0"/>
    </xf>
    <xf numFmtId="0" fontId="12" fillId="0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top"/>
    </xf>
    <xf numFmtId="0" fontId="12" fillId="9" borderId="3" xfId="0" applyFont="1" applyFill="1" applyBorder="1" applyAlignment="1">
      <alignment horizontal="center" vertical="center"/>
    </xf>
    <xf numFmtId="0" fontId="12" fillId="9" borderId="14" xfId="0" applyFont="1" applyFill="1" applyBorder="1" applyAlignment="1">
      <alignment horizontal="center" vertical="center"/>
    </xf>
    <xf numFmtId="43" fontId="4" fillId="2" borderId="8" xfId="0" applyNumberFormat="1" applyFont="1" applyFill="1" applyBorder="1" applyAlignment="1">
      <alignment horizontal="center" vertical="center"/>
    </xf>
    <xf numFmtId="43" fontId="4" fillId="2" borderId="10" xfId="0" applyNumberFormat="1" applyFont="1" applyFill="1" applyBorder="1" applyAlignment="1">
      <alignment horizontal="center" vertical="center"/>
    </xf>
    <xf numFmtId="43" fontId="4" fillId="2" borderId="9" xfId="0" applyNumberFormat="1" applyFont="1" applyFill="1" applyBorder="1" applyAlignment="1">
      <alignment horizontal="center" vertical="center"/>
    </xf>
    <xf numFmtId="43" fontId="4" fillId="6" borderId="8" xfId="3" applyFont="1" applyFill="1" applyBorder="1" applyAlignment="1">
      <alignment horizontal="center" vertical="center"/>
    </xf>
    <xf numFmtId="43" fontId="4" fillId="6" borderId="10" xfId="3" applyFont="1" applyFill="1" applyBorder="1" applyAlignment="1">
      <alignment horizontal="center" vertical="center"/>
    </xf>
    <xf numFmtId="10" fontId="4" fillId="2" borderId="8" xfId="5" applyNumberFormat="1" applyFont="1" applyFill="1" applyBorder="1" applyAlignment="1">
      <alignment horizontal="center" vertical="center"/>
    </xf>
    <xf numFmtId="10" fontId="4" fillId="2" borderId="10" xfId="5" applyNumberFormat="1" applyFont="1" applyFill="1" applyBorder="1" applyAlignment="1">
      <alignment horizontal="center" vertical="center"/>
    </xf>
    <xf numFmtId="44" fontId="4" fillId="4" borderId="1" xfId="2" applyFont="1" applyFill="1" applyBorder="1" applyAlignment="1" applyProtection="1">
      <alignment horizontal="center" vertical="top" wrapText="1"/>
      <protection locked="0"/>
    </xf>
    <xf numFmtId="0" fontId="4" fillId="2" borderId="2" xfId="0" applyFont="1" applyFill="1" applyBorder="1" applyAlignment="1">
      <alignment horizontal="center" vertical="top"/>
    </xf>
    <xf numFmtId="0" fontId="4" fillId="2" borderId="3" xfId="0" applyFont="1" applyFill="1" applyBorder="1" applyAlignment="1">
      <alignment horizontal="center" vertical="top"/>
    </xf>
    <xf numFmtId="0" fontId="4" fillId="2" borderId="5" xfId="0" applyFont="1" applyFill="1" applyBorder="1" applyAlignment="1">
      <alignment horizontal="center" vertical="top"/>
    </xf>
    <xf numFmtId="0" fontId="4" fillId="2" borderId="0" xfId="0" applyFont="1" applyFill="1" applyBorder="1" applyAlignment="1">
      <alignment horizontal="center" vertical="top"/>
    </xf>
    <xf numFmtId="0" fontId="4" fillId="2" borderId="6" xfId="0" applyFont="1" applyFill="1" applyBorder="1" applyAlignment="1">
      <alignment horizontal="center" vertical="top"/>
    </xf>
    <xf numFmtId="0" fontId="4" fillId="2" borderId="7" xfId="0" applyFont="1" applyFill="1" applyBorder="1" applyAlignment="1">
      <alignment horizontal="center" vertical="top"/>
    </xf>
    <xf numFmtId="43" fontId="4" fillId="6" borderId="9" xfId="3" applyFont="1" applyFill="1" applyBorder="1" applyAlignment="1">
      <alignment horizontal="center" vertical="center"/>
    </xf>
    <xf numFmtId="10" fontId="4" fillId="2" borderId="9" xfId="5" applyNumberFormat="1" applyFont="1" applyFill="1" applyBorder="1" applyAlignment="1">
      <alignment horizontal="center" vertical="center"/>
    </xf>
    <xf numFmtId="0" fontId="12" fillId="9" borderId="25" xfId="0" applyFont="1" applyFill="1" applyBorder="1" applyAlignment="1">
      <alignment horizontal="center"/>
    </xf>
    <xf numFmtId="0" fontId="12" fillId="9" borderId="26" xfId="0" applyFont="1" applyFill="1" applyBorder="1" applyAlignment="1">
      <alignment horizontal="center"/>
    </xf>
    <xf numFmtId="0" fontId="12" fillId="9" borderId="3" xfId="0" applyFont="1" applyFill="1" applyBorder="1" applyAlignment="1">
      <alignment horizontal="center" vertical="center"/>
    </xf>
    <xf numFmtId="0" fontId="12" fillId="9" borderId="14" xfId="0" applyFont="1" applyFill="1" applyBorder="1" applyAlignment="1">
      <alignment horizontal="center" vertical="center"/>
    </xf>
    <xf numFmtId="0" fontId="16" fillId="0" borderId="0" xfId="0" applyFont="1" applyAlignment="1">
      <alignment horizontal="left" vertical="center"/>
    </xf>
    <xf numFmtId="0" fontId="16" fillId="0" borderId="7" xfId="0" applyFont="1" applyBorder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3" fillId="0" borderId="7" xfId="0" applyFont="1" applyBorder="1" applyAlignment="1">
      <alignment horizontal="left" vertical="center"/>
    </xf>
    <xf numFmtId="0" fontId="12" fillId="0" borderId="8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2" fillId="11" borderId="1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left" vertical="top" wrapText="1"/>
    </xf>
    <xf numFmtId="10" fontId="12" fillId="0" borderId="1" xfId="5" applyNumberFormat="1" applyFont="1" applyBorder="1" applyAlignment="1">
      <alignment horizontal="center" vertical="center"/>
    </xf>
    <xf numFmtId="0" fontId="12" fillId="0" borderId="27" xfId="0" applyFont="1" applyBorder="1" applyAlignment="1">
      <alignment horizontal="center" wrapText="1"/>
    </xf>
    <xf numFmtId="0" fontId="12" fillId="0" borderId="26" xfId="0" applyFont="1" applyBorder="1" applyAlignment="1">
      <alignment horizontal="center" wrapText="1"/>
    </xf>
    <xf numFmtId="0" fontId="12" fillId="0" borderId="6" xfId="0" applyFont="1" applyBorder="1" applyAlignment="1">
      <alignment horizontal="center" wrapText="1"/>
    </xf>
    <xf numFmtId="0" fontId="12" fillId="0" borderId="28" xfId="0" applyFont="1" applyBorder="1" applyAlignment="1">
      <alignment horizontal="center" wrapText="1"/>
    </xf>
    <xf numFmtId="0" fontId="12" fillId="0" borderId="19" xfId="0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center" vertical="center" wrapText="1"/>
    </xf>
    <xf numFmtId="0" fontId="12" fillId="0" borderId="22" xfId="0" applyFont="1" applyBorder="1" applyAlignment="1">
      <alignment horizontal="center" vertical="center" wrapText="1"/>
    </xf>
    <xf numFmtId="0" fontId="12" fillId="0" borderId="23" xfId="0" applyFont="1" applyBorder="1" applyAlignment="1">
      <alignment horizontal="center" vertical="center" wrapText="1"/>
    </xf>
    <xf numFmtId="0" fontId="12" fillId="0" borderId="24" xfId="0" applyFont="1" applyBorder="1" applyAlignment="1">
      <alignment horizontal="center" vertical="center" wrapText="1"/>
    </xf>
    <xf numFmtId="0" fontId="12" fillId="0" borderId="0" xfId="0" applyFont="1" applyAlignment="1">
      <alignment horizontal="left" wrapText="1"/>
    </xf>
    <xf numFmtId="0" fontId="12" fillId="11" borderId="8" xfId="0" applyFont="1" applyFill="1" applyBorder="1" applyAlignment="1">
      <alignment horizontal="center" vertical="center"/>
    </xf>
    <xf numFmtId="0" fontId="12" fillId="11" borderId="9" xfId="0" applyFont="1" applyFill="1" applyBorder="1" applyAlignment="1">
      <alignment horizontal="center" vertical="center"/>
    </xf>
    <xf numFmtId="0" fontId="12" fillId="11" borderId="10" xfId="0" applyFont="1" applyFill="1" applyBorder="1" applyAlignment="1">
      <alignment horizontal="center" vertical="center"/>
    </xf>
  </cellXfs>
  <cellStyles count="8">
    <cellStyle name="Komma" xfId="3" builtinId="3"/>
    <cellStyle name="Procent" xfId="5" builtinId="5"/>
    <cellStyle name="Standaard" xfId="0" builtinId="0"/>
    <cellStyle name="Valuta" xfId="4" builtinId="4"/>
    <cellStyle name="Valuta 2" xfId="2" xr:uid="{B20C9B64-6A30-4C03-8658-DB2DF81B189E}"/>
    <cellStyle name="Valuta 2 2" xfId="7" xr:uid="{4C1722D1-099E-4FB5-AA16-F4DC544EC6BF}"/>
    <cellStyle name="Valuta 3" xfId="1" xr:uid="{7E5B8F2A-AA10-4983-A311-FFFBADA9C1FD}"/>
    <cellStyle name="Valuta 3 2" xfId="6" xr:uid="{608F47C7-41D3-4DCA-AC11-2CC943901678}"/>
  </cellStyles>
  <dxfs count="0"/>
  <tableStyles count="0" defaultTableStyle="TableStyleMedium2" defaultPivotStyle="PivotStyleLight16"/>
  <colors>
    <mruColors>
      <color rgb="FFFBAF3F"/>
      <color rgb="FF99C671"/>
      <color rgb="FF5E303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P58"/>
  <sheetViews>
    <sheetView showGridLines="0" tabSelected="1" zoomScaleNormal="100" workbookViewId="0">
      <selection activeCell="G51" sqref="G51"/>
    </sheetView>
  </sheetViews>
  <sheetFormatPr defaultColWidth="9.44140625" defaultRowHeight="11.4" x14ac:dyDescent="0.3"/>
  <cols>
    <col min="1" max="1" width="1.5546875" style="2" customWidth="1"/>
    <col min="2" max="2" width="4.109375" style="2" customWidth="1"/>
    <col min="3" max="3" width="68.5546875" style="2" customWidth="1"/>
    <col min="4" max="4" width="15.44140625" style="2" customWidth="1"/>
    <col min="5" max="5" width="14.44140625" style="2" customWidth="1"/>
    <col min="6" max="6" width="17.44140625" style="2" customWidth="1"/>
    <col min="7" max="7" width="18.44140625" style="2" customWidth="1"/>
    <col min="8" max="8" width="3.109375" style="2" customWidth="1"/>
    <col min="9" max="9" width="12.5546875" style="2" customWidth="1"/>
    <col min="10" max="10" width="13.44140625" style="2" customWidth="1"/>
    <col min="11" max="11" width="1.5546875" style="2" customWidth="1"/>
    <col min="12" max="12" width="11.44140625" style="2" customWidth="1"/>
    <col min="13" max="13" width="2.5546875" style="2" customWidth="1"/>
    <col min="14" max="14" width="9.44140625" style="2"/>
    <col min="15" max="15" width="12" style="2" customWidth="1"/>
    <col min="16" max="16384" width="9.44140625" style="2"/>
  </cols>
  <sheetData>
    <row r="1" spans="2:16" s="1" customFormat="1" ht="13.2" x14ac:dyDescent="0.3">
      <c r="B1" s="23" t="s">
        <v>0</v>
      </c>
    </row>
    <row r="2" spans="2:16" s="1" customFormat="1" ht="13.2" x14ac:dyDescent="0.25">
      <c r="B2" s="24" t="s">
        <v>1</v>
      </c>
      <c r="F2" s="45" t="s">
        <v>2</v>
      </c>
      <c r="G2" s="46"/>
      <c r="H2" s="47"/>
    </row>
    <row r="3" spans="2:16" ht="12" x14ac:dyDescent="0.25">
      <c r="B3" s="3"/>
    </row>
    <row r="4" spans="2:16" x14ac:dyDescent="0.3">
      <c r="B4" s="2" t="s">
        <v>3</v>
      </c>
    </row>
    <row r="5" spans="2:16" s="4" customFormat="1" ht="21" customHeight="1" x14ac:dyDescent="0.3"/>
    <row r="6" spans="2:16" s="4" customFormat="1" ht="24" x14ac:dyDescent="0.3">
      <c r="B6" s="5"/>
      <c r="C6" s="5" t="s">
        <v>4</v>
      </c>
      <c r="D6" s="6" t="s">
        <v>5</v>
      </c>
      <c r="E6" s="6" t="s">
        <v>6</v>
      </c>
      <c r="F6" s="6" t="s">
        <v>7</v>
      </c>
      <c r="G6" s="6" t="s">
        <v>8</v>
      </c>
      <c r="L6" s="31" t="s">
        <v>9</v>
      </c>
      <c r="N6" s="32" t="s">
        <v>10</v>
      </c>
      <c r="O6" s="35" t="s">
        <v>11</v>
      </c>
    </row>
    <row r="7" spans="2:16" ht="7.5" customHeight="1" x14ac:dyDescent="0.3">
      <c r="B7" s="7"/>
      <c r="C7" s="7"/>
      <c r="D7" s="8"/>
      <c r="E7" s="8"/>
      <c r="F7" s="8"/>
      <c r="G7" s="8"/>
      <c r="L7" s="128">
        <f>(100-(G9-I9)/((J9-I9)/100))</f>
        <v>142.85714285714286</v>
      </c>
      <c r="M7" s="4"/>
      <c r="N7" s="130">
        <f>J9/$J$40</f>
        <v>6.3689399536341175E-3</v>
      </c>
      <c r="O7" s="125">
        <f>N7*L7</f>
        <v>0.90984856480487397</v>
      </c>
      <c r="P7" s="4"/>
    </row>
    <row r="8" spans="2:16" ht="12.6" thickBot="1" x14ac:dyDescent="0.35">
      <c r="B8" s="9" t="s">
        <v>12</v>
      </c>
      <c r="C8" s="7"/>
      <c r="D8" s="8"/>
      <c r="E8" s="8"/>
      <c r="F8" s="8"/>
      <c r="G8" s="8"/>
      <c r="I8" s="2" t="s">
        <v>13</v>
      </c>
      <c r="J8" s="2" t="s">
        <v>14</v>
      </c>
      <c r="L8" s="139"/>
      <c r="M8" s="4"/>
      <c r="N8" s="140"/>
      <c r="O8" s="127"/>
      <c r="P8" s="4"/>
    </row>
    <row r="9" spans="2:16" ht="12.6" thickBot="1" x14ac:dyDescent="0.35">
      <c r="B9" s="5"/>
      <c r="C9" s="10" t="s">
        <v>15</v>
      </c>
      <c r="D9" s="133"/>
      <c r="E9" s="134"/>
      <c r="F9" s="43"/>
      <c r="G9" s="11">
        <f>(F9)</f>
        <v>0</v>
      </c>
      <c r="I9" s="39">
        <v>3000</v>
      </c>
      <c r="J9" s="38">
        <v>10000</v>
      </c>
      <c r="L9" s="129"/>
      <c r="M9" s="4"/>
      <c r="N9" s="131"/>
      <c r="O9" s="126"/>
    </row>
    <row r="10" spans="2:16" ht="12" x14ac:dyDescent="0.3">
      <c r="B10" s="12"/>
      <c r="C10" s="13"/>
      <c r="D10" s="13"/>
      <c r="E10" s="13"/>
      <c r="F10" s="13"/>
      <c r="G10" s="14"/>
      <c r="I10" s="28"/>
      <c r="J10" s="28"/>
      <c r="K10" s="29"/>
      <c r="L10" s="29"/>
      <c r="M10" s="4"/>
      <c r="N10" s="29"/>
      <c r="O10" s="29"/>
    </row>
    <row r="11" spans="2:16" s="13" customFormat="1" ht="12.6" thickBot="1" x14ac:dyDescent="0.35">
      <c r="B11" s="15" t="s">
        <v>16</v>
      </c>
      <c r="E11" s="14"/>
      <c r="F11" s="14"/>
      <c r="I11" s="27"/>
      <c r="J11" s="27"/>
      <c r="K11" s="30"/>
      <c r="L11" s="30"/>
      <c r="M11" s="4"/>
      <c r="N11" s="30"/>
      <c r="O11" s="30"/>
    </row>
    <row r="12" spans="2:16" ht="12.6" thickBot="1" x14ac:dyDescent="0.35">
      <c r="B12" s="16"/>
      <c r="C12" s="17" t="s">
        <v>17</v>
      </c>
      <c r="D12" s="135"/>
      <c r="E12" s="136"/>
      <c r="F12" s="43"/>
      <c r="G12" s="13"/>
      <c r="I12" s="28"/>
      <c r="J12" s="28"/>
      <c r="K12" s="29"/>
      <c r="L12" s="29"/>
      <c r="M12" s="4"/>
      <c r="N12" s="29"/>
      <c r="O12" s="29"/>
    </row>
    <row r="13" spans="2:16" ht="12.6" thickBot="1" x14ac:dyDescent="0.35">
      <c r="B13" s="16"/>
      <c r="C13" s="17" t="s">
        <v>18</v>
      </c>
      <c r="D13" s="135"/>
      <c r="E13" s="136"/>
      <c r="F13" s="43"/>
      <c r="G13" s="13"/>
      <c r="I13" s="28"/>
      <c r="J13" s="28"/>
      <c r="K13" s="29"/>
      <c r="L13" s="29"/>
      <c r="M13" s="29"/>
      <c r="N13" s="29"/>
      <c r="O13" s="29"/>
    </row>
    <row r="14" spans="2:16" ht="12.6" thickBot="1" x14ac:dyDescent="0.35">
      <c r="B14" s="16"/>
      <c r="C14" s="17" t="s">
        <v>19</v>
      </c>
      <c r="D14" s="135"/>
      <c r="E14" s="136"/>
      <c r="F14" s="43"/>
      <c r="G14" s="13"/>
      <c r="I14" s="28"/>
      <c r="J14" s="28"/>
      <c r="K14" s="29"/>
      <c r="L14" s="29"/>
      <c r="M14" s="29"/>
      <c r="N14" s="29"/>
      <c r="O14" s="29"/>
    </row>
    <row r="15" spans="2:16" ht="12.6" thickBot="1" x14ac:dyDescent="0.35">
      <c r="B15" s="16"/>
      <c r="C15" s="17" t="s">
        <v>20</v>
      </c>
      <c r="D15" s="135"/>
      <c r="E15" s="136"/>
      <c r="F15" s="43"/>
      <c r="G15" s="13"/>
      <c r="I15" s="28"/>
      <c r="J15" s="28"/>
      <c r="K15" s="29"/>
      <c r="L15" s="29"/>
      <c r="M15" s="29"/>
      <c r="N15" s="29"/>
      <c r="O15" s="29"/>
    </row>
    <row r="16" spans="2:16" ht="12.6" thickBot="1" x14ac:dyDescent="0.35">
      <c r="B16" s="16"/>
      <c r="C16" s="17" t="s">
        <v>21</v>
      </c>
      <c r="D16" s="135"/>
      <c r="E16" s="136"/>
      <c r="F16" s="43"/>
      <c r="G16" s="13"/>
      <c r="I16" s="28"/>
      <c r="J16" s="28"/>
      <c r="K16" s="29"/>
      <c r="L16" s="29"/>
      <c r="M16" s="29"/>
      <c r="N16" s="29"/>
      <c r="O16" s="29"/>
    </row>
    <row r="17" spans="2:15" ht="12.6" thickBot="1" x14ac:dyDescent="0.35">
      <c r="B17" s="16"/>
      <c r="C17" s="17" t="s">
        <v>22</v>
      </c>
      <c r="D17" s="135"/>
      <c r="E17" s="136"/>
      <c r="F17" s="43"/>
      <c r="G17" s="13"/>
      <c r="I17" s="28"/>
      <c r="J17" s="28"/>
      <c r="K17" s="29"/>
      <c r="L17" s="29"/>
      <c r="M17" s="29"/>
      <c r="N17" s="29"/>
      <c r="O17" s="29"/>
    </row>
    <row r="18" spans="2:15" ht="12.6" thickBot="1" x14ac:dyDescent="0.35">
      <c r="B18" s="16"/>
      <c r="C18" s="17" t="s">
        <v>23</v>
      </c>
      <c r="D18" s="135"/>
      <c r="E18" s="136"/>
      <c r="F18" s="43"/>
      <c r="G18" s="13"/>
      <c r="I18" s="28"/>
      <c r="J18" s="28"/>
      <c r="K18" s="29"/>
      <c r="L18" s="29"/>
      <c r="M18" s="29"/>
      <c r="N18" s="29"/>
      <c r="O18" s="29"/>
    </row>
    <row r="19" spans="2:15" ht="12.6" thickBot="1" x14ac:dyDescent="0.35">
      <c r="B19" s="16"/>
      <c r="C19" s="17" t="s">
        <v>24</v>
      </c>
      <c r="D19" s="135"/>
      <c r="E19" s="136"/>
      <c r="F19" s="43"/>
      <c r="G19" s="13"/>
      <c r="I19" s="28"/>
      <c r="J19" s="28"/>
      <c r="K19" s="29"/>
      <c r="L19" s="29"/>
      <c r="M19" s="29"/>
      <c r="N19" s="29"/>
      <c r="O19" s="29"/>
    </row>
    <row r="20" spans="2:15" ht="15.75" customHeight="1" thickBot="1" x14ac:dyDescent="0.35">
      <c r="B20" s="16"/>
      <c r="C20" s="17" t="s">
        <v>25</v>
      </c>
      <c r="D20" s="137"/>
      <c r="E20" s="138"/>
      <c r="F20" s="44"/>
      <c r="G20" s="13"/>
      <c r="I20" s="28" t="s">
        <v>13</v>
      </c>
      <c r="J20" s="28" t="s">
        <v>14</v>
      </c>
      <c r="L20" s="128">
        <f>(100-(G21-I21)/((J21-I21)/100))</f>
        <v>240</v>
      </c>
      <c r="M20" s="4"/>
      <c r="N20" s="130">
        <f>J21/$J$40</f>
        <v>3.82136397218047E-2</v>
      </c>
      <c r="O20" s="125">
        <f>N20*L20</f>
        <v>9.1712735332331281</v>
      </c>
    </row>
    <row r="21" spans="2:15" s="13" customFormat="1" ht="12.6" thickBot="1" x14ac:dyDescent="0.35">
      <c r="B21" s="15"/>
      <c r="E21" s="14"/>
      <c r="F21" s="42">
        <f>SUM(F12:F20)</f>
        <v>0</v>
      </c>
      <c r="G21" s="11">
        <f>(F21)</f>
        <v>0</v>
      </c>
      <c r="I21" s="39">
        <v>35000</v>
      </c>
      <c r="J21" s="39">
        <v>60000</v>
      </c>
      <c r="L21" s="129"/>
      <c r="M21" s="34"/>
      <c r="N21" s="131"/>
      <c r="O21" s="126"/>
    </row>
    <row r="22" spans="2:15" s="13" customFormat="1" ht="12.6" thickBot="1" x14ac:dyDescent="0.35">
      <c r="B22" s="15" t="s">
        <v>26</v>
      </c>
      <c r="E22" s="14"/>
      <c r="F22" s="14"/>
      <c r="G22" s="14"/>
      <c r="I22" s="27"/>
      <c r="J22" s="27"/>
      <c r="K22" s="30"/>
      <c r="L22" s="30"/>
      <c r="M22" s="30"/>
      <c r="N22" s="30"/>
      <c r="O22" s="30"/>
    </row>
    <row r="23" spans="2:15" s="13" customFormat="1" ht="12.6" thickBot="1" x14ac:dyDescent="0.35">
      <c r="B23" s="16"/>
      <c r="C23" s="17" t="s">
        <v>27</v>
      </c>
      <c r="E23" s="40">
        <v>6</v>
      </c>
      <c r="F23" s="44"/>
      <c r="G23" s="14"/>
      <c r="I23" s="27"/>
      <c r="J23" s="27"/>
      <c r="K23" s="30"/>
      <c r="L23" s="30"/>
      <c r="M23" s="30"/>
      <c r="N23" s="30"/>
      <c r="O23" s="30"/>
    </row>
    <row r="24" spans="2:15" s="13" customFormat="1" ht="12.6" thickBot="1" x14ac:dyDescent="0.35">
      <c r="B24" s="16"/>
      <c r="C24" s="17" t="s">
        <v>28</v>
      </c>
      <c r="E24" s="40">
        <v>6</v>
      </c>
      <c r="F24" s="44"/>
      <c r="I24" s="27"/>
      <c r="J24" s="27"/>
      <c r="K24" s="30"/>
      <c r="L24" s="30"/>
      <c r="M24" s="30"/>
      <c r="N24" s="30"/>
      <c r="O24" s="30"/>
    </row>
    <row r="25" spans="2:15" s="13" customFormat="1" ht="12.6" thickBot="1" x14ac:dyDescent="0.35">
      <c r="B25" s="16"/>
      <c r="C25" s="17" t="s">
        <v>29</v>
      </c>
      <c r="E25" s="40">
        <v>6</v>
      </c>
      <c r="F25" s="44"/>
      <c r="G25" s="14"/>
      <c r="I25" s="27"/>
      <c r="J25" s="27"/>
      <c r="K25" s="30"/>
      <c r="L25" s="30"/>
      <c r="M25" s="30"/>
      <c r="N25" s="30"/>
      <c r="O25" s="30"/>
    </row>
    <row r="26" spans="2:15" s="13" customFormat="1" ht="12.6" thickBot="1" x14ac:dyDescent="0.35">
      <c r="B26" s="16"/>
      <c r="C26" s="17" t="s">
        <v>30</v>
      </c>
      <c r="E26" s="40">
        <v>6</v>
      </c>
      <c r="F26" s="44"/>
      <c r="G26" s="14"/>
      <c r="I26" s="27"/>
      <c r="J26" s="27"/>
      <c r="K26" s="30"/>
      <c r="L26" s="30"/>
      <c r="M26" s="30"/>
      <c r="N26" s="30"/>
      <c r="O26" s="30"/>
    </row>
    <row r="27" spans="2:15" s="13" customFormat="1" ht="12.6" thickBot="1" x14ac:dyDescent="0.35">
      <c r="B27" s="16"/>
      <c r="C27" s="17" t="s">
        <v>31</v>
      </c>
      <c r="E27" s="40">
        <v>6</v>
      </c>
      <c r="F27" s="44"/>
      <c r="I27" s="27"/>
      <c r="J27" s="27"/>
      <c r="K27" s="30"/>
      <c r="L27" s="30"/>
      <c r="M27" s="30"/>
      <c r="N27" s="30"/>
      <c r="O27" s="30"/>
    </row>
    <row r="28" spans="2:15" s="13" customFormat="1" ht="12.6" thickBot="1" x14ac:dyDescent="0.35">
      <c r="B28" s="16"/>
      <c r="C28" s="17" t="s">
        <v>32</v>
      </c>
      <c r="E28" s="40">
        <v>6</v>
      </c>
      <c r="F28" s="44"/>
      <c r="G28" s="14"/>
      <c r="I28" s="27"/>
      <c r="J28" s="27"/>
      <c r="K28" s="30"/>
      <c r="L28" s="30"/>
      <c r="M28" s="30"/>
      <c r="N28" s="30"/>
      <c r="O28" s="30"/>
    </row>
    <row r="29" spans="2:15" s="13" customFormat="1" ht="12.6" thickBot="1" x14ac:dyDescent="0.35">
      <c r="B29" s="16"/>
      <c r="C29" s="17" t="s">
        <v>33</v>
      </c>
      <c r="E29" s="40">
        <v>6</v>
      </c>
      <c r="F29" s="44"/>
      <c r="G29" s="14"/>
      <c r="I29" s="27"/>
      <c r="J29" s="27"/>
      <c r="K29" s="30"/>
      <c r="L29" s="30"/>
      <c r="M29" s="30"/>
      <c r="N29" s="30"/>
      <c r="O29" s="30"/>
    </row>
    <row r="30" spans="2:15" s="13" customFormat="1" ht="12.6" thickBot="1" x14ac:dyDescent="0.35">
      <c r="B30" s="16"/>
      <c r="C30" s="17" t="s">
        <v>34</v>
      </c>
      <c r="E30" s="40">
        <v>6</v>
      </c>
      <c r="F30" s="44"/>
      <c r="G30" s="14"/>
      <c r="I30" s="27"/>
      <c r="J30" s="27"/>
      <c r="K30" s="30"/>
      <c r="L30" s="30"/>
      <c r="M30" s="30"/>
      <c r="N30" s="30"/>
      <c r="O30" s="30"/>
    </row>
    <row r="31" spans="2:15" s="13" customFormat="1" ht="12.6" thickBot="1" x14ac:dyDescent="0.35">
      <c r="B31" s="16"/>
      <c r="C31" s="17" t="s">
        <v>35</v>
      </c>
      <c r="E31" s="40">
        <v>6</v>
      </c>
      <c r="F31" s="44"/>
      <c r="G31" s="14"/>
      <c r="I31" s="27"/>
      <c r="J31" s="27"/>
      <c r="K31" s="30"/>
      <c r="L31" s="30"/>
      <c r="M31" s="30"/>
      <c r="N31" s="30"/>
      <c r="O31" s="30"/>
    </row>
    <row r="32" spans="2:15" ht="15.75" customHeight="1" thickBot="1" x14ac:dyDescent="0.35">
      <c r="B32" s="16"/>
      <c r="C32" s="17" t="s">
        <v>36</v>
      </c>
      <c r="D32" s="13"/>
      <c r="E32" s="40">
        <v>6</v>
      </c>
      <c r="F32" s="44"/>
      <c r="G32" s="25"/>
      <c r="I32" s="28" t="s">
        <v>13</v>
      </c>
      <c r="J32" s="28" t="s">
        <v>14</v>
      </c>
      <c r="L32" s="128">
        <f>(100-(F33-I33)/((J33-I33)/100))</f>
        <v>250</v>
      </c>
      <c r="N32" s="130">
        <f>J33/$J$40</f>
        <v>0.95534099304511755</v>
      </c>
      <c r="O32" s="125">
        <f>N32*L32</f>
        <v>238.83524826127939</v>
      </c>
    </row>
    <row r="33" spans="2:15" ht="12.6" thickBot="1" x14ac:dyDescent="0.35">
      <c r="B33" s="13"/>
      <c r="C33" s="13"/>
      <c r="D33" s="13"/>
      <c r="E33" s="14"/>
      <c r="F33" s="42">
        <f>SUM(F23:F32)</f>
        <v>0</v>
      </c>
      <c r="G33" s="25">
        <f>F33*6</f>
        <v>0</v>
      </c>
      <c r="I33" s="39">
        <v>900000</v>
      </c>
      <c r="J33" s="39">
        <v>1500000</v>
      </c>
      <c r="L33" s="129"/>
      <c r="N33" s="131"/>
      <c r="O33" s="126"/>
    </row>
    <row r="34" spans="2:15" x14ac:dyDescent="0.3">
      <c r="I34" s="28"/>
      <c r="J34" s="48"/>
      <c r="N34" s="13"/>
      <c r="O34" s="30"/>
    </row>
    <row r="35" spans="2:15" s="13" customFormat="1" ht="15.75" customHeight="1" thickBot="1" x14ac:dyDescent="0.35">
      <c r="B35" s="15" t="s">
        <v>37</v>
      </c>
      <c r="E35" s="14"/>
      <c r="F35" s="14"/>
      <c r="G35" s="14"/>
      <c r="I35" s="28" t="s">
        <v>13</v>
      </c>
      <c r="J35" s="2" t="s">
        <v>14</v>
      </c>
      <c r="L35" s="128">
        <f>(100-(F36-I36)/((J36-I36)/100))</f>
        <v>600</v>
      </c>
      <c r="M35" s="33"/>
      <c r="N35" s="130">
        <f>J36/$J$40</f>
        <v>7.6427279443609412E-5</v>
      </c>
      <c r="O35" s="125">
        <f>N35*L35</f>
        <v>4.5856367666165646E-2</v>
      </c>
    </row>
    <row r="36" spans="2:15" s="13" customFormat="1" ht="29.4" customHeight="1" thickBot="1" x14ac:dyDescent="0.35">
      <c r="B36" s="16"/>
      <c r="C36" s="18" t="s">
        <v>171</v>
      </c>
      <c r="D36" s="41">
        <f>12*8</f>
        <v>96</v>
      </c>
      <c r="E36" s="122">
        <v>6</v>
      </c>
      <c r="F36" s="120"/>
      <c r="G36" s="11">
        <f>(E36*(F36*D36))</f>
        <v>0</v>
      </c>
      <c r="I36" s="39">
        <f>100</f>
        <v>100</v>
      </c>
      <c r="J36" s="39">
        <f>120</f>
        <v>120</v>
      </c>
      <c r="L36" s="129"/>
      <c r="M36" s="33"/>
      <c r="N36" s="131"/>
      <c r="O36" s="126"/>
    </row>
    <row r="37" spans="2:15" ht="11.4" customHeight="1" x14ac:dyDescent="0.3">
      <c r="L37" s="117"/>
      <c r="N37" s="118"/>
      <c r="O37" s="119"/>
    </row>
    <row r="38" spans="2:15" ht="12" x14ac:dyDescent="0.3">
      <c r="B38" s="19" t="s">
        <v>38</v>
      </c>
      <c r="C38" s="5"/>
      <c r="D38" s="20"/>
      <c r="E38" s="21"/>
      <c r="F38" s="21"/>
      <c r="G38" s="21">
        <f>SUM(G9:G36)</f>
        <v>0</v>
      </c>
      <c r="N38" s="36" t="s">
        <v>39</v>
      </c>
      <c r="O38" s="37">
        <f>SUM(O7:O35)</f>
        <v>248.96222672698357</v>
      </c>
    </row>
    <row r="40" spans="2:15" x14ac:dyDescent="0.3">
      <c r="B40" s="2" t="s">
        <v>40</v>
      </c>
      <c r="C40" s="26"/>
      <c r="J40" s="116">
        <f>SUM(J9:J36)</f>
        <v>1570120</v>
      </c>
    </row>
    <row r="41" spans="2:15" x14ac:dyDescent="0.3">
      <c r="B41" s="2" t="s">
        <v>41</v>
      </c>
      <c r="C41" s="26"/>
    </row>
    <row r="42" spans="2:15" x14ac:dyDescent="0.3">
      <c r="B42" s="2" t="s">
        <v>42</v>
      </c>
      <c r="C42" s="26"/>
    </row>
    <row r="43" spans="2:15" x14ac:dyDescent="0.3">
      <c r="B43" s="2" t="s">
        <v>43</v>
      </c>
      <c r="C43" s="26"/>
    </row>
    <row r="44" spans="2:15" x14ac:dyDescent="0.3">
      <c r="B44" s="2" t="s">
        <v>44</v>
      </c>
      <c r="C44" s="26" t="s">
        <v>45</v>
      </c>
    </row>
    <row r="47" spans="2:15" ht="12" x14ac:dyDescent="0.3">
      <c r="C47" s="5" t="s">
        <v>46</v>
      </c>
      <c r="D47" s="5"/>
      <c r="E47" s="5"/>
    </row>
    <row r="48" spans="2:15" x14ac:dyDescent="0.3">
      <c r="C48" s="22" t="s">
        <v>47</v>
      </c>
      <c r="D48" s="132"/>
      <c r="E48" s="132"/>
    </row>
    <row r="49" spans="2:5" x14ac:dyDescent="0.3">
      <c r="C49" s="22" t="s">
        <v>48</v>
      </c>
      <c r="D49" s="132"/>
      <c r="E49" s="132"/>
    </row>
    <row r="50" spans="2:5" x14ac:dyDescent="0.3">
      <c r="C50" s="22" t="s">
        <v>49</v>
      </c>
      <c r="D50" s="132"/>
      <c r="E50" s="132"/>
    </row>
    <row r="51" spans="2:5" x14ac:dyDescent="0.3">
      <c r="C51" s="22" t="s">
        <v>50</v>
      </c>
      <c r="D51" s="132"/>
      <c r="E51" s="132"/>
    </row>
    <row r="52" spans="2:5" ht="46.35" customHeight="1" x14ac:dyDescent="0.3">
      <c r="C52" s="22" t="s">
        <v>51</v>
      </c>
      <c r="D52" s="132"/>
      <c r="E52" s="132"/>
    </row>
    <row r="56" spans="2:5" x14ac:dyDescent="0.3">
      <c r="B56" s="92"/>
    </row>
    <row r="58" spans="2:5" x14ac:dyDescent="0.3">
      <c r="B58" s="92"/>
    </row>
  </sheetData>
  <sheetProtection sheet="1" objects="1" scenarios="1"/>
  <mergeCells count="19">
    <mergeCell ref="D52:E52"/>
    <mergeCell ref="D9:E9"/>
    <mergeCell ref="D12:E20"/>
    <mergeCell ref="L7:L9"/>
    <mergeCell ref="N7:N9"/>
    <mergeCell ref="L35:L36"/>
    <mergeCell ref="N35:N36"/>
    <mergeCell ref="D48:E48"/>
    <mergeCell ref="D49:E49"/>
    <mergeCell ref="D50:E50"/>
    <mergeCell ref="D51:E51"/>
    <mergeCell ref="O35:O36"/>
    <mergeCell ref="O7:O9"/>
    <mergeCell ref="L20:L21"/>
    <mergeCell ref="N20:N21"/>
    <mergeCell ref="O20:O21"/>
    <mergeCell ref="L32:L33"/>
    <mergeCell ref="N32:N33"/>
    <mergeCell ref="O32:O33"/>
  </mergeCells>
  <pageMargins left="0.7" right="0.7" top="0.75" bottom="0.75" header="0.3" footer="0.3"/>
  <pageSetup paperSize="9" scale="6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C4027-4EAA-43E0-B27F-C1BB28A435EA}">
  <dimension ref="A1:P24"/>
  <sheetViews>
    <sheetView showGridLines="0" zoomScale="110" zoomScaleNormal="110" workbookViewId="0">
      <selection activeCell="E7" sqref="E7"/>
    </sheetView>
  </sheetViews>
  <sheetFormatPr defaultColWidth="8.88671875" defaultRowHeight="13.8" x14ac:dyDescent="0.25"/>
  <cols>
    <col min="1" max="1" width="8.88671875" style="66"/>
    <col min="2" max="2" width="17.5546875" style="66" customWidth="1"/>
    <col min="3" max="3" width="83.109375" style="66" customWidth="1"/>
    <col min="4" max="4" width="12.5546875" style="66" customWidth="1"/>
    <col min="5" max="5" width="8.88671875" style="66"/>
    <col min="6" max="6" width="12" style="66" customWidth="1"/>
    <col min="7" max="7" width="10.5546875" style="66" customWidth="1"/>
    <col min="8" max="8" width="13.5546875" style="66" customWidth="1"/>
    <col min="9" max="9" width="18.5546875" style="66" customWidth="1"/>
    <col min="10" max="11" width="8.88671875" style="66"/>
    <col min="12" max="12" width="60.44140625" style="66" customWidth="1"/>
    <col min="13" max="16384" width="8.88671875" style="66"/>
  </cols>
  <sheetData>
    <row r="1" spans="1:16" x14ac:dyDescent="0.25">
      <c r="B1" s="145" t="s">
        <v>52</v>
      </c>
      <c r="C1" s="145"/>
    </row>
    <row r="2" spans="1:16" x14ac:dyDescent="0.25">
      <c r="B2" s="145"/>
      <c r="C2" s="145"/>
    </row>
    <row r="3" spans="1:16" x14ac:dyDescent="0.25">
      <c r="B3" s="146"/>
      <c r="C3" s="146"/>
    </row>
    <row r="4" spans="1:16" ht="28.8" x14ac:dyDescent="0.3">
      <c r="A4" s="84" t="s">
        <v>53</v>
      </c>
      <c r="B4" s="84" t="s">
        <v>54</v>
      </c>
      <c r="C4" s="84" t="s">
        <v>55</v>
      </c>
      <c r="D4" s="68" t="s">
        <v>56</v>
      </c>
      <c r="E4" s="68" t="s">
        <v>57</v>
      </c>
      <c r="F4" s="68" t="s">
        <v>58</v>
      </c>
      <c r="G4" s="68" t="s">
        <v>59</v>
      </c>
      <c r="H4" s="68" t="s">
        <v>60</v>
      </c>
      <c r="I4" s="85" t="s">
        <v>61</v>
      </c>
    </row>
    <row r="5" spans="1:16" ht="27.6" x14ac:dyDescent="0.25">
      <c r="A5" s="70" t="s">
        <v>62</v>
      </c>
      <c r="B5" s="86" t="s">
        <v>63</v>
      </c>
      <c r="C5" s="87" t="s">
        <v>64</v>
      </c>
      <c r="D5" s="52" t="s">
        <v>65</v>
      </c>
      <c r="E5" s="70">
        <v>1.25</v>
      </c>
      <c r="F5" s="52" t="s">
        <v>66</v>
      </c>
      <c r="G5" s="71">
        <v>0.8</v>
      </c>
      <c r="H5" s="121">
        <v>1</v>
      </c>
      <c r="I5" s="121" t="s">
        <v>67</v>
      </c>
      <c r="P5" s="66" t="s">
        <v>68</v>
      </c>
    </row>
    <row r="6" spans="1:16" x14ac:dyDescent="0.25">
      <c r="A6" s="75"/>
      <c r="B6" s="74"/>
      <c r="C6" s="73"/>
      <c r="D6" s="75"/>
      <c r="E6" s="75"/>
      <c r="F6" s="75"/>
      <c r="G6" s="143"/>
      <c r="H6" s="143"/>
      <c r="I6" s="144"/>
      <c r="P6" s="66" t="s">
        <v>69</v>
      </c>
    </row>
    <row r="7" spans="1:16" ht="41.4" x14ac:dyDescent="0.25">
      <c r="A7" s="70" t="s">
        <v>70</v>
      </c>
      <c r="B7" s="86" t="s">
        <v>71</v>
      </c>
      <c r="C7" s="87" t="s">
        <v>72</v>
      </c>
      <c r="D7" s="52" t="s">
        <v>65</v>
      </c>
      <c r="E7" s="70">
        <v>1.25</v>
      </c>
      <c r="F7" s="52" t="s">
        <v>66</v>
      </c>
      <c r="G7" s="71">
        <v>0.8</v>
      </c>
      <c r="H7" s="121">
        <v>1</v>
      </c>
      <c r="I7" s="121" t="s">
        <v>67</v>
      </c>
    </row>
    <row r="8" spans="1:16" x14ac:dyDescent="0.25">
      <c r="A8" s="75"/>
      <c r="B8" s="74"/>
      <c r="C8" s="73"/>
      <c r="D8" s="75"/>
      <c r="E8" s="75"/>
      <c r="F8" s="75"/>
      <c r="G8" s="143"/>
      <c r="H8" s="143"/>
      <c r="I8" s="144"/>
    </row>
    <row r="9" spans="1:16" ht="27.6" x14ac:dyDescent="0.25">
      <c r="A9" s="70" t="s">
        <v>73</v>
      </c>
      <c r="B9" s="86" t="s">
        <v>74</v>
      </c>
      <c r="C9" s="87" t="s">
        <v>75</v>
      </c>
      <c r="D9" s="52" t="s">
        <v>65</v>
      </c>
      <c r="E9" s="70">
        <v>1.25</v>
      </c>
      <c r="F9" s="52" t="s">
        <v>66</v>
      </c>
      <c r="G9" s="71">
        <v>0.8</v>
      </c>
      <c r="H9" s="121">
        <v>1</v>
      </c>
      <c r="I9" s="121" t="s">
        <v>67</v>
      </c>
    </row>
    <row r="10" spans="1:16" x14ac:dyDescent="0.25">
      <c r="A10" s="73"/>
      <c r="B10" s="73"/>
      <c r="C10" s="73"/>
      <c r="D10" s="73"/>
      <c r="E10" s="73"/>
      <c r="F10" s="73"/>
      <c r="G10" s="141"/>
      <c r="H10" s="141"/>
      <c r="I10" s="142"/>
    </row>
    <row r="11" spans="1:16" ht="27.6" x14ac:dyDescent="0.25">
      <c r="A11" s="70" t="s">
        <v>76</v>
      </c>
      <c r="B11" s="86" t="s">
        <v>77</v>
      </c>
      <c r="C11" s="87" t="s">
        <v>78</v>
      </c>
      <c r="D11" s="52" t="s">
        <v>65</v>
      </c>
      <c r="E11" s="70">
        <v>1.25</v>
      </c>
      <c r="F11" s="52" t="s">
        <v>66</v>
      </c>
      <c r="G11" s="71">
        <v>0.8</v>
      </c>
      <c r="H11" s="121">
        <v>1</v>
      </c>
      <c r="I11" s="121" t="s">
        <v>67</v>
      </c>
    </row>
    <row r="12" spans="1:16" x14ac:dyDescent="0.25">
      <c r="A12" s="73"/>
      <c r="B12" s="73"/>
      <c r="C12" s="73"/>
      <c r="D12" s="73"/>
      <c r="E12" s="73"/>
      <c r="F12" s="73"/>
      <c r="G12" s="141"/>
      <c r="H12" s="141"/>
      <c r="I12" s="142"/>
    </row>
    <row r="14" spans="1:16" x14ac:dyDescent="0.25">
      <c r="C14" s="88" t="s">
        <v>79</v>
      </c>
      <c r="D14" s="89" t="s">
        <v>80</v>
      </c>
      <c r="E14" s="90">
        <f>AVERAGE(E5:E11)</f>
        <v>1.25</v>
      </c>
      <c r="F14" s="89" t="s">
        <v>81</v>
      </c>
      <c r="G14" s="90">
        <f>AVERAGE(G5:G11)</f>
        <v>0.8</v>
      </c>
    </row>
    <row r="18" spans="1:7" x14ac:dyDescent="0.25">
      <c r="A18" s="66" t="s">
        <v>82</v>
      </c>
    </row>
    <row r="19" spans="1:7" ht="14.4" thickBot="1" x14ac:dyDescent="0.3">
      <c r="G19" s="91"/>
    </row>
    <row r="20" spans="1:7" ht="16.2" thickBot="1" x14ac:dyDescent="0.3">
      <c r="A20" s="82" t="s">
        <v>83</v>
      </c>
      <c r="B20" s="83" t="s">
        <v>84</v>
      </c>
      <c r="C20" s="83" t="s">
        <v>85</v>
      </c>
    </row>
    <row r="21" spans="1:7" ht="14.4" thickBot="1" x14ac:dyDescent="0.3">
      <c r="A21" s="51" t="s">
        <v>65</v>
      </c>
      <c r="B21" s="50">
        <v>1.25</v>
      </c>
      <c r="C21" s="49" t="s">
        <v>86</v>
      </c>
    </row>
    <row r="22" spans="1:7" ht="27" customHeight="1" thickBot="1" x14ac:dyDescent="0.3">
      <c r="A22" s="51" t="s">
        <v>87</v>
      </c>
      <c r="B22" s="50">
        <v>1</v>
      </c>
      <c r="C22" s="49" t="s">
        <v>88</v>
      </c>
    </row>
    <row r="23" spans="1:7" ht="14.4" thickBot="1" x14ac:dyDescent="0.3">
      <c r="A23" s="51" t="s">
        <v>89</v>
      </c>
      <c r="B23" s="50">
        <v>0.9</v>
      </c>
      <c r="C23" s="49" t="s">
        <v>90</v>
      </c>
    </row>
    <row r="24" spans="1:7" ht="27" thickBot="1" x14ac:dyDescent="0.3">
      <c r="A24" s="51" t="s">
        <v>66</v>
      </c>
      <c r="B24" s="50">
        <v>0.8</v>
      </c>
      <c r="C24" s="49" t="s">
        <v>91</v>
      </c>
    </row>
  </sheetData>
  <sheetProtection sheet="1" objects="1" scenarios="1"/>
  <mergeCells count="5">
    <mergeCell ref="G12:I12"/>
    <mergeCell ref="G6:I6"/>
    <mergeCell ref="G8:I8"/>
    <mergeCell ref="G10:I10"/>
    <mergeCell ref="B1:C3"/>
  </mergeCells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4437DF-4525-4D51-B409-E2625AA72E08}">
  <dimension ref="A1:I38"/>
  <sheetViews>
    <sheetView showGridLines="0" workbookViewId="0">
      <selection activeCell="M15" sqref="M15"/>
    </sheetView>
  </sheetViews>
  <sheetFormatPr defaultColWidth="8.88671875" defaultRowHeight="13.8" x14ac:dyDescent="0.25"/>
  <cols>
    <col min="1" max="1" width="8.88671875" style="66"/>
    <col min="2" max="2" width="18.44140625" style="66" customWidth="1"/>
    <col min="3" max="3" width="52.44140625" style="66" customWidth="1"/>
    <col min="4" max="4" width="12.109375" style="66" customWidth="1"/>
    <col min="5" max="5" width="8.88671875" style="66"/>
    <col min="6" max="6" width="12.44140625" style="66" customWidth="1"/>
    <col min="7" max="7" width="10.88671875" style="66" customWidth="1"/>
    <col min="8" max="8" width="15.5546875" style="66" customWidth="1"/>
    <col min="9" max="9" width="16.44140625" style="66" customWidth="1"/>
    <col min="10" max="16384" width="8.88671875" style="66"/>
  </cols>
  <sheetData>
    <row r="1" spans="1:9" x14ac:dyDescent="0.25">
      <c r="B1" s="147" t="s">
        <v>92</v>
      </c>
      <c r="C1" s="147"/>
    </row>
    <row r="2" spans="1:9" x14ac:dyDescent="0.25">
      <c r="B2" s="147"/>
      <c r="C2" s="147"/>
    </row>
    <row r="3" spans="1:9" x14ac:dyDescent="0.25">
      <c r="B3" s="148"/>
      <c r="C3" s="148"/>
    </row>
    <row r="4" spans="1:9" ht="28.8" x14ac:dyDescent="0.3">
      <c r="A4" s="67" t="s">
        <v>53</v>
      </c>
      <c r="B4" s="67" t="s">
        <v>54</v>
      </c>
      <c r="C4" s="67" t="s">
        <v>55</v>
      </c>
      <c r="D4" s="68" t="s">
        <v>56</v>
      </c>
      <c r="E4" s="68" t="s">
        <v>57</v>
      </c>
      <c r="F4" s="68" t="s">
        <v>58</v>
      </c>
      <c r="G4" s="68" t="s">
        <v>59</v>
      </c>
      <c r="H4" s="68" t="s">
        <v>93</v>
      </c>
      <c r="I4" s="68" t="s">
        <v>61</v>
      </c>
    </row>
    <row r="5" spans="1:9" ht="34.200000000000003" x14ac:dyDescent="0.25">
      <c r="A5" s="69" t="s">
        <v>94</v>
      </c>
      <c r="B5" s="152" t="s">
        <v>63</v>
      </c>
      <c r="C5" s="56" t="s">
        <v>95</v>
      </c>
      <c r="D5" s="55" t="s">
        <v>65</v>
      </c>
      <c r="E5" s="70">
        <v>10</v>
      </c>
      <c r="F5" s="52" t="s">
        <v>66</v>
      </c>
      <c r="G5" s="71">
        <v>1</v>
      </c>
      <c r="H5" s="149">
        <v>3</v>
      </c>
      <c r="I5" s="70" t="s">
        <v>96</v>
      </c>
    </row>
    <row r="6" spans="1:9" x14ac:dyDescent="0.25">
      <c r="A6" s="69" t="s">
        <v>97</v>
      </c>
      <c r="B6" s="152"/>
      <c r="C6" s="54" t="s">
        <v>98</v>
      </c>
      <c r="D6" s="55" t="s">
        <v>65</v>
      </c>
      <c r="E6" s="70">
        <v>10</v>
      </c>
      <c r="F6" s="52" t="s">
        <v>66</v>
      </c>
      <c r="G6" s="71">
        <v>1</v>
      </c>
      <c r="H6" s="150"/>
      <c r="I6" s="70" t="s">
        <v>96</v>
      </c>
    </row>
    <row r="7" spans="1:9" ht="57" x14ac:dyDescent="0.25">
      <c r="A7" s="72" t="s">
        <v>99</v>
      </c>
      <c r="B7" s="152"/>
      <c r="C7" s="54" t="s">
        <v>100</v>
      </c>
      <c r="D7" s="55" t="s">
        <v>65</v>
      </c>
      <c r="E7" s="70">
        <v>10</v>
      </c>
      <c r="F7" s="52" t="s">
        <v>66</v>
      </c>
      <c r="G7" s="71">
        <v>1</v>
      </c>
      <c r="H7" s="151"/>
      <c r="I7" s="70" t="s">
        <v>96</v>
      </c>
    </row>
    <row r="8" spans="1:9" x14ac:dyDescent="0.25">
      <c r="A8" s="73"/>
      <c r="B8" s="74"/>
      <c r="C8" s="57"/>
      <c r="D8" s="75" t="s">
        <v>101</v>
      </c>
      <c r="E8" s="75">
        <v>30</v>
      </c>
      <c r="F8" s="75"/>
      <c r="G8" s="123">
        <v>3</v>
      </c>
      <c r="H8" s="123"/>
      <c r="I8" s="124"/>
    </row>
    <row r="9" spans="1:9" ht="45.6" x14ac:dyDescent="0.25">
      <c r="A9" s="69" t="s">
        <v>102</v>
      </c>
      <c r="B9" s="152" t="s">
        <v>71</v>
      </c>
      <c r="C9" s="54" t="s">
        <v>103</v>
      </c>
      <c r="D9" s="55" t="s">
        <v>65</v>
      </c>
      <c r="E9" s="70">
        <v>10</v>
      </c>
      <c r="F9" s="52" t="s">
        <v>66</v>
      </c>
      <c r="G9" s="71">
        <v>1</v>
      </c>
      <c r="H9" s="149">
        <v>2</v>
      </c>
      <c r="I9" s="70" t="s">
        <v>96</v>
      </c>
    </row>
    <row r="10" spans="1:9" x14ac:dyDescent="0.25">
      <c r="A10" s="72" t="s">
        <v>104</v>
      </c>
      <c r="B10" s="152"/>
      <c r="C10" s="58" t="s">
        <v>105</v>
      </c>
      <c r="D10" s="55" t="s">
        <v>65</v>
      </c>
      <c r="E10" s="70">
        <v>10</v>
      </c>
      <c r="F10" s="52" t="s">
        <v>66</v>
      </c>
      <c r="G10" s="71">
        <v>1</v>
      </c>
      <c r="H10" s="151"/>
      <c r="I10" s="115" t="s">
        <v>96</v>
      </c>
    </row>
    <row r="11" spans="1:9" x14ac:dyDescent="0.25">
      <c r="A11" s="73"/>
      <c r="B11" s="74"/>
      <c r="C11" s="57"/>
      <c r="D11" s="75" t="s">
        <v>101</v>
      </c>
      <c r="E11" s="75">
        <v>20</v>
      </c>
      <c r="F11" s="75"/>
      <c r="G11" s="123">
        <v>2</v>
      </c>
      <c r="H11" s="123"/>
      <c r="I11" s="124"/>
    </row>
    <row r="12" spans="1:9" ht="22.8" x14ac:dyDescent="0.25">
      <c r="A12" s="69" t="s">
        <v>106</v>
      </c>
      <c r="B12" s="152" t="s">
        <v>74</v>
      </c>
      <c r="C12" s="54" t="s">
        <v>107</v>
      </c>
      <c r="D12" s="55" t="s">
        <v>65</v>
      </c>
      <c r="E12" s="70">
        <v>10</v>
      </c>
      <c r="F12" s="52" t="s">
        <v>66</v>
      </c>
      <c r="G12" s="71">
        <v>1</v>
      </c>
      <c r="H12" s="149">
        <v>5</v>
      </c>
      <c r="I12" s="70" t="s">
        <v>67</v>
      </c>
    </row>
    <row r="13" spans="1:9" ht="22.8" x14ac:dyDescent="0.25">
      <c r="A13" s="69" t="s">
        <v>108</v>
      </c>
      <c r="B13" s="152"/>
      <c r="C13" s="54" t="s">
        <v>109</v>
      </c>
      <c r="D13" s="55" t="s">
        <v>65</v>
      </c>
      <c r="E13" s="70">
        <v>10</v>
      </c>
      <c r="F13" s="52" t="s">
        <v>66</v>
      </c>
      <c r="G13" s="71">
        <v>1</v>
      </c>
      <c r="H13" s="150"/>
      <c r="I13" s="70" t="s">
        <v>67</v>
      </c>
    </row>
    <row r="14" spans="1:9" ht="45.6" x14ac:dyDescent="0.25">
      <c r="A14" s="69" t="s">
        <v>110</v>
      </c>
      <c r="B14" s="152"/>
      <c r="C14" s="54" t="s">
        <v>111</v>
      </c>
      <c r="D14" s="55" t="s">
        <v>65</v>
      </c>
      <c r="E14" s="70">
        <v>10</v>
      </c>
      <c r="F14" s="52" t="s">
        <v>66</v>
      </c>
      <c r="G14" s="71">
        <v>1</v>
      </c>
      <c r="H14" s="150"/>
      <c r="I14" s="70" t="s">
        <v>67</v>
      </c>
    </row>
    <row r="15" spans="1:9" ht="45.6" x14ac:dyDescent="0.25">
      <c r="A15" s="69" t="s">
        <v>112</v>
      </c>
      <c r="B15" s="152"/>
      <c r="C15" s="53" t="s">
        <v>113</v>
      </c>
      <c r="D15" s="55" t="s">
        <v>65</v>
      </c>
      <c r="E15" s="70">
        <v>10</v>
      </c>
      <c r="F15" s="52" t="s">
        <v>66</v>
      </c>
      <c r="G15" s="71">
        <v>1</v>
      </c>
      <c r="H15" s="150"/>
      <c r="I15" s="70" t="s">
        <v>67</v>
      </c>
    </row>
    <row r="16" spans="1:9" ht="34.200000000000003" x14ac:dyDescent="0.25">
      <c r="A16" s="69" t="s">
        <v>114</v>
      </c>
      <c r="B16" s="152"/>
      <c r="C16" s="54" t="s">
        <v>115</v>
      </c>
      <c r="D16" s="55" t="s">
        <v>65</v>
      </c>
      <c r="E16" s="70">
        <v>10</v>
      </c>
      <c r="F16" s="52" t="s">
        <v>66</v>
      </c>
      <c r="G16" s="71">
        <v>1</v>
      </c>
      <c r="H16" s="151"/>
      <c r="I16" s="115" t="s">
        <v>96</v>
      </c>
    </row>
    <row r="17" spans="1:9" x14ac:dyDescent="0.25">
      <c r="A17" s="73"/>
      <c r="B17" s="74"/>
      <c r="C17" s="57"/>
      <c r="D17" s="75" t="s">
        <v>101</v>
      </c>
      <c r="E17" s="75">
        <v>50</v>
      </c>
      <c r="F17" s="75"/>
      <c r="G17" s="123">
        <f>(SUM(G12:G16))*1.5</f>
        <v>7.5</v>
      </c>
      <c r="H17" s="123"/>
      <c r="I17" s="124"/>
    </row>
    <row r="18" spans="1:9" x14ac:dyDescent="0.25">
      <c r="A18" s="69" t="s">
        <v>116</v>
      </c>
      <c r="B18" s="152" t="s">
        <v>77</v>
      </c>
      <c r="C18" s="54" t="s">
        <v>117</v>
      </c>
      <c r="D18" s="55" t="s">
        <v>65</v>
      </c>
      <c r="E18" s="70">
        <v>10</v>
      </c>
      <c r="F18" s="52" t="s">
        <v>66</v>
      </c>
      <c r="G18" s="71">
        <v>1</v>
      </c>
      <c r="H18" s="149">
        <v>2</v>
      </c>
      <c r="I18" s="70" t="s">
        <v>96</v>
      </c>
    </row>
    <row r="19" spans="1:9" x14ac:dyDescent="0.25">
      <c r="A19" s="69" t="s">
        <v>118</v>
      </c>
      <c r="B19" s="152"/>
      <c r="C19" s="54" t="s">
        <v>119</v>
      </c>
      <c r="D19" s="55" t="s">
        <v>65</v>
      </c>
      <c r="E19" s="70">
        <v>10</v>
      </c>
      <c r="F19" s="52" t="s">
        <v>66</v>
      </c>
      <c r="G19" s="71">
        <v>1</v>
      </c>
      <c r="H19" s="150"/>
      <c r="I19" s="70" t="s">
        <v>96</v>
      </c>
    </row>
    <row r="20" spans="1:9" x14ac:dyDescent="0.25">
      <c r="A20" s="73"/>
      <c r="B20" s="73"/>
      <c r="C20" s="114" t="s">
        <v>172</v>
      </c>
      <c r="D20" s="75" t="s">
        <v>101</v>
      </c>
      <c r="E20" s="76">
        <f>(SUM(E18:E19))*1.5</f>
        <v>30</v>
      </c>
      <c r="F20" s="76"/>
      <c r="G20" s="77">
        <f>2*1.5</f>
        <v>3</v>
      </c>
      <c r="H20" s="78"/>
      <c r="I20" s="79"/>
    </row>
    <row r="21" spans="1:9" ht="36" customHeight="1" x14ac:dyDescent="0.25">
      <c r="A21" s="72" t="s">
        <v>120</v>
      </c>
      <c r="B21" s="152" t="s">
        <v>121</v>
      </c>
      <c r="C21" s="65" t="s">
        <v>122</v>
      </c>
      <c r="D21" s="55" t="s">
        <v>65</v>
      </c>
      <c r="E21" s="70">
        <v>10</v>
      </c>
      <c r="F21" s="52" t="s">
        <v>66</v>
      </c>
      <c r="G21" s="71">
        <v>1</v>
      </c>
      <c r="H21" s="149">
        <v>3</v>
      </c>
      <c r="I21" s="70" t="s">
        <v>96</v>
      </c>
    </row>
    <row r="22" spans="1:9" ht="68.400000000000006" x14ac:dyDescent="0.25">
      <c r="A22" s="72" t="s">
        <v>123</v>
      </c>
      <c r="B22" s="152"/>
      <c r="C22" s="53" t="s">
        <v>124</v>
      </c>
      <c r="D22" s="55" t="s">
        <v>65</v>
      </c>
      <c r="E22" s="70">
        <v>10</v>
      </c>
      <c r="F22" s="52" t="s">
        <v>66</v>
      </c>
      <c r="G22" s="71">
        <v>1</v>
      </c>
      <c r="H22" s="150"/>
      <c r="I22" s="115" t="s">
        <v>96</v>
      </c>
    </row>
    <row r="23" spans="1:9" x14ac:dyDescent="0.25">
      <c r="A23" s="72" t="s">
        <v>125</v>
      </c>
      <c r="B23" s="152"/>
      <c r="C23" s="54" t="s">
        <v>126</v>
      </c>
      <c r="D23" s="55" t="s">
        <v>65</v>
      </c>
      <c r="E23" s="70">
        <v>10</v>
      </c>
      <c r="F23" s="52" t="s">
        <v>66</v>
      </c>
      <c r="G23" s="71">
        <v>1</v>
      </c>
      <c r="H23" s="150"/>
      <c r="I23" s="70" t="s">
        <v>67</v>
      </c>
    </row>
    <row r="24" spans="1:9" ht="23.4" customHeight="1" x14ac:dyDescent="0.25">
      <c r="A24" s="72" t="s">
        <v>127</v>
      </c>
      <c r="B24" s="152"/>
      <c r="C24" s="54" t="s">
        <v>128</v>
      </c>
      <c r="D24" s="55" t="s">
        <v>65</v>
      </c>
      <c r="E24" s="70">
        <v>10</v>
      </c>
      <c r="F24" s="52" t="s">
        <v>66</v>
      </c>
      <c r="G24" s="71">
        <v>1</v>
      </c>
      <c r="H24" s="150"/>
      <c r="I24" s="70" t="s">
        <v>96</v>
      </c>
    </row>
    <row r="25" spans="1:9" x14ac:dyDescent="0.25">
      <c r="A25" s="72" t="s">
        <v>129</v>
      </c>
      <c r="B25" s="152"/>
      <c r="C25" s="54" t="s">
        <v>130</v>
      </c>
      <c r="D25" s="55" t="s">
        <v>65</v>
      </c>
      <c r="E25" s="70">
        <v>10</v>
      </c>
      <c r="F25" s="52" t="s">
        <v>66</v>
      </c>
      <c r="G25" s="71">
        <v>1</v>
      </c>
      <c r="H25" s="151"/>
      <c r="I25" s="70" t="s">
        <v>67</v>
      </c>
    </row>
    <row r="26" spans="1:9" x14ac:dyDescent="0.25">
      <c r="A26" s="73"/>
      <c r="B26" s="73"/>
      <c r="C26" s="114" t="s">
        <v>131</v>
      </c>
      <c r="D26" s="75" t="s">
        <v>101</v>
      </c>
      <c r="E26" s="76">
        <f>SUM(E21:E25)*0.5</f>
        <v>25</v>
      </c>
      <c r="F26" s="76"/>
      <c r="G26" s="76">
        <f>SUM(G21:G25)*0.5</f>
        <v>2.5</v>
      </c>
      <c r="H26" s="80"/>
      <c r="I26" s="81"/>
    </row>
    <row r="28" spans="1:9" x14ac:dyDescent="0.25">
      <c r="D28" s="62" t="s">
        <v>132</v>
      </c>
      <c r="E28" s="66">
        <f>E26+E20+E17+E11+E8</f>
        <v>155</v>
      </c>
      <c r="G28" s="66">
        <f>G26+G20+G11+G8+G17</f>
        <v>18</v>
      </c>
    </row>
    <row r="32" spans="1:9" ht="14.4" thickBot="1" x14ac:dyDescent="0.3"/>
    <row r="33" spans="1:3" ht="16.2" thickBot="1" x14ac:dyDescent="0.3">
      <c r="A33" s="82" t="s">
        <v>83</v>
      </c>
      <c r="B33" s="83" t="s">
        <v>84</v>
      </c>
      <c r="C33" s="83" t="s">
        <v>85</v>
      </c>
    </row>
    <row r="34" spans="1:3" ht="14.4" thickBot="1" x14ac:dyDescent="0.3">
      <c r="A34" s="60" t="s">
        <v>65</v>
      </c>
      <c r="B34" s="50">
        <v>10</v>
      </c>
      <c r="C34" s="59" t="s">
        <v>133</v>
      </c>
    </row>
    <row r="35" spans="1:3" ht="14.4" thickBot="1" x14ac:dyDescent="0.3">
      <c r="A35" s="51" t="s">
        <v>87</v>
      </c>
      <c r="B35" s="50">
        <v>7</v>
      </c>
      <c r="C35" s="59" t="s">
        <v>134</v>
      </c>
    </row>
    <row r="36" spans="1:3" ht="14.4" thickBot="1" x14ac:dyDescent="0.3">
      <c r="A36" s="51" t="s">
        <v>89</v>
      </c>
      <c r="B36" s="50">
        <v>5</v>
      </c>
      <c r="C36" s="59" t="s">
        <v>135</v>
      </c>
    </row>
    <row r="37" spans="1:3" ht="14.4" thickBot="1" x14ac:dyDescent="0.3">
      <c r="A37" s="51" t="s">
        <v>66</v>
      </c>
      <c r="B37" s="50">
        <v>1</v>
      </c>
      <c r="C37" s="59" t="s">
        <v>136</v>
      </c>
    </row>
    <row r="38" spans="1:3" ht="24.6" thickBot="1" x14ac:dyDescent="0.3">
      <c r="A38" s="60" t="s">
        <v>137</v>
      </c>
      <c r="B38" s="61" t="s">
        <v>138</v>
      </c>
      <c r="C38" s="59" t="s">
        <v>139</v>
      </c>
    </row>
  </sheetData>
  <sheetProtection sheet="1" objects="1" scenarios="1"/>
  <mergeCells count="11">
    <mergeCell ref="B1:C3"/>
    <mergeCell ref="H5:H7"/>
    <mergeCell ref="H9:H10"/>
    <mergeCell ref="H12:H16"/>
    <mergeCell ref="H21:H25"/>
    <mergeCell ref="B5:B7"/>
    <mergeCell ref="B9:B10"/>
    <mergeCell ref="B12:B16"/>
    <mergeCell ref="B21:B25"/>
    <mergeCell ref="B18:B19"/>
    <mergeCell ref="H18:H19"/>
  </mergeCells>
  <phoneticPr fontId="10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0B27C3-4DC2-4567-8500-23ED12BB1CC3}">
  <dimension ref="A1:S62"/>
  <sheetViews>
    <sheetView showGridLines="0" workbookViewId="0">
      <selection activeCell="I36" sqref="I36"/>
    </sheetView>
  </sheetViews>
  <sheetFormatPr defaultColWidth="8.88671875" defaultRowHeight="13.8" x14ac:dyDescent="0.25"/>
  <cols>
    <col min="1" max="1" width="8.88671875" style="66"/>
    <col min="2" max="2" width="16.5546875" style="66" customWidth="1"/>
    <col min="3" max="3" width="48.5546875" style="66" customWidth="1"/>
    <col min="4" max="4" width="12.5546875" style="66" hidden="1" customWidth="1"/>
    <col min="5" max="5" width="0" style="66" hidden="1" customWidth="1"/>
    <col min="6" max="6" width="13.88671875" style="66" hidden="1" customWidth="1"/>
    <col min="7" max="7" width="0" style="66" hidden="1" customWidth="1"/>
    <col min="8" max="8" width="12.44140625" style="99" customWidth="1"/>
    <col min="9" max="9" width="12.88671875" style="99" customWidth="1"/>
    <col min="10" max="13" width="8.88671875" style="66"/>
    <col min="14" max="14" width="12.5546875" style="66" customWidth="1"/>
    <col min="15" max="15" width="12.88671875" style="66" customWidth="1"/>
    <col min="16" max="17" width="12.44140625" style="66" customWidth="1"/>
    <col min="18" max="18" width="13.109375" style="66" customWidth="1"/>
    <col min="19" max="16384" width="8.88671875" style="66"/>
  </cols>
  <sheetData>
    <row r="1" spans="1:18" x14ac:dyDescent="0.25">
      <c r="A1" s="112" t="s">
        <v>140</v>
      </c>
      <c r="H1" s="159" t="s">
        <v>141</v>
      </c>
      <c r="I1" s="160"/>
      <c r="N1" s="159" t="s">
        <v>142</v>
      </c>
      <c r="O1" s="160"/>
    </row>
    <row r="2" spans="1:18" x14ac:dyDescent="0.25">
      <c r="H2" s="161"/>
      <c r="I2" s="162"/>
      <c r="N2" s="161"/>
      <c r="O2" s="162"/>
    </row>
    <row r="3" spans="1:18" ht="18" thickBot="1" x14ac:dyDescent="0.35">
      <c r="A3" s="93" t="s">
        <v>52</v>
      </c>
      <c r="B3" s="93"/>
      <c r="H3" s="163"/>
      <c r="I3" s="164"/>
      <c r="N3" s="163"/>
      <c r="O3" s="164"/>
    </row>
    <row r="5" spans="1:18" ht="43.2" x14ac:dyDescent="0.3">
      <c r="A5" s="84" t="s">
        <v>53</v>
      </c>
      <c r="B5" s="84" t="s">
        <v>54</v>
      </c>
      <c r="C5" s="84" t="s">
        <v>55</v>
      </c>
      <c r="D5" s="68" t="s">
        <v>56</v>
      </c>
      <c r="E5" s="68" t="s">
        <v>57</v>
      </c>
      <c r="F5" s="68" t="s">
        <v>58</v>
      </c>
      <c r="G5" s="94" t="s">
        <v>59</v>
      </c>
      <c r="H5" s="95" t="s">
        <v>143</v>
      </c>
      <c r="I5" s="95" t="s">
        <v>144</v>
      </c>
      <c r="N5" s="96" t="s">
        <v>143</v>
      </c>
      <c r="O5" s="96" t="s">
        <v>144</v>
      </c>
      <c r="P5" s="96" t="s">
        <v>145</v>
      </c>
      <c r="Q5" s="96" t="s">
        <v>146</v>
      </c>
      <c r="R5" s="96" t="s">
        <v>147</v>
      </c>
    </row>
    <row r="6" spans="1:18" ht="41.4" x14ac:dyDescent="0.25">
      <c r="A6" s="69" t="s">
        <v>62</v>
      </c>
      <c r="B6" s="86" t="s">
        <v>63</v>
      </c>
      <c r="C6" s="87" t="s">
        <v>64</v>
      </c>
      <c r="D6" s="52" t="s">
        <v>65</v>
      </c>
      <c r="E6" s="70">
        <v>1.25</v>
      </c>
      <c r="F6" s="52" t="s">
        <v>66</v>
      </c>
      <c r="G6" s="71">
        <v>0.8</v>
      </c>
      <c r="H6" s="70">
        <v>1</v>
      </c>
      <c r="I6" s="70">
        <v>0.8</v>
      </c>
      <c r="N6" s="70">
        <v>1</v>
      </c>
      <c r="O6" s="70">
        <v>1</v>
      </c>
      <c r="P6" s="70">
        <v>1</v>
      </c>
      <c r="Q6" s="70">
        <v>1</v>
      </c>
      <c r="R6" s="70">
        <v>1</v>
      </c>
    </row>
    <row r="7" spans="1:18" x14ac:dyDescent="0.25">
      <c r="A7" s="73"/>
      <c r="B7" s="74"/>
      <c r="C7" s="73"/>
      <c r="D7" s="75"/>
      <c r="E7" s="75"/>
      <c r="F7" s="75"/>
      <c r="G7" s="75"/>
      <c r="H7" s="75"/>
      <c r="I7" s="75"/>
      <c r="N7" s="75"/>
      <c r="O7" s="75"/>
      <c r="P7" s="75"/>
      <c r="Q7" s="75"/>
      <c r="R7" s="75"/>
    </row>
    <row r="8" spans="1:18" ht="41.4" x14ac:dyDescent="0.25">
      <c r="A8" s="69" t="s">
        <v>70</v>
      </c>
      <c r="B8" s="86" t="s">
        <v>71</v>
      </c>
      <c r="C8" s="87" t="s">
        <v>148</v>
      </c>
      <c r="D8" s="52" t="s">
        <v>65</v>
      </c>
      <c r="E8" s="70">
        <v>1.25</v>
      </c>
      <c r="F8" s="52" t="s">
        <v>66</v>
      </c>
      <c r="G8" s="71">
        <v>0.8</v>
      </c>
      <c r="H8" s="70">
        <v>1.25</v>
      </c>
      <c r="I8" s="70">
        <v>1.25</v>
      </c>
      <c r="N8" s="70">
        <v>1.25</v>
      </c>
      <c r="O8" s="70">
        <v>1.25</v>
      </c>
      <c r="P8" s="70">
        <v>1.25</v>
      </c>
      <c r="Q8" s="70">
        <v>1.25</v>
      </c>
      <c r="R8" s="70">
        <v>1.25</v>
      </c>
    </row>
    <row r="9" spans="1:18" x14ac:dyDescent="0.25">
      <c r="A9" s="73"/>
      <c r="B9" s="74"/>
      <c r="C9" s="73"/>
      <c r="D9" s="75"/>
      <c r="E9" s="75"/>
      <c r="F9" s="75"/>
      <c r="G9" s="75"/>
      <c r="H9" s="75"/>
      <c r="I9" s="75"/>
      <c r="N9" s="75"/>
      <c r="O9" s="75"/>
      <c r="P9" s="75"/>
      <c r="Q9" s="75"/>
      <c r="R9" s="75"/>
    </row>
    <row r="10" spans="1:18" ht="41.4" x14ac:dyDescent="0.25">
      <c r="A10" s="69" t="s">
        <v>73</v>
      </c>
      <c r="B10" s="86" t="s">
        <v>74</v>
      </c>
      <c r="C10" s="87" t="s">
        <v>75</v>
      </c>
      <c r="D10" s="52" t="s">
        <v>65</v>
      </c>
      <c r="E10" s="70">
        <v>1.25</v>
      </c>
      <c r="F10" s="52" t="s">
        <v>66</v>
      </c>
      <c r="G10" s="71">
        <v>0.8</v>
      </c>
      <c r="H10" s="70">
        <v>1</v>
      </c>
      <c r="I10" s="70">
        <v>0.8</v>
      </c>
      <c r="N10" s="70">
        <v>1</v>
      </c>
      <c r="O10" s="70">
        <v>0.8</v>
      </c>
      <c r="P10" s="70">
        <v>0.8</v>
      </c>
      <c r="Q10" s="70">
        <v>0.8</v>
      </c>
      <c r="R10" s="70">
        <v>0.8</v>
      </c>
    </row>
    <row r="11" spans="1:18" x14ac:dyDescent="0.25">
      <c r="A11" s="73"/>
      <c r="B11" s="73"/>
      <c r="C11" s="73"/>
      <c r="D11" s="73"/>
      <c r="E11" s="73"/>
      <c r="F11" s="73"/>
      <c r="G11" s="73"/>
      <c r="H11" s="75"/>
      <c r="I11" s="75"/>
      <c r="N11" s="75"/>
      <c r="O11" s="75"/>
      <c r="P11" s="75"/>
      <c r="Q11" s="75"/>
      <c r="R11" s="75"/>
    </row>
    <row r="12" spans="1:18" ht="41.4" x14ac:dyDescent="0.25">
      <c r="A12" s="69" t="s">
        <v>73</v>
      </c>
      <c r="B12" s="86" t="s">
        <v>74</v>
      </c>
      <c r="C12" s="87" t="s">
        <v>75</v>
      </c>
      <c r="D12" s="52" t="s">
        <v>65</v>
      </c>
      <c r="E12" s="70">
        <v>1.25</v>
      </c>
      <c r="F12" s="52" t="s">
        <v>66</v>
      </c>
      <c r="G12" s="71">
        <v>0.8</v>
      </c>
      <c r="H12" s="70">
        <v>1</v>
      </c>
      <c r="I12" s="70">
        <v>0.8</v>
      </c>
      <c r="N12" s="70">
        <v>1</v>
      </c>
      <c r="O12" s="70">
        <v>0.8</v>
      </c>
      <c r="P12" s="70">
        <v>0.8</v>
      </c>
      <c r="Q12" s="70">
        <v>0.8</v>
      </c>
      <c r="R12" s="70">
        <v>0.8</v>
      </c>
    </row>
    <row r="13" spans="1:18" x14ac:dyDescent="0.25">
      <c r="A13" s="73"/>
      <c r="B13" s="73"/>
      <c r="C13" s="73"/>
      <c r="D13" s="73"/>
      <c r="E13" s="73"/>
      <c r="F13" s="73"/>
      <c r="G13" s="73"/>
      <c r="H13" s="75"/>
      <c r="I13" s="75"/>
      <c r="N13" s="75"/>
      <c r="O13" s="75"/>
      <c r="P13" s="75"/>
      <c r="Q13" s="75"/>
      <c r="R13" s="75"/>
    </row>
    <row r="14" spans="1:18" x14ac:dyDescent="0.25">
      <c r="H14" s="70"/>
      <c r="I14" s="70"/>
      <c r="N14" s="70"/>
      <c r="O14" s="70"/>
      <c r="P14" s="70"/>
      <c r="Q14" s="70"/>
      <c r="R14" s="70"/>
    </row>
    <row r="15" spans="1:18" x14ac:dyDescent="0.25">
      <c r="C15" s="88" t="s">
        <v>79</v>
      </c>
      <c r="D15" s="89" t="s">
        <v>80</v>
      </c>
      <c r="E15" s="90">
        <f>AVERAGE(E6:E10)</f>
        <v>1.25</v>
      </c>
      <c r="F15" s="89" t="s">
        <v>81</v>
      </c>
      <c r="G15" s="97">
        <f>AVERAGE(G6:G10)</f>
        <v>0.80000000000000016</v>
      </c>
      <c r="H15" s="98">
        <f>AVERAGE(H6:H10)</f>
        <v>1.0833333333333333</v>
      </c>
      <c r="I15" s="98">
        <f>AVERAGE(I6:I10)</f>
        <v>0.94999999999999984</v>
      </c>
      <c r="N15" s="98">
        <f>AVERAGE(N6:N12)</f>
        <v>1.0625</v>
      </c>
      <c r="O15" s="98">
        <f>AVERAGE(O6:O12)</f>
        <v>0.96249999999999991</v>
      </c>
      <c r="P15" s="98">
        <f>AVERAGE(P6:P12)</f>
        <v>0.96249999999999991</v>
      </c>
      <c r="Q15" s="98">
        <f>AVERAGE(Q6:Q12)</f>
        <v>0.96249999999999991</v>
      </c>
      <c r="R15" s="98">
        <f>AVERAGE(R6:R12)</f>
        <v>0.96249999999999991</v>
      </c>
    </row>
    <row r="16" spans="1:18" x14ac:dyDescent="0.25">
      <c r="N16" s="99"/>
      <c r="O16" s="99"/>
    </row>
    <row r="17" spans="1:18" x14ac:dyDescent="0.25">
      <c r="N17" s="99"/>
      <c r="O17" s="99"/>
    </row>
    <row r="18" spans="1:18" ht="17.399999999999999" x14ac:dyDescent="0.3">
      <c r="A18" s="93" t="s">
        <v>92</v>
      </c>
      <c r="B18" s="93"/>
      <c r="N18" s="99"/>
      <c r="O18" s="99"/>
    </row>
    <row r="19" spans="1:18" x14ac:dyDescent="0.25">
      <c r="N19" s="99"/>
      <c r="O19" s="99"/>
    </row>
    <row r="20" spans="1:18" ht="43.2" x14ac:dyDescent="0.3">
      <c r="A20" s="67" t="s">
        <v>53</v>
      </c>
      <c r="B20" s="67" t="s">
        <v>54</v>
      </c>
      <c r="C20" s="67" t="s">
        <v>55</v>
      </c>
      <c r="D20" s="68" t="s">
        <v>56</v>
      </c>
      <c r="E20" s="68" t="s">
        <v>57</v>
      </c>
      <c r="F20" s="68" t="s">
        <v>58</v>
      </c>
      <c r="G20" s="68" t="s">
        <v>59</v>
      </c>
      <c r="H20" s="95" t="s">
        <v>143</v>
      </c>
      <c r="I20" s="95" t="s">
        <v>144</v>
      </c>
      <c r="N20" s="96" t="s">
        <v>143</v>
      </c>
      <c r="O20" s="96" t="s">
        <v>144</v>
      </c>
      <c r="P20" s="96" t="s">
        <v>145</v>
      </c>
      <c r="Q20" s="96" t="s">
        <v>146</v>
      </c>
      <c r="R20" s="96" t="s">
        <v>147</v>
      </c>
    </row>
    <row r="21" spans="1:18" ht="34.200000000000003" x14ac:dyDescent="0.25">
      <c r="A21" s="69" t="s">
        <v>94</v>
      </c>
      <c r="B21" s="152" t="s">
        <v>63</v>
      </c>
      <c r="C21" s="56" t="s">
        <v>95</v>
      </c>
      <c r="D21" s="55" t="s">
        <v>65</v>
      </c>
      <c r="E21" s="70">
        <v>10</v>
      </c>
      <c r="F21" s="52" t="s">
        <v>66</v>
      </c>
      <c r="G21" s="71">
        <v>1</v>
      </c>
      <c r="H21" s="70">
        <v>10</v>
      </c>
      <c r="I21" s="70">
        <v>7</v>
      </c>
      <c r="N21" s="70">
        <v>10</v>
      </c>
      <c r="O21" s="70">
        <v>7</v>
      </c>
      <c r="P21" s="70">
        <v>10</v>
      </c>
      <c r="Q21" s="70">
        <v>5</v>
      </c>
      <c r="R21" s="70">
        <v>5</v>
      </c>
    </row>
    <row r="22" spans="1:18" x14ac:dyDescent="0.25">
      <c r="A22" s="69" t="s">
        <v>97</v>
      </c>
      <c r="B22" s="152"/>
      <c r="C22" s="54" t="s">
        <v>98</v>
      </c>
      <c r="D22" s="55" t="s">
        <v>65</v>
      </c>
      <c r="E22" s="70">
        <v>10</v>
      </c>
      <c r="F22" s="52" t="s">
        <v>66</v>
      </c>
      <c r="G22" s="71">
        <v>1</v>
      </c>
      <c r="H22" s="70">
        <v>10</v>
      </c>
      <c r="I22" s="70">
        <v>5</v>
      </c>
      <c r="N22" s="70">
        <v>10</v>
      </c>
      <c r="O22" s="70">
        <v>10</v>
      </c>
      <c r="P22" s="70">
        <v>10</v>
      </c>
      <c r="Q22" s="70">
        <v>7</v>
      </c>
      <c r="R22" s="70">
        <v>7</v>
      </c>
    </row>
    <row r="23" spans="1:18" ht="57" x14ac:dyDescent="0.25">
      <c r="A23" s="72" t="s">
        <v>99</v>
      </c>
      <c r="B23" s="152"/>
      <c r="C23" s="54" t="s">
        <v>100</v>
      </c>
      <c r="D23" s="55" t="s">
        <v>65</v>
      </c>
      <c r="E23" s="70">
        <v>10</v>
      </c>
      <c r="F23" s="52" t="s">
        <v>66</v>
      </c>
      <c r="G23" s="71">
        <v>1</v>
      </c>
      <c r="H23" s="70">
        <v>5</v>
      </c>
      <c r="I23" s="70">
        <v>7</v>
      </c>
      <c r="N23" s="70">
        <v>5</v>
      </c>
      <c r="O23" s="70">
        <v>10</v>
      </c>
      <c r="P23" s="70">
        <v>7</v>
      </c>
      <c r="Q23" s="70">
        <v>5</v>
      </c>
      <c r="R23" s="70">
        <v>5</v>
      </c>
    </row>
    <row r="24" spans="1:18" x14ac:dyDescent="0.25">
      <c r="A24" s="73"/>
      <c r="B24" s="74"/>
      <c r="C24" s="57"/>
      <c r="D24" s="75" t="s">
        <v>101</v>
      </c>
      <c r="E24" s="75">
        <v>30</v>
      </c>
      <c r="F24" s="75"/>
      <c r="G24" s="75">
        <v>3</v>
      </c>
      <c r="H24" s="100">
        <f>SUM(H21:H23)</f>
        <v>25</v>
      </c>
      <c r="I24" s="100">
        <f>SUM(I21:I23)</f>
        <v>19</v>
      </c>
      <c r="N24" s="100">
        <f>SUM(N21:N23)</f>
        <v>25</v>
      </c>
      <c r="O24" s="100">
        <f>SUM(O21:O23)</f>
        <v>27</v>
      </c>
      <c r="P24" s="100">
        <f t="shared" ref="P24:R24" si="0">SUM(P21:P23)</f>
        <v>27</v>
      </c>
      <c r="Q24" s="100">
        <f t="shared" si="0"/>
        <v>17</v>
      </c>
      <c r="R24" s="100">
        <f t="shared" si="0"/>
        <v>17</v>
      </c>
    </row>
    <row r="25" spans="1:18" ht="57" x14ac:dyDescent="0.25">
      <c r="A25" s="69" t="s">
        <v>102</v>
      </c>
      <c r="B25" s="152" t="s">
        <v>71</v>
      </c>
      <c r="C25" s="54" t="s">
        <v>103</v>
      </c>
      <c r="D25" s="55" t="s">
        <v>65</v>
      </c>
      <c r="E25" s="70">
        <v>10</v>
      </c>
      <c r="F25" s="52" t="s">
        <v>66</v>
      </c>
      <c r="G25" s="71">
        <v>1</v>
      </c>
      <c r="H25" s="70">
        <v>7</v>
      </c>
      <c r="I25" s="70">
        <v>5</v>
      </c>
      <c r="N25" s="70">
        <v>7</v>
      </c>
      <c r="O25" s="70">
        <v>10</v>
      </c>
      <c r="P25" s="70">
        <v>7</v>
      </c>
      <c r="Q25" s="70">
        <v>7</v>
      </c>
      <c r="R25" s="70">
        <v>7</v>
      </c>
    </row>
    <row r="26" spans="1:18" x14ac:dyDescent="0.25">
      <c r="A26" s="72" t="s">
        <v>104</v>
      </c>
      <c r="B26" s="152"/>
      <c r="C26" s="58" t="s">
        <v>149</v>
      </c>
      <c r="D26" s="55" t="s">
        <v>65</v>
      </c>
      <c r="E26" s="70">
        <v>10</v>
      </c>
      <c r="F26" s="52" t="s">
        <v>66</v>
      </c>
      <c r="G26" s="71">
        <v>1</v>
      </c>
      <c r="H26" s="70">
        <v>7</v>
      </c>
      <c r="I26" s="70">
        <v>5</v>
      </c>
      <c r="N26" s="70">
        <v>7</v>
      </c>
      <c r="O26" s="70">
        <v>5</v>
      </c>
      <c r="P26" s="70">
        <v>5</v>
      </c>
      <c r="Q26" s="70">
        <v>5</v>
      </c>
      <c r="R26" s="70">
        <v>5</v>
      </c>
    </row>
    <row r="27" spans="1:18" x14ac:dyDescent="0.25">
      <c r="A27" s="73"/>
      <c r="B27" s="74"/>
      <c r="C27" s="57"/>
      <c r="D27" s="75" t="s">
        <v>101</v>
      </c>
      <c r="E27" s="75">
        <v>20</v>
      </c>
      <c r="F27" s="75"/>
      <c r="G27" s="75">
        <v>2</v>
      </c>
      <c r="H27" s="100">
        <f>SUM(H25:H26)</f>
        <v>14</v>
      </c>
      <c r="I27" s="100">
        <f>SUM(I25:I26)</f>
        <v>10</v>
      </c>
      <c r="N27" s="100">
        <f>SUM(N25:N26)</f>
        <v>14</v>
      </c>
      <c r="O27" s="100">
        <f>SUM(O25:O26)</f>
        <v>15</v>
      </c>
      <c r="P27" s="100">
        <f t="shared" ref="P27:R27" si="1">SUM(P25:P26)</f>
        <v>12</v>
      </c>
      <c r="Q27" s="100">
        <f t="shared" si="1"/>
        <v>12</v>
      </c>
      <c r="R27" s="100">
        <f t="shared" si="1"/>
        <v>12</v>
      </c>
    </row>
    <row r="28" spans="1:18" ht="22.8" x14ac:dyDescent="0.25">
      <c r="A28" s="69" t="s">
        <v>106</v>
      </c>
      <c r="B28" s="166" t="s">
        <v>74</v>
      </c>
      <c r="C28" s="54" t="s">
        <v>150</v>
      </c>
      <c r="D28" s="55" t="s">
        <v>65</v>
      </c>
      <c r="E28" s="70">
        <v>10</v>
      </c>
      <c r="F28" s="52" t="s">
        <v>66</v>
      </c>
      <c r="G28" s="71">
        <v>1</v>
      </c>
      <c r="H28" s="70">
        <v>7</v>
      </c>
      <c r="I28" s="70">
        <v>5</v>
      </c>
      <c r="N28" s="70">
        <v>7</v>
      </c>
      <c r="O28" s="70">
        <v>7</v>
      </c>
      <c r="P28" s="70">
        <v>7</v>
      </c>
      <c r="Q28" s="70">
        <v>10</v>
      </c>
      <c r="R28" s="70">
        <v>7</v>
      </c>
    </row>
    <row r="29" spans="1:18" ht="34.200000000000003" x14ac:dyDescent="0.25">
      <c r="A29" s="69" t="s">
        <v>108</v>
      </c>
      <c r="B29" s="167"/>
      <c r="C29" s="54" t="s">
        <v>109</v>
      </c>
      <c r="D29" s="55" t="s">
        <v>65</v>
      </c>
      <c r="E29" s="70">
        <v>10</v>
      </c>
      <c r="F29" s="52" t="s">
        <v>66</v>
      </c>
      <c r="G29" s="71">
        <v>1</v>
      </c>
      <c r="H29" s="70">
        <v>10</v>
      </c>
      <c r="I29" s="70">
        <v>7</v>
      </c>
      <c r="N29" s="70">
        <v>10</v>
      </c>
      <c r="O29" s="70">
        <v>10</v>
      </c>
      <c r="P29" s="70">
        <v>10</v>
      </c>
      <c r="Q29" s="70">
        <v>7</v>
      </c>
      <c r="R29" s="70">
        <v>7</v>
      </c>
    </row>
    <row r="30" spans="1:18" ht="59.25" customHeight="1" x14ac:dyDescent="0.25">
      <c r="A30" s="69" t="s">
        <v>110</v>
      </c>
      <c r="B30" s="167"/>
      <c r="C30" s="54" t="s">
        <v>151</v>
      </c>
      <c r="D30" s="55" t="s">
        <v>65</v>
      </c>
      <c r="E30" s="70">
        <v>10</v>
      </c>
      <c r="F30" s="52" t="s">
        <v>66</v>
      </c>
      <c r="G30" s="71">
        <v>1</v>
      </c>
      <c r="H30" s="70">
        <v>10</v>
      </c>
      <c r="I30" s="70">
        <v>7</v>
      </c>
      <c r="N30" s="70">
        <v>10</v>
      </c>
      <c r="O30" s="70">
        <v>10</v>
      </c>
      <c r="P30" s="70">
        <v>7</v>
      </c>
      <c r="Q30" s="70">
        <v>7</v>
      </c>
      <c r="R30" s="70">
        <v>7</v>
      </c>
    </row>
    <row r="31" spans="1:18" ht="45.6" x14ac:dyDescent="0.25">
      <c r="A31" s="69" t="s">
        <v>112</v>
      </c>
      <c r="B31" s="167"/>
      <c r="C31" s="53" t="s">
        <v>113</v>
      </c>
      <c r="D31" s="55" t="s">
        <v>65</v>
      </c>
      <c r="E31" s="70">
        <v>10</v>
      </c>
      <c r="F31" s="52" t="s">
        <v>66</v>
      </c>
      <c r="G31" s="71">
        <v>1</v>
      </c>
      <c r="H31" s="70">
        <v>5</v>
      </c>
      <c r="I31" s="70">
        <v>10</v>
      </c>
      <c r="N31" s="70">
        <v>5</v>
      </c>
      <c r="O31" s="70">
        <v>10</v>
      </c>
      <c r="P31" s="70">
        <v>5</v>
      </c>
      <c r="Q31" s="70">
        <v>5</v>
      </c>
      <c r="R31" s="70">
        <v>5</v>
      </c>
    </row>
    <row r="32" spans="1:18" ht="34.200000000000003" x14ac:dyDescent="0.25">
      <c r="A32" s="69" t="s">
        <v>114</v>
      </c>
      <c r="B32" s="168"/>
      <c r="C32" s="54" t="s">
        <v>115</v>
      </c>
      <c r="D32" s="55" t="s">
        <v>65</v>
      </c>
      <c r="E32" s="70">
        <v>10</v>
      </c>
      <c r="F32" s="52" t="s">
        <v>66</v>
      </c>
      <c r="G32" s="71">
        <v>1</v>
      </c>
      <c r="H32" s="70">
        <v>5</v>
      </c>
      <c r="I32" s="70">
        <v>10</v>
      </c>
      <c r="N32" s="70">
        <v>5</v>
      </c>
      <c r="O32" s="70">
        <v>10</v>
      </c>
      <c r="P32" s="70">
        <v>5</v>
      </c>
      <c r="Q32" s="70">
        <v>5</v>
      </c>
      <c r="R32" s="70">
        <v>5</v>
      </c>
    </row>
    <row r="33" spans="1:18" x14ac:dyDescent="0.25">
      <c r="A33" s="73"/>
      <c r="B33" s="74"/>
      <c r="C33" s="57"/>
      <c r="D33" s="75" t="s">
        <v>101</v>
      </c>
      <c r="E33" s="75">
        <v>30</v>
      </c>
      <c r="F33" s="75"/>
      <c r="G33" s="75">
        <v>3</v>
      </c>
      <c r="H33" s="100">
        <f>SUM(H30:H32)</f>
        <v>20</v>
      </c>
      <c r="I33" s="100">
        <f>SUM(I30:I32)</f>
        <v>27</v>
      </c>
      <c r="N33" s="100">
        <f>SUM(N30:N32)</f>
        <v>20</v>
      </c>
      <c r="O33" s="100">
        <f>SUM(O30:O32)</f>
        <v>30</v>
      </c>
      <c r="P33" s="100">
        <f t="shared" ref="P33:R33" si="2">SUM(P30:P32)</f>
        <v>17</v>
      </c>
      <c r="Q33" s="100">
        <f t="shared" si="2"/>
        <v>17</v>
      </c>
      <c r="R33" s="100">
        <f t="shared" si="2"/>
        <v>17</v>
      </c>
    </row>
    <row r="34" spans="1:18" x14ac:dyDescent="0.25">
      <c r="A34" s="69" t="s">
        <v>116</v>
      </c>
      <c r="B34" s="152" t="s">
        <v>77</v>
      </c>
      <c r="C34" s="54" t="s">
        <v>117</v>
      </c>
      <c r="D34" s="55" t="s">
        <v>65</v>
      </c>
      <c r="E34" s="70">
        <v>10</v>
      </c>
      <c r="F34" s="52" t="s">
        <v>66</v>
      </c>
      <c r="G34" s="71">
        <v>1</v>
      </c>
      <c r="H34" s="70">
        <v>7</v>
      </c>
      <c r="I34" s="70">
        <v>5</v>
      </c>
      <c r="N34" s="70">
        <v>7</v>
      </c>
      <c r="O34" s="70">
        <v>10</v>
      </c>
      <c r="P34" s="70">
        <v>7</v>
      </c>
      <c r="Q34" s="70">
        <v>7</v>
      </c>
      <c r="R34" s="70">
        <v>7</v>
      </c>
    </row>
    <row r="35" spans="1:18" x14ac:dyDescent="0.25">
      <c r="A35" s="72" t="s">
        <v>118</v>
      </c>
      <c r="B35" s="152"/>
      <c r="C35" s="58" t="s">
        <v>119</v>
      </c>
      <c r="D35" s="55" t="s">
        <v>65</v>
      </c>
      <c r="E35" s="70">
        <v>10</v>
      </c>
      <c r="F35" s="52" t="s">
        <v>66</v>
      </c>
      <c r="G35" s="71">
        <v>1</v>
      </c>
      <c r="H35" s="70">
        <v>7</v>
      </c>
      <c r="I35" s="70">
        <v>5</v>
      </c>
      <c r="N35" s="70">
        <v>7</v>
      </c>
      <c r="O35" s="70">
        <v>5</v>
      </c>
      <c r="P35" s="70">
        <v>5</v>
      </c>
      <c r="Q35" s="70">
        <v>5</v>
      </c>
      <c r="R35" s="70">
        <v>5</v>
      </c>
    </row>
    <row r="36" spans="1:18" x14ac:dyDescent="0.25">
      <c r="A36" s="73"/>
      <c r="B36" s="73"/>
      <c r="C36" s="57"/>
      <c r="D36" s="75" t="s">
        <v>101</v>
      </c>
      <c r="E36" s="76">
        <v>60</v>
      </c>
      <c r="F36" s="76"/>
      <c r="G36" s="76">
        <v>6</v>
      </c>
      <c r="H36" s="100">
        <f>(SUM(H34:H35))*1.5</f>
        <v>21</v>
      </c>
      <c r="I36" s="100">
        <f>(SUM(I34:I35))*1.5</f>
        <v>15</v>
      </c>
      <c r="N36" s="100">
        <f>(SUM(N34:N35))*1.5</f>
        <v>21</v>
      </c>
      <c r="O36" s="100">
        <f t="shared" ref="O36:R36" si="3">(SUM(O34:O35))*1.5</f>
        <v>22.5</v>
      </c>
      <c r="P36" s="100">
        <f t="shared" si="3"/>
        <v>18</v>
      </c>
      <c r="Q36" s="100">
        <f t="shared" si="3"/>
        <v>18</v>
      </c>
      <c r="R36" s="100">
        <f t="shared" si="3"/>
        <v>18</v>
      </c>
    </row>
    <row r="37" spans="1:18" ht="34.200000000000003" x14ac:dyDescent="0.25">
      <c r="A37" s="72" t="s">
        <v>120</v>
      </c>
      <c r="B37" s="152" t="s">
        <v>121</v>
      </c>
      <c r="C37" s="53" t="s">
        <v>122</v>
      </c>
      <c r="D37" s="55" t="s">
        <v>65</v>
      </c>
      <c r="E37" s="70">
        <v>10</v>
      </c>
      <c r="F37" s="52" t="s">
        <v>66</v>
      </c>
      <c r="G37" s="71">
        <v>1</v>
      </c>
      <c r="H37" s="70">
        <v>10</v>
      </c>
      <c r="I37" s="70">
        <v>7</v>
      </c>
      <c r="N37" s="70">
        <v>10</v>
      </c>
      <c r="O37" s="70">
        <v>7</v>
      </c>
      <c r="P37" s="70">
        <v>7</v>
      </c>
      <c r="Q37" s="70">
        <v>7</v>
      </c>
      <c r="R37" s="70">
        <v>7</v>
      </c>
    </row>
    <row r="38" spans="1:18" ht="83.25" customHeight="1" x14ac:dyDescent="0.25">
      <c r="A38" s="72" t="s">
        <v>123</v>
      </c>
      <c r="B38" s="152"/>
      <c r="C38" s="53" t="s">
        <v>124</v>
      </c>
      <c r="D38" s="55" t="s">
        <v>65</v>
      </c>
      <c r="E38" s="70">
        <v>10</v>
      </c>
      <c r="F38" s="52" t="s">
        <v>66</v>
      </c>
      <c r="G38" s="71">
        <v>1</v>
      </c>
      <c r="H38" s="70">
        <v>7</v>
      </c>
      <c r="I38" s="70">
        <v>10</v>
      </c>
      <c r="N38" s="70">
        <v>7</v>
      </c>
      <c r="O38" s="70">
        <v>10</v>
      </c>
      <c r="P38" s="70">
        <v>10</v>
      </c>
      <c r="Q38" s="70">
        <v>7</v>
      </c>
      <c r="R38" s="70">
        <v>7</v>
      </c>
    </row>
    <row r="39" spans="1:18" x14ac:dyDescent="0.25">
      <c r="A39" s="72" t="s">
        <v>125</v>
      </c>
      <c r="B39" s="152"/>
      <c r="C39" s="54" t="s">
        <v>126</v>
      </c>
      <c r="D39" s="55" t="s">
        <v>65</v>
      </c>
      <c r="E39" s="70">
        <v>10</v>
      </c>
      <c r="F39" s="52" t="s">
        <v>66</v>
      </c>
      <c r="G39" s="71">
        <v>1</v>
      </c>
      <c r="H39" s="70">
        <v>10</v>
      </c>
      <c r="I39" s="70">
        <v>7</v>
      </c>
      <c r="N39" s="70">
        <v>10</v>
      </c>
      <c r="O39" s="70">
        <v>7</v>
      </c>
      <c r="P39" s="70">
        <v>7</v>
      </c>
      <c r="Q39" s="70">
        <v>7</v>
      </c>
      <c r="R39" s="70">
        <v>7</v>
      </c>
    </row>
    <row r="40" spans="1:18" ht="22.8" x14ac:dyDescent="0.25">
      <c r="A40" s="72" t="s">
        <v>127</v>
      </c>
      <c r="B40" s="152"/>
      <c r="C40" s="54" t="s">
        <v>152</v>
      </c>
      <c r="D40" s="55" t="s">
        <v>65</v>
      </c>
      <c r="E40" s="70">
        <v>10</v>
      </c>
      <c r="F40" s="52" t="s">
        <v>66</v>
      </c>
      <c r="G40" s="71">
        <v>1</v>
      </c>
      <c r="H40" s="70">
        <v>7</v>
      </c>
      <c r="I40" s="70">
        <v>5</v>
      </c>
      <c r="N40" s="70">
        <v>7</v>
      </c>
      <c r="O40" s="70">
        <v>7</v>
      </c>
      <c r="P40" s="70">
        <v>5</v>
      </c>
      <c r="Q40" s="70">
        <v>5</v>
      </c>
      <c r="R40" s="70">
        <v>5</v>
      </c>
    </row>
    <row r="41" spans="1:18" x14ac:dyDescent="0.25">
      <c r="A41" s="72" t="s">
        <v>127</v>
      </c>
      <c r="B41" s="152"/>
      <c r="C41" s="54" t="s">
        <v>153</v>
      </c>
      <c r="D41" s="55" t="s">
        <v>65</v>
      </c>
      <c r="E41" s="70">
        <v>10</v>
      </c>
      <c r="F41" s="52" t="s">
        <v>66</v>
      </c>
      <c r="G41" s="71">
        <v>1</v>
      </c>
      <c r="H41" s="70">
        <v>7</v>
      </c>
      <c r="I41" s="70">
        <v>5</v>
      </c>
      <c r="N41" s="70">
        <v>7</v>
      </c>
      <c r="O41" s="70">
        <v>10</v>
      </c>
      <c r="P41" s="70">
        <v>5</v>
      </c>
      <c r="Q41" s="70">
        <v>5</v>
      </c>
      <c r="R41" s="70">
        <v>5</v>
      </c>
    </row>
    <row r="42" spans="1:18" x14ac:dyDescent="0.25">
      <c r="A42" s="73"/>
      <c r="B42" s="73"/>
      <c r="C42" s="73"/>
      <c r="D42" s="75" t="s">
        <v>101</v>
      </c>
      <c r="E42" s="76">
        <v>50</v>
      </c>
      <c r="F42" s="76"/>
      <c r="G42" s="76">
        <v>5</v>
      </c>
      <c r="H42" s="100">
        <f>SUM(H37:H41)*0.5</f>
        <v>20.5</v>
      </c>
      <c r="I42" s="100">
        <f>SUM(I37:I41)*0.5</f>
        <v>17</v>
      </c>
      <c r="N42" s="100">
        <f>SUM(N37:N41)*0.5</f>
        <v>20.5</v>
      </c>
      <c r="O42" s="100">
        <f t="shared" ref="O42:R42" si="4">SUM(O37:O41)*0.5</f>
        <v>20.5</v>
      </c>
      <c r="P42" s="100">
        <f t="shared" si="4"/>
        <v>17</v>
      </c>
      <c r="Q42" s="100">
        <f t="shared" si="4"/>
        <v>15.5</v>
      </c>
      <c r="R42" s="100">
        <f t="shared" si="4"/>
        <v>15.5</v>
      </c>
    </row>
    <row r="43" spans="1:18" x14ac:dyDescent="0.25">
      <c r="N43" s="99"/>
      <c r="O43" s="99"/>
    </row>
    <row r="44" spans="1:18" x14ac:dyDescent="0.25">
      <c r="C44" s="63" t="s">
        <v>154</v>
      </c>
      <c r="D44" s="62" t="s">
        <v>132</v>
      </c>
      <c r="E44" s="66">
        <f>E42+E36+E27+E24</f>
        <v>160</v>
      </c>
      <c r="G44" s="66">
        <f>G42+G36+G27+G24</f>
        <v>16</v>
      </c>
      <c r="H44" s="99">
        <f>H42+H36+H27+H24+H33</f>
        <v>100.5</v>
      </c>
      <c r="I44" s="99">
        <f>I42+I36+I27+I24+I33</f>
        <v>88</v>
      </c>
      <c r="N44" s="99">
        <f>N42+N36+N27+N24</f>
        <v>80.5</v>
      </c>
      <c r="O44" s="99">
        <f>O42+O36+O27+O24</f>
        <v>85</v>
      </c>
      <c r="P44" s="99">
        <f>P42+P36+P27+P24</f>
        <v>74</v>
      </c>
      <c r="Q44" s="99">
        <f>Q42+Q36+Q27+Q24</f>
        <v>62.5</v>
      </c>
      <c r="R44" s="99">
        <f>R42+R36+R27+R24</f>
        <v>62.5</v>
      </c>
    </row>
    <row r="45" spans="1:18" x14ac:dyDescent="0.25">
      <c r="C45" s="101"/>
      <c r="N45" s="99"/>
      <c r="O45" s="99"/>
      <c r="P45" s="99"/>
      <c r="Q45" s="99"/>
      <c r="R45" s="99"/>
    </row>
    <row r="46" spans="1:18" x14ac:dyDescent="0.25">
      <c r="C46" s="64" t="s">
        <v>155</v>
      </c>
      <c r="H46" s="102">
        <f>H15</f>
        <v>1.0833333333333333</v>
      </c>
      <c r="I46" s="102">
        <f>I15</f>
        <v>0.94999999999999984</v>
      </c>
      <c r="N46" s="102">
        <f>N15</f>
        <v>1.0625</v>
      </c>
      <c r="O46" s="102">
        <f>O15</f>
        <v>0.96249999999999991</v>
      </c>
      <c r="P46" s="102">
        <f>P15</f>
        <v>0.96249999999999991</v>
      </c>
      <c r="Q46" s="102">
        <f>Q15</f>
        <v>0.96249999999999991</v>
      </c>
      <c r="R46" s="102">
        <f>R15</f>
        <v>0.96249999999999991</v>
      </c>
    </row>
    <row r="47" spans="1:18" x14ac:dyDescent="0.25">
      <c r="J47" s="66" t="s">
        <v>156</v>
      </c>
      <c r="N47" s="99"/>
      <c r="O47" s="99"/>
      <c r="P47" s="99"/>
      <c r="Q47" s="99"/>
      <c r="R47" s="99"/>
    </row>
    <row r="48" spans="1:18" x14ac:dyDescent="0.25">
      <c r="C48" s="103" t="s">
        <v>157</v>
      </c>
      <c r="H48" s="102">
        <f>H46*H44</f>
        <v>108.87499999999999</v>
      </c>
      <c r="I48" s="102">
        <f>I46*I44</f>
        <v>83.59999999999998</v>
      </c>
      <c r="J48" s="154">
        <f>(H48-I48)/H48</f>
        <v>0.23214695752009193</v>
      </c>
      <c r="K48" s="153" t="s">
        <v>158</v>
      </c>
      <c r="L48" s="153"/>
      <c r="N48" s="102">
        <f>N46*N44</f>
        <v>85.53125</v>
      </c>
      <c r="O48" s="102">
        <f>O46*O44</f>
        <v>81.812499999999986</v>
      </c>
      <c r="P48" s="102">
        <f t="shared" ref="P48:R48" si="5">P46*P44</f>
        <v>71.224999999999994</v>
      </c>
      <c r="Q48" s="102">
        <f t="shared" si="5"/>
        <v>60.156249999999993</v>
      </c>
      <c r="R48" s="102">
        <f t="shared" si="5"/>
        <v>60.156249999999993</v>
      </c>
    </row>
    <row r="49" spans="1:19" ht="22.5" customHeight="1" x14ac:dyDescent="0.25">
      <c r="H49" s="104" t="s">
        <v>159</v>
      </c>
      <c r="J49" s="154"/>
      <c r="K49" s="153"/>
      <c r="L49" s="153"/>
      <c r="N49" s="105">
        <f>RANK(N48,$N48:$R48)</f>
        <v>1</v>
      </c>
      <c r="O49" s="105">
        <f t="shared" ref="O49:R49" si="6">RANK(O48,$N48:$R48)</f>
        <v>2</v>
      </c>
      <c r="P49" s="105">
        <f t="shared" si="6"/>
        <v>3</v>
      </c>
      <c r="Q49" s="105">
        <f t="shared" si="6"/>
        <v>4</v>
      </c>
      <c r="R49" s="105">
        <f t="shared" si="6"/>
        <v>4</v>
      </c>
      <c r="S49" s="106" t="s">
        <v>160</v>
      </c>
    </row>
    <row r="50" spans="1:19" x14ac:dyDescent="0.25">
      <c r="J50" s="107"/>
      <c r="K50" s="108"/>
      <c r="L50" s="108"/>
      <c r="N50" s="102"/>
      <c r="O50" s="102"/>
      <c r="P50" s="102"/>
      <c r="Q50" s="102"/>
      <c r="R50" s="102"/>
      <c r="S50" s="106"/>
    </row>
    <row r="51" spans="1:19" x14ac:dyDescent="0.25">
      <c r="J51" s="107"/>
      <c r="K51" s="108"/>
      <c r="L51" s="108"/>
      <c r="N51" s="99"/>
      <c r="O51" s="99"/>
      <c r="P51" s="107"/>
      <c r="Q51" s="108"/>
      <c r="R51" s="108"/>
    </row>
    <row r="52" spans="1:19" x14ac:dyDescent="0.25">
      <c r="B52" s="66" t="s">
        <v>161</v>
      </c>
      <c r="N52" s="66" t="s">
        <v>162</v>
      </c>
      <c r="Q52" s="66" t="s">
        <v>163</v>
      </c>
    </row>
    <row r="53" spans="1:19" ht="30" customHeight="1" x14ac:dyDescent="0.25">
      <c r="B53" s="165" t="s">
        <v>164</v>
      </c>
      <c r="C53" s="165"/>
      <c r="D53" s="165"/>
      <c r="E53" s="165"/>
      <c r="F53" s="165"/>
      <c r="G53" s="165"/>
      <c r="H53" s="165"/>
      <c r="I53" s="165"/>
      <c r="N53" s="154">
        <f>(N48-O48)/N48</f>
        <v>4.3478260869565383E-2</v>
      </c>
      <c r="O53" s="153" t="s">
        <v>165</v>
      </c>
      <c r="P53" s="153"/>
      <c r="Q53" s="154">
        <f>(N48-P48)/N48</f>
        <v>0.16726342710997449</v>
      </c>
      <c r="R53" s="153" t="s">
        <v>166</v>
      </c>
      <c r="S53" s="153"/>
    </row>
    <row r="54" spans="1:19" ht="27" customHeight="1" x14ac:dyDescent="0.25">
      <c r="B54" s="66" t="s">
        <v>167</v>
      </c>
      <c r="N54" s="154"/>
      <c r="O54" s="153"/>
      <c r="P54" s="153"/>
      <c r="Q54" s="154"/>
      <c r="R54" s="153"/>
      <c r="S54" s="153"/>
    </row>
    <row r="57" spans="1:19" ht="17.399999999999999" x14ac:dyDescent="0.3">
      <c r="A57" s="93" t="s">
        <v>168</v>
      </c>
    </row>
    <row r="59" spans="1:19" x14ac:dyDescent="0.25">
      <c r="A59" s="109" t="s">
        <v>169</v>
      </c>
      <c r="B59" s="110"/>
      <c r="C59" s="111"/>
      <c r="D59" s="112"/>
      <c r="E59" s="112"/>
      <c r="F59" s="112"/>
      <c r="G59" s="112"/>
      <c r="H59" s="113">
        <v>90</v>
      </c>
      <c r="I59" s="113">
        <v>100</v>
      </c>
      <c r="N59" s="70">
        <v>100</v>
      </c>
      <c r="O59" s="70">
        <v>95</v>
      </c>
      <c r="P59" s="90">
        <v>93</v>
      </c>
      <c r="Q59" s="90">
        <v>98</v>
      </c>
      <c r="R59" s="90">
        <v>80</v>
      </c>
      <c r="S59" s="90">
        <v>100</v>
      </c>
    </row>
    <row r="60" spans="1:19" ht="14.1" customHeight="1" x14ac:dyDescent="0.25">
      <c r="N60" s="104" t="s">
        <v>159</v>
      </c>
    </row>
    <row r="61" spans="1:19" ht="14.1" customHeight="1" x14ac:dyDescent="0.25">
      <c r="N61" s="155" t="s">
        <v>170</v>
      </c>
      <c r="O61" s="156"/>
    </row>
    <row r="62" spans="1:19" ht="14.1" customHeight="1" x14ac:dyDescent="0.25">
      <c r="N62" s="157"/>
      <c r="O62" s="158"/>
    </row>
  </sheetData>
  <sheetProtection sheet="1" objects="1" scenarios="1"/>
  <mergeCells count="15">
    <mergeCell ref="N61:O62"/>
    <mergeCell ref="H1:I3"/>
    <mergeCell ref="N1:O3"/>
    <mergeCell ref="B53:I53"/>
    <mergeCell ref="Q53:Q54"/>
    <mergeCell ref="B21:B23"/>
    <mergeCell ref="B25:B26"/>
    <mergeCell ref="B37:B41"/>
    <mergeCell ref="B28:B32"/>
    <mergeCell ref="B34:B35"/>
    <mergeCell ref="R53:S54"/>
    <mergeCell ref="K48:L49"/>
    <mergeCell ref="J48:J49"/>
    <mergeCell ref="N53:N54"/>
    <mergeCell ref="O53:P54"/>
  </mergeCells>
  <phoneticPr fontId="10" type="noConversion"/>
  <pageMargins left="0.7" right="0.7" top="0.75" bottom="0.75" header="0.3" footer="0.3"/>
  <pageSetup paperSize="9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7EF9B8873DA44459118F4FA7E49FF7F" ma:contentTypeVersion="12" ma:contentTypeDescription="Create a new document." ma:contentTypeScope="" ma:versionID="0f825c703d1d6f5a137011a03c5e0b8e">
  <xsd:schema xmlns:xsd="http://www.w3.org/2001/XMLSchema" xmlns:xs="http://www.w3.org/2001/XMLSchema" xmlns:p="http://schemas.microsoft.com/office/2006/metadata/properties" xmlns:ns2="64ec7148-375a-4ce7-b9bc-275f01c8d79b" xmlns:ns3="e36eb44d-3b10-47c3-b3fb-04d31561e3d4" targetNamespace="http://schemas.microsoft.com/office/2006/metadata/properties" ma:root="true" ma:fieldsID="ac38b2222dc71384a4cfdd7106ac567b" ns2:_="" ns3:_="">
    <xsd:import namespace="64ec7148-375a-4ce7-b9bc-275f01c8d79b"/>
    <xsd:import namespace="e36eb44d-3b10-47c3-b3fb-04d31561e3d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ec7148-375a-4ce7-b9bc-275f01c8d79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6eb44d-3b10-47c3-b3fb-04d31561e3d4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748652B-3D22-4474-B475-56B3B2B6FD3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4ec7148-375a-4ce7-b9bc-275f01c8d79b"/>
    <ds:schemaRef ds:uri="e36eb44d-3b10-47c3-b3fb-04d31561e3d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E4881EE-4496-4BA7-B6F7-058874A3B9B4}">
  <ds:schemaRefs>
    <ds:schemaRef ds:uri="http://schemas.openxmlformats.org/package/2006/metadata/core-properties"/>
    <ds:schemaRef ds:uri="http://purl.org/dc/elements/1.1/"/>
    <ds:schemaRef ds:uri="64ec7148-375a-4ce7-b9bc-275f01c8d79b"/>
    <ds:schemaRef ds:uri="http://schemas.microsoft.com/office/2006/documentManagement/types"/>
    <ds:schemaRef ds:uri="e36eb44d-3b10-47c3-b3fb-04d31561e3d4"/>
    <ds:schemaRef ds:uri="http://schemas.microsoft.com/office/2006/metadata/properties"/>
    <ds:schemaRef ds:uri="http://schemas.microsoft.com/office/infopath/2007/PartnerControls"/>
    <ds:schemaRef ds:uri="http://purl.org/dc/terms/"/>
    <ds:schemaRef ds:uri="http://purl.org/dc/dcmitype/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F01AE3A5-83EB-4ACC-9622-9B1D8CF9459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4</vt:i4>
      </vt:variant>
      <vt:variant>
        <vt:lpstr>Benoemde bereiken</vt:lpstr>
      </vt:variant>
      <vt:variant>
        <vt:i4>1</vt:i4>
      </vt:variant>
    </vt:vector>
  </HeadingPairs>
  <TitlesOfParts>
    <vt:vector size="5" baseType="lpstr">
      <vt:lpstr>Prijzenblad</vt:lpstr>
      <vt:lpstr>Beoordeling algemene kwaliteit</vt:lpstr>
      <vt:lpstr>Beoordeling specifieke kwalitei</vt:lpstr>
      <vt:lpstr>Voorbeeld beoordeling</vt:lpstr>
      <vt:lpstr>Prijzenblad!Afdrukbereik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Koen van Schijndel</dc:creator>
  <cp:keywords/>
  <dc:description/>
  <cp:lastModifiedBy>Renée Planjer</cp:lastModifiedBy>
  <cp:revision/>
  <dcterms:created xsi:type="dcterms:W3CDTF">2018-01-19T08:58:59Z</dcterms:created>
  <dcterms:modified xsi:type="dcterms:W3CDTF">2021-09-03T06:35:55Z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0x010100A7EF9B8873DA44459118F4FA7E49FF7F</vt:lpwstr>
  </property>
  <property fmtid="{D5CDD505-2E9C-101B-9397-08002B2CF9AE}" pid="3" name="Order">
    <vt:r8>6500</vt:r8>
  </property>
</Properties>
</file>