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urnenl-my.sharepoint.com/personal/m_vanbussel_deurne_nl/Documents/Verzekering en schade/Verzekeringen/Overzichten/Brandverzekering/Brandverzekering/Aanbesteding bandverzekering/"/>
    </mc:Choice>
  </mc:AlternateContent>
  <xr:revisionPtr revIDLastSave="466" documentId="8_{6735440B-3062-4F57-A347-0D69470DD038}" xr6:coauthVersionLast="47" xr6:coauthVersionMax="47" xr10:uidLastSave="{7888FB65-ECD2-4347-A515-24C4A177A023}"/>
  <bookViews>
    <workbookView xWindow="57480" yWindow="-120" windowWidth="29040" windowHeight="15840" tabRatio="594" xr2:uid="{00000000-000D-0000-FFFF-FFFF00000000}"/>
  </bookViews>
  <sheets>
    <sheet name="Totaal overzicht" sheetId="1" r:id="rId1"/>
  </sheets>
  <definedNames>
    <definedName name="_xlnm._FilterDatabase" localSheetId="0" hidden="1">'Totaal overzicht'!$A$5:$M$130</definedName>
    <definedName name="_xlnm.Print_Area" localSheetId="0">'Totaal overzicht'!$A$1:$Q$130</definedName>
    <definedName name="_xlnm.Print_Titles" localSheetId="0">'Totaal overzicht'!$4:$6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" i="1" l="1"/>
  <c r="K45" i="1" s="1"/>
  <c r="L94" i="1"/>
  <c r="O94" i="1"/>
  <c r="P94" i="1"/>
  <c r="Q94" i="1"/>
  <c r="I7" i="1"/>
  <c r="J7" i="1" s="1"/>
  <c r="M45" i="1" l="1"/>
  <c r="N45" i="1" s="1"/>
  <c r="H128" i="1"/>
  <c r="L128" i="1"/>
  <c r="G128" i="1"/>
  <c r="H94" i="1"/>
  <c r="G94" i="1"/>
  <c r="I60" i="1"/>
  <c r="J60" i="1" s="1"/>
  <c r="I61" i="1"/>
  <c r="J61" i="1" s="1"/>
  <c r="I44" i="1"/>
  <c r="J44" i="1" s="1"/>
  <c r="L130" i="1" l="1"/>
  <c r="H130" i="1"/>
  <c r="G130" i="1"/>
  <c r="I36" i="1"/>
  <c r="I125" i="1"/>
  <c r="I124" i="1"/>
  <c r="I123" i="1"/>
  <c r="J123" i="1" s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J96" i="1" s="1"/>
  <c r="M60" i="1"/>
  <c r="N60" i="1" s="1"/>
  <c r="M61" i="1"/>
  <c r="N61" i="1" s="1"/>
  <c r="K60" i="1"/>
  <c r="K61" i="1"/>
  <c r="K44" i="1"/>
  <c r="I38" i="1"/>
  <c r="M39" i="1"/>
  <c r="N39" i="1" s="1"/>
  <c r="K39" i="1"/>
  <c r="M127" i="1"/>
  <c r="N12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J20" i="1" s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7" i="1"/>
  <c r="I40" i="1"/>
  <c r="I41" i="1"/>
  <c r="I42" i="1"/>
  <c r="J42" i="1" s="1"/>
  <c r="I43" i="1"/>
  <c r="I46" i="1"/>
  <c r="I47" i="1"/>
  <c r="I48" i="1"/>
  <c r="I49" i="1"/>
  <c r="I50" i="1"/>
  <c r="I51" i="1"/>
  <c r="I52" i="1"/>
  <c r="J52" i="1" s="1"/>
  <c r="I53" i="1"/>
  <c r="I54" i="1"/>
  <c r="I55" i="1"/>
  <c r="I56" i="1"/>
  <c r="I57" i="1"/>
  <c r="I58" i="1"/>
  <c r="I59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J89" i="1" s="1"/>
  <c r="I90" i="1"/>
  <c r="I91" i="1"/>
  <c r="J91" i="1" s="1"/>
  <c r="I92" i="1"/>
  <c r="I93" i="1"/>
  <c r="I126" i="1"/>
  <c r="B67" i="1"/>
  <c r="B66" i="1"/>
  <c r="B65" i="1"/>
  <c r="B64" i="1"/>
  <c r="B63" i="1"/>
  <c r="M126" i="1" l="1"/>
  <c r="N126" i="1" s="1"/>
  <c r="J126" i="1"/>
  <c r="M80" i="1"/>
  <c r="N80" i="1" s="1"/>
  <c r="J80" i="1"/>
  <c r="M76" i="1"/>
  <c r="N76" i="1" s="1"/>
  <c r="J76" i="1"/>
  <c r="K72" i="1"/>
  <c r="J72" i="1"/>
  <c r="M68" i="1"/>
  <c r="N68" i="1" s="1"/>
  <c r="J68" i="1"/>
  <c r="M65" i="1"/>
  <c r="N65" i="1" s="1"/>
  <c r="J65" i="1"/>
  <c r="M59" i="1"/>
  <c r="N59" i="1" s="1"/>
  <c r="J59" i="1"/>
  <c r="K54" i="1"/>
  <c r="J54" i="1"/>
  <c r="M50" i="1"/>
  <c r="N50" i="1" s="1"/>
  <c r="J50" i="1"/>
  <c r="M46" i="1"/>
  <c r="N46" i="1" s="1"/>
  <c r="J46" i="1"/>
  <c r="M41" i="1"/>
  <c r="N41" i="1" s="1"/>
  <c r="J41" i="1"/>
  <c r="M34" i="1"/>
  <c r="N34" i="1" s="1"/>
  <c r="J34" i="1"/>
  <c r="M27" i="1"/>
  <c r="N27" i="1" s="1"/>
  <c r="J27" i="1"/>
  <c r="M24" i="1"/>
  <c r="N24" i="1" s="1"/>
  <c r="J24" i="1"/>
  <c r="K16" i="1"/>
  <c r="J16" i="1"/>
  <c r="M12" i="1"/>
  <c r="N12" i="1" s="1"/>
  <c r="J12" i="1"/>
  <c r="M8" i="1"/>
  <c r="N8" i="1" s="1"/>
  <c r="J8" i="1"/>
  <c r="K38" i="1"/>
  <c r="J38" i="1"/>
  <c r="K98" i="1"/>
  <c r="J98" i="1"/>
  <c r="K102" i="1"/>
  <c r="J102" i="1"/>
  <c r="K106" i="1"/>
  <c r="J106" i="1"/>
  <c r="K110" i="1"/>
  <c r="J110" i="1"/>
  <c r="K114" i="1"/>
  <c r="J114" i="1"/>
  <c r="K118" i="1"/>
  <c r="J118" i="1"/>
  <c r="K124" i="1"/>
  <c r="J124" i="1"/>
  <c r="M90" i="1"/>
  <c r="N90" i="1" s="1"/>
  <c r="J90" i="1"/>
  <c r="M88" i="1"/>
  <c r="N88" i="1" s="1"/>
  <c r="J88" i="1"/>
  <c r="K85" i="1"/>
  <c r="J85" i="1"/>
  <c r="M83" i="1"/>
  <c r="N83" i="1" s="1"/>
  <c r="J83" i="1"/>
  <c r="M79" i="1"/>
  <c r="N79" i="1" s="1"/>
  <c r="J79" i="1"/>
  <c r="M75" i="1"/>
  <c r="N75" i="1" s="1"/>
  <c r="J75" i="1"/>
  <c r="M71" i="1"/>
  <c r="N71" i="1" s="1"/>
  <c r="J71" i="1"/>
  <c r="K64" i="1"/>
  <c r="J64" i="1"/>
  <c r="K58" i="1"/>
  <c r="J58" i="1"/>
  <c r="K53" i="1"/>
  <c r="J53" i="1"/>
  <c r="M49" i="1"/>
  <c r="N49" i="1" s="1"/>
  <c r="J49" i="1"/>
  <c r="M40" i="1"/>
  <c r="N40" i="1" s="1"/>
  <c r="J40" i="1"/>
  <c r="M33" i="1"/>
  <c r="N33" i="1" s="1"/>
  <c r="J33" i="1"/>
  <c r="M30" i="1"/>
  <c r="N30" i="1" s="1"/>
  <c r="J30" i="1"/>
  <c r="M26" i="1"/>
  <c r="N26" i="1" s="1"/>
  <c r="J26" i="1"/>
  <c r="M23" i="1"/>
  <c r="N23" i="1" s="1"/>
  <c r="J23" i="1"/>
  <c r="K19" i="1"/>
  <c r="J19" i="1"/>
  <c r="M15" i="1"/>
  <c r="N15" i="1" s="1"/>
  <c r="J15" i="1"/>
  <c r="K11" i="1"/>
  <c r="J11" i="1"/>
  <c r="K99" i="1"/>
  <c r="J99" i="1"/>
  <c r="K103" i="1"/>
  <c r="J103" i="1"/>
  <c r="K107" i="1"/>
  <c r="J107" i="1"/>
  <c r="K111" i="1"/>
  <c r="J111" i="1"/>
  <c r="K115" i="1"/>
  <c r="J115" i="1"/>
  <c r="K119" i="1"/>
  <c r="J119" i="1"/>
  <c r="K121" i="1"/>
  <c r="J121" i="1"/>
  <c r="K125" i="1"/>
  <c r="J125" i="1"/>
  <c r="M93" i="1"/>
  <c r="N93" i="1" s="1"/>
  <c r="J93" i="1"/>
  <c r="M87" i="1"/>
  <c r="N87" i="1" s="1"/>
  <c r="J87" i="1"/>
  <c r="M82" i="1"/>
  <c r="N82" i="1" s="1"/>
  <c r="J82" i="1"/>
  <c r="M78" i="1"/>
  <c r="N78" i="1" s="1"/>
  <c r="J78" i="1"/>
  <c r="K74" i="1"/>
  <c r="J74" i="1"/>
  <c r="M70" i="1"/>
  <c r="N70" i="1" s="1"/>
  <c r="J70" i="1"/>
  <c r="M67" i="1"/>
  <c r="N67" i="1" s="1"/>
  <c r="J67" i="1"/>
  <c r="M63" i="1"/>
  <c r="N63" i="1" s="1"/>
  <c r="J63" i="1"/>
  <c r="M57" i="1"/>
  <c r="N57" i="1" s="1"/>
  <c r="J57" i="1"/>
  <c r="M56" i="1"/>
  <c r="N56" i="1" s="1"/>
  <c r="J56" i="1"/>
  <c r="K48" i="1"/>
  <c r="J48" i="1"/>
  <c r="M43" i="1"/>
  <c r="N43" i="1" s="1"/>
  <c r="J43" i="1"/>
  <c r="M37" i="1"/>
  <c r="N37" i="1" s="1"/>
  <c r="J37" i="1"/>
  <c r="M32" i="1"/>
  <c r="N32" i="1" s="1"/>
  <c r="J32" i="1"/>
  <c r="M29" i="1"/>
  <c r="N29" i="1" s="1"/>
  <c r="J29" i="1"/>
  <c r="M25" i="1"/>
  <c r="N25" i="1" s="1"/>
  <c r="J25" i="1"/>
  <c r="M22" i="1"/>
  <c r="N22" i="1" s="1"/>
  <c r="J22" i="1"/>
  <c r="K18" i="1"/>
  <c r="J18" i="1"/>
  <c r="M14" i="1"/>
  <c r="N14" i="1" s="1"/>
  <c r="J14" i="1"/>
  <c r="M10" i="1"/>
  <c r="N10" i="1" s="1"/>
  <c r="J10" i="1"/>
  <c r="K100" i="1"/>
  <c r="J100" i="1"/>
  <c r="K104" i="1"/>
  <c r="J104" i="1"/>
  <c r="K108" i="1"/>
  <c r="J108" i="1"/>
  <c r="K112" i="1"/>
  <c r="J112" i="1"/>
  <c r="K116" i="1"/>
  <c r="J116" i="1"/>
  <c r="K120" i="1"/>
  <c r="J120" i="1"/>
  <c r="K122" i="1"/>
  <c r="J122" i="1"/>
  <c r="K36" i="1"/>
  <c r="J36" i="1"/>
  <c r="M92" i="1"/>
  <c r="N92" i="1" s="1"/>
  <c r="J92" i="1"/>
  <c r="M86" i="1"/>
  <c r="N86" i="1" s="1"/>
  <c r="J86" i="1"/>
  <c r="M84" i="1"/>
  <c r="N84" i="1" s="1"/>
  <c r="J84" i="1"/>
  <c r="K81" i="1"/>
  <c r="J81" i="1"/>
  <c r="K77" i="1"/>
  <c r="J77" i="1"/>
  <c r="M73" i="1"/>
  <c r="N73" i="1" s="1"/>
  <c r="J73" i="1"/>
  <c r="M69" i="1"/>
  <c r="N69" i="1" s="1"/>
  <c r="J69" i="1"/>
  <c r="M66" i="1"/>
  <c r="N66" i="1" s="1"/>
  <c r="J66" i="1"/>
  <c r="M62" i="1"/>
  <c r="N62" i="1" s="1"/>
  <c r="J62" i="1"/>
  <c r="M55" i="1"/>
  <c r="N55" i="1" s="1"/>
  <c r="J55" i="1"/>
  <c r="K51" i="1"/>
  <c r="J51" i="1"/>
  <c r="M47" i="1"/>
  <c r="N47" i="1" s="1"/>
  <c r="J47" i="1"/>
  <c r="K35" i="1"/>
  <c r="J35" i="1"/>
  <c r="K31" i="1"/>
  <c r="J31" i="1"/>
  <c r="M28" i="1"/>
  <c r="N28" i="1" s="1"/>
  <c r="J28" i="1"/>
  <c r="M21" i="1"/>
  <c r="N21" i="1" s="1"/>
  <c r="J21" i="1"/>
  <c r="K17" i="1"/>
  <c r="J17" i="1"/>
  <c r="K13" i="1"/>
  <c r="J13" i="1"/>
  <c r="M9" i="1"/>
  <c r="N9" i="1" s="1"/>
  <c r="J9" i="1"/>
  <c r="K97" i="1"/>
  <c r="K101" i="1"/>
  <c r="J101" i="1"/>
  <c r="K105" i="1"/>
  <c r="J105" i="1"/>
  <c r="K109" i="1"/>
  <c r="J109" i="1"/>
  <c r="K113" i="1"/>
  <c r="J113" i="1"/>
  <c r="K117" i="1"/>
  <c r="J117" i="1"/>
  <c r="M96" i="1"/>
  <c r="I128" i="1"/>
  <c r="M36" i="1"/>
  <c r="N36" i="1" s="1"/>
  <c r="M11" i="1"/>
  <c r="N11" i="1" s="1"/>
  <c r="K63" i="1"/>
  <c r="K43" i="1"/>
  <c r="M97" i="1"/>
  <c r="N97" i="1" s="1"/>
  <c r="M98" i="1"/>
  <c r="N98" i="1" s="1"/>
  <c r="M99" i="1"/>
  <c r="N99" i="1" s="1"/>
  <c r="M100" i="1"/>
  <c r="N100" i="1" s="1"/>
  <c r="M101" i="1"/>
  <c r="N101" i="1" s="1"/>
  <c r="M102" i="1"/>
  <c r="N102" i="1" s="1"/>
  <c r="M103" i="1"/>
  <c r="N103" i="1" s="1"/>
  <c r="M104" i="1"/>
  <c r="N104" i="1" s="1"/>
  <c r="M105" i="1"/>
  <c r="N105" i="1" s="1"/>
  <c r="M106" i="1"/>
  <c r="N106" i="1" s="1"/>
  <c r="M107" i="1"/>
  <c r="N107" i="1" s="1"/>
  <c r="M108" i="1"/>
  <c r="N108" i="1" s="1"/>
  <c r="M109" i="1"/>
  <c r="N109" i="1" s="1"/>
  <c r="M110" i="1"/>
  <c r="N110" i="1" s="1"/>
  <c r="M111" i="1"/>
  <c r="N111" i="1" s="1"/>
  <c r="M112" i="1"/>
  <c r="N112" i="1" s="1"/>
  <c r="M113" i="1"/>
  <c r="N113" i="1" s="1"/>
  <c r="M114" i="1"/>
  <c r="N114" i="1" s="1"/>
  <c r="M115" i="1"/>
  <c r="N115" i="1" s="1"/>
  <c r="M116" i="1"/>
  <c r="N116" i="1" s="1"/>
  <c r="M117" i="1"/>
  <c r="N117" i="1" s="1"/>
  <c r="M118" i="1"/>
  <c r="N118" i="1" s="1"/>
  <c r="M119" i="1"/>
  <c r="N119" i="1" s="1"/>
  <c r="M120" i="1"/>
  <c r="N120" i="1" s="1"/>
  <c r="M121" i="1"/>
  <c r="N121" i="1" s="1"/>
  <c r="M38" i="1"/>
  <c r="N38" i="1" s="1"/>
  <c r="M44" i="1"/>
  <c r="N44" i="1" s="1"/>
  <c r="M122" i="1"/>
  <c r="N122" i="1" s="1"/>
  <c r="K96" i="1"/>
  <c r="K123" i="1"/>
  <c r="M123" i="1"/>
  <c r="N123" i="1" s="1"/>
  <c r="M124" i="1"/>
  <c r="N124" i="1" s="1"/>
  <c r="M125" i="1"/>
  <c r="N125" i="1" s="1"/>
  <c r="K76" i="1"/>
  <c r="K12" i="1"/>
  <c r="K56" i="1"/>
  <c r="M81" i="1"/>
  <c r="N81" i="1" s="1"/>
  <c r="M31" i="1"/>
  <c r="N31" i="1" s="1"/>
  <c r="K30" i="1"/>
  <c r="M77" i="1"/>
  <c r="N77" i="1" s="1"/>
  <c r="M74" i="1"/>
  <c r="N74" i="1" s="1"/>
  <c r="K41" i="1"/>
  <c r="K83" i="1"/>
  <c r="K23" i="1"/>
  <c r="K26" i="1"/>
  <c r="K59" i="1"/>
  <c r="K70" i="1"/>
  <c r="M72" i="1"/>
  <c r="N72" i="1" s="1"/>
  <c r="K82" i="1"/>
  <c r="M17" i="1"/>
  <c r="N17" i="1" s="1"/>
  <c r="K22" i="1"/>
  <c r="M54" i="1"/>
  <c r="N54" i="1" s="1"/>
  <c r="K57" i="1"/>
  <c r="K67" i="1"/>
  <c r="M13" i="1"/>
  <c r="N13" i="1" s="1"/>
  <c r="M35" i="1"/>
  <c r="N35" i="1" s="1"/>
  <c r="M85" i="1"/>
  <c r="N85" i="1" s="1"/>
  <c r="K88" i="1"/>
  <c r="K84" i="1"/>
  <c r="K8" i="1"/>
  <c r="K10" i="1"/>
  <c r="K34" i="1"/>
  <c r="M48" i="1"/>
  <c r="N48" i="1" s="1"/>
  <c r="M53" i="1"/>
  <c r="N53" i="1" s="1"/>
  <c r="K93" i="1"/>
  <c r="K15" i="1"/>
  <c r="K55" i="1"/>
  <c r="K92" i="1"/>
  <c r="K69" i="1"/>
  <c r="K29" i="1"/>
  <c r="K90" i="1"/>
  <c r="M18" i="1"/>
  <c r="N18" i="1" s="1"/>
  <c r="M19" i="1"/>
  <c r="N19" i="1" s="1"/>
  <c r="M51" i="1"/>
  <c r="N51" i="1" s="1"/>
  <c r="K87" i="1"/>
  <c r="K9" i="1"/>
  <c r="K62" i="1"/>
  <c r="K80" i="1"/>
  <c r="K49" i="1"/>
  <c r="K46" i="1"/>
  <c r="K37" i="1"/>
  <c r="K86" i="1"/>
  <c r="M16" i="1"/>
  <c r="N16" i="1" s="1"/>
  <c r="K73" i="1"/>
  <c r="K71" i="1"/>
  <c r="K32" i="1"/>
  <c r="K40" i="1"/>
  <c r="K47" i="1"/>
  <c r="K78" i="1"/>
  <c r="M64" i="1"/>
  <c r="N64" i="1" s="1"/>
  <c r="K21" i="1"/>
  <c r="K28" i="1"/>
  <c r="K65" i="1"/>
  <c r="K27" i="1"/>
  <c r="M42" i="1"/>
  <c r="N42" i="1" s="1"/>
  <c r="K42" i="1"/>
  <c r="M20" i="1"/>
  <c r="N20" i="1" s="1"/>
  <c r="K20" i="1"/>
  <c r="M58" i="1"/>
  <c r="N58" i="1" s="1"/>
  <c r="K66" i="1"/>
  <c r="K50" i="1"/>
  <c r="K25" i="1"/>
  <c r="K33" i="1"/>
  <c r="K126" i="1"/>
  <c r="K14" i="1"/>
  <c r="K68" i="1"/>
  <c r="K75" i="1"/>
  <c r="K79" i="1"/>
  <c r="M91" i="1"/>
  <c r="N91" i="1" s="1"/>
  <c r="K91" i="1"/>
  <c r="M89" i="1"/>
  <c r="N89" i="1" s="1"/>
  <c r="K89" i="1"/>
  <c r="M52" i="1"/>
  <c r="N52" i="1" s="1"/>
  <c r="K52" i="1"/>
  <c r="K24" i="1"/>
  <c r="J128" i="1" l="1"/>
  <c r="J94" i="1"/>
  <c r="M128" i="1"/>
  <c r="K128" i="1"/>
  <c r="N96" i="1"/>
  <c r="N128" i="1" s="1"/>
  <c r="I94" i="1"/>
  <c r="I130" i="1" s="1"/>
  <c r="M7" i="1"/>
  <c r="K7" i="1"/>
  <c r="K94" i="1" s="1"/>
  <c r="K130" i="1" l="1"/>
  <c r="J130" i="1"/>
  <c r="N7" i="1"/>
  <c r="M94" i="1"/>
  <c r="M130" i="1" s="1"/>
  <c r="N94" i="1" l="1"/>
  <c r="N130" i="1" s="1"/>
</calcChain>
</file>

<file path=xl/sharedStrings.xml><?xml version="1.0" encoding="utf-8"?>
<sst xmlns="http://schemas.openxmlformats.org/spreadsheetml/2006/main" count="1292" uniqueCount="359">
  <si>
    <t>Gemeente Deurne</t>
  </si>
  <si>
    <t>Object</t>
  </si>
  <si>
    <t>Adres</t>
  </si>
  <si>
    <t>Plaats</t>
  </si>
  <si>
    <t>soort</t>
  </si>
  <si>
    <t>verzekerd</t>
  </si>
  <si>
    <t>mutaties</t>
  </si>
  <si>
    <t>verzekerd bedrag</t>
  </si>
  <si>
    <t xml:space="preserve">Verzekerd bedrag </t>
  </si>
  <si>
    <t>premie o/oo</t>
  </si>
  <si>
    <t>Index</t>
  </si>
  <si>
    <t>premie na index</t>
  </si>
  <si>
    <t>Opmerkingen</t>
  </si>
  <si>
    <t>Codering</t>
  </si>
  <si>
    <t>brandalarm</t>
  </si>
  <si>
    <t>Doormelding</t>
  </si>
  <si>
    <t>inbraakalarm</t>
  </si>
  <si>
    <t>Leegstand</t>
  </si>
  <si>
    <t>Zonnepanelen</t>
  </si>
  <si>
    <t xml:space="preserve"> Sprinklerinstallatie</t>
  </si>
  <si>
    <t>Nr.</t>
  </si>
  <si>
    <t>object</t>
  </si>
  <si>
    <t>bedrag voor mutaties</t>
  </si>
  <si>
    <t>na mutaties</t>
  </si>
  <si>
    <t>ja/nee</t>
  </si>
  <si>
    <t>bedrag na index</t>
  </si>
  <si>
    <t xml:space="preserve">Brandweerkazerne </t>
  </si>
  <si>
    <t>A.Coolenlaan 2</t>
  </si>
  <si>
    <t>Deurne</t>
  </si>
  <si>
    <t>Opstal</t>
  </si>
  <si>
    <t>ja</t>
  </si>
  <si>
    <t>taxatie 1-6-2014</t>
  </si>
  <si>
    <t>x016001</t>
  </si>
  <si>
    <t>nee</t>
  </si>
  <si>
    <t>Nee</t>
  </si>
  <si>
    <t>Padvinderij/jeugdwerk scouting Deurne</t>
  </si>
  <si>
    <t>A.Schweizerstr.38</t>
  </si>
  <si>
    <t>taxatie excel bestand</t>
  </si>
  <si>
    <t>x004030</t>
  </si>
  <si>
    <t>rookmelders</t>
  </si>
  <si>
    <t>?</t>
  </si>
  <si>
    <t>Stichting Gerust</t>
  </si>
  <si>
    <t>A.Schweizerstr.40</t>
  </si>
  <si>
    <t>zie mail taxatie 1-7-2014</t>
  </si>
  <si>
    <t>x006030</t>
  </si>
  <si>
    <t>Garage</t>
  </si>
  <si>
    <t>B. Roefslaan 52</t>
  </si>
  <si>
    <t>splitsen, zie mail 06-08-2015</t>
  </si>
  <si>
    <t>x054001</t>
  </si>
  <si>
    <t>B. Roefslaan 54</t>
  </si>
  <si>
    <t>x056001</t>
  </si>
  <si>
    <t>B. Roefslaan 56</t>
  </si>
  <si>
    <t>x058001</t>
  </si>
  <si>
    <t>B. Roefslaan 58</t>
  </si>
  <si>
    <t>x060001</t>
  </si>
  <si>
    <t>B. Roefslaan 60</t>
  </si>
  <si>
    <t>x062001</t>
  </si>
  <si>
    <t>B. Roefslaan 62</t>
  </si>
  <si>
    <t>x064001</t>
  </si>
  <si>
    <t>De schepping</t>
  </si>
  <si>
    <t>Beethovenlaan</t>
  </si>
  <si>
    <t>Inventaris</t>
  </si>
  <si>
    <t>Nvt</t>
  </si>
  <si>
    <t>Woonhuis 2 onder 1 kap</t>
  </si>
  <si>
    <t>Beukenstraat 100</t>
  </si>
  <si>
    <t>x026001</t>
  </si>
  <si>
    <t>Beukenstraat 102</t>
  </si>
  <si>
    <t>Boerhavestraat 10</t>
  </si>
  <si>
    <t>Vlierden</t>
  </si>
  <si>
    <t>x036001</t>
  </si>
  <si>
    <t>Boerhavestraat 17</t>
  </si>
  <si>
    <t>x038001</t>
  </si>
  <si>
    <t>Boerhavestraat 2</t>
  </si>
  <si>
    <t>x040001</t>
  </si>
  <si>
    <t>Boerhavestraat 4</t>
  </si>
  <si>
    <t>x042001</t>
  </si>
  <si>
    <t>Boerhavestraat 6</t>
  </si>
  <si>
    <t>x044001</t>
  </si>
  <si>
    <t>Boerhavestraat 8</t>
  </si>
  <si>
    <t>x046001</t>
  </si>
  <si>
    <t>Beeldengroep, Peelland College</t>
  </si>
  <si>
    <t>Burgemeenster Roefslaan</t>
  </si>
  <si>
    <t>Kind met duif</t>
  </si>
  <si>
    <t>Christinaplantsoen</t>
  </si>
  <si>
    <t>Kubus</t>
  </si>
  <si>
    <t>De Meent 1</t>
  </si>
  <si>
    <t>x066030</t>
  </si>
  <si>
    <t>Ja</t>
  </si>
  <si>
    <t>Wijkcentrum Heiakker</t>
  </si>
  <si>
    <t>De meent 3</t>
  </si>
  <si>
    <t>Kinderopvang</t>
  </si>
  <si>
    <t>De meent 5</t>
  </si>
  <si>
    <t>Verzetmonument Helenaveen</t>
  </si>
  <si>
    <t>Diverse adressen ong. (2)</t>
  </si>
  <si>
    <t>Helenaveen</t>
  </si>
  <si>
    <t>Borstbeeld, Julianan</t>
  </si>
  <si>
    <t>Dominee Swaluwestraat</t>
  </si>
  <si>
    <t>Woning</t>
  </si>
  <si>
    <t>Dr. H. v. Doorneweg 48</t>
  </si>
  <si>
    <t>x074001</t>
  </si>
  <si>
    <t xml:space="preserve">Gemeentewerf </t>
  </si>
  <si>
    <t>Energiestraat 17</t>
  </si>
  <si>
    <t>taxatie 1-5-2014</t>
  </si>
  <si>
    <t>x084030</t>
  </si>
  <si>
    <t>PAC</t>
  </si>
  <si>
    <t>Gebouw op milieustraat</t>
  </si>
  <si>
    <t xml:space="preserve">Energiestraat 22 </t>
  </si>
  <si>
    <t xml:space="preserve">Deurne </t>
  </si>
  <si>
    <t xml:space="preserve">opstal </t>
  </si>
  <si>
    <t>vergeten object</t>
  </si>
  <si>
    <t>geen gemeentelijk bezit</t>
  </si>
  <si>
    <t>clubhuis</t>
  </si>
  <si>
    <t xml:space="preserve">Engelenpad </t>
  </si>
  <si>
    <t>x086001</t>
  </si>
  <si>
    <t>Toon Kortoomsborstbeeld met sokkel (recht van opstal)</t>
  </si>
  <si>
    <t>Griendtsveenseweg 80</t>
  </si>
  <si>
    <t>De Roos</t>
  </si>
  <si>
    <t>Haageind 27</t>
  </si>
  <si>
    <t>x102030</t>
  </si>
  <si>
    <t>Natuur en milieueducatiecentrum "De Ossenbeemd"</t>
  </si>
  <si>
    <t>Haageind 31</t>
  </si>
  <si>
    <t>x104001</t>
  </si>
  <si>
    <t>Kasteelruine</t>
  </si>
  <si>
    <t>Haageind 37</t>
  </si>
  <si>
    <t>x108001</t>
  </si>
  <si>
    <t xml:space="preserve">Hertenkamp </t>
  </si>
  <si>
    <t>Haageind 39</t>
  </si>
  <si>
    <t>x110001</t>
  </si>
  <si>
    <t>Jeugd en sportaccommocatie</t>
  </si>
  <si>
    <t>Hanenbergweg 3</t>
  </si>
  <si>
    <t>x114001</t>
  </si>
  <si>
    <t>recht van opstal gevestigd met KPJ</t>
  </si>
  <si>
    <t>Tijdelijke bezetting personeel gemeentehuis</t>
  </si>
  <si>
    <t>Harmoniestraat 5</t>
  </si>
  <si>
    <t>opstalverzekering overleg met Nick VVE  ?</t>
  </si>
  <si>
    <t xml:space="preserve">Buurtgebouw Houtenhoek </t>
  </si>
  <si>
    <t>Haydnstr 30-32</t>
  </si>
  <si>
    <t>x124001</t>
  </si>
  <si>
    <t>Waterkunstwerk, aanwezig in Helenavaart te Helenaveen</t>
  </si>
  <si>
    <t>Helenavaart</t>
  </si>
  <si>
    <t xml:space="preserve">Opslagruimte t.b.v.  bosbouw </t>
  </si>
  <si>
    <t xml:space="preserve">Helmondsingel 42 </t>
  </si>
  <si>
    <t>x128001</t>
  </si>
  <si>
    <t>Dierenverbijf Hertenkamp</t>
  </si>
  <si>
    <t>Hoofdstraat 30</t>
  </si>
  <si>
    <t>Liessel</t>
  </si>
  <si>
    <t>x152001</t>
  </si>
  <si>
    <t>Bergkorenmolen "De Volksvriend"</t>
  </si>
  <si>
    <t>Gemeenschapshuis de Kastanje</t>
  </si>
  <si>
    <t>Hoofdstraat 62</t>
  </si>
  <si>
    <t>x154001</t>
  </si>
  <si>
    <t>opdracht voor zonnepanelen is gegeven.</t>
  </si>
  <si>
    <t>Duo-beeld van Doorne</t>
  </si>
  <si>
    <t>Huub van Doornepark</t>
  </si>
  <si>
    <t>Granieten bol met daarop brons gegoten hondje</t>
  </si>
  <si>
    <t>Kloosterstraat</t>
  </si>
  <si>
    <t>Loods tbv carnavalsvereninging</t>
  </si>
  <si>
    <t>Kranenmortelweg 2a</t>
  </si>
  <si>
    <t>x188001</t>
  </si>
  <si>
    <t>Kranenmortelweg 2b</t>
  </si>
  <si>
    <t>Carillon, Gemeentehuis</t>
  </si>
  <si>
    <t>Markt 1</t>
  </si>
  <si>
    <t>Raadhuis</t>
  </si>
  <si>
    <t>x230030</t>
  </si>
  <si>
    <t>zonnepanelen vervallen binnenkort, nieuwe ????</t>
  </si>
  <si>
    <t>gedeeltelijk</t>
  </si>
  <si>
    <t>Raadhuis (inventaris in gebouw, incl. € 90.756 huurdersbelang en leidingen)</t>
  </si>
  <si>
    <t xml:space="preserve">Markt 1 </t>
  </si>
  <si>
    <t xml:space="preserve">Peelgemeenten </t>
  </si>
  <si>
    <t>nieuw miv 31-12-2016</t>
  </si>
  <si>
    <t>Zorgvleugel</t>
  </si>
  <si>
    <t>Restaurant</t>
  </si>
  <si>
    <t>Markt 2</t>
  </si>
  <si>
    <t>splitsen</t>
  </si>
  <si>
    <t>x232030</t>
  </si>
  <si>
    <t>Markt 9</t>
  </si>
  <si>
    <t xml:space="preserve">Cultuurcentrum </t>
  </si>
  <si>
    <t>x236020</t>
  </si>
  <si>
    <t>Nieuw per 1-1-13 komt van Interpolis, zie lijst email 20-12-13</t>
  </si>
  <si>
    <t>Bergkorenmolen "Johanna Elisabeth"</t>
  </si>
  <si>
    <t>Molenhuisstraat 4a</t>
  </si>
  <si>
    <t>x238001</t>
  </si>
  <si>
    <t>Dorpshuis De Moost</t>
  </si>
  <si>
    <t>Neerkant</t>
  </si>
  <si>
    <t>x256001</t>
  </si>
  <si>
    <t>Rollend materieel in gemeentewerf</t>
  </si>
  <si>
    <t>Onverschillig waar in Nederland</t>
  </si>
  <si>
    <t>Carillon Jules de Corte Helenaveen</t>
  </si>
  <si>
    <t xml:space="preserve">Oude Peelstraat </t>
  </si>
  <si>
    <t>Gouden Helm</t>
  </si>
  <si>
    <t>Oude Peelstraat 3</t>
  </si>
  <si>
    <t>x266001</t>
  </si>
  <si>
    <t>Oude Peestraat 5</t>
  </si>
  <si>
    <t>Nieuw per 01-01-2012, zie mail 20-06-2013</t>
  </si>
  <si>
    <t>Algemene begraafplaats, omkleedruimte en opbergplaats</t>
  </si>
  <si>
    <t>Past. Jacobsstraat ongen.</t>
  </si>
  <si>
    <t>x274030</t>
  </si>
  <si>
    <t>Overdekte afscheidsruimte</t>
  </si>
  <si>
    <t>Borstbeeld Past. Roes, Kerkstraat</t>
  </si>
  <si>
    <t>Pastoor Roespark</t>
  </si>
  <si>
    <t>MFA Vlierden</t>
  </si>
  <si>
    <t>Pastoriestraat 20b</t>
  </si>
  <si>
    <t>Nieuw per 08-04-13, zie lijst email 19-09-13</t>
  </si>
  <si>
    <t>x276001</t>
  </si>
  <si>
    <t>Golvend Water</t>
  </si>
  <si>
    <t>Potterschans</t>
  </si>
  <si>
    <t>Raadhuisstraat 1</t>
  </si>
  <si>
    <t>Raadhuisstraat 3</t>
  </si>
  <si>
    <t>Visje op fontein, (Hofke van Marijke)</t>
  </si>
  <si>
    <t>Rembrandt van Rijnstraaat</t>
  </si>
  <si>
    <t>Scouting Helenaveen</t>
  </si>
  <si>
    <t>Soemeersingel 31 H'veen</t>
  </si>
  <si>
    <t>x318001</t>
  </si>
  <si>
    <t>kapel</t>
  </si>
  <si>
    <t>St Antonius Abt Hof</t>
  </si>
  <si>
    <t>x308001</t>
  </si>
  <si>
    <t>Sporthal</t>
  </si>
  <si>
    <t>St. Jozefstraat 70</t>
  </si>
  <si>
    <t>x310030</t>
  </si>
  <si>
    <t>kantine wel inbraak</t>
  </si>
  <si>
    <t xml:space="preserve">Brandweerkazerne Neerkant </t>
  </si>
  <si>
    <t>St. Vincentiusstr 1, Neerkant</t>
  </si>
  <si>
    <t>x314001</t>
  </si>
  <si>
    <t>Clubhuis</t>
  </si>
  <si>
    <t>Suezlaan 5a</t>
  </si>
  <si>
    <t>Bijgebouw van de atletiekbaan</t>
  </si>
  <si>
    <t>Vloeieindsedreef 13</t>
  </si>
  <si>
    <t>nieuw zie mail 3-4-2014</t>
  </si>
  <si>
    <t>x356001</t>
  </si>
  <si>
    <t>2 onder 1 kap boerderij met stallen</t>
  </si>
  <si>
    <t>Vloeieindsedreef 4</t>
  </si>
  <si>
    <t>x350001</t>
  </si>
  <si>
    <t>Vloeieindsedreef 6</t>
  </si>
  <si>
    <t>De peelwerker</t>
  </si>
  <si>
    <t>Zeilbergsestraat</t>
  </si>
  <si>
    <t>Totaal overig (niet scholen)</t>
  </si>
  <si>
    <t>Basisschool de Bron</t>
  </si>
  <si>
    <t>Spaarne 18</t>
  </si>
  <si>
    <t>taxatierapport 1 mei 2014</t>
  </si>
  <si>
    <t>x320001</t>
  </si>
  <si>
    <t>Parkeergarage Wolfsberg</t>
  </si>
  <si>
    <t>Harmoniestraat 3</t>
  </si>
  <si>
    <t>nvt</t>
  </si>
  <si>
    <t>Basisschool "D'n Heiakker"</t>
  </si>
  <si>
    <t>Patrijs 31,33</t>
  </si>
  <si>
    <t>inventaris noodlokalen, zie mail 25-03 / taxatierapport 1 mei 2014</t>
  </si>
  <si>
    <t>x278001</t>
  </si>
  <si>
    <t>Basisschool "Tijl Uilenspiegel"</t>
  </si>
  <si>
    <t>Schutsboom 14</t>
  </si>
  <si>
    <t>x302001</t>
  </si>
  <si>
    <t>Basisschool "Zeilberg"</t>
  </si>
  <si>
    <t>Margrietstraat 2</t>
  </si>
  <si>
    <t>x226001</t>
  </si>
  <si>
    <t>Basisschool "De Peelparel"</t>
  </si>
  <si>
    <t>Oude Peelstraat 10</t>
  </si>
  <si>
    <t>x268001</t>
  </si>
  <si>
    <t>Basisschool "Willibrordus"</t>
  </si>
  <si>
    <t>Dorpsstraat 11</t>
  </si>
  <si>
    <t>x078001</t>
  </si>
  <si>
    <t>Gymlokaal bij "Willibrordus"</t>
  </si>
  <si>
    <t>Basisschool "De Zonnebloem"</t>
  </si>
  <si>
    <t>Het Hofke 12</t>
  </si>
  <si>
    <t>x292001</t>
  </si>
  <si>
    <t>Basisschool "Sint Gerardus"</t>
  </si>
  <si>
    <t>Klingerveld 6</t>
  </si>
  <si>
    <t>x186001</t>
  </si>
  <si>
    <t>Basisschool "Sint Gerardus", gymlokaal</t>
  </si>
  <si>
    <t>Klingerveld 2</t>
  </si>
  <si>
    <t>x184001</t>
  </si>
  <si>
    <t>Basisschool "De Bogerd" (gebouw leeg, inventaris Keltenstraat 16)</t>
  </si>
  <si>
    <t>Keltenstraat 16</t>
  </si>
  <si>
    <t>x178001</t>
  </si>
  <si>
    <t>Basisschool "De Hasselbraam"</t>
  </si>
  <si>
    <t>Torteltuin 2</t>
  </si>
  <si>
    <t>x344001</t>
  </si>
  <si>
    <t>Basisschool "De Wegwijzer"</t>
  </si>
  <si>
    <t>Galileistraat 1/Keesomstraat 2</t>
  </si>
  <si>
    <t>x100001</t>
  </si>
  <si>
    <t>Gymzaal, microsporthal</t>
  </si>
  <si>
    <t xml:space="preserve">taxatierapport maart 2012 </t>
  </si>
  <si>
    <t>x306030</t>
  </si>
  <si>
    <t>Romboutstraat 2</t>
  </si>
  <si>
    <t>x290001</t>
  </si>
  <si>
    <t>De Vlieger</t>
  </si>
  <si>
    <t>Schelde 1</t>
  </si>
  <si>
    <t>X298101</t>
  </si>
  <si>
    <t>Reconstructiekosten</t>
  </si>
  <si>
    <t/>
  </si>
  <si>
    <t>Totaal scholen</t>
  </si>
  <si>
    <t>Totaal Gemeente Deurne</t>
  </si>
  <si>
    <t xml:space="preserve">Totaal </t>
  </si>
  <si>
    <t>asbest</t>
  </si>
  <si>
    <t>ja dakshingles</t>
  </si>
  <si>
    <t>berging golfplaten</t>
  </si>
  <si>
    <t>ja, 2 m2 golfplaat</t>
  </si>
  <si>
    <t>ja, eternitleien</t>
  </si>
  <si>
    <t>leegstaand</t>
  </si>
  <si>
    <t>Schutsboom 28 +28a</t>
  </si>
  <si>
    <t>hout</t>
  </si>
  <si>
    <t>metaal</t>
  </si>
  <si>
    <t>hout/steen</t>
  </si>
  <si>
    <t>anders als steen</t>
  </si>
  <si>
    <t>welk huisnummer</t>
  </si>
  <si>
    <t>Postcode</t>
  </si>
  <si>
    <t>5751 XM</t>
  </si>
  <si>
    <t>5751 ME</t>
  </si>
  <si>
    <t>5753 GZ</t>
  </si>
  <si>
    <t>5751 EX</t>
  </si>
  <si>
    <t>5753 GD</t>
  </si>
  <si>
    <t>5756 AT</t>
  </si>
  <si>
    <t>5754 AR</t>
  </si>
  <si>
    <t>5754 DV</t>
  </si>
  <si>
    <t>5759 RL</t>
  </si>
  <si>
    <t>5753 PM</t>
  </si>
  <si>
    <t>5753 RN</t>
  </si>
  <si>
    <t>5752 SC</t>
  </si>
  <si>
    <t>5753 SB</t>
  </si>
  <si>
    <t>5751 BA</t>
  </si>
  <si>
    <t>5753 RC</t>
  </si>
  <si>
    <t>5751 KW</t>
  </si>
  <si>
    <t>5751 ES</t>
  </si>
  <si>
    <t>5759 RB</t>
  </si>
  <si>
    <t>5752 RT</t>
  </si>
  <si>
    <t>5757 AN</t>
  </si>
  <si>
    <t>5757 AP</t>
  </si>
  <si>
    <t>5753 GP</t>
  </si>
  <si>
    <t>5753 RG</t>
  </si>
  <si>
    <t>5751 BE</t>
  </si>
  <si>
    <t>Martinetplein 1</t>
  </si>
  <si>
    <t>5751 KM</t>
  </si>
  <si>
    <t>5756 PB</t>
  </si>
  <si>
    <t>5758 RX</t>
  </si>
  <si>
    <t>Moostenstraat 3</t>
  </si>
  <si>
    <t>5759 PA</t>
  </si>
  <si>
    <t>5751 PG</t>
  </si>
  <si>
    <t>5756 AM</t>
  </si>
  <si>
    <t>5758 BB</t>
  </si>
  <si>
    <t>5751 LX</t>
  </si>
  <si>
    <t>5753 BE</t>
  </si>
  <si>
    <t>5753 GX</t>
  </si>
  <si>
    <t>5758 SB</t>
  </si>
  <si>
    <t>5752 RC</t>
  </si>
  <si>
    <t>5753 SM</t>
  </si>
  <si>
    <t>5751 LJ</t>
  </si>
  <si>
    <t>5751 WJ</t>
  </si>
  <si>
    <t>5751 KX</t>
  </si>
  <si>
    <t>5754 DJ</t>
  </si>
  <si>
    <t>5751 JB</t>
  </si>
  <si>
    <t>5754 AH</t>
  </si>
  <si>
    <t>5759 PC</t>
  </si>
  <si>
    <t>5758 AM</t>
  </si>
  <si>
    <t>5757 BB</t>
  </si>
  <si>
    <t>5752 AK</t>
  </si>
  <si>
    <t>5753 GN</t>
  </si>
  <si>
    <t>5754 HA</t>
  </si>
  <si>
    <t>5756 AW</t>
  </si>
  <si>
    <t>5751 NA</t>
  </si>
  <si>
    <t>5751 BW</t>
  </si>
  <si>
    <t>5751 VJ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</si>
</sst>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€&quot;\ #,##0.00;[Red]&quot;€&quot;\ \-#,##0.0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??_-;_-@_-"/>
    <numFmt numFmtId="166" formatCode="_-&quot;fl&quot;\ * #,##0.00_-;_-&quot;fl&quot;\ * #,##0.00\-;_-&quot;fl&quot;\ * &quot;-&quot;??_-;_-@_-"/>
    <numFmt numFmtId="167" formatCode="_-[$fl-413]\ * #,##0_-;_-[$fl-413]\ * #,##0\-;_-[$fl-413]\ * &quot;-&quot;_-;_-@_-"/>
    <numFmt numFmtId="168" formatCode="dd\ mmm\ yyyy"/>
    <numFmt numFmtId="169" formatCode="#,##0_ ;\-#,##0\ "/>
    <numFmt numFmtId="170" formatCode="_-[$€]\ * #,##0.00_-;_-[$€]\ * #,##0.00\-;_-[$€]\ * &quot;-&quot;??_-;_-@_-"/>
    <numFmt numFmtId="171" formatCode="&quot;€&quot;\ #,##0.00"/>
    <numFmt numFmtId="172" formatCode="&quot;€&quot;\ #,##0.00_-"/>
    <numFmt numFmtId="173" formatCode="_-* #,##0.00_-;_-* #,##0.00\-;_-* &quot;-&quot;??_-;_-@_-"/>
    <numFmt numFmtId="174" formatCode="&quot;€&quot;\ #,##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rgb="FF0070C0"/>
      <name val="Arial"/>
      <family val="2"/>
    </font>
    <font>
      <b/>
      <sz val="12"/>
      <name val="Arial"/>
      <family val="2"/>
    </font>
    <font>
      <strike/>
      <sz val="8"/>
      <name val="Arial"/>
      <family val="2"/>
    </font>
    <font>
      <b/>
      <strike/>
      <sz val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70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0" fontId="3" fillId="0" borderId="0" xfId="0" applyFont="1"/>
    <xf numFmtId="0" fontId="2" fillId="0" borderId="0" xfId="0" applyFont="1" applyBorder="1"/>
    <xf numFmtId="167" fontId="3" fillId="0" borderId="0" xfId="0" applyNumberFormat="1" applyFont="1" applyBorder="1" applyAlignment="1">
      <alignment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164" fontId="2" fillId="0" borderId="1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2" fillId="0" borderId="7" xfId="0" applyFont="1" applyFill="1" applyBorder="1"/>
    <xf numFmtId="0" fontId="2" fillId="0" borderId="10" xfId="0" applyFont="1" applyBorder="1"/>
    <xf numFmtId="164" fontId="2" fillId="0" borderId="2" xfId="0" applyNumberFormat="1" applyFont="1" applyFill="1" applyBorder="1" applyProtection="1">
      <protection locked="0"/>
    </xf>
    <xf numFmtId="0" fontId="4" fillId="0" borderId="0" xfId="0" applyFont="1"/>
    <xf numFmtId="0" fontId="5" fillId="0" borderId="0" xfId="0" applyFont="1"/>
    <xf numFmtId="0" fontId="2" fillId="0" borderId="4" xfId="0" applyFont="1" applyFill="1" applyBorder="1" applyAlignment="1">
      <alignment horizontal="center" vertical="center"/>
    </xf>
    <xf numFmtId="164" fontId="2" fillId="0" borderId="2" xfId="4" applyNumberFormat="1" applyFont="1" applyFill="1" applyBorder="1"/>
    <xf numFmtId="0" fontId="2" fillId="0" borderId="12" xfId="0" applyFont="1" applyFill="1" applyBorder="1"/>
    <xf numFmtId="42" fontId="2" fillId="0" borderId="2" xfId="4" applyNumberFormat="1" applyFont="1" applyFill="1" applyBorder="1" applyAlignment="1">
      <alignment horizontal="center"/>
    </xf>
    <xf numFmtId="44" fontId="2" fillId="0" borderId="12" xfId="0" applyNumberFormat="1" applyFont="1" applyFill="1" applyBorder="1" applyAlignment="1"/>
    <xf numFmtId="2" fontId="2" fillId="0" borderId="4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left"/>
    </xf>
    <xf numFmtId="0" fontId="2" fillId="0" borderId="0" xfId="3" applyFont="1" applyFill="1" applyBorder="1" applyAlignment="1">
      <alignment horizontal="left"/>
    </xf>
    <xf numFmtId="0" fontId="3" fillId="0" borderId="7" xfId="0" applyFont="1" applyBorder="1"/>
    <xf numFmtId="0" fontId="3" fillId="0" borderId="7" xfId="0" applyFont="1" applyFill="1" applyBorder="1"/>
    <xf numFmtId="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164" fontId="2" fillId="0" borderId="4" xfId="0" applyNumberFormat="1" applyFont="1" applyFill="1" applyBorder="1" applyProtection="1">
      <protection locked="0"/>
    </xf>
    <xf numFmtId="44" fontId="2" fillId="0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6" fillId="0" borderId="0" xfId="0" applyFont="1" applyFill="1"/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Protection="1">
      <protection locked="0"/>
    </xf>
    <xf numFmtId="42" fontId="2" fillId="0" borderId="0" xfId="4" applyNumberFormat="1" applyFont="1" applyFill="1" applyBorder="1"/>
    <xf numFmtId="42" fontId="2" fillId="0" borderId="0" xfId="4" applyNumberFormat="1" applyFont="1" applyFill="1" applyBorder="1" applyAlignment="1">
      <alignment vertical="center"/>
    </xf>
    <xf numFmtId="172" fontId="2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4" fontId="2" fillId="0" borderId="0" xfId="4" applyNumberFormat="1" applyFont="1" applyFill="1" applyBorder="1" applyAlignment="1"/>
    <xf numFmtId="164" fontId="2" fillId="0" borderId="0" xfId="4" applyNumberFormat="1" applyFont="1" applyFill="1" applyBorder="1"/>
    <xf numFmtId="171" fontId="2" fillId="0" borderId="0" xfId="4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left" vertical="top"/>
    </xf>
    <xf numFmtId="42" fontId="2" fillId="0" borderId="0" xfId="3" applyNumberFormat="1" applyFont="1" applyFill="1" applyBorder="1"/>
    <xf numFmtId="0" fontId="2" fillId="0" borderId="13" xfId="0" applyFont="1" applyBorder="1"/>
    <xf numFmtId="164" fontId="2" fillId="0" borderId="13" xfId="0" applyNumberFormat="1" applyFont="1" applyFill="1" applyBorder="1" applyProtection="1">
      <protection locked="0"/>
    </xf>
    <xf numFmtId="164" fontId="2" fillId="0" borderId="13" xfId="0" applyNumberFormat="1" applyFont="1" applyFill="1" applyBorder="1" applyAlignment="1">
      <alignment horizontal="center"/>
    </xf>
    <xf numFmtId="0" fontId="3" fillId="0" borderId="10" xfId="0" applyFont="1" applyBorder="1"/>
    <xf numFmtId="0" fontId="3" fillId="0" borderId="10" xfId="0" applyFont="1" applyFill="1" applyBorder="1"/>
    <xf numFmtId="4" fontId="3" fillId="0" borderId="10" xfId="0" applyNumberFormat="1" applyFont="1" applyFill="1" applyBorder="1"/>
    <xf numFmtId="164" fontId="2" fillId="0" borderId="1" xfId="0" applyNumberFormat="1" applyFont="1" applyFill="1" applyBorder="1" applyProtection="1"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10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14" xfId="0" applyFont="1" applyBorder="1"/>
    <xf numFmtId="0" fontId="2" fillId="0" borderId="16" xfId="0" applyFont="1" applyFill="1" applyBorder="1"/>
    <xf numFmtId="0" fontId="2" fillId="0" borderId="0" xfId="0" applyFont="1" applyFill="1" applyAlignment="1">
      <alignment horizontal="center" vertical="center"/>
    </xf>
    <xf numFmtId="42" fontId="2" fillId="0" borderId="0" xfId="4" applyNumberFormat="1" applyFont="1" applyFill="1"/>
    <xf numFmtId="44" fontId="2" fillId="0" borderId="0" xfId="0" applyNumberFormat="1" applyFont="1" applyFill="1"/>
    <xf numFmtId="171" fontId="2" fillId="0" borderId="0" xfId="0" applyNumberFormat="1" applyFont="1" applyFill="1"/>
    <xf numFmtId="167" fontId="2" fillId="0" borderId="0" xfId="0" applyNumberFormat="1" applyFont="1" applyFill="1"/>
    <xf numFmtId="171" fontId="2" fillId="0" borderId="0" xfId="0" applyNumberFormat="1" applyFont="1" applyFill="1" applyAlignment="1">
      <alignment horizontal="center"/>
    </xf>
    <xf numFmtId="171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left"/>
    </xf>
    <xf numFmtId="167" fontId="3" fillId="0" borderId="0" xfId="0" applyNumberFormat="1" applyFont="1" applyFill="1" applyBorder="1" applyAlignment="1">
      <alignment wrapText="1"/>
    </xf>
    <xf numFmtId="167" fontId="3" fillId="0" borderId="0" xfId="0" applyNumberFormat="1" applyFont="1" applyFill="1" applyBorder="1" applyAlignment="1">
      <alignment horizontal="center" vertical="center" wrapText="1"/>
    </xf>
    <xf numFmtId="42" fontId="3" fillId="0" borderId="0" xfId="4" applyNumberFormat="1" applyFont="1" applyFill="1" applyBorder="1" applyAlignment="1">
      <alignment wrapText="1"/>
    </xf>
    <xf numFmtId="44" fontId="3" fillId="0" borderId="0" xfId="0" applyNumberFormat="1" applyFont="1" applyFill="1" applyBorder="1" applyAlignment="1">
      <alignment wrapText="1"/>
    </xf>
    <xf numFmtId="171" fontId="2" fillId="0" borderId="0" xfId="0" applyNumberFormat="1" applyFont="1" applyFill="1" applyBorder="1" applyAlignment="1">
      <alignment wrapText="1"/>
    </xf>
    <xf numFmtId="0" fontId="2" fillId="0" borderId="3" xfId="0" applyFont="1" applyFill="1" applyBorder="1"/>
    <xf numFmtId="0" fontId="2" fillId="0" borderId="1" xfId="0" applyFont="1" applyFill="1" applyBorder="1" applyAlignment="1">
      <alignment horizontal="center" vertical="center"/>
    </xf>
    <xf numFmtId="42" fontId="2" fillId="0" borderId="8" xfId="4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/>
    <xf numFmtId="17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71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13" xfId="0" applyFont="1" applyFill="1" applyBorder="1"/>
    <xf numFmtId="0" fontId="2" fillId="0" borderId="16" xfId="3" applyFont="1" applyFill="1" applyBorder="1"/>
    <xf numFmtId="0" fontId="2" fillId="0" borderId="6" xfId="0" applyFont="1" applyFill="1" applyBorder="1"/>
    <xf numFmtId="0" fontId="2" fillId="0" borderId="10" xfId="0" applyFont="1" applyFill="1" applyBorder="1" applyAlignment="1">
      <alignment horizontal="center" vertical="center"/>
    </xf>
    <xf numFmtId="42" fontId="2" fillId="0" borderId="9" xfId="4" applyNumberFormat="1" applyFont="1" applyFill="1" applyBorder="1" applyAlignment="1">
      <alignment horizontal="center"/>
    </xf>
    <xf numFmtId="44" fontId="2" fillId="0" borderId="10" xfId="0" applyNumberFormat="1" applyFont="1" applyFill="1" applyBorder="1" applyAlignment="1"/>
    <xf numFmtId="0" fontId="2" fillId="0" borderId="7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3" xfId="0" applyFont="1" applyFill="1" applyBorder="1" applyAlignment="1">
      <alignment horizontal="center" vertical="center"/>
    </xf>
    <xf numFmtId="42" fontId="2" fillId="0" borderId="13" xfId="4" applyNumberFormat="1" applyFont="1" applyFill="1" applyBorder="1"/>
    <xf numFmtId="44" fontId="2" fillId="0" borderId="13" xfId="4" applyNumberFormat="1" applyFont="1" applyFill="1" applyBorder="1" applyAlignment="1"/>
    <xf numFmtId="44" fontId="2" fillId="0" borderId="13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64" fontId="2" fillId="0" borderId="13" xfId="4" applyNumberFormat="1" applyFont="1" applyFill="1" applyBorder="1" applyAlignment="1">
      <alignment horizontal="right"/>
    </xf>
    <xf numFmtId="171" fontId="2" fillId="0" borderId="13" xfId="4" applyNumberFormat="1" applyFont="1" applyFill="1" applyBorder="1" applyAlignment="1">
      <alignment horizontal="center"/>
    </xf>
    <xf numFmtId="4" fontId="2" fillId="0" borderId="13" xfId="0" applyNumberFormat="1" applyFont="1" applyFill="1" applyBorder="1" applyAlignment="1">
      <alignment horizontal="left" vertical="top"/>
    </xf>
    <xf numFmtId="0" fontId="2" fillId="0" borderId="13" xfId="3" applyFont="1" applyFill="1" applyBorder="1" applyAlignment="1">
      <alignment horizontal="left"/>
    </xf>
    <xf numFmtId="44" fontId="2" fillId="0" borderId="0" xfId="0" applyNumberFormat="1" applyFont="1" applyFill="1" applyBorder="1" applyAlignment="1">
      <alignment horizontal="center"/>
    </xf>
    <xf numFmtId="42" fontId="2" fillId="0" borderId="0" xfId="4" applyNumberFormat="1" applyFont="1" applyFill="1" applyBorder="1" applyAlignment="1"/>
    <xf numFmtId="8" fontId="2" fillId="0" borderId="0" xfId="4" applyNumberFormat="1" applyFont="1" applyFill="1" applyBorder="1" applyAlignment="1"/>
    <xf numFmtId="0" fontId="5" fillId="0" borderId="0" xfId="3" applyFont="1" applyFill="1" applyBorder="1" applyAlignment="1">
      <alignment horizontal="left"/>
    </xf>
    <xf numFmtId="0" fontId="5" fillId="0" borderId="0" xfId="0" applyFont="1" applyFill="1" applyBorder="1"/>
    <xf numFmtId="0" fontId="5" fillId="0" borderId="16" xfId="0" applyFont="1" applyFill="1" applyBorder="1"/>
    <xf numFmtId="168" fontId="2" fillId="0" borderId="0" xfId="0" applyNumberFormat="1" applyFont="1" applyFill="1" applyBorder="1" applyAlignment="1">
      <alignment horizontal="left" vertical="top"/>
    </xf>
    <xf numFmtId="0" fontId="3" fillId="0" borderId="14" xfId="0" applyFont="1" applyFill="1" applyBorder="1"/>
    <xf numFmtId="0" fontId="3" fillId="0" borderId="14" xfId="0" applyFont="1" applyFill="1" applyBorder="1" applyAlignment="1">
      <alignment horizontal="center" vertical="center"/>
    </xf>
    <xf numFmtId="174" fontId="3" fillId="0" borderId="14" xfId="0" applyNumberFormat="1" applyFont="1" applyFill="1" applyBorder="1" applyProtection="1">
      <protection locked="0"/>
    </xf>
    <xf numFmtId="174" fontId="3" fillId="0" borderId="15" xfId="0" applyNumberFormat="1" applyFont="1" applyFill="1" applyBorder="1" applyProtection="1">
      <protection locked="0"/>
    </xf>
    <xf numFmtId="171" fontId="3" fillId="0" borderId="14" xfId="0" applyNumberFormat="1" applyFont="1" applyFill="1" applyBorder="1" applyProtection="1">
      <protection locked="0"/>
    </xf>
    <xf numFmtId="0" fontId="3" fillId="0" borderId="16" xfId="0" applyFont="1" applyFill="1" applyBorder="1"/>
    <xf numFmtId="42" fontId="2" fillId="0" borderId="2" xfId="4" applyNumberFormat="1" applyFont="1" applyFill="1" applyBorder="1"/>
    <xf numFmtId="44" fontId="2" fillId="0" borderId="12" xfId="4" applyNumberFormat="1" applyFont="1" applyFill="1" applyBorder="1" applyAlignment="1"/>
    <xf numFmtId="4" fontId="2" fillId="0" borderId="2" xfId="0" applyNumberFormat="1" applyFont="1" applyFill="1" applyBorder="1" applyAlignment="1">
      <alignment horizontal="left" vertical="top"/>
    </xf>
    <xf numFmtId="0" fontId="2" fillId="0" borderId="2" xfId="3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42" fontId="2" fillId="0" borderId="1" xfId="4" applyNumberFormat="1" applyFont="1" applyFill="1" applyBorder="1" applyAlignment="1">
      <alignment horizontal="center"/>
    </xf>
    <xf numFmtId="44" fontId="2" fillId="0" borderId="3" xfId="0" applyNumberFormat="1" applyFont="1" applyFill="1" applyBorder="1" applyAlignment="1"/>
    <xf numFmtId="44" fontId="2" fillId="0" borderId="1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164" fontId="2" fillId="0" borderId="1" xfId="4" applyNumberFormat="1" applyFont="1" applyFill="1" applyBorder="1"/>
    <xf numFmtId="171" fontId="2" fillId="0" borderId="3" xfId="4" applyNumberFormat="1" applyFont="1" applyFill="1" applyBorder="1" applyAlignment="1">
      <alignment horizontal="center"/>
    </xf>
    <xf numFmtId="171" fontId="2" fillId="0" borderId="12" xfId="4" applyNumberFormat="1" applyFont="1" applyFill="1" applyBorder="1" applyAlignment="1">
      <alignment horizontal="center"/>
    </xf>
    <xf numFmtId="171" fontId="2" fillId="0" borderId="2" xfId="0" applyNumberFormat="1" applyFont="1" applyFill="1" applyBorder="1" applyProtection="1">
      <protection locked="0"/>
    </xf>
    <xf numFmtId="0" fontId="2" fillId="0" borderId="9" xfId="0" applyFont="1" applyFill="1" applyBorder="1" applyAlignment="1">
      <alignment horizontal="center" vertical="center"/>
    </xf>
    <xf numFmtId="42" fontId="2" fillId="0" borderId="10" xfId="4" applyNumberFormat="1" applyFont="1" applyFill="1" applyBorder="1"/>
    <xf numFmtId="44" fontId="2" fillId="0" borderId="10" xfId="4" applyNumberFormat="1" applyFont="1" applyFill="1" applyBorder="1" applyAlignment="1"/>
    <xf numFmtId="171" fontId="2" fillId="0" borderId="10" xfId="0" applyNumberFormat="1" applyFont="1" applyFill="1" applyBorder="1" applyProtection="1">
      <protection locked="0"/>
    </xf>
    <xf numFmtId="0" fontId="2" fillId="0" borderId="9" xfId="0" applyFont="1" applyFill="1" applyBorder="1" applyAlignment="1">
      <alignment horizontal="center"/>
    </xf>
    <xf numFmtId="164" fontId="2" fillId="0" borderId="10" xfId="4" applyNumberFormat="1" applyFont="1" applyFill="1" applyBorder="1"/>
    <xf numFmtId="171" fontId="2" fillId="0" borderId="6" xfId="4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center" vertical="center"/>
    </xf>
    <xf numFmtId="42" fontId="3" fillId="0" borderId="10" xfId="4" applyNumberFormat="1" applyFont="1" applyFill="1" applyBorder="1"/>
    <xf numFmtId="171" fontId="3" fillId="0" borderId="10" xfId="4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42" fontId="3" fillId="0" borderId="7" xfId="4" applyNumberFormat="1" applyFont="1" applyFill="1" applyBorder="1"/>
    <xf numFmtId="171" fontId="3" fillId="0" borderId="7" xfId="4" applyNumberFormat="1" applyFont="1" applyFill="1" applyBorder="1" applyAlignment="1">
      <alignment horizontal="center"/>
    </xf>
    <xf numFmtId="0" fontId="3" fillId="0" borderId="0" xfId="0" applyFont="1" applyFill="1" applyBorder="1"/>
    <xf numFmtId="174" fontId="3" fillId="0" borderId="7" xfId="4" applyNumberFormat="1" applyFont="1" applyFill="1" applyBorder="1"/>
    <xf numFmtId="171" fontId="3" fillId="0" borderId="7" xfId="0" applyNumberFormat="1" applyFont="1" applyFill="1" applyBorder="1" applyAlignment="1">
      <alignment horizontal="center"/>
    </xf>
    <xf numFmtId="169" fontId="2" fillId="0" borderId="0" xfId="0" applyNumberFormat="1" applyFont="1" applyFill="1" applyBorder="1" applyProtection="1">
      <protection hidden="1"/>
    </xf>
    <xf numFmtId="164" fontId="2" fillId="0" borderId="0" xfId="0" quotePrefix="1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71" fontId="2" fillId="0" borderId="0" xfId="0" applyNumberFormat="1" applyFont="1" applyFill="1" applyBorder="1"/>
    <xf numFmtId="17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44" fontId="2" fillId="0" borderId="0" xfId="0" applyNumberFormat="1" applyFont="1" applyFill="1" applyBorder="1"/>
    <xf numFmtId="167" fontId="2" fillId="0" borderId="0" xfId="0" applyNumberFormat="1" applyFont="1" applyFill="1" applyBorder="1"/>
    <xf numFmtId="0" fontId="2" fillId="0" borderId="16" xfId="3" applyNumberFormat="1" applyFont="1" applyFill="1" applyBorder="1" applyAlignment="1">
      <alignment horizontal="left"/>
    </xf>
    <xf numFmtId="0" fontId="2" fillId="0" borderId="16" xfId="3" applyFont="1" applyFill="1" applyBorder="1" applyAlignment="1">
      <alignment horizontal="left"/>
    </xf>
    <xf numFmtId="0" fontId="3" fillId="0" borderId="16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  <xf numFmtId="0" fontId="2" fillId="0" borderId="16" xfId="0" applyFont="1" applyBorder="1"/>
    <xf numFmtId="0" fontId="5" fillId="0" borderId="16" xfId="0" applyFont="1" applyBorder="1"/>
    <xf numFmtId="0" fontId="3" fillId="0" borderId="16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12" xfId="0" applyFont="1" applyBorder="1"/>
  </cellXfs>
  <cellStyles count="6">
    <cellStyle name="Euro" xfId="1" xr:uid="{00000000-0005-0000-0000-000000000000}"/>
    <cellStyle name="Komma 2" xfId="2" xr:uid="{00000000-0005-0000-0000-000001000000}"/>
    <cellStyle name="Standaard" xfId="0" builtinId="0"/>
    <cellStyle name="Standaard 2" xfId="3" xr:uid="{00000000-0005-0000-0000-000003000000}"/>
    <cellStyle name="Valuta" xfId="4" builtinId="4"/>
    <cellStyle name="Valuta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187"/>
  <sheetViews>
    <sheetView tabSelected="1" topLeftCell="D1" zoomScaleNormal="100" workbookViewId="0">
      <selection activeCell="AF45" sqref="AF45"/>
    </sheetView>
  </sheetViews>
  <sheetFormatPr defaultColWidth="9.140625" defaultRowHeight="11.25" x14ac:dyDescent="0.2"/>
  <cols>
    <col min="1" max="1" width="4.7109375" style="18" customWidth="1"/>
    <col min="2" max="2" width="54.42578125" style="1" customWidth="1"/>
    <col min="3" max="4" width="28.5703125" style="1" customWidth="1"/>
    <col min="5" max="5" width="10.28515625" style="18" customWidth="1"/>
    <col min="6" max="6" width="11.28515625" style="64" customWidth="1"/>
    <col min="7" max="7" width="16.85546875" style="65" hidden="1" customWidth="1"/>
    <col min="8" max="8" width="13.42578125" style="66" hidden="1" customWidth="1"/>
    <col min="9" max="9" width="13.42578125" style="12" hidden="1" customWidth="1"/>
    <col min="10" max="10" width="17.140625" style="12" customWidth="1"/>
    <col min="11" max="11" width="13.42578125" style="67" hidden="1" customWidth="1"/>
    <col min="12" max="12" width="13.42578125" style="68" hidden="1" customWidth="1"/>
    <col min="13" max="13" width="13.28515625" style="68" hidden="1" customWidth="1"/>
    <col min="14" max="14" width="18.28515625" style="69" hidden="1" customWidth="1"/>
    <col min="15" max="15" width="70.85546875" style="18" hidden="1" customWidth="1"/>
    <col min="16" max="16" width="0" style="18" hidden="1" customWidth="1"/>
    <col min="17" max="17" width="10.42578125" style="18" hidden="1" customWidth="1"/>
    <col min="18" max="18" width="42.140625" style="18" customWidth="1"/>
    <col min="19" max="23" width="9.140625" style="18"/>
    <col min="24" max="24" width="9.140625" style="18" customWidth="1"/>
    <col min="25" max="26" width="9.140625" style="18"/>
    <col min="27" max="27" width="15.85546875" style="18" customWidth="1"/>
    <col min="28" max="28" width="9.140625" style="1"/>
    <col min="29" max="29" width="15.28515625" style="1" customWidth="1"/>
    <col min="30" max="16384" width="9.140625" style="1"/>
  </cols>
  <sheetData>
    <row r="1" spans="1:29" ht="15.75" x14ac:dyDescent="0.25">
      <c r="A1" s="40" t="s">
        <v>0</v>
      </c>
      <c r="B1" s="3"/>
    </row>
    <row r="2" spans="1:29" ht="12.75" x14ac:dyDescent="0.2">
      <c r="A2" s="39"/>
      <c r="B2" s="23"/>
      <c r="I2" s="13"/>
      <c r="J2" s="13"/>
      <c r="K2" s="70"/>
      <c r="L2" s="71">
        <v>0</v>
      </c>
    </row>
    <row r="3" spans="1:29" x14ac:dyDescent="0.2">
      <c r="A3" s="11"/>
      <c r="B3" s="3"/>
      <c r="F3" s="46"/>
      <c r="I3" s="13"/>
      <c r="J3" s="13"/>
      <c r="K3" s="70"/>
      <c r="L3" s="71">
        <v>0</v>
      </c>
    </row>
    <row r="4" spans="1:29" ht="12" customHeight="1" x14ac:dyDescent="0.2">
      <c r="A4" s="11"/>
      <c r="B4" s="3"/>
      <c r="C4" s="5"/>
      <c r="D4" s="5"/>
      <c r="E4" s="72"/>
      <c r="F4" s="73"/>
      <c r="G4" s="74"/>
      <c r="H4" s="75"/>
      <c r="I4" s="36"/>
      <c r="J4" s="36"/>
      <c r="K4" s="76"/>
      <c r="L4" s="72"/>
      <c r="M4" s="18"/>
    </row>
    <row r="5" spans="1:29" x14ac:dyDescent="0.2">
      <c r="A5" s="8"/>
      <c r="B5" s="15" t="s">
        <v>1</v>
      </c>
      <c r="C5" s="15" t="s">
        <v>2</v>
      </c>
      <c r="D5" s="168" t="s">
        <v>303</v>
      </c>
      <c r="E5" s="77" t="s">
        <v>3</v>
      </c>
      <c r="F5" s="78" t="s">
        <v>4</v>
      </c>
      <c r="G5" s="79" t="s">
        <v>5</v>
      </c>
      <c r="H5" s="80" t="s">
        <v>6</v>
      </c>
      <c r="I5" s="54" t="s">
        <v>7</v>
      </c>
      <c r="J5" s="54" t="s">
        <v>8</v>
      </c>
      <c r="K5" s="81" t="s">
        <v>9</v>
      </c>
      <c r="L5" s="82" t="s">
        <v>10</v>
      </c>
      <c r="M5" s="83" t="s">
        <v>5</v>
      </c>
      <c r="N5" s="84" t="s">
        <v>11</v>
      </c>
      <c r="O5" s="85" t="s">
        <v>12</v>
      </c>
      <c r="P5" s="86" t="s">
        <v>13</v>
      </c>
      <c r="Q5" s="87"/>
      <c r="R5" s="63" t="s">
        <v>12</v>
      </c>
      <c r="S5" s="63" t="s">
        <v>14</v>
      </c>
      <c r="T5" s="63" t="s">
        <v>15</v>
      </c>
      <c r="U5" s="63" t="s">
        <v>16</v>
      </c>
      <c r="V5" s="63" t="s">
        <v>15</v>
      </c>
      <c r="W5" s="63" t="s">
        <v>17</v>
      </c>
      <c r="X5" s="63" t="s">
        <v>18</v>
      </c>
      <c r="Y5" s="88" t="s">
        <v>19</v>
      </c>
      <c r="Z5" s="63" t="s">
        <v>15</v>
      </c>
      <c r="AA5" s="63" t="s">
        <v>291</v>
      </c>
      <c r="AB5" s="165" t="s">
        <v>296</v>
      </c>
      <c r="AC5" s="165" t="s">
        <v>301</v>
      </c>
    </row>
    <row r="6" spans="1:29" x14ac:dyDescent="0.2">
      <c r="A6" s="9" t="s">
        <v>20</v>
      </c>
      <c r="B6" s="21"/>
      <c r="C6" s="21"/>
      <c r="D6" s="169"/>
      <c r="E6" s="89"/>
      <c r="F6" s="90" t="s">
        <v>21</v>
      </c>
      <c r="G6" s="91" t="s">
        <v>22</v>
      </c>
      <c r="H6" s="92"/>
      <c r="I6" s="14" t="s">
        <v>23</v>
      </c>
      <c r="J6" s="14"/>
      <c r="K6" s="93"/>
      <c r="L6" s="94" t="s">
        <v>24</v>
      </c>
      <c r="M6" s="95" t="s">
        <v>25</v>
      </c>
      <c r="N6" s="96"/>
      <c r="O6" s="97"/>
      <c r="P6" s="98"/>
      <c r="Q6" s="99"/>
      <c r="R6" s="63"/>
      <c r="S6" s="63"/>
      <c r="T6" s="63"/>
      <c r="U6" s="63"/>
      <c r="V6" s="63"/>
      <c r="W6" s="63"/>
      <c r="X6" s="63"/>
      <c r="Y6" s="63"/>
      <c r="Z6" s="63"/>
      <c r="AA6" s="63"/>
      <c r="AB6" s="165"/>
      <c r="AC6" s="165"/>
    </row>
    <row r="7" spans="1:29" x14ac:dyDescent="0.2">
      <c r="A7" s="8">
        <v>1</v>
      </c>
      <c r="B7" s="52" t="s">
        <v>26</v>
      </c>
      <c r="C7" s="52" t="s">
        <v>27</v>
      </c>
      <c r="D7" s="52" t="s">
        <v>304</v>
      </c>
      <c r="E7" s="87" t="s">
        <v>28</v>
      </c>
      <c r="F7" s="100" t="s">
        <v>29</v>
      </c>
      <c r="G7" s="101">
        <v>1471549</v>
      </c>
      <c r="H7" s="102"/>
      <c r="I7" s="53">
        <f t="shared" ref="I7:I35" si="0">IF(G7="","",G7+H7)</f>
        <v>1471549</v>
      </c>
      <c r="J7" s="53">
        <f>ROUNDUP(I7*146.1/132,-3)</f>
        <v>1629000</v>
      </c>
      <c r="K7" s="103">
        <f t="shared" ref="K7:K53" si="1">IF(I7="","",(I7/1000*$K$6))</f>
        <v>0</v>
      </c>
      <c r="L7" s="104" t="s">
        <v>30</v>
      </c>
      <c r="M7" s="105">
        <f t="shared" ref="M7:M38" si="2">IF(I7="","",IF(L7="Ja",IF(F7="Opstal",ROUND(I7*(1+$L$2),0),IF(F7="Inventaris",ROUND(I7*(1+$L$3),0),I7)),I7))</f>
        <v>1471549</v>
      </c>
      <c r="N7" s="106">
        <f t="shared" ref="N7:N35" si="3">IF(M7="","",(M7/1000*$N$6))</f>
        <v>0</v>
      </c>
      <c r="O7" s="107" t="s">
        <v>31</v>
      </c>
      <c r="P7" s="108" t="s">
        <v>32</v>
      </c>
      <c r="Q7" s="87"/>
      <c r="R7" s="63"/>
      <c r="S7" s="63" t="s">
        <v>33</v>
      </c>
      <c r="T7" s="63"/>
      <c r="U7" s="63" t="s">
        <v>30</v>
      </c>
      <c r="V7" s="63"/>
      <c r="W7" s="63" t="s">
        <v>34</v>
      </c>
      <c r="X7" s="63" t="s">
        <v>34</v>
      </c>
      <c r="Y7" s="63"/>
      <c r="Z7" s="63"/>
      <c r="AA7" s="63" t="s">
        <v>292</v>
      </c>
      <c r="AB7" s="165" t="s">
        <v>33</v>
      </c>
      <c r="AC7" s="165"/>
    </row>
    <row r="8" spans="1:29" x14ac:dyDescent="0.2">
      <c r="A8" s="6">
        <v>2</v>
      </c>
      <c r="B8" s="4" t="s">
        <v>35</v>
      </c>
      <c r="C8" s="4" t="s">
        <v>36</v>
      </c>
      <c r="D8" s="4" t="s">
        <v>305</v>
      </c>
      <c r="E8" s="19" t="s">
        <v>28</v>
      </c>
      <c r="F8" s="46" t="s">
        <v>29</v>
      </c>
      <c r="G8" s="43">
        <v>1471549</v>
      </c>
      <c r="H8" s="47"/>
      <c r="I8" s="42">
        <f t="shared" si="0"/>
        <v>1471549</v>
      </c>
      <c r="J8" s="42">
        <f t="shared" ref="J8:J24" si="4">ROUNDUP(I8*146.1/132,-3)</f>
        <v>1629000</v>
      </c>
      <c r="K8" s="109">
        <f t="shared" si="1"/>
        <v>0</v>
      </c>
      <c r="L8" s="41" t="s">
        <v>30</v>
      </c>
      <c r="M8" s="48">
        <f t="shared" si="2"/>
        <v>1471549</v>
      </c>
      <c r="N8" s="49">
        <f t="shared" si="3"/>
        <v>0</v>
      </c>
      <c r="O8" s="50" t="s">
        <v>37</v>
      </c>
      <c r="P8" s="32" t="s">
        <v>38</v>
      </c>
      <c r="Q8" s="19"/>
      <c r="R8" s="63"/>
      <c r="S8" s="63" t="s">
        <v>39</v>
      </c>
      <c r="T8" s="63"/>
      <c r="U8" s="63" t="s">
        <v>40</v>
      </c>
      <c r="V8" s="63"/>
      <c r="W8" s="63" t="s">
        <v>34</v>
      </c>
      <c r="X8" s="63" t="s">
        <v>34</v>
      </c>
      <c r="Y8" s="63"/>
      <c r="Z8" s="63"/>
      <c r="AA8" s="63"/>
      <c r="AB8" s="165" t="s">
        <v>33</v>
      </c>
      <c r="AC8" s="165"/>
    </row>
    <row r="9" spans="1:29" x14ac:dyDescent="0.2">
      <c r="A9" s="6">
        <v>3</v>
      </c>
      <c r="B9" s="4" t="s">
        <v>41</v>
      </c>
      <c r="C9" s="4" t="s">
        <v>42</v>
      </c>
      <c r="D9" s="4" t="s">
        <v>305</v>
      </c>
      <c r="E9" s="19" t="s">
        <v>28</v>
      </c>
      <c r="F9" s="46" t="s">
        <v>29</v>
      </c>
      <c r="G9" s="43">
        <v>385504</v>
      </c>
      <c r="H9" s="47"/>
      <c r="I9" s="42">
        <f t="shared" si="0"/>
        <v>385504</v>
      </c>
      <c r="J9" s="42">
        <f t="shared" si="4"/>
        <v>427000</v>
      </c>
      <c r="K9" s="109">
        <f t="shared" si="1"/>
        <v>0</v>
      </c>
      <c r="L9" s="41" t="s">
        <v>30</v>
      </c>
      <c r="M9" s="48">
        <f t="shared" si="2"/>
        <v>385504</v>
      </c>
      <c r="N9" s="49">
        <f t="shared" si="3"/>
        <v>0</v>
      </c>
      <c r="O9" s="50" t="s">
        <v>43</v>
      </c>
      <c r="P9" s="32" t="s">
        <v>44</v>
      </c>
      <c r="Q9" s="19"/>
      <c r="R9" s="63"/>
      <c r="S9" s="63" t="s">
        <v>39</v>
      </c>
      <c r="T9" s="63"/>
      <c r="U9" s="63" t="s">
        <v>40</v>
      </c>
      <c r="V9" s="63"/>
      <c r="W9" s="63" t="s">
        <v>34</v>
      </c>
      <c r="X9" s="63" t="s">
        <v>34</v>
      </c>
      <c r="Y9" s="63"/>
      <c r="Z9" s="63"/>
      <c r="AA9" s="63"/>
      <c r="AB9" s="165" t="s">
        <v>33</v>
      </c>
      <c r="AC9" s="165"/>
    </row>
    <row r="10" spans="1:29" x14ac:dyDescent="0.2">
      <c r="A10" s="6">
        <v>4</v>
      </c>
      <c r="B10" s="4" t="s">
        <v>45</v>
      </c>
      <c r="C10" s="4" t="s">
        <v>46</v>
      </c>
      <c r="D10" s="4" t="s">
        <v>306</v>
      </c>
      <c r="E10" s="19" t="s">
        <v>28</v>
      </c>
      <c r="F10" s="46" t="s">
        <v>29</v>
      </c>
      <c r="G10" s="43">
        <v>9866</v>
      </c>
      <c r="H10" s="47"/>
      <c r="I10" s="42">
        <f t="shared" si="0"/>
        <v>9866</v>
      </c>
      <c r="J10" s="42">
        <f t="shared" si="4"/>
        <v>11000</v>
      </c>
      <c r="K10" s="109">
        <f t="shared" si="1"/>
        <v>0</v>
      </c>
      <c r="L10" s="41" t="s">
        <v>30</v>
      </c>
      <c r="M10" s="48">
        <f t="shared" si="2"/>
        <v>9866</v>
      </c>
      <c r="N10" s="49">
        <f t="shared" si="3"/>
        <v>0</v>
      </c>
      <c r="O10" s="50" t="s">
        <v>47</v>
      </c>
      <c r="P10" s="32" t="s">
        <v>48</v>
      </c>
      <c r="Q10" s="19"/>
      <c r="R10" s="63"/>
      <c r="S10" s="63" t="s">
        <v>33</v>
      </c>
      <c r="T10" s="63"/>
      <c r="U10" s="63" t="s">
        <v>33</v>
      </c>
      <c r="V10" s="63"/>
      <c r="W10" s="63" t="s">
        <v>34</v>
      </c>
      <c r="X10" s="63" t="s">
        <v>34</v>
      </c>
      <c r="Y10" s="63"/>
      <c r="Z10" s="63"/>
      <c r="AA10" s="63"/>
      <c r="AB10" s="165" t="s">
        <v>30</v>
      </c>
      <c r="AC10" s="165"/>
    </row>
    <row r="11" spans="1:29" x14ac:dyDescent="0.2">
      <c r="A11" s="6">
        <v>6</v>
      </c>
      <c r="B11" s="4" t="s">
        <v>45</v>
      </c>
      <c r="C11" s="4" t="s">
        <v>49</v>
      </c>
      <c r="D11" s="4" t="s">
        <v>306</v>
      </c>
      <c r="E11" s="19" t="s">
        <v>28</v>
      </c>
      <c r="F11" s="46" t="s">
        <v>29</v>
      </c>
      <c r="G11" s="43">
        <v>9866</v>
      </c>
      <c r="H11" s="47"/>
      <c r="I11" s="42">
        <f t="shared" si="0"/>
        <v>9866</v>
      </c>
      <c r="J11" s="42">
        <f t="shared" si="4"/>
        <v>11000</v>
      </c>
      <c r="K11" s="109">
        <f t="shared" si="1"/>
        <v>0</v>
      </c>
      <c r="L11" s="41" t="s">
        <v>30</v>
      </c>
      <c r="M11" s="48">
        <f t="shared" si="2"/>
        <v>9866</v>
      </c>
      <c r="N11" s="49">
        <f t="shared" si="3"/>
        <v>0</v>
      </c>
      <c r="O11" s="50" t="s">
        <v>47</v>
      </c>
      <c r="P11" s="32" t="s">
        <v>50</v>
      </c>
      <c r="Q11" s="19"/>
      <c r="R11" s="63"/>
      <c r="S11" s="63" t="s">
        <v>33</v>
      </c>
      <c r="T11" s="63"/>
      <c r="U11" s="63" t="s">
        <v>33</v>
      </c>
      <c r="V11" s="63"/>
      <c r="W11" s="63" t="s">
        <v>34</v>
      </c>
      <c r="X11" s="63" t="s">
        <v>34</v>
      </c>
      <c r="Y11" s="63"/>
      <c r="Z11" s="63"/>
      <c r="AA11" s="63"/>
      <c r="AB11" s="165" t="s">
        <v>30</v>
      </c>
      <c r="AC11" s="165"/>
    </row>
    <row r="12" spans="1:29" x14ac:dyDescent="0.2">
      <c r="A12" s="6">
        <v>7</v>
      </c>
      <c r="B12" s="4" t="s">
        <v>45</v>
      </c>
      <c r="C12" s="4" t="s">
        <v>51</v>
      </c>
      <c r="D12" s="4" t="s">
        <v>306</v>
      </c>
      <c r="E12" s="19" t="s">
        <v>28</v>
      </c>
      <c r="F12" s="46" t="s">
        <v>29</v>
      </c>
      <c r="G12" s="43">
        <v>9866</v>
      </c>
      <c r="H12" s="47"/>
      <c r="I12" s="42">
        <f t="shared" si="0"/>
        <v>9866</v>
      </c>
      <c r="J12" s="42">
        <f t="shared" si="4"/>
        <v>11000</v>
      </c>
      <c r="K12" s="109">
        <f t="shared" si="1"/>
        <v>0</v>
      </c>
      <c r="L12" s="41" t="s">
        <v>30</v>
      </c>
      <c r="M12" s="48">
        <f t="shared" si="2"/>
        <v>9866</v>
      </c>
      <c r="N12" s="49">
        <f t="shared" si="3"/>
        <v>0</v>
      </c>
      <c r="O12" s="50" t="s">
        <v>47</v>
      </c>
      <c r="P12" s="32" t="s">
        <v>52</v>
      </c>
      <c r="Q12" s="19"/>
      <c r="R12" s="63"/>
      <c r="S12" s="63" t="s">
        <v>33</v>
      </c>
      <c r="T12" s="63"/>
      <c r="U12" s="63" t="s">
        <v>33</v>
      </c>
      <c r="V12" s="63"/>
      <c r="W12" s="63" t="s">
        <v>34</v>
      </c>
      <c r="X12" s="63" t="s">
        <v>34</v>
      </c>
      <c r="Y12" s="63"/>
      <c r="Z12" s="63"/>
      <c r="AA12" s="63"/>
      <c r="AB12" s="165" t="s">
        <v>30</v>
      </c>
      <c r="AC12" s="165"/>
    </row>
    <row r="13" spans="1:29" x14ac:dyDescent="0.2">
      <c r="A13" s="6">
        <v>8</v>
      </c>
      <c r="B13" s="4" t="s">
        <v>45</v>
      </c>
      <c r="C13" s="4" t="s">
        <v>53</v>
      </c>
      <c r="D13" s="4" t="s">
        <v>306</v>
      </c>
      <c r="E13" s="19" t="s">
        <v>28</v>
      </c>
      <c r="F13" s="46" t="s">
        <v>29</v>
      </c>
      <c r="G13" s="43">
        <v>9866</v>
      </c>
      <c r="H13" s="47"/>
      <c r="I13" s="42">
        <f t="shared" si="0"/>
        <v>9866</v>
      </c>
      <c r="J13" s="42">
        <f t="shared" si="4"/>
        <v>11000</v>
      </c>
      <c r="K13" s="109">
        <f t="shared" si="1"/>
        <v>0</v>
      </c>
      <c r="L13" s="41" t="s">
        <v>30</v>
      </c>
      <c r="M13" s="48">
        <f t="shared" si="2"/>
        <v>9866</v>
      </c>
      <c r="N13" s="49">
        <f t="shared" si="3"/>
        <v>0</v>
      </c>
      <c r="O13" s="50" t="s">
        <v>47</v>
      </c>
      <c r="P13" s="32" t="s">
        <v>54</v>
      </c>
      <c r="Q13" s="19"/>
      <c r="R13" s="63"/>
      <c r="S13" s="63" t="s">
        <v>33</v>
      </c>
      <c r="T13" s="63"/>
      <c r="U13" s="63" t="s">
        <v>33</v>
      </c>
      <c r="V13" s="63"/>
      <c r="W13" s="63" t="s">
        <v>34</v>
      </c>
      <c r="X13" s="63" t="s">
        <v>34</v>
      </c>
      <c r="Y13" s="63"/>
      <c r="Z13" s="63"/>
      <c r="AA13" s="63"/>
      <c r="AB13" s="165" t="s">
        <v>30</v>
      </c>
      <c r="AC13" s="165"/>
    </row>
    <row r="14" spans="1:29" x14ac:dyDescent="0.2">
      <c r="A14" s="6">
        <v>9</v>
      </c>
      <c r="B14" s="4" t="s">
        <v>45</v>
      </c>
      <c r="C14" s="4" t="s">
        <v>55</v>
      </c>
      <c r="D14" s="4" t="s">
        <v>306</v>
      </c>
      <c r="E14" s="19" t="s">
        <v>28</v>
      </c>
      <c r="F14" s="46" t="s">
        <v>29</v>
      </c>
      <c r="G14" s="43">
        <v>9866</v>
      </c>
      <c r="H14" s="47"/>
      <c r="I14" s="42">
        <f t="shared" si="0"/>
        <v>9866</v>
      </c>
      <c r="J14" s="42">
        <f t="shared" si="4"/>
        <v>11000</v>
      </c>
      <c r="K14" s="109">
        <f t="shared" si="1"/>
        <v>0</v>
      </c>
      <c r="L14" s="41" t="s">
        <v>30</v>
      </c>
      <c r="M14" s="48">
        <f t="shared" si="2"/>
        <v>9866</v>
      </c>
      <c r="N14" s="49">
        <f t="shared" si="3"/>
        <v>0</v>
      </c>
      <c r="O14" s="50" t="s">
        <v>47</v>
      </c>
      <c r="P14" s="32" t="s">
        <v>56</v>
      </c>
      <c r="Q14" s="19"/>
      <c r="R14" s="63"/>
      <c r="S14" s="63" t="s">
        <v>33</v>
      </c>
      <c r="T14" s="63"/>
      <c r="U14" s="63" t="s">
        <v>33</v>
      </c>
      <c r="V14" s="63"/>
      <c r="W14" s="63" t="s">
        <v>34</v>
      </c>
      <c r="X14" s="63" t="s">
        <v>34</v>
      </c>
      <c r="Y14" s="63"/>
      <c r="Z14" s="63"/>
      <c r="AA14" s="63"/>
      <c r="AB14" s="165" t="s">
        <v>30</v>
      </c>
      <c r="AC14" s="165"/>
    </row>
    <row r="15" spans="1:29" x14ac:dyDescent="0.2">
      <c r="A15" s="6">
        <v>10</v>
      </c>
      <c r="B15" s="4" t="s">
        <v>45</v>
      </c>
      <c r="C15" s="4" t="s">
        <v>57</v>
      </c>
      <c r="D15" s="4" t="s">
        <v>306</v>
      </c>
      <c r="E15" s="19" t="s">
        <v>28</v>
      </c>
      <c r="F15" s="46" t="s">
        <v>29</v>
      </c>
      <c r="G15" s="43">
        <v>9866</v>
      </c>
      <c r="H15" s="47"/>
      <c r="I15" s="42">
        <f t="shared" si="0"/>
        <v>9866</v>
      </c>
      <c r="J15" s="42">
        <f t="shared" si="4"/>
        <v>11000</v>
      </c>
      <c r="K15" s="109">
        <f t="shared" si="1"/>
        <v>0</v>
      </c>
      <c r="L15" s="41" t="s">
        <v>30</v>
      </c>
      <c r="M15" s="48">
        <f t="shared" si="2"/>
        <v>9866</v>
      </c>
      <c r="N15" s="49">
        <f t="shared" si="3"/>
        <v>0</v>
      </c>
      <c r="O15" s="50" t="s">
        <v>47</v>
      </c>
      <c r="P15" s="32" t="s">
        <v>58</v>
      </c>
      <c r="Q15" s="19"/>
      <c r="R15" s="63"/>
      <c r="S15" s="63" t="s">
        <v>33</v>
      </c>
      <c r="T15" s="63"/>
      <c r="U15" s="63" t="s">
        <v>33</v>
      </c>
      <c r="V15" s="63"/>
      <c r="W15" s="63" t="s">
        <v>34</v>
      </c>
      <c r="X15" s="63" t="s">
        <v>34</v>
      </c>
      <c r="Y15" s="63"/>
      <c r="Z15" s="63"/>
      <c r="AA15" s="63"/>
      <c r="AB15" s="165" t="s">
        <v>30</v>
      </c>
      <c r="AC15" s="165"/>
    </row>
    <row r="16" spans="1:29" x14ac:dyDescent="0.2">
      <c r="A16" s="6">
        <v>11</v>
      </c>
      <c r="B16" s="4" t="s">
        <v>59</v>
      </c>
      <c r="C16" s="4" t="s">
        <v>60</v>
      </c>
      <c r="D16" s="4" t="s">
        <v>307</v>
      </c>
      <c r="E16" s="19" t="s">
        <v>28</v>
      </c>
      <c r="F16" s="46" t="s">
        <v>61</v>
      </c>
      <c r="G16" s="110">
        <v>5989</v>
      </c>
      <c r="H16" s="47"/>
      <c r="I16" s="42">
        <f t="shared" si="0"/>
        <v>5989</v>
      </c>
      <c r="J16" s="42">
        <f>ROUNDUP(I16*123.6/118.5,-3)</f>
        <v>7000</v>
      </c>
      <c r="K16" s="109">
        <f t="shared" si="1"/>
        <v>0</v>
      </c>
      <c r="L16" s="41" t="s">
        <v>30</v>
      </c>
      <c r="M16" s="48">
        <f t="shared" si="2"/>
        <v>5989</v>
      </c>
      <c r="N16" s="49">
        <f t="shared" si="3"/>
        <v>0</v>
      </c>
      <c r="O16" s="50"/>
      <c r="P16" s="32">
        <v>65401401</v>
      </c>
      <c r="Q16" s="19"/>
      <c r="R16" s="63"/>
      <c r="S16" s="63"/>
      <c r="T16" s="63"/>
      <c r="U16" s="63"/>
      <c r="V16" s="63"/>
      <c r="W16" s="63" t="s">
        <v>62</v>
      </c>
      <c r="X16" s="63" t="s">
        <v>34</v>
      </c>
      <c r="Y16" s="63"/>
      <c r="Z16" s="63"/>
      <c r="AA16" s="63"/>
      <c r="AB16" s="165"/>
      <c r="AC16" s="165"/>
    </row>
    <row r="17" spans="1:29" x14ac:dyDescent="0.2">
      <c r="A17" s="6">
        <v>12</v>
      </c>
      <c r="B17" s="4" t="s">
        <v>63</v>
      </c>
      <c r="C17" s="4" t="s">
        <v>64</v>
      </c>
      <c r="D17" s="4" t="s">
        <v>308</v>
      </c>
      <c r="E17" s="19" t="s">
        <v>28</v>
      </c>
      <c r="F17" s="46" t="s">
        <v>29</v>
      </c>
      <c r="G17" s="43">
        <v>209333</v>
      </c>
      <c r="H17" s="47"/>
      <c r="I17" s="42">
        <f t="shared" si="0"/>
        <v>209333</v>
      </c>
      <c r="J17" s="42">
        <f t="shared" si="4"/>
        <v>232000</v>
      </c>
      <c r="K17" s="109">
        <f t="shared" si="1"/>
        <v>0</v>
      </c>
      <c r="L17" s="41" t="s">
        <v>30</v>
      </c>
      <c r="M17" s="48">
        <f t="shared" si="2"/>
        <v>209333</v>
      </c>
      <c r="N17" s="49">
        <f t="shared" si="3"/>
        <v>0</v>
      </c>
      <c r="O17" s="50" t="s">
        <v>31</v>
      </c>
      <c r="P17" s="32" t="s">
        <v>65</v>
      </c>
      <c r="Q17" s="19"/>
      <c r="R17" s="63"/>
      <c r="S17" s="63" t="s">
        <v>39</v>
      </c>
      <c r="T17" s="63"/>
      <c r="U17" s="63" t="s">
        <v>33</v>
      </c>
      <c r="V17" s="63"/>
      <c r="W17" s="63" t="s">
        <v>34</v>
      </c>
      <c r="X17" s="63" t="s">
        <v>34</v>
      </c>
      <c r="Y17" s="63"/>
      <c r="Z17" s="63"/>
      <c r="AA17" s="63" t="s">
        <v>293</v>
      </c>
      <c r="AB17" s="165" t="s">
        <v>33</v>
      </c>
      <c r="AC17" s="165"/>
    </row>
    <row r="18" spans="1:29" x14ac:dyDescent="0.2">
      <c r="A18" s="6">
        <v>13</v>
      </c>
      <c r="B18" s="4" t="s">
        <v>63</v>
      </c>
      <c r="C18" s="4" t="s">
        <v>66</v>
      </c>
      <c r="D18" s="4" t="s">
        <v>308</v>
      </c>
      <c r="E18" s="19" t="s">
        <v>28</v>
      </c>
      <c r="F18" s="46" t="s">
        <v>29</v>
      </c>
      <c r="G18" s="43">
        <v>209333</v>
      </c>
      <c r="H18" s="47"/>
      <c r="I18" s="42">
        <f t="shared" si="0"/>
        <v>209333</v>
      </c>
      <c r="J18" s="42">
        <f t="shared" si="4"/>
        <v>232000</v>
      </c>
      <c r="K18" s="109">
        <f t="shared" si="1"/>
        <v>0</v>
      </c>
      <c r="L18" s="41" t="s">
        <v>30</v>
      </c>
      <c r="M18" s="48">
        <f t="shared" si="2"/>
        <v>209333</v>
      </c>
      <c r="N18" s="49">
        <f t="shared" si="3"/>
        <v>0</v>
      </c>
      <c r="O18" s="50" t="s">
        <v>31</v>
      </c>
      <c r="P18" s="32" t="s">
        <v>65</v>
      </c>
      <c r="Q18" s="19"/>
      <c r="R18" s="63"/>
      <c r="S18" s="63" t="s">
        <v>39</v>
      </c>
      <c r="T18" s="63"/>
      <c r="U18" s="63" t="s">
        <v>33</v>
      </c>
      <c r="V18" s="63"/>
      <c r="W18" s="63" t="s">
        <v>34</v>
      </c>
      <c r="X18" s="63" t="s">
        <v>34</v>
      </c>
      <c r="Y18" s="63"/>
      <c r="Z18" s="63"/>
      <c r="AA18" s="63" t="s">
        <v>293</v>
      </c>
      <c r="AB18" s="165" t="s">
        <v>33</v>
      </c>
      <c r="AC18" s="165"/>
    </row>
    <row r="19" spans="1:29" x14ac:dyDescent="0.2">
      <c r="A19" s="6">
        <v>15</v>
      </c>
      <c r="B19" s="4" t="s">
        <v>45</v>
      </c>
      <c r="C19" s="4" t="s">
        <v>67</v>
      </c>
      <c r="D19" s="4" t="s">
        <v>309</v>
      </c>
      <c r="E19" s="19" t="s">
        <v>68</v>
      </c>
      <c r="F19" s="46" t="s">
        <v>29</v>
      </c>
      <c r="G19" s="43">
        <v>11629</v>
      </c>
      <c r="H19" s="47"/>
      <c r="I19" s="42">
        <f t="shared" si="0"/>
        <v>11629</v>
      </c>
      <c r="J19" s="42">
        <f t="shared" si="4"/>
        <v>13000</v>
      </c>
      <c r="K19" s="109">
        <f t="shared" si="1"/>
        <v>0</v>
      </c>
      <c r="L19" s="41" t="s">
        <v>30</v>
      </c>
      <c r="M19" s="48">
        <f t="shared" si="2"/>
        <v>11629</v>
      </c>
      <c r="N19" s="49">
        <f t="shared" si="3"/>
        <v>0</v>
      </c>
      <c r="O19" s="50" t="s">
        <v>47</v>
      </c>
      <c r="P19" s="32" t="s">
        <v>69</v>
      </c>
      <c r="Q19" s="19"/>
      <c r="R19" s="63"/>
      <c r="S19" s="63" t="s">
        <v>33</v>
      </c>
      <c r="T19" s="63"/>
      <c r="U19" s="63" t="s">
        <v>33</v>
      </c>
      <c r="V19" s="63"/>
      <c r="W19" s="63" t="s">
        <v>34</v>
      </c>
      <c r="X19" s="63" t="s">
        <v>34</v>
      </c>
      <c r="Y19" s="63"/>
      <c r="Z19" s="63"/>
      <c r="AA19" s="63"/>
      <c r="AB19" s="165" t="s">
        <v>30</v>
      </c>
      <c r="AC19" s="165"/>
    </row>
    <row r="20" spans="1:29" x14ac:dyDescent="0.2">
      <c r="A20" s="6">
        <v>16</v>
      </c>
      <c r="B20" s="4" t="s">
        <v>45</v>
      </c>
      <c r="C20" s="4" t="s">
        <v>70</v>
      </c>
      <c r="D20" s="4" t="s">
        <v>309</v>
      </c>
      <c r="E20" s="19" t="s">
        <v>68</v>
      </c>
      <c r="F20" s="46" t="s">
        <v>29</v>
      </c>
      <c r="G20" s="43">
        <v>11629</v>
      </c>
      <c r="H20" s="47"/>
      <c r="I20" s="42">
        <f t="shared" si="0"/>
        <v>11629</v>
      </c>
      <c r="J20" s="42">
        <f t="shared" si="4"/>
        <v>13000</v>
      </c>
      <c r="K20" s="109">
        <f t="shared" si="1"/>
        <v>0</v>
      </c>
      <c r="L20" s="41" t="s">
        <v>30</v>
      </c>
      <c r="M20" s="48">
        <f t="shared" si="2"/>
        <v>11629</v>
      </c>
      <c r="N20" s="49">
        <f t="shared" si="3"/>
        <v>0</v>
      </c>
      <c r="O20" s="50" t="s">
        <v>47</v>
      </c>
      <c r="P20" s="32" t="s">
        <v>71</v>
      </c>
      <c r="Q20" s="19"/>
      <c r="R20" s="63"/>
      <c r="S20" s="63" t="s">
        <v>33</v>
      </c>
      <c r="T20" s="63"/>
      <c r="U20" s="63" t="s">
        <v>33</v>
      </c>
      <c r="V20" s="63"/>
      <c r="W20" s="63" t="s">
        <v>34</v>
      </c>
      <c r="X20" s="63" t="s">
        <v>34</v>
      </c>
      <c r="Y20" s="63"/>
      <c r="Z20" s="63"/>
      <c r="AA20" s="63"/>
      <c r="AB20" s="165" t="s">
        <v>30</v>
      </c>
      <c r="AC20" s="165"/>
    </row>
    <row r="21" spans="1:29" x14ac:dyDescent="0.2">
      <c r="A21" s="6">
        <v>17</v>
      </c>
      <c r="B21" s="4" t="s">
        <v>45</v>
      </c>
      <c r="C21" s="4" t="s">
        <v>72</v>
      </c>
      <c r="D21" s="4" t="s">
        <v>309</v>
      </c>
      <c r="E21" s="19" t="s">
        <v>68</v>
      </c>
      <c r="F21" s="46" t="s">
        <v>29</v>
      </c>
      <c r="G21" s="43">
        <v>11629</v>
      </c>
      <c r="H21" s="47"/>
      <c r="I21" s="42">
        <f t="shared" si="0"/>
        <v>11629</v>
      </c>
      <c r="J21" s="42">
        <f t="shared" si="4"/>
        <v>13000</v>
      </c>
      <c r="K21" s="109">
        <f t="shared" si="1"/>
        <v>0</v>
      </c>
      <c r="L21" s="41" t="s">
        <v>30</v>
      </c>
      <c r="M21" s="48">
        <f t="shared" si="2"/>
        <v>11629</v>
      </c>
      <c r="N21" s="49">
        <f t="shared" si="3"/>
        <v>0</v>
      </c>
      <c r="O21" s="50" t="s">
        <v>47</v>
      </c>
      <c r="P21" s="32" t="s">
        <v>73</v>
      </c>
      <c r="Q21" s="19"/>
      <c r="R21" s="63"/>
      <c r="S21" s="63" t="s">
        <v>33</v>
      </c>
      <c r="T21" s="63"/>
      <c r="U21" s="63" t="s">
        <v>33</v>
      </c>
      <c r="V21" s="63"/>
      <c r="W21" s="63" t="s">
        <v>34</v>
      </c>
      <c r="X21" s="63" t="s">
        <v>34</v>
      </c>
      <c r="Y21" s="63"/>
      <c r="Z21" s="63"/>
      <c r="AA21" s="63"/>
      <c r="AB21" s="165" t="s">
        <v>30</v>
      </c>
      <c r="AC21" s="165"/>
    </row>
    <row r="22" spans="1:29" x14ac:dyDescent="0.2">
      <c r="A22" s="6">
        <v>18</v>
      </c>
      <c r="B22" s="4" t="s">
        <v>45</v>
      </c>
      <c r="C22" s="4" t="s">
        <v>74</v>
      </c>
      <c r="D22" s="4" t="s">
        <v>309</v>
      </c>
      <c r="E22" s="19" t="s">
        <v>68</v>
      </c>
      <c r="F22" s="46" t="s">
        <v>29</v>
      </c>
      <c r="G22" s="43">
        <v>11629</v>
      </c>
      <c r="H22" s="47"/>
      <c r="I22" s="42">
        <f t="shared" si="0"/>
        <v>11629</v>
      </c>
      <c r="J22" s="42">
        <f t="shared" si="4"/>
        <v>13000</v>
      </c>
      <c r="K22" s="109">
        <f t="shared" si="1"/>
        <v>0</v>
      </c>
      <c r="L22" s="41" t="s">
        <v>30</v>
      </c>
      <c r="M22" s="48">
        <f t="shared" si="2"/>
        <v>11629</v>
      </c>
      <c r="N22" s="49">
        <f t="shared" si="3"/>
        <v>0</v>
      </c>
      <c r="O22" s="50" t="s">
        <v>47</v>
      </c>
      <c r="P22" s="32" t="s">
        <v>75</v>
      </c>
      <c r="Q22" s="19"/>
      <c r="R22" s="63"/>
      <c r="S22" s="63" t="s">
        <v>33</v>
      </c>
      <c r="T22" s="63"/>
      <c r="U22" s="63" t="s">
        <v>33</v>
      </c>
      <c r="V22" s="63"/>
      <c r="W22" s="63" t="s">
        <v>34</v>
      </c>
      <c r="X22" s="63" t="s">
        <v>34</v>
      </c>
      <c r="Y22" s="63"/>
      <c r="Z22" s="63"/>
      <c r="AA22" s="63"/>
      <c r="AB22" s="165" t="s">
        <v>30</v>
      </c>
      <c r="AC22" s="165"/>
    </row>
    <row r="23" spans="1:29" x14ac:dyDescent="0.2">
      <c r="A23" s="6">
        <v>19</v>
      </c>
      <c r="B23" s="4" t="s">
        <v>45</v>
      </c>
      <c r="C23" s="4" t="s">
        <v>76</v>
      </c>
      <c r="D23" s="4" t="s">
        <v>309</v>
      </c>
      <c r="E23" s="19" t="s">
        <v>68</v>
      </c>
      <c r="F23" s="46" t="s">
        <v>29</v>
      </c>
      <c r="G23" s="43">
        <v>11629</v>
      </c>
      <c r="H23" s="47"/>
      <c r="I23" s="42">
        <f t="shared" si="0"/>
        <v>11629</v>
      </c>
      <c r="J23" s="42">
        <f t="shared" si="4"/>
        <v>13000</v>
      </c>
      <c r="K23" s="109">
        <f t="shared" si="1"/>
        <v>0</v>
      </c>
      <c r="L23" s="41" t="s">
        <v>30</v>
      </c>
      <c r="M23" s="48">
        <f t="shared" si="2"/>
        <v>11629</v>
      </c>
      <c r="N23" s="49">
        <f t="shared" si="3"/>
        <v>0</v>
      </c>
      <c r="O23" s="50" t="s">
        <v>47</v>
      </c>
      <c r="P23" s="32" t="s">
        <v>77</v>
      </c>
      <c r="Q23" s="19"/>
      <c r="R23" s="63"/>
      <c r="S23" s="63" t="s">
        <v>33</v>
      </c>
      <c r="T23" s="63"/>
      <c r="U23" s="63" t="s">
        <v>33</v>
      </c>
      <c r="V23" s="63"/>
      <c r="W23" s="63" t="s">
        <v>34</v>
      </c>
      <c r="X23" s="63" t="s">
        <v>34</v>
      </c>
      <c r="Y23" s="63"/>
      <c r="Z23" s="63"/>
      <c r="AA23" s="63"/>
      <c r="AB23" s="165" t="s">
        <v>30</v>
      </c>
      <c r="AC23" s="165"/>
    </row>
    <row r="24" spans="1:29" x14ac:dyDescent="0.2">
      <c r="A24" s="6">
        <v>20</v>
      </c>
      <c r="B24" s="4" t="s">
        <v>45</v>
      </c>
      <c r="C24" s="4" t="s">
        <v>78</v>
      </c>
      <c r="D24" s="4" t="s">
        <v>309</v>
      </c>
      <c r="E24" s="19" t="s">
        <v>68</v>
      </c>
      <c r="F24" s="46" t="s">
        <v>29</v>
      </c>
      <c r="G24" s="43">
        <v>11629</v>
      </c>
      <c r="H24" s="47"/>
      <c r="I24" s="42">
        <f t="shared" si="0"/>
        <v>11629</v>
      </c>
      <c r="J24" s="42">
        <f t="shared" si="4"/>
        <v>13000</v>
      </c>
      <c r="K24" s="109">
        <f t="shared" si="1"/>
        <v>0</v>
      </c>
      <c r="L24" s="41" t="s">
        <v>30</v>
      </c>
      <c r="M24" s="48">
        <f t="shared" si="2"/>
        <v>11629</v>
      </c>
      <c r="N24" s="49">
        <f t="shared" si="3"/>
        <v>0</v>
      </c>
      <c r="O24" s="50" t="s">
        <v>47</v>
      </c>
      <c r="P24" s="32" t="s">
        <v>79</v>
      </c>
      <c r="Q24" s="19"/>
      <c r="R24" s="63"/>
      <c r="S24" s="63" t="s">
        <v>33</v>
      </c>
      <c r="T24" s="63"/>
      <c r="U24" s="63" t="s">
        <v>33</v>
      </c>
      <c r="V24" s="63"/>
      <c r="W24" s="63" t="s">
        <v>34</v>
      </c>
      <c r="X24" s="63" t="s">
        <v>34</v>
      </c>
      <c r="Y24" s="63"/>
      <c r="Z24" s="63"/>
      <c r="AA24" s="63"/>
      <c r="AB24" s="165" t="s">
        <v>30</v>
      </c>
      <c r="AC24" s="165"/>
    </row>
    <row r="25" spans="1:29" x14ac:dyDescent="0.2">
      <c r="A25" s="6">
        <v>22</v>
      </c>
      <c r="B25" s="4" t="s">
        <v>80</v>
      </c>
      <c r="C25" s="4" t="s">
        <v>81</v>
      </c>
      <c r="D25" s="4" t="s">
        <v>306</v>
      </c>
      <c r="E25" s="19" t="s">
        <v>28</v>
      </c>
      <c r="F25" s="46" t="s">
        <v>61</v>
      </c>
      <c r="G25" s="110">
        <v>5619</v>
      </c>
      <c r="H25" s="111"/>
      <c r="I25" s="42">
        <f t="shared" si="0"/>
        <v>5619</v>
      </c>
      <c r="J25" s="42">
        <f>ROUNDUP(I25*123.6/118.5,-3)</f>
        <v>6000</v>
      </c>
      <c r="K25" s="109">
        <f t="shared" si="1"/>
        <v>0</v>
      </c>
      <c r="L25" s="41" t="s">
        <v>30</v>
      </c>
      <c r="M25" s="48">
        <f t="shared" si="2"/>
        <v>5619</v>
      </c>
      <c r="N25" s="49">
        <f t="shared" si="3"/>
        <v>0</v>
      </c>
      <c r="O25" s="50"/>
      <c r="P25" s="32">
        <v>65401401</v>
      </c>
      <c r="Q25" s="19"/>
      <c r="R25" s="63"/>
      <c r="S25" s="63"/>
      <c r="T25" s="63"/>
      <c r="U25" s="63"/>
      <c r="V25" s="63"/>
      <c r="W25" s="63" t="s">
        <v>62</v>
      </c>
      <c r="X25" s="63" t="s">
        <v>34</v>
      </c>
      <c r="Y25" s="63"/>
      <c r="Z25" s="63"/>
      <c r="AA25" s="63"/>
      <c r="AB25" s="165"/>
      <c r="AC25" s="165"/>
    </row>
    <row r="26" spans="1:29" x14ac:dyDescent="0.2">
      <c r="A26" s="6">
        <v>23</v>
      </c>
      <c r="B26" s="19" t="s">
        <v>82</v>
      </c>
      <c r="C26" s="19" t="s">
        <v>83</v>
      </c>
      <c r="D26" s="19" t="s">
        <v>310</v>
      </c>
      <c r="E26" s="19" t="s">
        <v>28</v>
      </c>
      <c r="F26" s="46" t="s">
        <v>61</v>
      </c>
      <c r="G26" s="110">
        <v>75</v>
      </c>
      <c r="H26" s="111"/>
      <c r="I26" s="42">
        <f t="shared" si="0"/>
        <v>75</v>
      </c>
      <c r="J26" s="42">
        <f>ROUNDUP(I26*123.6/118.5,-3)</f>
        <v>1000</v>
      </c>
      <c r="K26" s="109">
        <f t="shared" si="1"/>
        <v>0</v>
      </c>
      <c r="L26" s="41" t="s">
        <v>30</v>
      </c>
      <c r="M26" s="48">
        <f t="shared" si="2"/>
        <v>75</v>
      </c>
      <c r="N26" s="49">
        <f t="shared" si="3"/>
        <v>0</v>
      </c>
      <c r="O26" s="50"/>
      <c r="P26" s="32">
        <v>65401401</v>
      </c>
      <c r="Q26" s="19"/>
      <c r="R26" s="63"/>
      <c r="S26" s="63"/>
      <c r="T26" s="63"/>
      <c r="U26" s="63"/>
      <c r="V26" s="63"/>
      <c r="W26" s="63" t="s">
        <v>62</v>
      </c>
      <c r="X26" s="63" t="s">
        <v>34</v>
      </c>
      <c r="Y26" s="63"/>
      <c r="Z26" s="63"/>
      <c r="AA26" s="63"/>
      <c r="AB26" s="165"/>
      <c r="AC26" s="165"/>
    </row>
    <row r="27" spans="1:29" x14ac:dyDescent="0.2">
      <c r="A27" s="6">
        <v>24</v>
      </c>
      <c r="B27" s="4" t="s">
        <v>84</v>
      </c>
      <c r="C27" s="4" t="s">
        <v>85</v>
      </c>
      <c r="D27" s="4" t="s">
        <v>311</v>
      </c>
      <c r="E27" s="19" t="s">
        <v>28</v>
      </c>
      <c r="F27" s="46" t="s">
        <v>29</v>
      </c>
      <c r="G27" s="43">
        <v>1813529</v>
      </c>
      <c r="H27" s="47"/>
      <c r="I27" s="42">
        <f t="shared" si="0"/>
        <v>1813529</v>
      </c>
      <c r="J27" s="42">
        <f t="shared" ref="J27:J30" si="5">ROUNDUP(I27*146.1/132,-3)</f>
        <v>2008000</v>
      </c>
      <c r="K27" s="109">
        <f t="shared" si="1"/>
        <v>0</v>
      </c>
      <c r="L27" s="41" t="s">
        <v>30</v>
      </c>
      <c r="M27" s="48">
        <f t="shared" si="2"/>
        <v>1813529</v>
      </c>
      <c r="N27" s="49">
        <f t="shared" si="3"/>
        <v>0</v>
      </c>
      <c r="O27" s="50" t="s">
        <v>31</v>
      </c>
      <c r="P27" s="32" t="s">
        <v>86</v>
      </c>
      <c r="Q27" s="19"/>
      <c r="R27" s="63"/>
      <c r="S27" s="63" t="s">
        <v>33</v>
      </c>
      <c r="T27" s="63"/>
      <c r="U27" s="63" t="s">
        <v>33</v>
      </c>
      <c r="V27" s="63"/>
      <c r="W27" s="63" t="s">
        <v>34</v>
      </c>
      <c r="X27" s="63" t="s">
        <v>87</v>
      </c>
      <c r="Y27" s="63"/>
      <c r="Z27" s="63"/>
      <c r="AA27" s="63" t="s">
        <v>33</v>
      </c>
      <c r="AB27" s="165" t="s">
        <v>33</v>
      </c>
      <c r="AC27" s="165"/>
    </row>
    <row r="28" spans="1:29" x14ac:dyDescent="0.2">
      <c r="A28" s="6">
        <v>25</v>
      </c>
      <c r="B28" s="4" t="s">
        <v>84</v>
      </c>
      <c r="C28" s="4" t="s">
        <v>85</v>
      </c>
      <c r="D28" s="4" t="s">
        <v>311</v>
      </c>
      <c r="E28" s="19" t="s">
        <v>28</v>
      </c>
      <c r="F28" s="46" t="s">
        <v>61</v>
      </c>
      <c r="G28" s="44">
        <v>125078.79999999999</v>
      </c>
      <c r="H28" s="45"/>
      <c r="I28" s="42">
        <f t="shared" si="0"/>
        <v>125078.79999999999</v>
      </c>
      <c r="J28" s="42">
        <f t="shared" si="5"/>
        <v>139000</v>
      </c>
      <c r="K28" s="109">
        <f t="shared" si="1"/>
        <v>0</v>
      </c>
      <c r="L28" s="41" t="s">
        <v>33</v>
      </c>
      <c r="M28" s="48">
        <f t="shared" si="2"/>
        <v>125078.79999999999</v>
      </c>
      <c r="N28" s="49">
        <f t="shared" si="3"/>
        <v>0</v>
      </c>
      <c r="O28" s="50" t="s">
        <v>31</v>
      </c>
      <c r="P28" s="32" t="s">
        <v>86</v>
      </c>
      <c r="Q28" s="19"/>
      <c r="R28" s="63"/>
      <c r="S28" s="63"/>
      <c r="T28" s="63"/>
      <c r="U28" s="63"/>
      <c r="V28" s="63"/>
      <c r="W28" s="63" t="s">
        <v>62</v>
      </c>
      <c r="X28" s="63" t="s">
        <v>34</v>
      </c>
      <c r="Y28" s="63"/>
      <c r="Z28" s="63"/>
      <c r="AA28" s="63"/>
      <c r="AB28" s="165"/>
      <c r="AC28" s="165"/>
    </row>
    <row r="29" spans="1:29" x14ac:dyDescent="0.2">
      <c r="A29" s="6">
        <v>26</v>
      </c>
      <c r="B29" s="4" t="s">
        <v>88</v>
      </c>
      <c r="C29" s="4" t="s">
        <v>89</v>
      </c>
      <c r="D29" s="4" t="s">
        <v>311</v>
      </c>
      <c r="E29" s="19" t="s">
        <v>28</v>
      </c>
      <c r="F29" s="46" t="s">
        <v>29</v>
      </c>
      <c r="G29" s="43">
        <v>373068</v>
      </c>
      <c r="H29" s="47"/>
      <c r="I29" s="42">
        <f t="shared" si="0"/>
        <v>373068</v>
      </c>
      <c r="J29" s="42">
        <f t="shared" si="5"/>
        <v>413000</v>
      </c>
      <c r="K29" s="109">
        <f t="shared" si="1"/>
        <v>0</v>
      </c>
      <c r="L29" s="41" t="s">
        <v>30</v>
      </c>
      <c r="M29" s="48">
        <f t="shared" si="2"/>
        <v>373068</v>
      </c>
      <c r="N29" s="49">
        <f t="shared" si="3"/>
        <v>0</v>
      </c>
      <c r="O29" s="50"/>
      <c r="P29" s="32" t="s">
        <v>86</v>
      </c>
      <c r="Q29" s="19"/>
      <c r="R29" s="63"/>
      <c r="S29" s="63"/>
      <c r="T29" s="63"/>
      <c r="U29" s="63"/>
      <c r="V29" s="63"/>
      <c r="W29" s="63" t="s">
        <v>34</v>
      </c>
      <c r="X29" s="63" t="s">
        <v>34</v>
      </c>
      <c r="Y29" s="63"/>
      <c r="Z29" s="63"/>
      <c r="AA29" s="63" t="s">
        <v>33</v>
      </c>
      <c r="AB29" s="165" t="s">
        <v>33</v>
      </c>
      <c r="AC29" s="165"/>
    </row>
    <row r="30" spans="1:29" x14ac:dyDescent="0.2">
      <c r="A30" s="6">
        <v>27</v>
      </c>
      <c r="B30" s="4" t="s">
        <v>90</v>
      </c>
      <c r="C30" s="4" t="s">
        <v>91</v>
      </c>
      <c r="D30" s="4" t="s">
        <v>311</v>
      </c>
      <c r="E30" s="19" t="s">
        <v>28</v>
      </c>
      <c r="F30" s="46" t="s">
        <v>29</v>
      </c>
      <c r="G30" s="43">
        <v>609345</v>
      </c>
      <c r="H30" s="47"/>
      <c r="I30" s="42">
        <f t="shared" si="0"/>
        <v>609345</v>
      </c>
      <c r="J30" s="42">
        <f t="shared" si="5"/>
        <v>675000</v>
      </c>
      <c r="K30" s="109">
        <f t="shared" si="1"/>
        <v>0</v>
      </c>
      <c r="L30" s="41" t="s">
        <v>30</v>
      </c>
      <c r="M30" s="48">
        <f t="shared" si="2"/>
        <v>609345</v>
      </c>
      <c r="N30" s="49">
        <f t="shared" si="3"/>
        <v>0</v>
      </c>
      <c r="O30" s="50"/>
      <c r="P30" s="32" t="s">
        <v>86</v>
      </c>
      <c r="Q30" s="19"/>
      <c r="R30" s="63"/>
      <c r="S30" s="63" t="s">
        <v>30</v>
      </c>
      <c r="T30" s="63"/>
      <c r="U30" s="63" t="s">
        <v>30</v>
      </c>
      <c r="V30" s="63"/>
      <c r="W30" s="63" t="s">
        <v>34</v>
      </c>
      <c r="X30" s="63" t="s">
        <v>34</v>
      </c>
      <c r="Y30" s="63"/>
      <c r="Z30" s="63" t="s">
        <v>30</v>
      </c>
      <c r="AA30" s="63" t="s">
        <v>33</v>
      </c>
      <c r="AB30" s="165" t="s">
        <v>33</v>
      </c>
      <c r="AC30" s="165"/>
    </row>
    <row r="31" spans="1:29" x14ac:dyDescent="0.2">
      <c r="A31" s="6">
        <v>29</v>
      </c>
      <c r="B31" s="4" t="s">
        <v>92</v>
      </c>
      <c r="C31" s="4" t="s">
        <v>93</v>
      </c>
      <c r="D31" s="4"/>
      <c r="E31" s="19" t="s">
        <v>94</v>
      </c>
      <c r="F31" s="46" t="s">
        <v>61</v>
      </c>
      <c r="G31" s="110">
        <v>385</v>
      </c>
      <c r="H31" s="111"/>
      <c r="I31" s="42">
        <f t="shared" si="0"/>
        <v>385</v>
      </c>
      <c r="J31" s="42">
        <f>ROUNDUP(I31*123.6/118.5,-3)</f>
        <v>1000</v>
      </c>
      <c r="K31" s="109">
        <f t="shared" si="1"/>
        <v>0</v>
      </c>
      <c r="L31" s="41" t="s">
        <v>30</v>
      </c>
      <c r="M31" s="48">
        <f t="shared" si="2"/>
        <v>385</v>
      </c>
      <c r="N31" s="49">
        <f t="shared" si="3"/>
        <v>0</v>
      </c>
      <c r="O31" s="50"/>
      <c r="P31" s="32">
        <v>65401401</v>
      </c>
      <c r="Q31" s="19"/>
      <c r="R31" s="63"/>
      <c r="S31" s="63"/>
      <c r="T31" s="63"/>
      <c r="U31" s="63"/>
      <c r="V31" s="63"/>
      <c r="W31" s="63" t="s">
        <v>62</v>
      </c>
      <c r="X31" s="63" t="s">
        <v>34</v>
      </c>
      <c r="Y31" s="63"/>
      <c r="Z31" s="63"/>
      <c r="AA31" s="63"/>
      <c r="AB31" s="165"/>
      <c r="AC31" s="165"/>
    </row>
    <row r="32" spans="1:29" x14ac:dyDescent="0.2">
      <c r="A32" s="6">
        <v>30</v>
      </c>
      <c r="B32" s="4" t="s">
        <v>95</v>
      </c>
      <c r="C32" s="4" t="s">
        <v>96</v>
      </c>
      <c r="D32" s="4" t="s">
        <v>312</v>
      </c>
      <c r="E32" s="19" t="s">
        <v>94</v>
      </c>
      <c r="F32" s="46" t="s">
        <v>61</v>
      </c>
      <c r="G32" s="110">
        <v>4496</v>
      </c>
      <c r="H32" s="111"/>
      <c r="I32" s="42">
        <f t="shared" si="0"/>
        <v>4496</v>
      </c>
      <c r="J32" s="42">
        <f>ROUNDUP(I32*123.6/118.5,-3)</f>
        <v>5000</v>
      </c>
      <c r="K32" s="109">
        <f t="shared" si="1"/>
        <v>0</v>
      </c>
      <c r="L32" s="41" t="s">
        <v>30</v>
      </c>
      <c r="M32" s="48">
        <f t="shared" si="2"/>
        <v>4496</v>
      </c>
      <c r="N32" s="49">
        <f t="shared" si="3"/>
        <v>0</v>
      </c>
      <c r="O32" s="50"/>
      <c r="P32" s="32">
        <v>65401401</v>
      </c>
      <c r="Q32" s="19"/>
      <c r="R32" s="63"/>
      <c r="S32" s="63"/>
      <c r="T32" s="63"/>
      <c r="U32" s="63"/>
      <c r="V32" s="63"/>
      <c r="W32" s="63" t="s">
        <v>62</v>
      </c>
      <c r="X32" s="63" t="s">
        <v>34</v>
      </c>
      <c r="Y32" s="63"/>
      <c r="Z32" s="63"/>
      <c r="AA32" s="63"/>
      <c r="AB32" s="165"/>
      <c r="AC32" s="165"/>
    </row>
    <row r="33" spans="1:29" x14ac:dyDescent="0.2">
      <c r="A33" s="6">
        <v>31</v>
      </c>
      <c r="B33" s="4" t="s">
        <v>97</v>
      </c>
      <c r="C33" s="4" t="s">
        <v>98</v>
      </c>
      <c r="D33" s="4" t="s">
        <v>313</v>
      </c>
      <c r="E33" s="19" t="s">
        <v>28</v>
      </c>
      <c r="F33" s="46" t="s">
        <v>29</v>
      </c>
      <c r="G33" s="43">
        <v>191716</v>
      </c>
      <c r="H33" s="47"/>
      <c r="I33" s="42">
        <f t="shared" si="0"/>
        <v>191716</v>
      </c>
      <c r="J33" s="42">
        <f t="shared" ref="J33:J56" si="6">ROUNDUP(I33*146.1/132,-3)</f>
        <v>213000</v>
      </c>
      <c r="K33" s="109">
        <f t="shared" si="1"/>
        <v>0</v>
      </c>
      <c r="L33" s="41" t="s">
        <v>30</v>
      </c>
      <c r="M33" s="48">
        <f t="shared" si="2"/>
        <v>191716</v>
      </c>
      <c r="N33" s="49">
        <f t="shared" si="3"/>
        <v>0</v>
      </c>
      <c r="O33" s="50" t="s">
        <v>31</v>
      </c>
      <c r="P33" s="32" t="s">
        <v>99</v>
      </c>
      <c r="Q33" s="19"/>
      <c r="R33" s="63"/>
      <c r="S33" s="63" t="s">
        <v>39</v>
      </c>
      <c r="T33" s="63"/>
      <c r="U33" s="63" t="s">
        <v>33</v>
      </c>
      <c r="V33" s="63"/>
      <c r="W33" s="63" t="s">
        <v>34</v>
      </c>
      <c r="X33" s="63" t="s">
        <v>34</v>
      </c>
      <c r="Y33" s="63"/>
      <c r="Z33" s="63"/>
      <c r="AA33" s="63"/>
      <c r="AB33" s="165" t="s">
        <v>33</v>
      </c>
      <c r="AC33" s="165"/>
    </row>
    <row r="34" spans="1:29" x14ac:dyDescent="0.2">
      <c r="A34" s="6">
        <v>33</v>
      </c>
      <c r="B34" s="4" t="s">
        <v>100</v>
      </c>
      <c r="C34" s="4" t="s">
        <v>101</v>
      </c>
      <c r="D34" s="4" t="s">
        <v>314</v>
      </c>
      <c r="E34" s="19" t="s">
        <v>28</v>
      </c>
      <c r="F34" s="46" t="s">
        <v>29</v>
      </c>
      <c r="G34" s="43">
        <v>1471549</v>
      </c>
      <c r="H34" s="47"/>
      <c r="I34" s="42">
        <f t="shared" si="0"/>
        <v>1471549</v>
      </c>
      <c r="J34" s="42">
        <f t="shared" si="6"/>
        <v>1629000</v>
      </c>
      <c r="K34" s="109">
        <f t="shared" si="1"/>
        <v>0</v>
      </c>
      <c r="L34" s="41" t="s">
        <v>30</v>
      </c>
      <c r="M34" s="48">
        <f t="shared" si="2"/>
        <v>1471549</v>
      </c>
      <c r="N34" s="49">
        <f t="shared" si="3"/>
        <v>0</v>
      </c>
      <c r="O34" s="50" t="s">
        <v>102</v>
      </c>
      <c r="P34" s="32" t="s">
        <v>103</v>
      </c>
      <c r="Q34" s="19"/>
      <c r="R34" s="63"/>
      <c r="S34" s="63"/>
      <c r="T34" s="63"/>
      <c r="U34" s="63"/>
      <c r="V34" s="63"/>
      <c r="W34" s="63" t="s">
        <v>34</v>
      </c>
      <c r="X34" s="63" t="s">
        <v>30</v>
      </c>
      <c r="Y34" s="63"/>
      <c r="Z34" s="63"/>
      <c r="AA34" s="63" t="s">
        <v>33</v>
      </c>
      <c r="AB34" s="165" t="s">
        <v>33</v>
      </c>
      <c r="AC34" s="165"/>
    </row>
    <row r="35" spans="1:29" x14ac:dyDescent="0.2">
      <c r="A35" s="6">
        <v>34</v>
      </c>
      <c r="B35" s="4" t="s">
        <v>100</v>
      </c>
      <c r="C35" s="4" t="s">
        <v>101</v>
      </c>
      <c r="D35" s="4" t="s">
        <v>314</v>
      </c>
      <c r="E35" s="19" t="s">
        <v>28</v>
      </c>
      <c r="F35" s="46" t="s">
        <v>61</v>
      </c>
      <c r="G35" s="44">
        <v>585046</v>
      </c>
      <c r="H35" s="45"/>
      <c r="I35" s="42">
        <f t="shared" si="0"/>
        <v>585046</v>
      </c>
      <c r="J35" s="42">
        <f>ROUNDUP(I35*123.6/118.5,-3)</f>
        <v>611000</v>
      </c>
      <c r="K35" s="109">
        <f t="shared" si="1"/>
        <v>0</v>
      </c>
      <c r="L35" s="41" t="s">
        <v>33</v>
      </c>
      <c r="M35" s="48">
        <f t="shared" si="2"/>
        <v>585046</v>
      </c>
      <c r="N35" s="49">
        <f t="shared" si="3"/>
        <v>0</v>
      </c>
      <c r="O35" s="50" t="s">
        <v>102</v>
      </c>
      <c r="P35" s="32" t="s">
        <v>103</v>
      </c>
      <c r="Q35" s="19"/>
      <c r="S35" s="63" t="s">
        <v>33</v>
      </c>
      <c r="T35" s="63"/>
      <c r="U35" s="63" t="s">
        <v>30</v>
      </c>
      <c r="V35" s="63"/>
      <c r="W35" s="63" t="s">
        <v>62</v>
      </c>
      <c r="X35" s="63" t="s">
        <v>34</v>
      </c>
      <c r="Y35" s="63"/>
      <c r="Z35" s="63" t="s">
        <v>104</v>
      </c>
      <c r="AA35" s="63"/>
      <c r="AB35" s="165"/>
      <c r="AC35" s="165"/>
    </row>
    <row r="36" spans="1:29" s="24" customFormat="1" x14ac:dyDescent="0.2">
      <c r="A36" s="6">
        <v>35</v>
      </c>
      <c r="B36" s="4" t="s">
        <v>105</v>
      </c>
      <c r="C36" s="4" t="s">
        <v>106</v>
      </c>
      <c r="D36" s="4" t="s">
        <v>314</v>
      </c>
      <c r="E36" s="19" t="s">
        <v>107</v>
      </c>
      <c r="F36" s="46" t="s">
        <v>108</v>
      </c>
      <c r="G36" s="44"/>
      <c r="H36" s="45">
        <v>30000</v>
      </c>
      <c r="I36" s="42">
        <f>G36+H36</f>
        <v>30000</v>
      </c>
      <c r="J36" s="42">
        <f t="shared" si="6"/>
        <v>34000</v>
      </c>
      <c r="K36" s="109">
        <f t="shared" ref="K36" si="7">IF(I36="","",(I36/1000*$K$6))</f>
        <v>0</v>
      </c>
      <c r="L36" s="41" t="s">
        <v>30</v>
      </c>
      <c r="M36" s="48">
        <f t="shared" si="2"/>
        <v>30000</v>
      </c>
      <c r="N36" s="49">
        <f t="shared" ref="N36:N58" si="8">IF(M36="","",(M36/1000*$N$6))</f>
        <v>0</v>
      </c>
      <c r="O36" s="50" t="s">
        <v>109</v>
      </c>
      <c r="P36" s="112"/>
      <c r="Q36" s="113"/>
      <c r="R36" s="63" t="s">
        <v>110</v>
      </c>
      <c r="S36" s="114"/>
      <c r="T36" s="114"/>
      <c r="U36" s="114"/>
      <c r="V36" s="114"/>
      <c r="W36" s="63" t="s">
        <v>34</v>
      </c>
      <c r="X36" s="63" t="s">
        <v>34</v>
      </c>
      <c r="Y36" s="114"/>
      <c r="Z36" s="114"/>
      <c r="AA36" s="114"/>
      <c r="AB36" s="166"/>
      <c r="AC36" s="166"/>
    </row>
    <row r="37" spans="1:29" x14ac:dyDescent="0.2">
      <c r="A37" s="6">
        <v>36</v>
      </c>
      <c r="B37" s="4" t="s">
        <v>111</v>
      </c>
      <c r="C37" s="4" t="s">
        <v>112</v>
      </c>
      <c r="D37" s="4" t="s">
        <v>315</v>
      </c>
      <c r="E37" s="19" t="s">
        <v>28</v>
      </c>
      <c r="F37" s="46" t="s">
        <v>29</v>
      </c>
      <c r="G37" s="43">
        <v>6584</v>
      </c>
      <c r="H37" s="47"/>
      <c r="I37" s="42">
        <f>IF(G37="","",G37+H37)</f>
        <v>6584</v>
      </c>
      <c r="J37" s="42">
        <f t="shared" si="6"/>
        <v>8000</v>
      </c>
      <c r="K37" s="109">
        <f t="shared" si="1"/>
        <v>0</v>
      </c>
      <c r="L37" s="41" t="s">
        <v>30</v>
      </c>
      <c r="M37" s="48">
        <f t="shared" si="2"/>
        <v>6584</v>
      </c>
      <c r="N37" s="49">
        <f t="shared" si="8"/>
        <v>0</v>
      </c>
      <c r="O37" s="50"/>
      <c r="P37" s="32" t="s">
        <v>113</v>
      </c>
      <c r="Q37" s="19"/>
      <c r="R37" s="63"/>
      <c r="S37" s="63"/>
      <c r="T37" s="63"/>
      <c r="U37" s="63"/>
      <c r="V37" s="63"/>
      <c r="W37" s="63" t="s">
        <v>34</v>
      </c>
      <c r="X37" s="63" t="s">
        <v>34</v>
      </c>
      <c r="Y37" s="63"/>
      <c r="Z37" s="63"/>
      <c r="AA37" s="63"/>
      <c r="AB37" s="165"/>
      <c r="AC37" s="165"/>
    </row>
    <row r="38" spans="1:29" x14ac:dyDescent="0.2">
      <c r="A38" s="6">
        <v>38</v>
      </c>
      <c r="B38" s="4" t="s">
        <v>114</v>
      </c>
      <c r="C38" s="4" t="s">
        <v>115</v>
      </c>
      <c r="D38" s="4" t="s">
        <v>316</v>
      </c>
      <c r="E38" s="19" t="s">
        <v>28</v>
      </c>
      <c r="F38" s="46" t="s">
        <v>61</v>
      </c>
      <c r="G38" s="43">
        <v>50000</v>
      </c>
      <c r="H38" s="47">
        <v>50000</v>
      </c>
      <c r="I38" s="42">
        <f>IF(G38="","",G38+H38)</f>
        <v>100000</v>
      </c>
      <c r="J38" s="42">
        <f t="shared" si="6"/>
        <v>111000</v>
      </c>
      <c r="K38" s="109">
        <f t="shared" si="1"/>
        <v>0</v>
      </c>
      <c r="L38" s="41" t="s">
        <v>33</v>
      </c>
      <c r="M38" s="48">
        <f t="shared" si="2"/>
        <v>100000</v>
      </c>
      <c r="N38" s="49">
        <f t="shared" si="8"/>
        <v>0</v>
      </c>
      <c r="O38" s="50"/>
      <c r="P38" s="32"/>
      <c r="Q38" s="19"/>
      <c r="R38" s="63"/>
      <c r="S38" s="63"/>
      <c r="T38" s="63"/>
      <c r="U38" s="63"/>
      <c r="V38" s="63"/>
      <c r="W38" s="63" t="s">
        <v>62</v>
      </c>
      <c r="X38" s="63" t="s">
        <v>34</v>
      </c>
      <c r="Y38" s="63"/>
      <c r="Z38" s="63"/>
      <c r="AA38" s="63"/>
      <c r="AB38" s="165"/>
      <c r="AC38" s="165"/>
    </row>
    <row r="39" spans="1:29" x14ac:dyDescent="0.2">
      <c r="A39" s="6">
        <v>39</v>
      </c>
      <c r="B39" s="4" t="s">
        <v>116</v>
      </c>
      <c r="C39" s="4" t="s">
        <v>117</v>
      </c>
      <c r="D39" s="4" t="s">
        <v>317</v>
      </c>
      <c r="E39" s="19" t="s">
        <v>28</v>
      </c>
      <c r="F39" s="46" t="s">
        <v>29</v>
      </c>
      <c r="G39" s="43">
        <v>722303</v>
      </c>
      <c r="H39" s="47"/>
      <c r="I39" s="42">
        <v>1</v>
      </c>
      <c r="J39" s="42">
        <v>823000</v>
      </c>
      <c r="K39" s="109">
        <f>G39*K6/1000</f>
        <v>0</v>
      </c>
      <c r="L39" s="41" t="s">
        <v>30</v>
      </c>
      <c r="M39" s="48">
        <f>IF(G39="","",IF(L39="Ja",IF(F39="Opstal",ROUND(G39*(1+$L$2),0),IF(F39="Inventaris",ROUND(G39*(1+$L$3),0),G39)),G39))</f>
        <v>722303</v>
      </c>
      <c r="N39" s="49">
        <f t="shared" si="8"/>
        <v>0</v>
      </c>
      <c r="O39" s="50" t="s">
        <v>31</v>
      </c>
      <c r="P39" s="32" t="s">
        <v>118</v>
      </c>
      <c r="Q39" s="19"/>
      <c r="R39" s="63"/>
      <c r="S39" s="63" t="s">
        <v>33</v>
      </c>
      <c r="T39" s="63"/>
      <c r="U39" s="63" t="s">
        <v>30</v>
      </c>
      <c r="V39" s="63"/>
      <c r="W39" s="63" t="s">
        <v>34</v>
      </c>
      <c r="X39" s="63" t="s">
        <v>34</v>
      </c>
      <c r="Y39" s="63"/>
      <c r="Z39" s="63"/>
      <c r="AA39" s="63"/>
      <c r="AB39" s="165" t="s">
        <v>33</v>
      </c>
      <c r="AC39" s="165"/>
    </row>
    <row r="40" spans="1:29" x14ac:dyDescent="0.2">
      <c r="A40" s="6">
        <v>40</v>
      </c>
      <c r="B40" s="4" t="s">
        <v>119</v>
      </c>
      <c r="C40" s="4" t="s">
        <v>120</v>
      </c>
      <c r="D40" s="4" t="s">
        <v>317</v>
      </c>
      <c r="E40" s="19" t="s">
        <v>28</v>
      </c>
      <c r="F40" s="46" t="s">
        <v>29</v>
      </c>
      <c r="G40" s="43">
        <v>105564</v>
      </c>
      <c r="H40" s="47"/>
      <c r="I40" s="42">
        <f t="shared" ref="I40:I53" si="9">IF(G40="","",G40+H40)</f>
        <v>105564</v>
      </c>
      <c r="J40" s="42">
        <f t="shared" si="6"/>
        <v>117000</v>
      </c>
      <c r="K40" s="109">
        <f t="shared" si="1"/>
        <v>0</v>
      </c>
      <c r="L40" s="41" t="s">
        <v>30</v>
      </c>
      <c r="M40" s="48">
        <f t="shared" ref="M40:M59" si="10">IF(I40="","",IF(L40="Ja",IF(F40="Opstal",ROUND(I40*(1+$L$2),0),IF(F40="Inventaris",ROUND(I40*(1+$L$3),0),I40)),I40))</f>
        <v>105564</v>
      </c>
      <c r="N40" s="49">
        <f t="shared" si="8"/>
        <v>0</v>
      </c>
      <c r="O40" s="50"/>
      <c r="P40" s="32" t="s">
        <v>121</v>
      </c>
      <c r="Q40" s="19"/>
      <c r="R40" s="63"/>
      <c r="S40" s="63"/>
      <c r="T40" s="63"/>
      <c r="U40" s="63"/>
      <c r="V40" s="63"/>
      <c r="W40" s="63" t="s">
        <v>34</v>
      </c>
      <c r="X40" s="63" t="s">
        <v>34</v>
      </c>
      <c r="Y40" s="63"/>
      <c r="Z40" s="63"/>
      <c r="AA40" s="63" t="s">
        <v>33</v>
      </c>
      <c r="AB40" s="165" t="s">
        <v>33</v>
      </c>
      <c r="AC40" s="165" t="s">
        <v>298</v>
      </c>
    </row>
    <row r="41" spans="1:29" x14ac:dyDescent="0.2">
      <c r="A41" s="6">
        <v>41</v>
      </c>
      <c r="B41" s="4" t="s">
        <v>122</v>
      </c>
      <c r="C41" s="4" t="s">
        <v>123</v>
      </c>
      <c r="D41" s="4" t="s">
        <v>317</v>
      </c>
      <c r="E41" s="19" t="s">
        <v>28</v>
      </c>
      <c r="F41" s="46" t="s">
        <v>29</v>
      </c>
      <c r="G41" s="43">
        <v>492244</v>
      </c>
      <c r="H41" s="47"/>
      <c r="I41" s="42">
        <f t="shared" si="9"/>
        <v>492244</v>
      </c>
      <c r="J41" s="42">
        <f t="shared" si="6"/>
        <v>545000</v>
      </c>
      <c r="K41" s="109">
        <f t="shared" si="1"/>
        <v>0</v>
      </c>
      <c r="L41" s="41" t="s">
        <v>30</v>
      </c>
      <c r="M41" s="48">
        <f t="shared" si="10"/>
        <v>492244</v>
      </c>
      <c r="N41" s="49">
        <f t="shared" si="8"/>
        <v>0</v>
      </c>
      <c r="O41" s="50" t="s">
        <v>31</v>
      </c>
      <c r="P41" s="32" t="s">
        <v>124</v>
      </c>
      <c r="Q41" s="19"/>
      <c r="R41" s="63"/>
      <c r="S41" s="63" t="s">
        <v>33</v>
      </c>
      <c r="T41" s="63"/>
      <c r="U41" s="63" t="s">
        <v>30</v>
      </c>
      <c r="V41" s="63"/>
      <c r="W41" s="63" t="s">
        <v>34</v>
      </c>
      <c r="X41" s="63" t="s">
        <v>34</v>
      </c>
      <c r="Y41" s="63"/>
      <c r="Z41" s="63"/>
      <c r="AA41" s="63" t="s">
        <v>294</v>
      </c>
      <c r="AB41" s="165" t="s">
        <v>33</v>
      </c>
      <c r="AC41" s="165"/>
    </row>
    <row r="42" spans="1:29" x14ac:dyDescent="0.2">
      <c r="A42" s="6">
        <v>42</v>
      </c>
      <c r="B42" s="4" t="s">
        <v>125</v>
      </c>
      <c r="C42" s="4" t="s">
        <v>126</v>
      </c>
      <c r="D42" s="4" t="s">
        <v>317</v>
      </c>
      <c r="E42" s="19" t="s">
        <v>28</v>
      </c>
      <c r="F42" s="46" t="s">
        <v>61</v>
      </c>
      <c r="G42" s="44">
        <v>13642</v>
      </c>
      <c r="H42" s="45"/>
      <c r="I42" s="42">
        <f t="shared" si="9"/>
        <v>13642</v>
      </c>
      <c r="J42" s="42">
        <f>ROUNDUP(I42*123.6/118.5,-3)</f>
        <v>15000</v>
      </c>
      <c r="K42" s="109">
        <f t="shared" si="1"/>
        <v>0</v>
      </c>
      <c r="L42" s="41" t="s">
        <v>30</v>
      </c>
      <c r="M42" s="48">
        <f t="shared" si="10"/>
        <v>13642</v>
      </c>
      <c r="N42" s="49">
        <f t="shared" si="8"/>
        <v>0</v>
      </c>
      <c r="O42" s="50"/>
      <c r="P42" s="32" t="s">
        <v>127</v>
      </c>
      <c r="Q42" s="19"/>
      <c r="R42" s="63"/>
      <c r="S42" s="63"/>
      <c r="T42" s="63"/>
      <c r="U42" s="63"/>
      <c r="V42" s="63"/>
      <c r="W42" s="63" t="s">
        <v>62</v>
      </c>
      <c r="X42" s="63" t="s">
        <v>34</v>
      </c>
      <c r="Y42" s="63"/>
      <c r="Z42" s="63"/>
      <c r="AA42" s="63"/>
      <c r="AB42" s="165"/>
      <c r="AC42" s="165"/>
    </row>
    <row r="43" spans="1:29" x14ac:dyDescent="0.2">
      <c r="A43" s="6">
        <v>44</v>
      </c>
      <c r="B43" s="4" t="s">
        <v>128</v>
      </c>
      <c r="C43" s="4" t="s">
        <v>129</v>
      </c>
      <c r="D43" s="4" t="s">
        <v>318</v>
      </c>
      <c r="E43" s="19" t="s">
        <v>28</v>
      </c>
      <c r="F43" s="46" t="s">
        <v>29</v>
      </c>
      <c r="G43" s="43">
        <v>253894</v>
      </c>
      <c r="H43" s="47"/>
      <c r="I43" s="42">
        <f t="shared" si="9"/>
        <v>253894</v>
      </c>
      <c r="J43" s="42">
        <f t="shared" si="6"/>
        <v>282000</v>
      </c>
      <c r="K43" s="109">
        <f t="shared" si="1"/>
        <v>0</v>
      </c>
      <c r="L43" s="41" t="s">
        <v>30</v>
      </c>
      <c r="M43" s="48">
        <f t="shared" si="10"/>
        <v>253894</v>
      </c>
      <c r="N43" s="49">
        <f t="shared" si="8"/>
        <v>0</v>
      </c>
      <c r="O43" s="50" t="s">
        <v>31</v>
      </c>
      <c r="P43" s="32" t="s">
        <v>130</v>
      </c>
      <c r="Q43" s="19"/>
      <c r="R43" s="63" t="s">
        <v>131</v>
      </c>
      <c r="S43" s="63"/>
      <c r="T43" s="63"/>
      <c r="U43" s="63"/>
      <c r="V43" s="63"/>
      <c r="W43" s="63" t="s">
        <v>34</v>
      </c>
      <c r="X43" s="63" t="s">
        <v>34</v>
      </c>
      <c r="Y43" s="63"/>
      <c r="Z43" s="63"/>
      <c r="AA43" s="63"/>
      <c r="AB43" s="165" t="s">
        <v>33</v>
      </c>
      <c r="AC43" s="165"/>
    </row>
    <row r="44" spans="1:29" s="18" customFormat="1" x14ac:dyDescent="0.2">
      <c r="A44" s="6">
        <v>45</v>
      </c>
      <c r="B44" s="19" t="s">
        <v>132</v>
      </c>
      <c r="C44" s="19" t="s">
        <v>133</v>
      </c>
      <c r="D44" s="19" t="s">
        <v>319</v>
      </c>
      <c r="E44" s="19" t="s">
        <v>28</v>
      </c>
      <c r="F44" s="46" t="s">
        <v>29</v>
      </c>
      <c r="G44" s="43">
        <v>1729580</v>
      </c>
      <c r="H44" s="47"/>
      <c r="I44" s="42">
        <f t="shared" si="9"/>
        <v>1729580</v>
      </c>
      <c r="J44" s="42">
        <f t="shared" si="6"/>
        <v>1915000</v>
      </c>
      <c r="K44" s="109">
        <f t="shared" si="1"/>
        <v>0</v>
      </c>
      <c r="L44" s="41" t="s">
        <v>30</v>
      </c>
      <c r="M44" s="48">
        <f t="shared" si="10"/>
        <v>1729580</v>
      </c>
      <c r="N44" s="49">
        <f t="shared" si="8"/>
        <v>0</v>
      </c>
      <c r="O44" s="50"/>
      <c r="P44" s="32"/>
      <c r="Q44" s="19"/>
      <c r="R44" s="63" t="s">
        <v>134</v>
      </c>
      <c r="S44" s="63" t="s">
        <v>30</v>
      </c>
      <c r="T44" s="63"/>
      <c r="U44" s="63" t="s">
        <v>30</v>
      </c>
      <c r="V44" s="63"/>
      <c r="W44" s="63" t="s">
        <v>34</v>
      </c>
      <c r="X44" s="63" t="s">
        <v>34</v>
      </c>
      <c r="Y44" s="63"/>
      <c r="Z44" s="63"/>
      <c r="AA44" s="63" t="s">
        <v>33</v>
      </c>
      <c r="AB44" s="63" t="s">
        <v>33</v>
      </c>
      <c r="AC44" s="63"/>
    </row>
    <row r="45" spans="1:29" s="18" customFormat="1" x14ac:dyDescent="0.2">
      <c r="A45" s="6">
        <v>45</v>
      </c>
      <c r="B45" s="19" t="s">
        <v>132</v>
      </c>
      <c r="C45" s="19" t="s">
        <v>133</v>
      </c>
      <c r="D45" s="19" t="s">
        <v>319</v>
      </c>
      <c r="E45" s="19" t="s">
        <v>28</v>
      </c>
      <c r="F45" s="46" t="s">
        <v>61</v>
      </c>
      <c r="G45" s="43">
        <v>1729580</v>
      </c>
      <c r="H45" s="47"/>
      <c r="I45" s="42">
        <f t="shared" ref="I45" si="11">IF(G45="","",G45+H45)</f>
        <v>1729580</v>
      </c>
      <c r="J45" s="42">
        <v>80000</v>
      </c>
      <c r="K45" s="109">
        <f t="shared" ref="K45" si="12">IF(I45="","",(I45/1000*$K$6))</f>
        <v>0</v>
      </c>
      <c r="L45" s="41" t="s">
        <v>30</v>
      </c>
      <c r="M45" s="48">
        <f t="shared" ref="M45" si="13">IF(I45="","",IF(L45="Ja",IF(F45="Opstal",ROUND(I45*(1+$L$2),0),IF(F45="Inventaris",ROUND(I45*(1+$L$3),0),I45)),I45))</f>
        <v>1729580</v>
      </c>
      <c r="N45" s="49">
        <f t="shared" ref="N45" si="14">IF(M45="","",(M45/1000*$N$6))</f>
        <v>0</v>
      </c>
      <c r="O45" s="50"/>
      <c r="P45" s="32"/>
      <c r="Q45" s="19"/>
      <c r="R45" s="63"/>
      <c r="S45" s="63" t="s">
        <v>30</v>
      </c>
      <c r="T45" s="63"/>
      <c r="U45" s="63" t="s">
        <v>30</v>
      </c>
      <c r="V45" s="63"/>
      <c r="W45" s="63" t="s">
        <v>62</v>
      </c>
      <c r="X45" s="63" t="s">
        <v>34</v>
      </c>
      <c r="Y45" s="63"/>
      <c r="Z45" s="63" t="s">
        <v>104</v>
      </c>
      <c r="AA45" s="63"/>
      <c r="AB45" s="63"/>
      <c r="AC45" s="63"/>
    </row>
    <row r="46" spans="1:29" x14ac:dyDescent="0.2">
      <c r="A46" s="6">
        <v>47</v>
      </c>
      <c r="B46" s="4" t="s">
        <v>135</v>
      </c>
      <c r="C46" s="4" t="s">
        <v>136</v>
      </c>
      <c r="D46" s="4" t="s">
        <v>320</v>
      </c>
      <c r="E46" s="19" t="s">
        <v>28</v>
      </c>
      <c r="F46" s="46" t="s">
        <v>29</v>
      </c>
      <c r="G46" s="43">
        <v>901583</v>
      </c>
      <c r="H46" s="47"/>
      <c r="I46" s="42">
        <f t="shared" si="9"/>
        <v>901583</v>
      </c>
      <c r="J46" s="42">
        <f t="shared" si="6"/>
        <v>998000</v>
      </c>
      <c r="K46" s="109">
        <f t="shared" si="1"/>
        <v>0</v>
      </c>
      <c r="L46" s="41" t="s">
        <v>30</v>
      </c>
      <c r="M46" s="48">
        <f t="shared" si="10"/>
        <v>901583</v>
      </c>
      <c r="N46" s="49">
        <f t="shared" si="8"/>
        <v>0</v>
      </c>
      <c r="O46" s="50" t="s">
        <v>31</v>
      </c>
      <c r="P46" s="32" t="s">
        <v>137</v>
      </c>
      <c r="Q46" s="19"/>
      <c r="R46" s="63"/>
      <c r="S46" s="63"/>
      <c r="T46" s="63"/>
      <c r="U46" s="63"/>
      <c r="V46" s="63"/>
      <c r="W46" s="63" t="s">
        <v>34</v>
      </c>
      <c r="X46" s="63" t="s">
        <v>34</v>
      </c>
      <c r="Y46" s="63"/>
      <c r="Z46" s="63"/>
      <c r="AA46" s="63"/>
      <c r="AB46" s="165" t="s">
        <v>33</v>
      </c>
      <c r="AC46" s="165" t="s">
        <v>300</v>
      </c>
    </row>
    <row r="47" spans="1:29" x14ac:dyDescent="0.2">
      <c r="A47" s="6">
        <v>48</v>
      </c>
      <c r="B47" s="4" t="s">
        <v>138</v>
      </c>
      <c r="C47" s="4" t="s">
        <v>139</v>
      </c>
      <c r="D47" s="4" t="s">
        <v>321</v>
      </c>
      <c r="E47" s="19" t="s">
        <v>94</v>
      </c>
      <c r="F47" s="46" t="s">
        <v>61</v>
      </c>
      <c r="G47" s="110">
        <v>62663</v>
      </c>
      <c r="H47" s="111"/>
      <c r="I47" s="42">
        <f t="shared" si="9"/>
        <v>62663</v>
      </c>
      <c r="J47" s="42">
        <f>ROUNDUP(I47*123.6/118.5,-3)</f>
        <v>66000</v>
      </c>
      <c r="K47" s="109">
        <f t="shared" si="1"/>
        <v>0</v>
      </c>
      <c r="L47" s="41" t="s">
        <v>30</v>
      </c>
      <c r="M47" s="48">
        <f t="shared" si="10"/>
        <v>62663</v>
      </c>
      <c r="N47" s="49">
        <f t="shared" si="8"/>
        <v>0</v>
      </c>
      <c r="O47" s="50"/>
      <c r="P47" s="32">
        <v>65401401</v>
      </c>
      <c r="Q47" s="19"/>
      <c r="R47" s="63" t="s">
        <v>302</v>
      </c>
      <c r="S47" s="63"/>
      <c r="T47" s="63"/>
      <c r="U47" s="63"/>
      <c r="V47" s="63"/>
      <c r="W47" s="63" t="s">
        <v>62</v>
      </c>
      <c r="X47" s="63" t="s">
        <v>34</v>
      </c>
      <c r="Y47" s="63"/>
      <c r="Z47" s="63"/>
      <c r="AA47" s="63"/>
      <c r="AB47" s="165"/>
      <c r="AC47" s="165"/>
    </row>
    <row r="48" spans="1:29" x14ac:dyDescent="0.2">
      <c r="A48" s="6">
        <v>49</v>
      </c>
      <c r="B48" s="4" t="s">
        <v>140</v>
      </c>
      <c r="C48" s="4" t="s">
        <v>141</v>
      </c>
      <c r="D48" s="4" t="s">
        <v>322</v>
      </c>
      <c r="E48" s="19" t="s">
        <v>28</v>
      </c>
      <c r="F48" s="46" t="s">
        <v>29</v>
      </c>
      <c r="G48" s="51">
        <v>68572</v>
      </c>
      <c r="H48" s="47"/>
      <c r="I48" s="42">
        <f t="shared" si="9"/>
        <v>68572</v>
      </c>
      <c r="J48" s="42">
        <f t="shared" si="6"/>
        <v>76000</v>
      </c>
      <c r="K48" s="109">
        <f t="shared" si="1"/>
        <v>0</v>
      </c>
      <c r="L48" s="41" t="s">
        <v>30</v>
      </c>
      <c r="M48" s="48">
        <f t="shared" si="10"/>
        <v>68572</v>
      </c>
      <c r="N48" s="49">
        <f t="shared" si="8"/>
        <v>0</v>
      </c>
      <c r="O48" s="50"/>
      <c r="P48" s="32" t="s">
        <v>142</v>
      </c>
      <c r="Q48" s="19"/>
      <c r="R48" s="63"/>
      <c r="S48" s="63"/>
      <c r="T48" s="63"/>
      <c r="U48" s="63"/>
      <c r="V48" s="63"/>
      <c r="W48" s="63" t="s">
        <v>34</v>
      </c>
      <c r="X48" s="63" t="s">
        <v>34</v>
      </c>
      <c r="Y48" s="63"/>
      <c r="Z48" s="63"/>
      <c r="AA48" s="63" t="s">
        <v>30</v>
      </c>
      <c r="AB48" s="165" t="s">
        <v>33</v>
      </c>
      <c r="AC48" s="165" t="s">
        <v>298</v>
      </c>
    </row>
    <row r="49" spans="1:29" x14ac:dyDescent="0.2">
      <c r="A49" s="6">
        <v>50</v>
      </c>
      <c r="B49" s="4" t="s">
        <v>140</v>
      </c>
      <c r="C49" s="4" t="s">
        <v>141</v>
      </c>
      <c r="D49" s="4" t="s">
        <v>322</v>
      </c>
      <c r="E49" s="19" t="s">
        <v>28</v>
      </c>
      <c r="F49" s="46" t="s">
        <v>61</v>
      </c>
      <c r="G49" s="43">
        <v>3439</v>
      </c>
      <c r="H49" s="47"/>
      <c r="I49" s="42">
        <f t="shared" si="9"/>
        <v>3439</v>
      </c>
      <c r="J49" s="42">
        <f>ROUNDUP(I49*123.6/118.5,-3)</f>
        <v>4000</v>
      </c>
      <c r="K49" s="109">
        <f t="shared" si="1"/>
        <v>0</v>
      </c>
      <c r="L49" s="41" t="s">
        <v>30</v>
      </c>
      <c r="M49" s="48">
        <f t="shared" si="10"/>
        <v>3439</v>
      </c>
      <c r="N49" s="49">
        <f t="shared" si="8"/>
        <v>0</v>
      </c>
      <c r="O49" s="50"/>
      <c r="P49" s="32" t="s">
        <v>142</v>
      </c>
      <c r="Q49" s="19"/>
      <c r="R49" s="63"/>
      <c r="S49" s="63"/>
      <c r="T49" s="63"/>
      <c r="U49" s="63"/>
      <c r="V49" s="63"/>
      <c r="W49" s="63" t="s">
        <v>62</v>
      </c>
      <c r="X49" s="63" t="s">
        <v>34</v>
      </c>
      <c r="Y49" s="63"/>
      <c r="Z49" s="63"/>
      <c r="AA49" s="63"/>
      <c r="AB49" s="165"/>
      <c r="AC49" s="165"/>
    </row>
    <row r="50" spans="1:29" x14ac:dyDescent="0.2">
      <c r="A50" s="6">
        <v>52</v>
      </c>
      <c r="B50" s="4" t="s">
        <v>143</v>
      </c>
      <c r="C50" s="4" t="s">
        <v>144</v>
      </c>
      <c r="D50" s="4" t="s">
        <v>323</v>
      </c>
      <c r="E50" s="19" t="s">
        <v>145</v>
      </c>
      <c r="F50" s="46" t="s">
        <v>29</v>
      </c>
      <c r="G50" s="43">
        <v>13843</v>
      </c>
      <c r="H50" s="47"/>
      <c r="I50" s="42">
        <f t="shared" si="9"/>
        <v>13843</v>
      </c>
      <c r="J50" s="42">
        <f t="shared" si="6"/>
        <v>16000</v>
      </c>
      <c r="K50" s="109">
        <f t="shared" si="1"/>
        <v>0</v>
      </c>
      <c r="L50" s="41" t="s">
        <v>30</v>
      </c>
      <c r="M50" s="48">
        <f t="shared" si="10"/>
        <v>13843</v>
      </c>
      <c r="N50" s="49">
        <f t="shared" si="8"/>
        <v>0</v>
      </c>
      <c r="O50" s="50"/>
      <c r="P50" s="32" t="s">
        <v>146</v>
      </c>
      <c r="Q50" s="19"/>
      <c r="R50" s="63"/>
      <c r="S50" s="63"/>
      <c r="T50" s="63"/>
      <c r="U50" s="63"/>
      <c r="V50" s="63"/>
      <c r="W50" s="63" t="s">
        <v>34</v>
      </c>
      <c r="X50" s="63" t="s">
        <v>34</v>
      </c>
      <c r="Y50" s="63"/>
      <c r="Z50" s="63"/>
      <c r="AA50" s="63"/>
      <c r="AB50" s="165" t="s">
        <v>33</v>
      </c>
      <c r="AC50" s="165"/>
    </row>
    <row r="51" spans="1:29" x14ac:dyDescent="0.2">
      <c r="A51" s="6">
        <v>53</v>
      </c>
      <c r="B51" s="4" t="s">
        <v>147</v>
      </c>
      <c r="C51" s="4" t="s">
        <v>144</v>
      </c>
      <c r="D51" s="4" t="s">
        <v>323</v>
      </c>
      <c r="E51" s="19" t="s">
        <v>145</v>
      </c>
      <c r="F51" s="46" t="s">
        <v>29</v>
      </c>
      <c r="G51" s="43">
        <v>880857</v>
      </c>
      <c r="H51" s="47"/>
      <c r="I51" s="42">
        <f t="shared" si="9"/>
        <v>880857</v>
      </c>
      <c r="J51" s="42">
        <f t="shared" si="6"/>
        <v>975000</v>
      </c>
      <c r="K51" s="109">
        <f t="shared" si="1"/>
        <v>0</v>
      </c>
      <c r="L51" s="41" t="s">
        <v>30</v>
      </c>
      <c r="M51" s="48">
        <f t="shared" si="10"/>
        <v>880857</v>
      </c>
      <c r="N51" s="49">
        <f t="shared" si="8"/>
        <v>0</v>
      </c>
      <c r="O51" s="50"/>
      <c r="P51" s="32" t="s">
        <v>146</v>
      </c>
      <c r="Q51" s="19"/>
      <c r="R51" s="63"/>
      <c r="S51" s="63" t="s">
        <v>33</v>
      </c>
      <c r="T51" s="63"/>
      <c r="U51" s="63" t="s">
        <v>33</v>
      </c>
      <c r="V51" s="63"/>
      <c r="W51" s="63" t="s">
        <v>34</v>
      </c>
      <c r="X51" s="63" t="s">
        <v>34</v>
      </c>
      <c r="Y51" s="63"/>
      <c r="Z51" s="63"/>
      <c r="AA51" s="63"/>
      <c r="AB51" s="165" t="s">
        <v>33</v>
      </c>
      <c r="AC51" s="165"/>
    </row>
    <row r="52" spans="1:29" x14ac:dyDescent="0.2">
      <c r="A52" s="6">
        <v>54</v>
      </c>
      <c r="B52" s="4" t="s">
        <v>148</v>
      </c>
      <c r="C52" s="4" t="s">
        <v>149</v>
      </c>
      <c r="D52" s="4" t="s">
        <v>324</v>
      </c>
      <c r="E52" s="19" t="s">
        <v>145</v>
      </c>
      <c r="F52" s="46" t="s">
        <v>29</v>
      </c>
      <c r="G52" s="43">
        <v>5698513</v>
      </c>
      <c r="H52" s="47"/>
      <c r="I52" s="42">
        <f t="shared" si="9"/>
        <v>5698513</v>
      </c>
      <c r="J52" s="42">
        <f t="shared" si="6"/>
        <v>6308000</v>
      </c>
      <c r="K52" s="109">
        <f t="shared" si="1"/>
        <v>0</v>
      </c>
      <c r="L52" s="41" t="s">
        <v>30</v>
      </c>
      <c r="M52" s="48">
        <f t="shared" si="10"/>
        <v>5698513</v>
      </c>
      <c r="N52" s="49">
        <f t="shared" si="8"/>
        <v>0</v>
      </c>
      <c r="O52" s="50" t="s">
        <v>37</v>
      </c>
      <c r="P52" s="32" t="s">
        <v>150</v>
      </c>
      <c r="Q52" s="19"/>
      <c r="R52" s="63" t="s">
        <v>151</v>
      </c>
      <c r="S52" s="63" t="s">
        <v>30</v>
      </c>
      <c r="T52" s="63"/>
      <c r="U52" s="63" t="s">
        <v>30</v>
      </c>
      <c r="V52" s="63"/>
      <c r="W52" s="63" t="s">
        <v>34</v>
      </c>
      <c r="X52" s="63" t="s">
        <v>34</v>
      </c>
      <c r="Y52" s="63"/>
      <c r="Z52" s="63"/>
      <c r="AA52" s="63" t="s">
        <v>33</v>
      </c>
      <c r="AB52" s="165" t="s">
        <v>33</v>
      </c>
      <c r="AC52" s="165"/>
    </row>
    <row r="53" spans="1:29" x14ac:dyDescent="0.2">
      <c r="A53" s="6">
        <v>55</v>
      </c>
      <c r="B53" s="4" t="s">
        <v>152</v>
      </c>
      <c r="C53" s="4" t="s">
        <v>153</v>
      </c>
      <c r="D53" s="4"/>
      <c r="E53" s="19" t="s">
        <v>28</v>
      </c>
      <c r="F53" s="46" t="s">
        <v>61</v>
      </c>
      <c r="G53" s="43">
        <v>62663</v>
      </c>
      <c r="H53" s="47"/>
      <c r="I53" s="42">
        <f t="shared" si="9"/>
        <v>62663</v>
      </c>
      <c r="J53" s="42">
        <f>ROUNDUP(I53*123.6/118.5,-3)</f>
        <v>66000</v>
      </c>
      <c r="K53" s="109">
        <f t="shared" si="1"/>
        <v>0</v>
      </c>
      <c r="L53" s="41" t="s">
        <v>30</v>
      </c>
      <c r="M53" s="48">
        <f t="shared" si="10"/>
        <v>62663</v>
      </c>
      <c r="N53" s="49">
        <f t="shared" si="8"/>
        <v>0</v>
      </c>
      <c r="O53" s="50"/>
      <c r="P53" s="32">
        <v>65401401</v>
      </c>
      <c r="Q53" s="19"/>
      <c r="R53" s="63"/>
      <c r="S53" s="63"/>
      <c r="T53" s="63"/>
      <c r="U53" s="63"/>
      <c r="V53" s="63"/>
      <c r="W53" s="63" t="s">
        <v>62</v>
      </c>
      <c r="X53" s="63" t="s">
        <v>34</v>
      </c>
      <c r="Y53" s="63"/>
      <c r="Z53" s="63"/>
      <c r="AA53" s="63"/>
      <c r="AB53" s="165"/>
      <c r="AC53" s="165"/>
    </row>
    <row r="54" spans="1:29" x14ac:dyDescent="0.2">
      <c r="A54" s="6">
        <v>58</v>
      </c>
      <c r="B54" s="4" t="s">
        <v>154</v>
      </c>
      <c r="C54" s="19" t="s">
        <v>155</v>
      </c>
      <c r="D54" s="19" t="s">
        <v>325</v>
      </c>
      <c r="E54" s="19" t="s">
        <v>28</v>
      </c>
      <c r="F54" s="46" t="s">
        <v>61</v>
      </c>
      <c r="G54" s="43">
        <v>56230</v>
      </c>
      <c r="H54" s="47"/>
      <c r="I54" s="42">
        <f t="shared" ref="I54:I61" si="15">IF(G54="","",G54+H54)</f>
        <v>56230</v>
      </c>
      <c r="J54" s="42">
        <f>ROUNDUP(I54*123.6/118.5,-3)</f>
        <v>59000</v>
      </c>
      <c r="K54" s="109">
        <f t="shared" ref="K54:K92" si="16">IF(I54="","",(I54/1000*$K$6))</f>
        <v>0</v>
      </c>
      <c r="L54" s="41" t="s">
        <v>30</v>
      </c>
      <c r="M54" s="48">
        <f t="shared" si="10"/>
        <v>56230</v>
      </c>
      <c r="N54" s="49">
        <f t="shared" si="8"/>
        <v>0</v>
      </c>
      <c r="O54" s="50"/>
      <c r="P54" s="32">
        <v>65401401</v>
      </c>
      <c r="Q54" s="19"/>
      <c r="R54" s="63"/>
      <c r="S54" s="63"/>
      <c r="T54" s="63"/>
      <c r="U54" s="63"/>
      <c r="V54" s="63"/>
      <c r="W54" s="63" t="s">
        <v>62</v>
      </c>
      <c r="X54" s="63" t="s">
        <v>34</v>
      </c>
      <c r="Y54" s="63"/>
      <c r="Z54" s="63"/>
      <c r="AA54" s="63"/>
      <c r="AB54" s="165"/>
      <c r="AC54" s="165"/>
    </row>
    <row r="55" spans="1:29" x14ac:dyDescent="0.2">
      <c r="A55" s="6">
        <v>59</v>
      </c>
      <c r="B55" s="4" t="s">
        <v>156</v>
      </c>
      <c r="C55" s="4" t="s">
        <v>157</v>
      </c>
      <c r="D55" s="4" t="s">
        <v>326</v>
      </c>
      <c r="E55" s="19" t="s">
        <v>28</v>
      </c>
      <c r="F55" s="46" t="s">
        <v>29</v>
      </c>
      <c r="G55" s="43">
        <v>16458</v>
      </c>
      <c r="H55" s="47"/>
      <c r="I55" s="42">
        <f t="shared" si="15"/>
        <v>16458</v>
      </c>
      <c r="J55" s="42">
        <f t="shared" si="6"/>
        <v>19000</v>
      </c>
      <c r="K55" s="109">
        <f t="shared" si="16"/>
        <v>0</v>
      </c>
      <c r="L55" s="41" t="s">
        <v>30</v>
      </c>
      <c r="M55" s="48">
        <f t="shared" si="10"/>
        <v>16458</v>
      </c>
      <c r="N55" s="49">
        <f t="shared" si="8"/>
        <v>0</v>
      </c>
      <c r="O55" s="50"/>
      <c r="P55" s="32" t="s">
        <v>158</v>
      </c>
      <c r="Q55" s="19"/>
      <c r="R55" s="63"/>
      <c r="S55" s="63" t="s">
        <v>33</v>
      </c>
      <c r="T55" s="63"/>
      <c r="U55" s="63" t="s">
        <v>33</v>
      </c>
      <c r="V55" s="63"/>
      <c r="W55" s="63" t="s">
        <v>34</v>
      </c>
      <c r="X55" s="63" t="s">
        <v>34</v>
      </c>
      <c r="Y55" s="63"/>
      <c r="Z55" s="63"/>
      <c r="AA55" s="63"/>
      <c r="AB55" s="165" t="s">
        <v>33</v>
      </c>
      <c r="AC55" s="165" t="s">
        <v>299</v>
      </c>
    </row>
    <row r="56" spans="1:29" x14ac:dyDescent="0.2">
      <c r="A56" s="6">
        <v>60</v>
      </c>
      <c r="B56" s="4" t="s">
        <v>156</v>
      </c>
      <c r="C56" s="4" t="s">
        <v>159</v>
      </c>
      <c r="D56" s="4" t="s">
        <v>326</v>
      </c>
      <c r="E56" s="19" t="s">
        <v>28</v>
      </c>
      <c r="F56" s="46" t="s">
        <v>29</v>
      </c>
      <c r="G56" s="43">
        <v>16458</v>
      </c>
      <c r="H56" s="47"/>
      <c r="I56" s="42">
        <f t="shared" si="15"/>
        <v>16458</v>
      </c>
      <c r="J56" s="42">
        <f t="shared" si="6"/>
        <v>19000</v>
      </c>
      <c r="K56" s="109">
        <f t="shared" si="16"/>
        <v>0</v>
      </c>
      <c r="L56" s="41" t="s">
        <v>30</v>
      </c>
      <c r="M56" s="48">
        <f t="shared" si="10"/>
        <v>16458</v>
      </c>
      <c r="N56" s="49">
        <f t="shared" si="8"/>
        <v>0</v>
      </c>
      <c r="O56" s="50"/>
      <c r="P56" s="32" t="s">
        <v>158</v>
      </c>
      <c r="Q56" s="19"/>
      <c r="R56" s="63"/>
      <c r="S56" s="63" t="s">
        <v>33</v>
      </c>
      <c r="T56" s="63"/>
      <c r="U56" s="63" t="s">
        <v>33</v>
      </c>
      <c r="V56" s="63"/>
      <c r="W56" s="63" t="s">
        <v>34</v>
      </c>
      <c r="X56" s="63" t="s">
        <v>34</v>
      </c>
      <c r="Y56" s="63"/>
      <c r="Z56" s="63"/>
      <c r="AA56" s="63"/>
      <c r="AB56" s="165" t="s">
        <v>33</v>
      </c>
      <c r="AC56" s="165" t="s">
        <v>299</v>
      </c>
    </row>
    <row r="57" spans="1:29" x14ac:dyDescent="0.2">
      <c r="A57" s="6">
        <v>67</v>
      </c>
      <c r="B57" s="4" t="s">
        <v>160</v>
      </c>
      <c r="C57" s="4" t="s">
        <v>161</v>
      </c>
      <c r="D57" s="4" t="s">
        <v>327</v>
      </c>
      <c r="E57" s="19" t="s">
        <v>28</v>
      </c>
      <c r="F57" s="46" t="s">
        <v>61</v>
      </c>
      <c r="G57" s="43">
        <v>22486</v>
      </c>
      <c r="H57" s="47"/>
      <c r="I57" s="42">
        <f t="shared" si="15"/>
        <v>22486</v>
      </c>
      <c r="J57" s="42">
        <f>ROUNDUP(I57*123.6/118.5,-3)</f>
        <v>24000</v>
      </c>
      <c r="K57" s="109">
        <f t="shared" si="16"/>
        <v>0</v>
      </c>
      <c r="L57" s="41" t="s">
        <v>30</v>
      </c>
      <c r="M57" s="48">
        <f t="shared" si="10"/>
        <v>22486</v>
      </c>
      <c r="N57" s="49">
        <f t="shared" si="8"/>
        <v>0</v>
      </c>
      <c r="O57" s="50"/>
      <c r="P57" s="32">
        <v>65401401</v>
      </c>
      <c r="Q57" s="19"/>
      <c r="R57" s="63"/>
      <c r="S57" s="63"/>
      <c r="T57" s="63"/>
      <c r="U57" s="63"/>
      <c r="V57" s="63"/>
      <c r="W57" s="63" t="s">
        <v>62</v>
      </c>
      <c r="X57" s="63" t="s">
        <v>34</v>
      </c>
      <c r="Y57" s="63"/>
      <c r="Z57" s="63"/>
      <c r="AA57" s="63"/>
      <c r="AB57" s="165"/>
      <c r="AC57" s="165"/>
    </row>
    <row r="58" spans="1:29" x14ac:dyDescent="0.2">
      <c r="A58" s="6">
        <v>68</v>
      </c>
      <c r="B58" s="4" t="s">
        <v>162</v>
      </c>
      <c r="C58" s="4" t="s">
        <v>161</v>
      </c>
      <c r="D58" s="4" t="s">
        <v>327</v>
      </c>
      <c r="E58" s="19" t="s">
        <v>28</v>
      </c>
      <c r="F58" s="46" t="s">
        <v>29</v>
      </c>
      <c r="G58" s="43">
        <v>18855521</v>
      </c>
      <c r="H58" s="47"/>
      <c r="I58" s="42">
        <f t="shared" si="15"/>
        <v>18855521</v>
      </c>
      <c r="J58" s="42">
        <f t="shared" ref="J58" si="17">ROUNDUP(I58*146.1/132,-3)</f>
        <v>20870000</v>
      </c>
      <c r="K58" s="109">
        <f t="shared" si="16"/>
        <v>0</v>
      </c>
      <c r="L58" s="41" t="s">
        <v>30</v>
      </c>
      <c r="M58" s="48">
        <f t="shared" si="10"/>
        <v>18855521</v>
      </c>
      <c r="N58" s="49">
        <f t="shared" si="8"/>
        <v>0</v>
      </c>
      <c r="O58" s="50" t="s">
        <v>31</v>
      </c>
      <c r="P58" s="32" t="s">
        <v>163</v>
      </c>
      <c r="Q58" s="19"/>
      <c r="R58" s="18" t="s">
        <v>164</v>
      </c>
      <c r="S58" s="63" t="s">
        <v>30</v>
      </c>
      <c r="T58" s="63"/>
      <c r="U58" s="63" t="s">
        <v>165</v>
      </c>
      <c r="V58" s="63"/>
      <c r="W58" s="63" t="s">
        <v>34</v>
      </c>
      <c r="X58" s="63" t="s">
        <v>87</v>
      </c>
      <c r="Y58" s="63"/>
      <c r="Z58" s="63" t="s">
        <v>104</v>
      </c>
      <c r="AA58" s="63" t="s">
        <v>295</v>
      </c>
      <c r="AB58" s="165" t="s">
        <v>33</v>
      </c>
      <c r="AC58" s="165"/>
    </row>
    <row r="59" spans="1:29" x14ac:dyDescent="0.2">
      <c r="A59" s="6">
        <v>69</v>
      </c>
      <c r="B59" s="4" t="s">
        <v>166</v>
      </c>
      <c r="C59" s="4" t="s">
        <v>167</v>
      </c>
      <c r="D59" s="4" t="s">
        <v>327</v>
      </c>
      <c r="E59" s="19" t="s">
        <v>28</v>
      </c>
      <c r="F59" s="46" t="s">
        <v>61</v>
      </c>
      <c r="G59" s="43">
        <v>3456331</v>
      </c>
      <c r="H59" s="47"/>
      <c r="I59" s="42">
        <f t="shared" si="15"/>
        <v>3456331</v>
      </c>
      <c r="J59" s="42">
        <f>ROUNDUP(I59*123.6/118.5,-3)</f>
        <v>3606000</v>
      </c>
      <c r="K59" s="109">
        <f t="shared" si="16"/>
        <v>0</v>
      </c>
      <c r="L59" s="41" t="s">
        <v>30</v>
      </c>
      <c r="M59" s="48">
        <f t="shared" si="10"/>
        <v>3456331</v>
      </c>
      <c r="N59" s="49">
        <f t="shared" ref="N59" si="18">IF(M59="","",(M59/1000*$N$6))</f>
        <v>0</v>
      </c>
      <c r="O59" s="50" t="s">
        <v>31</v>
      </c>
      <c r="P59" s="32" t="s">
        <v>163</v>
      </c>
      <c r="Q59" s="19"/>
      <c r="R59" s="63"/>
      <c r="S59" s="63"/>
      <c r="T59" s="63"/>
      <c r="U59" s="63"/>
      <c r="V59" s="63"/>
      <c r="W59" s="63" t="s">
        <v>62</v>
      </c>
      <c r="X59" s="63" t="s">
        <v>34</v>
      </c>
      <c r="Y59" s="63"/>
      <c r="Z59" s="63"/>
      <c r="AA59" s="63"/>
      <c r="AB59" s="165"/>
      <c r="AC59" s="165"/>
    </row>
    <row r="60" spans="1:29" x14ac:dyDescent="0.2">
      <c r="A60" s="6">
        <v>70</v>
      </c>
      <c r="B60" s="4" t="s">
        <v>168</v>
      </c>
      <c r="C60" s="4" t="s">
        <v>161</v>
      </c>
      <c r="D60" s="4" t="s">
        <v>327</v>
      </c>
      <c r="E60" s="19" t="s">
        <v>28</v>
      </c>
      <c r="F60" s="46" t="s">
        <v>61</v>
      </c>
      <c r="G60" s="43">
        <v>80624</v>
      </c>
      <c r="H60" s="47"/>
      <c r="I60" s="42">
        <f t="shared" si="15"/>
        <v>80624</v>
      </c>
      <c r="J60" s="42">
        <f>ROUNDUP(I60*123.6/118.5,-3)</f>
        <v>85000</v>
      </c>
      <c r="K60" s="109">
        <f t="shared" si="16"/>
        <v>0</v>
      </c>
      <c r="L60" s="41" t="s">
        <v>30</v>
      </c>
      <c r="M60" s="48">
        <f t="shared" ref="M60:M61" si="19">IF(I60="","",IF(L60="Ja",IF(F60="Opstal",ROUND(I60*(1+$L$2),0),IF(F60="Inventaris",ROUND(I60*(1+$L$3),0),I60)),I60))</f>
        <v>80624</v>
      </c>
      <c r="N60" s="49">
        <f t="shared" ref="N60:N61" si="20">IF(M60="","",(M60/1000*$N$6))</f>
        <v>0</v>
      </c>
      <c r="O60" s="50" t="s">
        <v>169</v>
      </c>
      <c r="P60" s="32"/>
      <c r="Q60" s="19"/>
      <c r="S60" s="63"/>
      <c r="T60" s="63"/>
      <c r="U60" s="63"/>
      <c r="V60" s="63"/>
      <c r="W60" s="63" t="s">
        <v>62</v>
      </c>
      <c r="X60" s="63" t="s">
        <v>34</v>
      </c>
      <c r="Y60" s="63"/>
      <c r="Z60" s="63"/>
      <c r="AA60" s="63"/>
      <c r="AB60" s="165"/>
      <c r="AC60" s="165"/>
    </row>
    <row r="61" spans="1:29" x14ac:dyDescent="0.2">
      <c r="A61" s="6">
        <v>71</v>
      </c>
      <c r="B61" s="4" t="s">
        <v>170</v>
      </c>
      <c r="C61" s="4" t="s">
        <v>161</v>
      </c>
      <c r="D61" s="4" t="s">
        <v>327</v>
      </c>
      <c r="E61" s="19" t="s">
        <v>28</v>
      </c>
      <c r="F61" s="46" t="s">
        <v>61</v>
      </c>
      <c r="G61" s="43">
        <v>80624</v>
      </c>
      <c r="H61" s="47"/>
      <c r="I61" s="42">
        <f t="shared" si="15"/>
        <v>80624</v>
      </c>
      <c r="J61" s="42">
        <f>ROUNDUP(I61*123.6/118.5,-3)</f>
        <v>85000</v>
      </c>
      <c r="K61" s="109">
        <f t="shared" si="16"/>
        <v>0</v>
      </c>
      <c r="L61" s="41" t="s">
        <v>30</v>
      </c>
      <c r="M61" s="48">
        <f t="shared" si="19"/>
        <v>80624</v>
      </c>
      <c r="N61" s="49">
        <f t="shared" si="20"/>
        <v>0</v>
      </c>
      <c r="O61" s="50" t="s">
        <v>169</v>
      </c>
      <c r="P61" s="32"/>
      <c r="Q61" s="19"/>
      <c r="S61" s="63"/>
      <c r="T61" s="63"/>
      <c r="U61" s="63"/>
      <c r="V61" s="63"/>
      <c r="W61" s="63" t="s">
        <v>62</v>
      </c>
      <c r="X61" s="63" t="s">
        <v>34</v>
      </c>
      <c r="Y61" s="63"/>
      <c r="Z61" s="63"/>
      <c r="AA61" s="63"/>
      <c r="AB61" s="165"/>
      <c r="AC61" s="165"/>
    </row>
    <row r="62" spans="1:29" x14ac:dyDescent="0.2">
      <c r="A62" s="6">
        <v>72</v>
      </c>
      <c r="B62" s="4" t="s">
        <v>171</v>
      </c>
      <c r="C62" s="4" t="s">
        <v>172</v>
      </c>
      <c r="D62" s="4" t="s">
        <v>327</v>
      </c>
      <c r="E62" s="19" t="s">
        <v>28</v>
      </c>
      <c r="F62" s="46" t="s">
        <v>29</v>
      </c>
      <c r="G62" s="43">
        <v>287055</v>
      </c>
      <c r="H62" s="47"/>
      <c r="I62" s="42">
        <f t="shared" ref="I62:I93" si="21">IF(G62="","",G62+H62)</f>
        <v>287055</v>
      </c>
      <c r="J62" s="42">
        <f t="shared" ref="J62" si="22">ROUNDUP(I62*146.1/132,-3)</f>
        <v>318000</v>
      </c>
      <c r="K62" s="109">
        <f t="shared" si="16"/>
        <v>0</v>
      </c>
      <c r="L62" s="41" t="s">
        <v>30</v>
      </c>
      <c r="M62" s="48">
        <f t="shared" ref="M62:M96" si="23">IF(I62="","",IF(L62="Ja",IF(F62="Opstal",ROUND(I62*(1+$L$2),0),IF(F62="Inventaris",ROUND(I62*(1+$L$3),0),I62)),I62))</f>
        <v>287055</v>
      </c>
      <c r="N62" s="49">
        <f t="shared" ref="N62:N96" si="24">IF(M62="","",(M62/1000*$N$6))</f>
        <v>0</v>
      </c>
      <c r="O62" s="50" t="s">
        <v>173</v>
      </c>
      <c r="P62" s="32" t="s">
        <v>174</v>
      </c>
      <c r="Q62" s="19"/>
      <c r="R62" s="63"/>
      <c r="S62" s="63"/>
      <c r="T62" s="63"/>
      <c r="U62" s="63"/>
      <c r="V62" s="63"/>
      <c r="W62" s="63" t="s">
        <v>34</v>
      </c>
      <c r="X62" s="63" t="s">
        <v>34</v>
      </c>
      <c r="Y62" s="63"/>
      <c r="Z62" s="63"/>
      <c r="AA62" s="63" t="s">
        <v>33</v>
      </c>
      <c r="AB62" s="165" t="s">
        <v>33</v>
      </c>
      <c r="AC62" s="165"/>
    </row>
    <row r="63" spans="1:29" x14ac:dyDescent="0.2">
      <c r="A63" s="6">
        <v>73</v>
      </c>
      <c r="B63" s="4" t="str">
        <f xml:space="preserve"> "St. Peter"</f>
        <v>St. Peter</v>
      </c>
      <c r="C63" s="4" t="s">
        <v>175</v>
      </c>
      <c r="D63" s="4" t="s">
        <v>327</v>
      </c>
      <c r="E63" s="19" t="s">
        <v>28</v>
      </c>
      <c r="F63" s="46" t="s">
        <v>61</v>
      </c>
      <c r="G63" s="43">
        <v>8052</v>
      </c>
      <c r="H63" s="47"/>
      <c r="I63" s="42">
        <f t="shared" si="21"/>
        <v>8052</v>
      </c>
      <c r="J63" s="42">
        <f>ROUNDUP(I63*123.6/118.5,-3)</f>
        <v>9000</v>
      </c>
      <c r="K63" s="109">
        <f t="shared" si="16"/>
        <v>0</v>
      </c>
      <c r="L63" s="41" t="s">
        <v>30</v>
      </c>
      <c r="M63" s="48">
        <f t="shared" si="23"/>
        <v>8052</v>
      </c>
      <c r="N63" s="49">
        <f t="shared" si="24"/>
        <v>0</v>
      </c>
      <c r="O63" s="50"/>
      <c r="P63" s="32">
        <v>65401401</v>
      </c>
      <c r="Q63" s="19"/>
      <c r="R63" s="63"/>
      <c r="S63" s="63"/>
      <c r="T63" s="63"/>
      <c r="U63" s="63"/>
      <c r="V63" s="63"/>
      <c r="W63" s="63" t="s">
        <v>62</v>
      </c>
      <c r="X63" s="63" t="s">
        <v>34</v>
      </c>
      <c r="Y63" s="63"/>
      <c r="Z63" s="63"/>
      <c r="AA63" s="63"/>
      <c r="AB63" s="165"/>
      <c r="AC63" s="165"/>
    </row>
    <row r="64" spans="1:29" x14ac:dyDescent="0.2">
      <c r="A64" s="6">
        <v>74</v>
      </c>
      <c r="B64" s="4" t="str">
        <f>"Apocalypse St. John"</f>
        <v>Apocalypse St. John</v>
      </c>
      <c r="C64" s="4" t="s">
        <v>175</v>
      </c>
      <c r="D64" s="4" t="s">
        <v>327</v>
      </c>
      <c r="E64" s="19" t="s">
        <v>28</v>
      </c>
      <c r="F64" s="46" t="s">
        <v>61</v>
      </c>
      <c r="G64" s="43">
        <v>9059</v>
      </c>
      <c r="H64" s="47"/>
      <c r="I64" s="42">
        <f t="shared" si="21"/>
        <v>9059</v>
      </c>
      <c r="J64" s="42">
        <f t="shared" ref="J64:J69" si="25">ROUNDUP(I64*123.6/118.5,-3)</f>
        <v>10000</v>
      </c>
      <c r="K64" s="109">
        <f t="shared" si="16"/>
        <v>0</v>
      </c>
      <c r="L64" s="41" t="s">
        <v>30</v>
      </c>
      <c r="M64" s="48">
        <f t="shared" si="23"/>
        <v>9059</v>
      </c>
      <c r="N64" s="49">
        <f t="shared" si="24"/>
        <v>0</v>
      </c>
      <c r="O64" s="50"/>
      <c r="P64" s="32">
        <v>65401401</v>
      </c>
      <c r="Q64" s="19"/>
      <c r="R64" s="63"/>
      <c r="S64" s="63"/>
      <c r="T64" s="63"/>
      <c r="U64" s="63"/>
      <c r="V64" s="63"/>
      <c r="W64" s="63" t="s">
        <v>62</v>
      </c>
      <c r="X64" s="63" t="s">
        <v>34</v>
      </c>
      <c r="Y64" s="63"/>
      <c r="Z64" s="63"/>
      <c r="AA64" s="63"/>
      <c r="AB64" s="165"/>
      <c r="AC64" s="165"/>
    </row>
    <row r="65" spans="1:29" x14ac:dyDescent="0.2">
      <c r="A65" s="6">
        <v>75</v>
      </c>
      <c r="B65" s="4" t="str">
        <f>"Coronation of Virgin Mary"</f>
        <v>Coronation of Virgin Mary</v>
      </c>
      <c r="C65" s="4" t="s">
        <v>175</v>
      </c>
      <c r="D65" s="4" t="s">
        <v>327</v>
      </c>
      <c r="E65" s="19" t="s">
        <v>28</v>
      </c>
      <c r="F65" s="46" t="s">
        <v>61</v>
      </c>
      <c r="G65" s="43">
        <v>7549</v>
      </c>
      <c r="H65" s="47"/>
      <c r="I65" s="42">
        <f t="shared" si="21"/>
        <v>7549</v>
      </c>
      <c r="J65" s="42">
        <f t="shared" si="25"/>
        <v>8000</v>
      </c>
      <c r="K65" s="109">
        <f t="shared" si="16"/>
        <v>0</v>
      </c>
      <c r="L65" s="41" t="s">
        <v>30</v>
      </c>
      <c r="M65" s="48">
        <f t="shared" si="23"/>
        <v>7549</v>
      </c>
      <c r="N65" s="49">
        <f t="shared" si="24"/>
        <v>0</v>
      </c>
      <c r="O65" s="50"/>
      <c r="P65" s="32">
        <v>65401401</v>
      </c>
      <c r="Q65" s="19"/>
      <c r="R65" s="63"/>
      <c r="S65" s="63"/>
      <c r="T65" s="63"/>
      <c r="U65" s="63"/>
      <c r="V65" s="63"/>
      <c r="W65" s="63" t="s">
        <v>62</v>
      </c>
      <c r="X65" s="63" t="s">
        <v>34</v>
      </c>
      <c r="Y65" s="63"/>
      <c r="Z65" s="63"/>
      <c r="AA65" s="63"/>
      <c r="AB65" s="165"/>
      <c r="AC65" s="165"/>
    </row>
    <row r="66" spans="1:29" x14ac:dyDescent="0.2">
      <c r="A66" s="6">
        <v>76</v>
      </c>
      <c r="B66" s="4" t="str">
        <f>"St. John Evangelist &amp; Baptist"</f>
        <v>St. John Evangelist &amp; Baptist</v>
      </c>
      <c r="C66" s="4" t="s">
        <v>175</v>
      </c>
      <c r="D66" s="4" t="s">
        <v>327</v>
      </c>
      <c r="E66" s="19" t="s">
        <v>28</v>
      </c>
      <c r="F66" s="46" t="s">
        <v>61</v>
      </c>
      <c r="G66" s="43">
        <v>7549</v>
      </c>
      <c r="H66" s="47"/>
      <c r="I66" s="42">
        <f t="shared" si="21"/>
        <v>7549</v>
      </c>
      <c r="J66" s="42">
        <f t="shared" si="25"/>
        <v>8000</v>
      </c>
      <c r="K66" s="109">
        <f t="shared" si="16"/>
        <v>0</v>
      </c>
      <c r="L66" s="41" t="s">
        <v>30</v>
      </c>
      <c r="M66" s="48">
        <f t="shared" si="23"/>
        <v>7549</v>
      </c>
      <c r="N66" s="49">
        <f t="shared" si="24"/>
        <v>0</v>
      </c>
      <c r="O66" s="50"/>
      <c r="P66" s="32">
        <v>65401401</v>
      </c>
      <c r="Q66" s="19"/>
      <c r="R66" s="63"/>
      <c r="S66" s="63"/>
      <c r="T66" s="63"/>
      <c r="U66" s="63"/>
      <c r="V66" s="63"/>
      <c r="W66" s="63" t="s">
        <v>62</v>
      </c>
      <c r="X66" s="63" t="s">
        <v>34</v>
      </c>
      <c r="Y66" s="63"/>
      <c r="Z66" s="63"/>
      <c r="AA66" s="63"/>
      <c r="AB66" s="165"/>
      <c r="AC66" s="165"/>
    </row>
    <row r="67" spans="1:29" x14ac:dyDescent="0.2">
      <c r="A67" s="6">
        <v>77</v>
      </c>
      <c r="B67" s="4" t="str">
        <f>"Espolio"</f>
        <v>Espolio</v>
      </c>
      <c r="C67" s="4" t="s">
        <v>175</v>
      </c>
      <c r="D67" s="4" t="s">
        <v>327</v>
      </c>
      <c r="E67" s="19" t="s">
        <v>28</v>
      </c>
      <c r="F67" s="46" t="s">
        <v>61</v>
      </c>
      <c r="G67" s="43">
        <v>10066</v>
      </c>
      <c r="H67" s="47"/>
      <c r="I67" s="42">
        <f t="shared" si="21"/>
        <v>10066</v>
      </c>
      <c r="J67" s="42">
        <f t="shared" si="25"/>
        <v>11000</v>
      </c>
      <c r="K67" s="109">
        <f t="shared" si="16"/>
        <v>0</v>
      </c>
      <c r="L67" s="41" t="s">
        <v>30</v>
      </c>
      <c r="M67" s="48">
        <f t="shared" si="23"/>
        <v>10066</v>
      </c>
      <c r="N67" s="49">
        <f t="shared" si="24"/>
        <v>0</v>
      </c>
      <c r="O67" s="50"/>
      <c r="P67" s="32">
        <v>65401401</v>
      </c>
      <c r="Q67" s="19"/>
      <c r="R67" s="63"/>
      <c r="S67" s="63"/>
      <c r="T67" s="63"/>
      <c r="U67" s="63"/>
      <c r="V67" s="63"/>
      <c r="W67" s="63" t="s">
        <v>62</v>
      </c>
      <c r="X67" s="63" t="s">
        <v>34</v>
      </c>
      <c r="Y67" s="63"/>
      <c r="Z67" s="63"/>
      <c r="AA67" s="63"/>
      <c r="AB67" s="165"/>
      <c r="AC67" s="165"/>
    </row>
    <row r="68" spans="1:29" x14ac:dyDescent="0.2">
      <c r="A68" s="6">
        <v>79</v>
      </c>
      <c r="B68" s="4" t="s">
        <v>176</v>
      </c>
      <c r="C68" s="4" t="s">
        <v>328</v>
      </c>
      <c r="D68" s="4" t="s">
        <v>329</v>
      </c>
      <c r="E68" s="19" t="s">
        <v>28</v>
      </c>
      <c r="F68" s="46" t="s">
        <v>29</v>
      </c>
      <c r="G68" s="43">
        <v>991915</v>
      </c>
      <c r="H68" s="47"/>
      <c r="I68" s="42">
        <f t="shared" si="21"/>
        <v>991915</v>
      </c>
      <c r="J68" s="42">
        <f t="shared" ref="J68" si="26">ROUNDUP(I68*146.1/132,-3)</f>
        <v>1098000</v>
      </c>
      <c r="K68" s="109">
        <f t="shared" si="16"/>
        <v>0</v>
      </c>
      <c r="L68" s="41" t="s">
        <v>30</v>
      </c>
      <c r="M68" s="48">
        <f t="shared" si="23"/>
        <v>991915</v>
      </c>
      <c r="N68" s="49">
        <f t="shared" si="24"/>
        <v>0</v>
      </c>
      <c r="O68" s="50" t="s">
        <v>178</v>
      </c>
      <c r="P68" s="32" t="s">
        <v>177</v>
      </c>
      <c r="Q68" s="19"/>
      <c r="R68" s="63"/>
      <c r="S68" s="63" t="s">
        <v>30</v>
      </c>
      <c r="T68" s="63"/>
      <c r="U68" s="63" t="s">
        <v>30</v>
      </c>
      <c r="V68" s="63"/>
      <c r="W68" s="63" t="s">
        <v>34</v>
      </c>
      <c r="X68" s="63" t="s">
        <v>34</v>
      </c>
      <c r="Y68" s="63"/>
      <c r="Z68" s="63" t="s">
        <v>104</v>
      </c>
      <c r="AA68" s="63" t="s">
        <v>33</v>
      </c>
      <c r="AB68" s="165" t="s">
        <v>33</v>
      </c>
      <c r="AC68" s="165"/>
    </row>
    <row r="69" spans="1:29" x14ac:dyDescent="0.2">
      <c r="A69" s="6">
        <v>80</v>
      </c>
      <c r="B69" s="4" t="s">
        <v>176</v>
      </c>
      <c r="C69" s="4" t="s">
        <v>328</v>
      </c>
      <c r="D69" s="4" t="s">
        <v>329</v>
      </c>
      <c r="E69" s="19" t="s">
        <v>28</v>
      </c>
      <c r="F69" s="46" t="s">
        <v>61</v>
      </c>
      <c r="G69" s="43">
        <v>972543</v>
      </c>
      <c r="H69" s="47"/>
      <c r="I69" s="42">
        <f t="shared" si="21"/>
        <v>972543</v>
      </c>
      <c r="J69" s="42">
        <f t="shared" si="25"/>
        <v>1015000</v>
      </c>
      <c r="K69" s="109">
        <f t="shared" si="16"/>
        <v>0</v>
      </c>
      <c r="L69" s="41" t="s">
        <v>30</v>
      </c>
      <c r="M69" s="48">
        <f t="shared" si="23"/>
        <v>972543</v>
      </c>
      <c r="N69" s="49">
        <f t="shared" si="24"/>
        <v>0</v>
      </c>
      <c r="O69" s="50" t="s">
        <v>178</v>
      </c>
      <c r="P69" s="32" t="s">
        <v>177</v>
      </c>
      <c r="Q69" s="19"/>
      <c r="S69" s="63" t="s">
        <v>30</v>
      </c>
      <c r="T69" s="63"/>
      <c r="U69" s="63" t="s">
        <v>30</v>
      </c>
      <c r="V69" s="63"/>
      <c r="W69" s="63" t="s">
        <v>62</v>
      </c>
      <c r="X69" s="63" t="s">
        <v>34</v>
      </c>
      <c r="Y69" s="63"/>
      <c r="Z69" s="63"/>
      <c r="AA69" s="63"/>
      <c r="AB69" s="165"/>
      <c r="AC69" s="165"/>
    </row>
    <row r="70" spans="1:29" x14ac:dyDescent="0.2">
      <c r="A70" s="6">
        <v>81</v>
      </c>
      <c r="B70" s="4" t="s">
        <v>179</v>
      </c>
      <c r="C70" s="4" t="s">
        <v>180</v>
      </c>
      <c r="D70" s="4" t="s">
        <v>330</v>
      </c>
      <c r="E70" s="19" t="s">
        <v>68</v>
      </c>
      <c r="F70" s="46" t="s">
        <v>29</v>
      </c>
      <c r="G70" s="43">
        <v>880857</v>
      </c>
      <c r="H70" s="47"/>
      <c r="I70" s="42">
        <f t="shared" si="21"/>
        <v>880857</v>
      </c>
      <c r="J70" s="42">
        <f t="shared" ref="J70:J71" si="27">ROUNDUP(I70*146.1/132,-3)</f>
        <v>975000</v>
      </c>
      <c r="K70" s="109">
        <f t="shared" si="16"/>
        <v>0</v>
      </c>
      <c r="L70" s="41" t="s">
        <v>30</v>
      </c>
      <c r="M70" s="48">
        <f t="shared" si="23"/>
        <v>880857</v>
      </c>
      <c r="N70" s="49">
        <f t="shared" si="24"/>
        <v>0</v>
      </c>
      <c r="O70" s="50" t="s">
        <v>31</v>
      </c>
      <c r="P70" s="32" t="s">
        <v>181</v>
      </c>
      <c r="Q70" s="19"/>
      <c r="R70" s="63"/>
      <c r="S70" s="63" t="s">
        <v>33</v>
      </c>
      <c r="T70" s="63"/>
      <c r="U70" s="63" t="s">
        <v>33</v>
      </c>
      <c r="V70" s="63"/>
      <c r="W70" s="63" t="s">
        <v>34</v>
      </c>
      <c r="X70" s="63" t="s">
        <v>34</v>
      </c>
      <c r="Y70" s="63"/>
      <c r="Z70" s="63"/>
      <c r="AA70" s="63"/>
      <c r="AB70" s="165" t="s">
        <v>33</v>
      </c>
      <c r="AC70" s="165"/>
    </row>
    <row r="71" spans="1:29" x14ac:dyDescent="0.2">
      <c r="A71" s="6">
        <v>85</v>
      </c>
      <c r="B71" s="4" t="s">
        <v>182</v>
      </c>
      <c r="C71" s="4" t="s">
        <v>332</v>
      </c>
      <c r="D71" s="4" t="s">
        <v>331</v>
      </c>
      <c r="E71" s="19" t="s">
        <v>183</v>
      </c>
      <c r="F71" s="46" t="s">
        <v>29</v>
      </c>
      <c r="G71" s="43">
        <v>2071569</v>
      </c>
      <c r="H71" s="47"/>
      <c r="I71" s="42">
        <f t="shared" si="21"/>
        <v>2071569</v>
      </c>
      <c r="J71" s="42">
        <f t="shared" si="27"/>
        <v>2293000</v>
      </c>
      <c r="K71" s="109">
        <f t="shared" si="16"/>
        <v>0</v>
      </c>
      <c r="L71" s="41" t="s">
        <v>30</v>
      </c>
      <c r="M71" s="48">
        <f t="shared" si="23"/>
        <v>2071569</v>
      </c>
      <c r="N71" s="49">
        <f t="shared" si="24"/>
        <v>0</v>
      </c>
      <c r="O71" s="50" t="s">
        <v>31</v>
      </c>
      <c r="P71" s="32" t="s">
        <v>184</v>
      </c>
      <c r="Q71" s="19"/>
      <c r="R71" s="63"/>
      <c r="S71" s="63"/>
      <c r="T71" s="63"/>
      <c r="U71" s="63"/>
      <c r="V71" s="63"/>
      <c r="W71" s="63" t="s">
        <v>34</v>
      </c>
      <c r="X71" s="63" t="s">
        <v>34</v>
      </c>
      <c r="Y71" s="63"/>
      <c r="Z71" s="63"/>
      <c r="AA71" s="63" t="s">
        <v>33</v>
      </c>
      <c r="AB71" s="165" t="s">
        <v>33</v>
      </c>
      <c r="AC71" s="165"/>
    </row>
    <row r="72" spans="1:29" x14ac:dyDescent="0.2">
      <c r="A72" s="6">
        <v>86</v>
      </c>
      <c r="B72" s="4" t="s">
        <v>185</v>
      </c>
      <c r="C72" s="4" t="s">
        <v>186</v>
      </c>
      <c r="D72" s="4"/>
      <c r="E72" s="19"/>
      <c r="F72" s="46" t="s">
        <v>61</v>
      </c>
      <c r="G72" s="43">
        <v>241187</v>
      </c>
      <c r="H72" s="47"/>
      <c r="I72" s="42">
        <f t="shared" si="21"/>
        <v>241187</v>
      </c>
      <c r="J72" s="42">
        <f t="shared" ref="J72" si="28">ROUNDUP(I72*123.6/118.5,-3)</f>
        <v>252000</v>
      </c>
      <c r="K72" s="109">
        <f t="shared" si="16"/>
        <v>0</v>
      </c>
      <c r="L72" s="41" t="s">
        <v>30</v>
      </c>
      <c r="M72" s="48">
        <f t="shared" si="23"/>
        <v>241187</v>
      </c>
      <c r="N72" s="49">
        <f t="shared" si="24"/>
        <v>0</v>
      </c>
      <c r="O72" s="50"/>
      <c r="P72" s="32">
        <v>59042221</v>
      </c>
      <c r="Q72" s="19"/>
      <c r="R72" s="63"/>
      <c r="S72" s="63"/>
      <c r="T72" s="63"/>
      <c r="U72" s="63"/>
      <c r="V72" s="63"/>
      <c r="W72" s="63" t="s">
        <v>62</v>
      </c>
      <c r="X72" s="63" t="s">
        <v>34</v>
      </c>
      <c r="Y72" s="63"/>
      <c r="Z72" s="63"/>
      <c r="AA72" s="63"/>
      <c r="AB72" s="165"/>
      <c r="AC72" s="165"/>
    </row>
    <row r="73" spans="1:29" x14ac:dyDescent="0.2">
      <c r="A73" s="6">
        <v>88</v>
      </c>
      <c r="B73" s="4" t="s">
        <v>187</v>
      </c>
      <c r="C73" s="4" t="s">
        <v>188</v>
      </c>
      <c r="D73" s="4" t="s">
        <v>333</v>
      </c>
      <c r="E73" s="19" t="s">
        <v>94</v>
      </c>
      <c r="F73" s="46" t="s">
        <v>61</v>
      </c>
      <c r="G73" s="43">
        <v>32918</v>
      </c>
      <c r="H73" s="47"/>
      <c r="I73" s="42">
        <f t="shared" si="21"/>
        <v>32918</v>
      </c>
      <c r="J73" s="42">
        <f t="shared" ref="J73:J83" si="29">ROUNDUP(I73*146.1/132,-3)</f>
        <v>37000</v>
      </c>
      <c r="K73" s="109">
        <f t="shared" si="16"/>
        <v>0</v>
      </c>
      <c r="L73" s="41" t="s">
        <v>30</v>
      </c>
      <c r="M73" s="48">
        <f t="shared" si="23"/>
        <v>32918</v>
      </c>
      <c r="N73" s="49">
        <f t="shared" si="24"/>
        <v>0</v>
      </c>
      <c r="O73" s="50"/>
      <c r="P73" s="32">
        <v>65401401</v>
      </c>
      <c r="Q73" s="19"/>
      <c r="R73" s="63"/>
      <c r="S73" s="63"/>
      <c r="T73" s="63"/>
      <c r="U73" s="63"/>
      <c r="V73" s="63"/>
      <c r="W73" s="63" t="s">
        <v>34</v>
      </c>
      <c r="X73" s="63" t="s">
        <v>34</v>
      </c>
      <c r="Y73" s="63"/>
      <c r="Z73" s="63"/>
      <c r="AA73" s="63"/>
      <c r="AB73" s="165"/>
      <c r="AC73" s="165"/>
    </row>
    <row r="74" spans="1:29" x14ac:dyDescent="0.2">
      <c r="A74" s="6">
        <v>89</v>
      </c>
      <c r="B74" s="4" t="s">
        <v>189</v>
      </c>
      <c r="C74" s="4" t="s">
        <v>190</v>
      </c>
      <c r="D74" s="4" t="s">
        <v>333</v>
      </c>
      <c r="E74" s="19" t="s">
        <v>94</v>
      </c>
      <c r="F74" s="46" t="s">
        <v>29</v>
      </c>
      <c r="G74" s="43">
        <v>1241490</v>
      </c>
      <c r="H74" s="47"/>
      <c r="I74" s="42">
        <f t="shared" si="21"/>
        <v>1241490</v>
      </c>
      <c r="J74" s="42">
        <f t="shared" si="29"/>
        <v>1375000</v>
      </c>
      <c r="K74" s="109">
        <f t="shared" si="16"/>
        <v>0</v>
      </c>
      <c r="L74" s="41" t="s">
        <v>30</v>
      </c>
      <c r="M74" s="48">
        <f t="shared" si="23"/>
        <v>1241490</v>
      </c>
      <c r="N74" s="49">
        <f t="shared" si="24"/>
        <v>0</v>
      </c>
      <c r="O74" s="50" t="s">
        <v>31</v>
      </c>
      <c r="P74" s="32" t="s">
        <v>191</v>
      </c>
      <c r="Q74" s="19"/>
      <c r="R74" s="63"/>
      <c r="S74" s="63" t="s">
        <v>30</v>
      </c>
      <c r="T74" s="63"/>
      <c r="U74" s="63" t="s">
        <v>30</v>
      </c>
      <c r="V74" s="63"/>
      <c r="W74" s="63" t="s">
        <v>34</v>
      </c>
      <c r="X74" s="63" t="s">
        <v>30</v>
      </c>
      <c r="Y74" s="63"/>
      <c r="Z74" s="63" t="s">
        <v>33</v>
      </c>
      <c r="AA74" s="63"/>
      <c r="AB74" s="165" t="s">
        <v>33</v>
      </c>
      <c r="AC74" s="165"/>
    </row>
    <row r="75" spans="1:29" x14ac:dyDescent="0.2">
      <c r="A75" s="6">
        <v>90</v>
      </c>
      <c r="B75" s="4" t="s">
        <v>189</v>
      </c>
      <c r="C75" s="4" t="s">
        <v>192</v>
      </c>
      <c r="D75" s="4" t="s">
        <v>333</v>
      </c>
      <c r="E75" s="19" t="s">
        <v>94</v>
      </c>
      <c r="F75" s="46" t="s">
        <v>29</v>
      </c>
      <c r="G75" s="43">
        <v>1275974</v>
      </c>
      <c r="H75" s="47"/>
      <c r="I75" s="42">
        <f t="shared" si="21"/>
        <v>1275974</v>
      </c>
      <c r="J75" s="42">
        <f t="shared" si="29"/>
        <v>1413000</v>
      </c>
      <c r="K75" s="109">
        <f t="shared" si="16"/>
        <v>0</v>
      </c>
      <c r="L75" s="41" t="s">
        <v>30</v>
      </c>
      <c r="M75" s="48">
        <f t="shared" si="23"/>
        <v>1275974</v>
      </c>
      <c r="N75" s="49">
        <f t="shared" si="24"/>
        <v>0</v>
      </c>
      <c r="O75" s="50" t="s">
        <v>193</v>
      </c>
      <c r="P75" s="32" t="s">
        <v>191</v>
      </c>
      <c r="Q75" s="19"/>
      <c r="R75" s="63"/>
      <c r="S75" s="63"/>
      <c r="T75" s="63"/>
      <c r="U75" s="63"/>
      <c r="V75" s="63"/>
      <c r="W75" s="63" t="s">
        <v>34</v>
      </c>
      <c r="X75" s="63" t="s">
        <v>30</v>
      </c>
      <c r="Y75" s="63"/>
      <c r="Z75" s="63" t="s">
        <v>33</v>
      </c>
      <c r="AA75" s="63" t="s">
        <v>33</v>
      </c>
      <c r="AB75" s="165" t="s">
        <v>33</v>
      </c>
      <c r="AC75" s="165"/>
    </row>
    <row r="76" spans="1:29" x14ac:dyDescent="0.2">
      <c r="A76" s="6">
        <v>91</v>
      </c>
      <c r="B76" s="4" t="s">
        <v>194</v>
      </c>
      <c r="C76" s="4" t="s">
        <v>195</v>
      </c>
      <c r="D76" s="4" t="s">
        <v>334</v>
      </c>
      <c r="E76" s="19" t="s">
        <v>28</v>
      </c>
      <c r="F76" s="46" t="s">
        <v>29</v>
      </c>
      <c r="G76" s="43">
        <v>46930</v>
      </c>
      <c r="H76" s="47"/>
      <c r="I76" s="42">
        <f t="shared" si="21"/>
        <v>46930</v>
      </c>
      <c r="J76" s="42">
        <f t="shared" si="29"/>
        <v>52000</v>
      </c>
      <c r="K76" s="109">
        <f t="shared" si="16"/>
        <v>0</v>
      </c>
      <c r="L76" s="41" t="s">
        <v>30</v>
      </c>
      <c r="M76" s="48">
        <f t="shared" si="23"/>
        <v>46930</v>
      </c>
      <c r="N76" s="49">
        <f t="shared" si="24"/>
        <v>0</v>
      </c>
      <c r="O76" s="50"/>
      <c r="P76" s="32" t="s">
        <v>196</v>
      </c>
      <c r="Q76" s="19"/>
      <c r="R76" s="63"/>
      <c r="S76" s="63" t="s">
        <v>33</v>
      </c>
      <c r="T76" s="63"/>
      <c r="U76" s="63" t="s">
        <v>33</v>
      </c>
      <c r="V76" s="63"/>
      <c r="W76" s="63" t="s">
        <v>34</v>
      </c>
      <c r="X76" s="63" t="s">
        <v>34</v>
      </c>
      <c r="Y76" s="63"/>
      <c r="Z76" s="63"/>
      <c r="AA76" s="63" t="s">
        <v>33</v>
      </c>
      <c r="AB76" s="165" t="s">
        <v>33</v>
      </c>
      <c r="AC76" s="165"/>
    </row>
    <row r="77" spans="1:29" x14ac:dyDescent="0.2">
      <c r="A77" s="6">
        <v>92</v>
      </c>
      <c r="B77" s="4" t="s">
        <v>194</v>
      </c>
      <c r="C77" s="4" t="s">
        <v>195</v>
      </c>
      <c r="D77" s="4" t="s">
        <v>334</v>
      </c>
      <c r="E77" s="19" t="s">
        <v>28</v>
      </c>
      <c r="F77" s="46" t="s">
        <v>61</v>
      </c>
      <c r="G77" s="43">
        <v>21049</v>
      </c>
      <c r="H77" s="47"/>
      <c r="I77" s="42">
        <f t="shared" si="21"/>
        <v>21049</v>
      </c>
      <c r="J77" s="42">
        <f t="shared" ref="J77" si="30">ROUNDUP(I77*123.6/118.5,-3)</f>
        <v>22000</v>
      </c>
      <c r="K77" s="109">
        <f t="shared" si="16"/>
        <v>0</v>
      </c>
      <c r="L77" s="41" t="s">
        <v>30</v>
      </c>
      <c r="M77" s="48">
        <f t="shared" si="23"/>
        <v>21049</v>
      </c>
      <c r="N77" s="49">
        <f t="shared" si="24"/>
        <v>0</v>
      </c>
      <c r="O77" s="50"/>
      <c r="P77" s="32" t="s">
        <v>196</v>
      </c>
      <c r="Q77" s="19"/>
      <c r="R77" s="63"/>
      <c r="S77" s="63"/>
      <c r="T77" s="63"/>
      <c r="U77" s="63"/>
      <c r="V77" s="63"/>
      <c r="W77" s="63" t="s">
        <v>62</v>
      </c>
      <c r="X77" s="63" t="s">
        <v>34</v>
      </c>
      <c r="Y77" s="63"/>
      <c r="Z77" s="63"/>
      <c r="AA77" s="63"/>
      <c r="AB77" s="165"/>
      <c r="AC77" s="165"/>
    </row>
    <row r="78" spans="1:29" x14ac:dyDescent="0.2">
      <c r="A78" s="6">
        <v>93</v>
      </c>
      <c r="B78" s="4" t="s">
        <v>197</v>
      </c>
      <c r="C78" s="4" t="s">
        <v>195</v>
      </c>
      <c r="D78" s="4" t="s">
        <v>334</v>
      </c>
      <c r="E78" s="19" t="s">
        <v>28</v>
      </c>
      <c r="F78" s="46" t="s">
        <v>29</v>
      </c>
      <c r="G78" s="43">
        <v>171739</v>
      </c>
      <c r="H78" s="47"/>
      <c r="I78" s="42">
        <f t="shared" si="21"/>
        <v>171739</v>
      </c>
      <c r="J78" s="42">
        <f t="shared" si="29"/>
        <v>191000</v>
      </c>
      <c r="K78" s="109">
        <f t="shared" si="16"/>
        <v>0</v>
      </c>
      <c r="L78" s="41" t="s">
        <v>30</v>
      </c>
      <c r="M78" s="48">
        <f t="shared" si="23"/>
        <v>171739</v>
      </c>
      <c r="N78" s="49">
        <f t="shared" si="24"/>
        <v>0</v>
      </c>
      <c r="O78" s="50"/>
      <c r="P78" s="32" t="s">
        <v>196</v>
      </c>
      <c r="Q78" s="19"/>
      <c r="R78" s="63"/>
      <c r="S78" s="63"/>
      <c r="T78" s="63"/>
      <c r="U78" s="63"/>
      <c r="V78" s="63"/>
      <c r="W78" s="63" t="s">
        <v>62</v>
      </c>
      <c r="X78" s="63" t="s">
        <v>34</v>
      </c>
      <c r="Y78" s="63"/>
      <c r="Z78" s="63"/>
      <c r="AA78" s="63" t="s">
        <v>33</v>
      </c>
      <c r="AB78" s="165" t="s">
        <v>33</v>
      </c>
      <c r="AC78" s="165"/>
    </row>
    <row r="79" spans="1:29" x14ac:dyDescent="0.2">
      <c r="A79" s="6">
        <v>94</v>
      </c>
      <c r="B79" s="4" t="s">
        <v>198</v>
      </c>
      <c r="C79" s="4" t="s">
        <v>199</v>
      </c>
      <c r="D79" s="4"/>
      <c r="E79" s="19" t="s">
        <v>28</v>
      </c>
      <c r="F79" s="46" t="s">
        <v>61</v>
      </c>
      <c r="G79" s="43">
        <v>385</v>
      </c>
      <c r="H79" s="47"/>
      <c r="I79" s="42">
        <f t="shared" si="21"/>
        <v>385</v>
      </c>
      <c r="J79" s="42">
        <f t="shared" ref="J79" si="31">ROUNDUP(I79*123.6/118.5,-3)</f>
        <v>1000</v>
      </c>
      <c r="K79" s="109">
        <f t="shared" si="16"/>
        <v>0</v>
      </c>
      <c r="L79" s="41" t="s">
        <v>30</v>
      </c>
      <c r="M79" s="48">
        <f t="shared" si="23"/>
        <v>385</v>
      </c>
      <c r="N79" s="49">
        <f t="shared" si="24"/>
        <v>0</v>
      </c>
      <c r="O79" s="50"/>
      <c r="P79" s="32">
        <v>65401401</v>
      </c>
      <c r="Q79" s="19"/>
      <c r="R79" s="63"/>
      <c r="S79" s="63"/>
      <c r="T79" s="63"/>
      <c r="U79" s="63"/>
      <c r="V79" s="63"/>
      <c r="W79" s="63" t="s">
        <v>62</v>
      </c>
      <c r="X79" s="63" t="s">
        <v>34</v>
      </c>
      <c r="Y79" s="63"/>
      <c r="Z79" s="63"/>
      <c r="AA79" s="63"/>
      <c r="AB79" s="165"/>
      <c r="AC79" s="165"/>
    </row>
    <row r="80" spans="1:29" x14ac:dyDescent="0.2">
      <c r="A80" s="6">
        <v>95</v>
      </c>
      <c r="B80" s="4" t="s">
        <v>200</v>
      </c>
      <c r="C80" s="4" t="s">
        <v>201</v>
      </c>
      <c r="D80" s="4" t="s">
        <v>335</v>
      </c>
      <c r="E80" s="19" t="s">
        <v>68</v>
      </c>
      <c r="F80" s="46" t="s">
        <v>29</v>
      </c>
      <c r="G80" s="43">
        <v>1928229</v>
      </c>
      <c r="H80" s="47"/>
      <c r="I80" s="42">
        <f t="shared" si="21"/>
        <v>1928229</v>
      </c>
      <c r="J80" s="42">
        <f t="shared" si="29"/>
        <v>2135000</v>
      </c>
      <c r="K80" s="109">
        <f t="shared" si="16"/>
        <v>0</v>
      </c>
      <c r="L80" s="41" t="s">
        <v>30</v>
      </c>
      <c r="M80" s="48">
        <f t="shared" si="23"/>
        <v>1928229</v>
      </c>
      <c r="N80" s="49">
        <f t="shared" si="24"/>
        <v>0</v>
      </c>
      <c r="O80" s="50" t="s">
        <v>202</v>
      </c>
      <c r="P80" s="32" t="s">
        <v>203</v>
      </c>
      <c r="Q80" s="19"/>
      <c r="R80" s="63"/>
      <c r="S80" s="63" t="s">
        <v>30</v>
      </c>
      <c r="T80" s="63"/>
      <c r="U80" s="63" t="s">
        <v>30</v>
      </c>
      <c r="V80" s="63"/>
      <c r="W80" s="63" t="s">
        <v>34</v>
      </c>
      <c r="X80" s="63" t="s">
        <v>34</v>
      </c>
      <c r="Y80" s="63"/>
      <c r="Z80" s="63"/>
      <c r="AA80" s="63" t="s">
        <v>33</v>
      </c>
      <c r="AB80" s="165" t="s">
        <v>33</v>
      </c>
      <c r="AC80" s="165"/>
    </row>
    <row r="81" spans="1:29" x14ac:dyDescent="0.2">
      <c r="A81" s="6">
        <v>97</v>
      </c>
      <c r="B81" s="4" t="s">
        <v>204</v>
      </c>
      <c r="C81" s="4" t="s">
        <v>205</v>
      </c>
      <c r="D81" s="4" t="s">
        <v>336</v>
      </c>
      <c r="E81" s="19" t="s">
        <v>183</v>
      </c>
      <c r="F81" s="46" t="s">
        <v>61</v>
      </c>
      <c r="G81" s="43">
        <v>7717</v>
      </c>
      <c r="H81" s="47"/>
      <c r="I81" s="42">
        <f t="shared" si="21"/>
        <v>7717</v>
      </c>
      <c r="J81" s="42">
        <f t="shared" ref="J81" si="32">ROUNDUP(I81*123.6/118.5,-3)</f>
        <v>9000</v>
      </c>
      <c r="K81" s="109">
        <f t="shared" si="16"/>
        <v>0</v>
      </c>
      <c r="L81" s="41" t="s">
        <v>30</v>
      </c>
      <c r="M81" s="48">
        <f t="shared" si="23"/>
        <v>7717</v>
      </c>
      <c r="N81" s="49">
        <f t="shared" si="24"/>
        <v>0</v>
      </c>
      <c r="O81" s="50"/>
      <c r="P81" s="32">
        <v>65401401</v>
      </c>
      <c r="Q81" s="19"/>
      <c r="R81" s="160"/>
      <c r="S81" s="63"/>
      <c r="T81" s="63"/>
      <c r="U81" s="63"/>
      <c r="V81" s="63"/>
      <c r="W81" s="63" t="s">
        <v>62</v>
      </c>
      <c r="X81" s="63" t="s">
        <v>34</v>
      </c>
      <c r="Y81" s="63"/>
      <c r="Z81" s="63"/>
      <c r="AA81" s="63"/>
      <c r="AB81" s="165"/>
      <c r="AC81" s="165"/>
    </row>
    <row r="82" spans="1:29" x14ac:dyDescent="0.2">
      <c r="A82" s="6">
        <v>98</v>
      </c>
      <c r="B82" s="4" t="s">
        <v>97</v>
      </c>
      <c r="C82" s="4" t="s">
        <v>206</v>
      </c>
      <c r="D82" s="4" t="s">
        <v>337</v>
      </c>
      <c r="E82" s="19" t="s">
        <v>28</v>
      </c>
      <c r="F82" s="46" t="s">
        <v>29</v>
      </c>
      <c r="G82" s="43">
        <v>194825</v>
      </c>
      <c r="H82" s="47"/>
      <c r="I82" s="42">
        <f t="shared" si="21"/>
        <v>194825</v>
      </c>
      <c r="J82" s="42">
        <f t="shared" si="29"/>
        <v>216000</v>
      </c>
      <c r="K82" s="109">
        <f t="shared" si="16"/>
        <v>0</v>
      </c>
      <c r="L82" s="41" t="s">
        <v>30</v>
      </c>
      <c r="M82" s="48">
        <f t="shared" si="23"/>
        <v>194825</v>
      </c>
      <c r="N82" s="49">
        <f t="shared" si="24"/>
        <v>0</v>
      </c>
      <c r="O82" s="50" t="s">
        <v>173</v>
      </c>
      <c r="P82" s="32" t="s">
        <v>99</v>
      </c>
      <c r="Q82" s="19"/>
      <c r="R82" s="161"/>
      <c r="S82" s="63" t="s">
        <v>39</v>
      </c>
      <c r="T82" s="63"/>
      <c r="U82" s="63" t="s">
        <v>33</v>
      </c>
      <c r="V82" s="63"/>
      <c r="W82" s="63" t="s">
        <v>34</v>
      </c>
      <c r="X82" s="63" t="s">
        <v>34</v>
      </c>
      <c r="Y82" s="63"/>
      <c r="Z82" s="63"/>
      <c r="AA82" s="63" t="s">
        <v>33</v>
      </c>
      <c r="AB82" s="165" t="s">
        <v>33</v>
      </c>
      <c r="AC82" s="165"/>
    </row>
    <row r="83" spans="1:29" x14ac:dyDescent="0.2">
      <c r="A83" s="6">
        <v>99</v>
      </c>
      <c r="B83" s="4" t="s">
        <v>97</v>
      </c>
      <c r="C83" s="4" t="s">
        <v>207</v>
      </c>
      <c r="D83" s="4" t="s">
        <v>337</v>
      </c>
      <c r="E83" s="19" t="s">
        <v>28</v>
      </c>
      <c r="F83" s="46" t="s">
        <v>29</v>
      </c>
      <c r="G83" s="43">
        <v>194825</v>
      </c>
      <c r="H83" s="47"/>
      <c r="I83" s="42">
        <f t="shared" si="21"/>
        <v>194825</v>
      </c>
      <c r="J83" s="42">
        <f t="shared" si="29"/>
        <v>216000</v>
      </c>
      <c r="K83" s="109">
        <f t="shared" si="16"/>
        <v>0</v>
      </c>
      <c r="L83" s="41" t="s">
        <v>30</v>
      </c>
      <c r="M83" s="48">
        <f t="shared" si="23"/>
        <v>194825</v>
      </c>
      <c r="N83" s="49">
        <f t="shared" si="24"/>
        <v>0</v>
      </c>
      <c r="O83" s="50" t="s">
        <v>173</v>
      </c>
      <c r="P83" s="32" t="s">
        <v>99</v>
      </c>
      <c r="Q83" s="19"/>
      <c r="R83" s="161"/>
      <c r="S83" s="63" t="s">
        <v>39</v>
      </c>
      <c r="T83" s="63"/>
      <c r="U83" s="63" t="s">
        <v>33</v>
      </c>
      <c r="V83" s="63"/>
      <c r="W83" s="63" t="s">
        <v>34</v>
      </c>
      <c r="X83" s="63" t="s">
        <v>34</v>
      </c>
      <c r="Y83" s="63"/>
      <c r="Z83" s="63"/>
      <c r="AA83" s="63" t="s">
        <v>33</v>
      </c>
      <c r="AB83" s="165" t="s">
        <v>30</v>
      </c>
      <c r="AC83" s="165"/>
    </row>
    <row r="84" spans="1:29" x14ac:dyDescent="0.2">
      <c r="A84" s="6">
        <v>101</v>
      </c>
      <c r="B84" s="4" t="s">
        <v>208</v>
      </c>
      <c r="C84" s="4" t="s">
        <v>209</v>
      </c>
      <c r="D84" s="4" t="s">
        <v>338</v>
      </c>
      <c r="E84" s="19" t="s">
        <v>28</v>
      </c>
      <c r="F84" s="46" t="s">
        <v>61</v>
      </c>
      <c r="G84" s="43">
        <v>227</v>
      </c>
      <c r="H84" s="47"/>
      <c r="I84" s="42">
        <f t="shared" si="21"/>
        <v>227</v>
      </c>
      <c r="J84" s="42">
        <f t="shared" ref="J84" si="33">ROUNDUP(I84*123.6/118.5,-3)</f>
        <v>1000</v>
      </c>
      <c r="K84" s="109">
        <f t="shared" si="16"/>
        <v>0</v>
      </c>
      <c r="L84" s="41" t="s">
        <v>30</v>
      </c>
      <c r="M84" s="48">
        <f t="shared" si="23"/>
        <v>227</v>
      </c>
      <c r="N84" s="49">
        <f t="shared" si="24"/>
        <v>0</v>
      </c>
      <c r="O84" s="50"/>
      <c r="P84" s="32">
        <v>65401401</v>
      </c>
      <c r="Q84" s="19"/>
      <c r="R84" s="161"/>
      <c r="S84" s="63"/>
      <c r="T84" s="63"/>
      <c r="U84" s="63"/>
      <c r="V84" s="63"/>
      <c r="W84" s="63" t="s">
        <v>62</v>
      </c>
      <c r="X84" s="63" t="s">
        <v>34</v>
      </c>
      <c r="Y84" s="63"/>
      <c r="Z84" s="63"/>
      <c r="AA84" s="63"/>
      <c r="AB84" s="165"/>
      <c r="AC84" s="165"/>
    </row>
    <row r="85" spans="1:29" x14ac:dyDescent="0.2">
      <c r="A85" s="6">
        <v>105</v>
      </c>
      <c r="B85" s="4" t="s">
        <v>210</v>
      </c>
      <c r="C85" s="4" t="s">
        <v>211</v>
      </c>
      <c r="D85" s="4" t="s">
        <v>321</v>
      </c>
      <c r="E85" s="19" t="s">
        <v>94</v>
      </c>
      <c r="F85" s="46" t="s">
        <v>29</v>
      </c>
      <c r="G85" s="43">
        <v>419703</v>
      </c>
      <c r="H85" s="47"/>
      <c r="I85" s="42">
        <f t="shared" si="21"/>
        <v>419703</v>
      </c>
      <c r="J85" s="42">
        <f t="shared" ref="J85:J92" si="34">ROUNDUP(I85*146.1/132,-3)</f>
        <v>465000</v>
      </c>
      <c r="K85" s="109">
        <f t="shared" si="16"/>
        <v>0</v>
      </c>
      <c r="L85" s="41" t="s">
        <v>30</v>
      </c>
      <c r="M85" s="48">
        <f t="shared" si="23"/>
        <v>419703</v>
      </c>
      <c r="N85" s="49">
        <f t="shared" si="24"/>
        <v>0</v>
      </c>
      <c r="O85" s="50" t="s">
        <v>31</v>
      </c>
      <c r="P85" s="32" t="s">
        <v>212</v>
      </c>
      <c r="Q85" s="19"/>
      <c r="R85" s="161"/>
      <c r="S85" s="63"/>
      <c r="T85" s="63"/>
      <c r="U85" s="63"/>
      <c r="V85" s="63"/>
      <c r="W85" s="63" t="s">
        <v>34</v>
      </c>
      <c r="X85" s="63" t="s">
        <v>34</v>
      </c>
      <c r="Y85" s="63"/>
      <c r="Z85" s="63"/>
      <c r="AA85" s="63"/>
      <c r="AB85" s="165" t="s">
        <v>33</v>
      </c>
      <c r="AC85" s="165"/>
    </row>
    <row r="86" spans="1:29" x14ac:dyDescent="0.2">
      <c r="A86" s="6">
        <v>107</v>
      </c>
      <c r="B86" s="4" t="s">
        <v>213</v>
      </c>
      <c r="C86" s="4" t="s">
        <v>214</v>
      </c>
      <c r="D86" s="4"/>
      <c r="E86" s="19" t="s">
        <v>28</v>
      </c>
      <c r="F86" s="46" t="s">
        <v>29</v>
      </c>
      <c r="G86" s="43">
        <v>10973</v>
      </c>
      <c r="H86" s="47"/>
      <c r="I86" s="42">
        <f t="shared" si="21"/>
        <v>10973</v>
      </c>
      <c r="J86" s="42">
        <f t="shared" si="34"/>
        <v>13000</v>
      </c>
      <c r="K86" s="109">
        <f t="shared" si="16"/>
        <v>0</v>
      </c>
      <c r="L86" s="41" t="s">
        <v>30</v>
      </c>
      <c r="M86" s="48">
        <f t="shared" si="23"/>
        <v>10973</v>
      </c>
      <c r="N86" s="49">
        <f t="shared" si="24"/>
        <v>0</v>
      </c>
      <c r="O86" s="50"/>
      <c r="P86" s="32" t="s">
        <v>215</v>
      </c>
      <c r="Q86" s="19"/>
      <c r="R86" s="161"/>
      <c r="S86" s="63"/>
      <c r="T86" s="63"/>
      <c r="U86" s="63"/>
      <c r="V86" s="63"/>
      <c r="W86" s="63" t="s">
        <v>34</v>
      </c>
      <c r="X86" s="63" t="s">
        <v>34</v>
      </c>
      <c r="Y86" s="63"/>
      <c r="Z86" s="63"/>
      <c r="AA86" s="63" t="s">
        <v>33</v>
      </c>
      <c r="AB86" s="165" t="s">
        <v>33</v>
      </c>
      <c r="AC86" s="165"/>
    </row>
    <row r="87" spans="1:29" x14ac:dyDescent="0.2">
      <c r="A87" s="6">
        <v>108</v>
      </c>
      <c r="B87" s="4" t="s">
        <v>216</v>
      </c>
      <c r="C87" s="4" t="s">
        <v>217</v>
      </c>
      <c r="D87" s="4" t="s">
        <v>339</v>
      </c>
      <c r="E87" s="19" t="s">
        <v>28</v>
      </c>
      <c r="F87" s="46" t="s">
        <v>29</v>
      </c>
      <c r="G87" s="43">
        <v>2920845</v>
      </c>
      <c r="H87" s="47"/>
      <c r="I87" s="42">
        <f t="shared" si="21"/>
        <v>2920845</v>
      </c>
      <c r="J87" s="42">
        <f t="shared" si="34"/>
        <v>3233000</v>
      </c>
      <c r="K87" s="109">
        <f t="shared" si="16"/>
        <v>0</v>
      </c>
      <c r="L87" s="41" t="s">
        <v>30</v>
      </c>
      <c r="M87" s="48">
        <f t="shared" si="23"/>
        <v>2920845</v>
      </c>
      <c r="N87" s="49">
        <f t="shared" si="24"/>
        <v>0</v>
      </c>
      <c r="O87" s="50"/>
      <c r="P87" s="32" t="s">
        <v>218</v>
      </c>
      <c r="Q87" s="19"/>
      <c r="R87" s="18" t="s">
        <v>219</v>
      </c>
      <c r="S87" s="63" t="s">
        <v>30</v>
      </c>
      <c r="T87" s="63"/>
      <c r="U87" s="63" t="s">
        <v>165</v>
      </c>
      <c r="V87" s="63"/>
      <c r="W87" s="63" t="s">
        <v>34</v>
      </c>
      <c r="X87" s="63" t="s">
        <v>34</v>
      </c>
      <c r="Y87" s="63"/>
      <c r="Z87" s="63" t="s">
        <v>104</v>
      </c>
      <c r="AA87" s="63" t="s">
        <v>33</v>
      </c>
      <c r="AB87" s="165" t="s">
        <v>33</v>
      </c>
      <c r="AC87" s="165"/>
    </row>
    <row r="88" spans="1:29" x14ac:dyDescent="0.2">
      <c r="A88" s="6">
        <v>109</v>
      </c>
      <c r="B88" s="4" t="s">
        <v>220</v>
      </c>
      <c r="C88" s="4" t="s">
        <v>221</v>
      </c>
      <c r="D88" s="4" t="s">
        <v>340</v>
      </c>
      <c r="E88" s="19" t="s">
        <v>183</v>
      </c>
      <c r="F88" s="46" t="s">
        <v>29</v>
      </c>
      <c r="G88" s="43">
        <v>544059</v>
      </c>
      <c r="H88" s="47"/>
      <c r="I88" s="42">
        <f t="shared" si="21"/>
        <v>544059</v>
      </c>
      <c r="J88" s="42">
        <f t="shared" si="34"/>
        <v>603000</v>
      </c>
      <c r="K88" s="109">
        <f t="shared" si="16"/>
        <v>0</v>
      </c>
      <c r="L88" s="41" t="s">
        <v>30</v>
      </c>
      <c r="M88" s="48">
        <f t="shared" si="23"/>
        <v>544059</v>
      </c>
      <c r="N88" s="49">
        <f t="shared" si="24"/>
        <v>0</v>
      </c>
      <c r="O88" s="50" t="s">
        <v>31</v>
      </c>
      <c r="P88" s="32" t="s">
        <v>222</v>
      </c>
      <c r="Q88" s="19"/>
      <c r="R88" s="161"/>
      <c r="S88" s="63" t="s">
        <v>33</v>
      </c>
      <c r="T88" s="63"/>
      <c r="U88" s="63" t="s">
        <v>30</v>
      </c>
      <c r="V88" s="63"/>
      <c r="W88" s="63" t="s">
        <v>34</v>
      </c>
      <c r="X88" s="63" t="s">
        <v>34</v>
      </c>
      <c r="Y88" s="63"/>
      <c r="Z88" s="63"/>
      <c r="AA88" s="63" t="s">
        <v>33</v>
      </c>
      <c r="AB88" s="165" t="s">
        <v>33</v>
      </c>
      <c r="AC88" s="165"/>
    </row>
    <row r="89" spans="1:29" x14ac:dyDescent="0.2">
      <c r="A89" s="6">
        <v>114</v>
      </c>
      <c r="B89" s="4" t="s">
        <v>223</v>
      </c>
      <c r="C89" s="4" t="s">
        <v>224</v>
      </c>
      <c r="D89" s="4" t="s">
        <v>341</v>
      </c>
      <c r="E89" s="19" t="s">
        <v>28</v>
      </c>
      <c r="F89" s="46" t="s">
        <v>29</v>
      </c>
      <c r="G89" s="43">
        <v>2195</v>
      </c>
      <c r="H89" s="47"/>
      <c r="I89" s="42">
        <f t="shared" si="21"/>
        <v>2195</v>
      </c>
      <c r="J89" s="42">
        <f t="shared" si="34"/>
        <v>3000</v>
      </c>
      <c r="K89" s="109">
        <f t="shared" si="16"/>
        <v>0</v>
      </c>
      <c r="L89" s="41" t="s">
        <v>30</v>
      </c>
      <c r="M89" s="48">
        <f t="shared" si="23"/>
        <v>2195</v>
      </c>
      <c r="N89" s="49">
        <f t="shared" si="24"/>
        <v>0</v>
      </c>
      <c r="O89" s="50"/>
      <c r="P89" s="32" t="s">
        <v>113</v>
      </c>
      <c r="Q89" s="19"/>
      <c r="R89" s="161"/>
      <c r="S89" s="63"/>
      <c r="T89" s="63"/>
      <c r="U89" s="63"/>
      <c r="V89" s="63"/>
      <c r="W89" s="63" t="s">
        <v>34</v>
      </c>
      <c r="X89" s="63" t="s">
        <v>34</v>
      </c>
      <c r="Y89" s="63"/>
      <c r="Z89" s="63"/>
      <c r="AA89" s="63"/>
      <c r="AB89" s="165" t="s">
        <v>33</v>
      </c>
      <c r="AC89" s="165" t="s">
        <v>298</v>
      </c>
    </row>
    <row r="90" spans="1:29" x14ac:dyDescent="0.2">
      <c r="A90" s="6">
        <v>117</v>
      </c>
      <c r="B90" s="4" t="s">
        <v>225</v>
      </c>
      <c r="C90" s="4" t="s">
        <v>226</v>
      </c>
      <c r="D90" s="4" t="s">
        <v>342</v>
      </c>
      <c r="E90" s="19" t="s">
        <v>28</v>
      </c>
      <c r="F90" s="46" t="s">
        <v>29</v>
      </c>
      <c r="G90" s="43">
        <v>310891</v>
      </c>
      <c r="H90" s="47"/>
      <c r="I90" s="42">
        <f t="shared" si="21"/>
        <v>310891</v>
      </c>
      <c r="J90" s="42">
        <f t="shared" si="34"/>
        <v>345000</v>
      </c>
      <c r="K90" s="109">
        <f t="shared" si="16"/>
        <v>0</v>
      </c>
      <c r="L90" s="41" t="s">
        <v>30</v>
      </c>
      <c r="M90" s="48">
        <f t="shared" si="23"/>
        <v>310891</v>
      </c>
      <c r="N90" s="49">
        <f t="shared" si="24"/>
        <v>0</v>
      </c>
      <c r="O90" s="115" t="s">
        <v>227</v>
      </c>
      <c r="P90" s="32" t="s">
        <v>228</v>
      </c>
      <c r="Q90" s="19"/>
      <c r="R90" s="161"/>
      <c r="S90" s="63"/>
      <c r="T90" s="63"/>
      <c r="U90" s="63"/>
      <c r="V90" s="63"/>
      <c r="W90" s="63" t="s">
        <v>34</v>
      </c>
      <c r="X90" s="63" t="s">
        <v>34</v>
      </c>
      <c r="Y90" s="63"/>
      <c r="Z90" s="63"/>
      <c r="AA90" s="63"/>
      <c r="AB90" s="165" t="s">
        <v>33</v>
      </c>
      <c r="AC90" s="165"/>
    </row>
    <row r="91" spans="1:29" x14ac:dyDescent="0.2">
      <c r="A91" s="6">
        <v>118</v>
      </c>
      <c r="B91" s="4" t="s">
        <v>229</v>
      </c>
      <c r="C91" s="4" t="s">
        <v>230</v>
      </c>
      <c r="D91" s="4" t="s">
        <v>342</v>
      </c>
      <c r="E91" s="19" t="s">
        <v>28</v>
      </c>
      <c r="F91" s="46" t="s">
        <v>29</v>
      </c>
      <c r="G91" s="43">
        <v>309854</v>
      </c>
      <c r="H91" s="47"/>
      <c r="I91" s="42">
        <f t="shared" si="21"/>
        <v>309854</v>
      </c>
      <c r="J91" s="42">
        <f t="shared" si="34"/>
        <v>343000</v>
      </c>
      <c r="K91" s="109">
        <f t="shared" si="16"/>
        <v>0</v>
      </c>
      <c r="L91" s="41" t="s">
        <v>30</v>
      </c>
      <c r="M91" s="48">
        <f t="shared" si="23"/>
        <v>309854</v>
      </c>
      <c r="N91" s="49">
        <f t="shared" si="24"/>
        <v>0</v>
      </c>
      <c r="O91" s="50" t="s">
        <v>31</v>
      </c>
      <c r="P91" s="32" t="s">
        <v>231</v>
      </c>
      <c r="Q91" s="19"/>
      <c r="R91" s="161"/>
      <c r="S91" s="63" t="s">
        <v>39</v>
      </c>
      <c r="T91" s="63"/>
      <c r="U91" s="63" t="s">
        <v>33</v>
      </c>
      <c r="V91" s="63"/>
      <c r="W91" s="63" t="s">
        <v>34</v>
      </c>
      <c r="X91" s="63" t="s">
        <v>34</v>
      </c>
      <c r="Y91" s="63"/>
      <c r="Z91" s="63"/>
      <c r="AA91" s="63" t="s">
        <v>33</v>
      </c>
      <c r="AB91" s="165" t="s">
        <v>33</v>
      </c>
      <c r="AC91" s="165"/>
    </row>
    <row r="92" spans="1:29" x14ac:dyDescent="0.2">
      <c r="A92" s="6">
        <v>119</v>
      </c>
      <c r="B92" s="19" t="s">
        <v>97</v>
      </c>
      <c r="C92" s="19" t="s">
        <v>232</v>
      </c>
      <c r="D92" s="19" t="s">
        <v>342</v>
      </c>
      <c r="E92" s="19" t="s">
        <v>28</v>
      </c>
      <c r="F92" s="46" t="s">
        <v>29</v>
      </c>
      <c r="G92" s="43">
        <v>134719</v>
      </c>
      <c r="H92" s="47"/>
      <c r="I92" s="42">
        <f t="shared" si="21"/>
        <v>134719</v>
      </c>
      <c r="J92" s="42">
        <f t="shared" si="34"/>
        <v>150000</v>
      </c>
      <c r="K92" s="109">
        <f t="shared" si="16"/>
        <v>0</v>
      </c>
      <c r="L92" s="41" t="s">
        <v>30</v>
      </c>
      <c r="M92" s="48">
        <f t="shared" si="23"/>
        <v>134719</v>
      </c>
      <c r="N92" s="49">
        <f t="shared" si="24"/>
        <v>0</v>
      </c>
      <c r="O92" s="50" t="s">
        <v>227</v>
      </c>
      <c r="P92" s="32" t="s">
        <v>99</v>
      </c>
      <c r="Q92" s="19"/>
      <c r="R92" s="161"/>
      <c r="S92" s="63" t="s">
        <v>39</v>
      </c>
      <c r="T92" s="63"/>
      <c r="U92" s="63" t="s">
        <v>33</v>
      </c>
      <c r="V92" s="63"/>
      <c r="W92" s="63" t="s">
        <v>34</v>
      </c>
      <c r="X92" s="63" t="s">
        <v>34</v>
      </c>
      <c r="Y92" s="63"/>
      <c r="Z92" s="63"/>
      <c r="AA92" s="63"/>
      <c r="AB92" s="165" t="s">
        <v>33</v>
      </c>
      <c r="AC92" s="165"/>
    </row>
    <row r="93" spans="1:29" x14ac:dyDescent="0.2">
      <c r="A93" s="6">
        <v>120</v>
      </c>
      <c r="B93" s="4" t="s">
        <v>233</v>
      </c>
      <c r="C93" s="4" t="s">
        <v>234</v>
      </c>
      <c r="D93" s="4" t="s">
        <v>343</v>
      </c>
      <c r="E93" s="19" t="s">
        <v>28</v>
      </c>
      <c r="F93" s="46" t="s">
        <v>61</v>
      </c>
      <c r="G93" s="43">
        <v>895</v>
      </c>
      <c r="H93" s="47"/>
      <c r="I93" s="42">
        <f t="shared" si="21"/>
        <v>895</v>
      </c>
      <c r="J93" s="42">
        <f t="shared" ref="J93" si="35">ROUNDUP(I93*123.6/118.5,-3)</f>
        <v>1000</v>
      </c>
      <c r="K93" s="109">
        <f>IF(I93="","",(I93/1000*$K$6))</f>
        <v>0</v>
      </c>
      <c r="L93" s="41" t="s">
        <v>30</v>
      </c>
      <c r="M93" s="48">
        <f t="shared" si="23"/>
        <v>895</v>
      </c>
      <c r="N93" s="49">
        <f t="shared" si="24"/>
        <v>0</v>
      </c>
      <c r="O93" s="50"/>
      <c r="P93" s="32">
        <v>65401401</v>
      </c>
      <c r="Q93" s="19"/>
      <c r="R93" s="161"/>
      <c r="S93" s="63"/>
      <c r="T93" s="63"/>
      <c r="U93" s="63"/>
      <c r="V93" s="63"/>
      <c r="W93" s="63" t="s">
        <v>62</v>
      </c>
      <c r="X93" s="63" t="s">
        <v>34</v>
      </c>
      <c r="Y93" s="63"/>
      <c r="Z93" s="63"/>
      <c r="AA93" s="63"/>
      <c r="AB93" s="165"/>
      <c r="AC93" s="165"/>
    </row>
    <row r="94" spans="1:29" s="3" customFormat="1" x14ac:dyDescent="0.2">
      <c r="A94" s="61"/>
      <c r="B94" s="62" t="s">
        <v>235</v>
      </c>
      <c r="C94" s="62"/>
      <c r="D94" s="62"/>
      <c r="E94" s="116"/>
      <c r="F94" s="117"/>
      <c r="G94" s="118">
        <f>SUM(G7:G93)</f>
        <v>59700232.799999997</v>
      </c>
      <c r="H94" s="118">
        <f>SUM(H7:H93)</f>
        <v>80000</v>
      </c>
      <c r="I94" s="118">
        <f>SUM(I7:I93)</f>
        <v>59057930.799999997</v>
      </c>
      <c r="J94" s="119">
        <f>SUM(J7:J93)</f>
        <v>64028000</v>
      </c>
      <c r="K94" s="120">
        <f>SUM(K7:K93)</f>
        <v>0</v>
      </c>
      <c r="L94" s="120">
        <f>SUM(L7:L93)</f>
        <v>0</v>
      </c>
      <c r="M94" s="120">
        <f>SUM(M7:M93)</f>
        <v>59780232.799999997</v>
      </c>
      <c r="N94" s="120">
        <f>SUM(N7:N93)</f>
        <v>0</v>
      </c>
      <c r="O94" s="120">
        <f>SUM(O7:O93)</f>
        <v>0</v>
      </c>
      <c r="P94" s="120">
        <f>SUM(P7:P93)</f>
        <v>1301668840</v>
      </c>
      <c r="Q94" s="120">
        <f>SUM(Q7:Q93)</f>
        <v>0</v>
      </c>
      <c r="R94" s="162"/>
      <c r="S94" s="121"/>
      <c r="T94" s="121"/>
      <c r="U94" s="121"/>
      <c r="V94" s="121"/>
      <c r="W94" s="121"/>
      <c r="X94" s="121"/>
      <c r="Y94" s="121"/>
      <c r="Z94" s="121"/>
      <c r="AA94" s="121"/>
      <c r="AB94" s="167"/>
      <c r="AC94" s="167"/>
    </row>
    <row r="95" spans="1:29" x14ac:dyDescent="0.2">
      <c r="A95" s="6"/>
      <c r="B95" s="16"/>
      <c r="C95" s="16"/>
      <c r="D95" s="170"/>
      <c r="E95" s="27"/>
      <c r="F95" s="25"/>
      <c r="G95" s="122"/>
      <c r="H95" s="123"/>
      <c r="I95" s="22"/>
      <c r="J95" s="37"/>
      <c r="K95" s="38"/>
      <c r="L95" s="6"/>
      <c r="M95" s="26"/>
      <c r="N95" s="49"/>
      <c r="O95" s="124"/>
      <c r="P95" s="125"/>
      <c r="R95" s="161"/>
      <c r="S95" s="63"/>
      <c r="T95" s="63"/>
      <c r="U95" s="63"/>
      <c r="V95" s="63"/>
      <c r="W95" s="63"/>
      <c r="X95" s="63"/>
      <c r="Y95" s="63"/>
      <c r="Z95" s="63"/>
      <c r="AA95" s="63"/>
      <c r="AB95" s="165"/>
      <c r="AC95" s="165"/>
    </row>
    <row r="96" spans="1:29" x14ac:dyDescent="0.2">
      <c r="A96" s="8">
        <v>122</v>
      </c>
      <c r="B96" s="15" t="s">
        <v>236</v>
      </c>
      <c r="C96" s="15" t="s">
        <v>237</v>
      </c>
      <c r="D96" s="168" t="s">
        <v>344</v>
      </c>
      <c r="E96" s="77" t="s">
        <v>28</v>
      </c>
      <c r="F96" s="126" t="s">
        <v>29</v>
      </c>
      <c r="G96" s="127">
        <v>1523971</v>
      </c>
      <c r="H96" s="128"/>
      <c r="I96" s="58">
        <f>IF(G96="","",(G96+H96))</f>
        <v>1523971</v>
      </c>
      <c r="J96" s="59">
        <f t="shared" ref="J96" si="36">ROUNDUP(I96*146.1/132,-3)</f>
        <v>1687000</v>
      </c>
      <c r="K96" s="129">
        <f>IF(I96="","",(I96/1000*$K$6))</f>
        <v>0</v>
      </c>
      <c r="L96" s="130" t="s">
        <v>30</v>
      </c>
      <c r="M96" s="131">
        <f t="shared" si="23"/>
        <v>1523971</v>
      </c>
      <c r="N96" s="132">
        <f t="shared" si="24"/>
        <v>0</v>
      </c>
      <c r="O96" s="85" t="s">
        <v>238</v>
      </c>
      <c r="P96" s="86" t="s">
        <v>239</v>
      </c>
      <c r="Q96" s="87"/>
      <c r="R96" s="161"/>
      <c r="S96" s="63" t="s">
        <v>30</v>
      </c>
      <c r="T96" s="63"/>
      <c r="U96" s="63" t="s">
        <v>30</v>
      </c>
      <c r="V96" s="63"/>
      <c r="W96" s="63" t="s">
        <v>34</v>
      </c>
      <c r="X96" s="63" t="s">
        <v>34</v>
      </c>
      <c r="Y96" s="63"/>
      <c r="Z96" s="63"/>
      <c r="AA96" s="63"/>
      <c r="AB96" s="165"/>
      <c r="AC96" s="165"/>
    </row>
    <row r="97" spans="1:29" x14ac:dyDescent="0.2">
      <c r="A97" s="6">
        <v>123</v>
      </c>
      <c r="B97" s="16" t="s">
        <v>240</v>
      </c>
      <c r="C97" s="16" t="s">
        <v>241</v>
      </c>
      <c r="D97" s="170" t="s">
        <v>345</v>
      </c>
      <c r="E97" s="27" t="s">
        <v>28</v>
      </c>
      <c r="F97" s="25" t="s">
        <v>61</v>
      </c>
      <c r="G97" s="28">
        <v>282436</v>
      </c>
      <c r="H97" s="29"/>
      <c r="I97" s="22">
        <f t="shared" ref="I97:I125" si="37">IF(G97="","",(G97+H97))</f>
        <v>282436</v>
      </c>
      <c r="J97" s="37">
        <v>350000</v>
      </c>
      <c r="K97" s="38">
        <f t="shared" ref="K97:K125" si="38">IF(I97="","",(I97/1000*$K$6))</f>
        <v>0</v>
      </c>
      <c r="L97" s="30" t="s">
        <v>33</v>
      </c>
      <c r="M97" s="26">
        <f t="shared" ref="M97:M125" si="39">IF(I97="","",IF(L97="Ja",IF(F97="Opstal",ROUND(I97*(1+$L$2),0),IF(F97="Inventaris",ROUND(I97*(1+$L$3),0),I97)),I97))</f>
        <v>282436</v>
      </c>
      <c r="N97" s="133">
        <f t="shared" ref="N97:N123" si="40">IF(M97="","",(M97/1000*$N$6))</f>
        <v>0</v>
      </c>
      <c r="O97" s="31" t="s">
        <v>238</v>
      </c>
      <c r="P97" s="17"/>
      <c r="Q97" s="19"/>
      <c r="R97" s="161"/>
      <c r="S97" s="63" t="s">
        <v>30</v>
      </c>
      <c r="T97" s="63" t="s">
        <v>30</v>
      </c>
      <c r="U97" s="63" t="s">
        <v>33</v>
      </c>
      <c r="V97" s="63" t="s">
        <v>242</v>
      </c>
      <c r="W97" s="63" t="s">
        <v>62</v>
      </c>
      <c r="X97" s="63" t="s">
        <v>34</v>
      </c>
      <c r="Y97" s="63"/>
      <c r="Z97" s="63"/>
      <c r="AA97" s="63"/>
      <c r="AB97" s="165"/>
      <c r="AC97" s="165"/>
    </row>
    <row r="98" spans="1:29" x14ac:dyDescent="0.2">
      <c r="A98" s="6">
        <v>120</v>
      </c>
      <c r="B98" s="16" t="s">
        <v>243</v>
      </c>
      <c r="C98" s="16" t="s">
        <v>244</v>
      </c>
      <c r="D98" s="170" t="s">
        <v>346</v>
      </c>
      <c r="E98" s="27" t="s">
        <v>28</v>
      </c>
      <c r="F98" s="25" t="s">
        <v>29</v>
      </c>
      <c r="G98" s="28">
        <v>3427793</v>
      </c>
      <c r="H98" s="29"/>
      <c r="I98" s="22">
        <f t="shared" si="37"/>
        <v>3427793</v>
      </c>
      <c r="J98" s="37">
        <f t="shared" ref="J98" si="41">ROUNDUP(I98*146.1/132,-3)</f>
        <v>3794000</v>
      </c>
      <c r="K98" s="38">
        <f t="shared" si="38"/>
        <v>0</v>
      </c>
      <c r="L98" s="30" t="s">
        <v>30</v>
      </c>
      <c r="M98" s="26">
        <f t="shared" si="39"/>
        <v>3427793</v>
      </c>
      <c r="N98" s="133">
        <f t="shared" si="40"/>
        <v>0</v>
      </c>
      <c r="O98" s="31" t="s">
        <v>245</v>
      </c>
      <c r="P98" s="17" t="s">
        <v>246</v>
      </c>
      <c r="Q98" s="19"/>
      <c r="R98" s="161"/>
      <c r="S98" s="63" t="s">
        <v>30</v>
      </c>
      <c r="T98" s="63"/>
      <c r="U98" s="63" t="s">
        <v>30</v>
      </c>
      <c r="V98" s="63"/>
      <c r="W98" s="63" t="s">
        <v>34</v>
      </c>
      <c r="X98" s="63" t="s">
        <v>34</v>
      </c>
      <c r="Y98" s="63"/>
      <c r="Z98" s="63"/>
      <c r="AA98" s="63"/>
      <c r="AB98" s="165"/>
      <c r="AC98" s="165"/>
    </row>
    <row r="99" spans="1:29" x14ac:dyDescent="0.2">
      <c r="A99" s="6">
        <v>121</v>
      </c>
      <c r="B99" s="16"/>
      <c r="C99" s="16"/>
      <c r="D99" s="170"/>
      <c r="E99" s="27"/>
      <c r="F99" s="25" t="s">
        <v>61</v>
      </c>
      <c r="G99" s="28">
        <v>665742</v>
      </c>
      <c r="H99" s="29"/>
      <c r="I99" s="22">
        <f t="shared" si="37"/>
        <v>665742</v>
      </c>
      <c r="J99" s="37">
        <f t="shared" ref="J99" si="42">ROUNDUP(I99*123.6/118.5,-3)</f>
        <v>695000</v>
      </c>
      <c r="K99" s="38">
        <f t="shared" si="38"/>
        <v>0</v>
      </c>
      <c r="L99" s="30" t="s">
        <v>33</v>
      </c>
      <c r="M99" s="26">
        <f t="shared" si="39"/>
        <v>665742</v>
      </c>
      <c r="N99" s="133">
        <f t="shared" si="40"/>
        <v>0</v>
      </c>
      <c r="O99" s="31" t="s">
        <v>245</v>
      </c>
      <c r="P99" s="17"/>
      <c r="Q99" s="19"/>
      <c r="R99" s="163"/>
      <c r="S99" s="63"/>
      <c r="T99" s="63"/>
      <c r="U99" s="63"/>
      <c r="V99" s="63"/>
      <c r="W99" s="63" t="s">
        <v>62</v>
      </c>
      <c r="X99" s="63" t="s">
        <v>34</v>
      </c>
      <c r="Y99" s="63"/>
      <c r="Z99" s="63"/>
      <c r="AA99" s="63"/>
      <c r="AB99" s="165"/>
      <c r="AC99" s="165"/>
    </row>
    <row r="100" spans="1:29" x14ac:dyDescent="0.2">
      <c r="A100" s="6">
        <v>120</v>
      </c>
      <c r="B100" s="16" t="s">
        <v>247</v>
      </c>
      <c r="C100" s="16" t="s">
        <v>248</v>
      </c>
      <c r="D100" s="170" t="s">
        <v>347</v>
      </c>
      <c r="E100" s="27" t="s">
        <v>28</v>
      </c>
      <c r="F100" s="25" t="s">
        <v>29</v>
      </c>
      <c r="G100" s="28">
        <v>2248149</v>
      </c>
      <c r="H100" s="29"/>
      <c r="I100" s="22">
        <f t="shared" si="37"/>
        <v>2248149</v>
      </c>
      <c r="J100" s="37">
        <f t="shared" ref="J100" si="43">ROUNDUP(I100*146.1/132,-3)</f>
        <v>2489000</v>
      </c>
      <c r="K100" s="38">
        <f t="shared" si="38"/>
        <v>0</v>
      </c>
      <c r="L100" s="30" t="s">
        <v>30</v>
      </c>
      <c r="M100" s="26">
        <f t="shared" si="39"/>
        <v>2248149</v>
      </c>
      <c r="N100" s="133">
        <f t="shared" si="40"/>
        <v>0</v>
      </c>
      <c r="O100" s="31" t="s">
        <v>238</v>
      </c>
      <c r="P100" s="17" t="s">
        <v>249</v>
      </c>
      <c r="Q100" s="19"/>
      <c r="R100" s="161"/>
      <c r="S100" s="63" t="s">
        <v>30</v>
      </c>
      <c r="T100" s="63"/>
      <c r="U100" s="63" t="s">
        <v>30</v>
      </c>
      <c r="V100" s="63"/>
      <c r="W100" s="63" t="s">
        <v>34</v>
      </c>
      <c r="X100" s="63" t="s">
        <v>34</v>
      </c>
      <c r="Y100" s="63"/>
      <c r="Z100" s="63"/>
      <c r="AA100" s="63"/>
      <c r="AB100" s="165"/>
      <c r="AC100" s="165"/>
    </row>
    <row r="101" spans="1:29" x14ac:dyDescent="0.2">
      <c r="A101" s="6">
        <v>121</v>
      </c>
      <c r="B101" s="16"/>
      <c r="C101" s="16"/>
      <c r="D101" s="170"/>
      <c r="E101" s="27"/>
      <c r="F101" s="25" t="s">
        <v>61</v>
      </c>
      <c r="G101" s="28">
        <v>393393</v>
      </c>
      <c r="H101" s="29"/>
      <c r="I101" s="22">
        <f t="shared" si="37"/>
        <v>393393</v>
      </c>
      <c r="J101" s="37">
        <f t="shared" ref="J101" si="44">ROUNDUP(I101*123.6/118.5,-3)</f>
        <v>411000</v>
      </c>
      <c r="K101" s="38">
        <f t="shared" si="38"/>
        <v>0</v>
      </c>
      <c r="L101" s="30" t="s">
        <v>33</v>
      </c>
      <c r="M101" s="26">
        <f t="shared" si="39"/>
        <v>393393</v>
      </c>
      <c r="N101" s="133">
        <f t="shared" si="40"/>
        <v>0</v>
      </c>
      <c r="O101" s="31" t="s">
        <v>238</v>
      </c>
      <c r="P101" s="17"/>
      <c r="Q101" s="19"/>
      <c r="R101" s="161"/>
      <c r="S101" s="63"/>
      <c r="T101" s="63"/>
      <c r="U101" s="63"/>
      <c r="V101" s="63"/>
      <c r="W101" s="63" t="s">
        <v>62</v>
      </c>
      <c r="X101" s="63" t="s">
        <v>34</v>
      </c>
      <c r="Y101" s="63"/>
      <c r="Z101" s="63"/>
      <c r="AA101" s="63"/>
      <c r="AB101" s="165"/>
      <c r="AC101" s="165"/>
    </row>
    <row r="102" spans="1:29" x14ac:dyDescent="0.2">
      <c r="A102" s="6">
        <v>120</v>
      </c>
      <c r="B102" s="16" t="s">
        <v>250</v>
      </c>
      <c r="C102" s="16" t="s">
        <v>251</v>
      </c>
      <c r="D102" s="170" t="s">
        <v>348</v>
      </c>
      <c r="E102" s="27" t="s">
        <v>28</v>
      </c>
      <c r="F102" s="25" t="s">
        <v>29</v>
      </c>
      <c r="G102" s="28">
        <v>3396500</v>
      </c>
      <c r="H102" s="29"/>
      <c r="I102" s="22">
        <f t="shared" si="37"/>
        <v>3396500</v>
      </c>
      <c r="J102" s="37">
        <f t="shared" ref="J102" si="45">ROUNDUP(I102*146.1/132,-3)</f>
        <v>3760000</v>
      </c>
      <c r="K102" s="38">
        <f t="shared" si="38"/>
        <v>0</v>
      </c>
      <c r="L102" s="30" t="s">
        <v>30</v>
      </c>
      <c r="M102" s="26">
        <f t="shared" si="39"/>
        <v>3396500</v>
      </c>
      <c r="N102" s="133">
        <f t="shared" si="40"/>
        <v>0</v>
      </c>
      <c r="O102" s="31" t="s">
        <v>238</v>
      </c>
      <c r="P102" s="17" t="s">
        <v>252</v>
      </c>
      <c r="Q102" s="19"/>
      <c r="R102" s="161"/>
      <c r="S102" s="63" t="s">
        <v>30</v>
      </c>
      <c r="T102" s="63"/>
      <c r="U102" s="63" t="s">
        <v>30</v>
      </c>
      <c r="V102" s="63"/>
      <c r="W102" s="63" t="s">
        <v>34</v>
      </c>
      <c r="X102" s="63" t="s">
        <v>34</v>
      </c>
      <c r="Y102" s="63"/>
      <c r="Z102" s="63"/>
      <c r="AA102" s="63"/>
      <c r="AB102" s="165"/>
      <c r="AC102" s="165"/>
    </row>
    <row r="103" spans="1:29" x14ac:dyDescent="0.2">
      <c r="A103" s="6">
        <v>121</v>
      </c>
      <c r="B103" s="16"/>
      <c r="C103" s="16"/>
      <c r="D103" s="170"/>
      <c r="E103" s="27"/>
      <c r="F103" s="25" t="s">
        <v>61</v>
      </c>
      <c r="G103" s="28">
        <v>443828</v>
      </c>
      <c r="H103" s="29"/>
      <c r="I103" s="22">
        <f t="shared" si="37"/>
        <v>443828</v>
      </c>
      <c r="J103" s="37">
        <f t="shared" ref="J103" si="46">ROUNDUP(I103*123.6/118.5,-3)</f>
        <v>463000</v>
      </c>
      <c r="K103" s="38">
        <f t="shared" si="38"/>
        <v>0</v>
      </c>
      <c r="L103" s="30" t="s">
        <v>33</v>
      </c>
      <c r="M103" s="26">
        <f t="shared" si="39"/>
        <v>443828</v>
      </c>
      <c r="N103" s="133">
        <f t="shared" si="40"/>
        <v>0</v>
      </c>
      <c r="O103" s="31" t="s">
        <v>238</v>
      </c>
      <c r="P103" s="17"/>
      <c r="Q103" s="19"/>
      <c r="R103" s="161"/>
      <c r="S103" s="63"/>
      <c r="T103" s="63"/>
      <c r="U103" s="63"/>
      <c r="V103" s="63"/>
      <c r="W103" s="63" t="s">
        <v>62</v>
      </c>
      <c r="X103" s="63" t="s">
        <v>34</v>
      </c>
      <c r="Y103" s="63"/>
      <c r="Z103" s="63"/>
      <c r="AA103" s="63"/>
      <c r="AB103" s="165"/>
      <c r="AC103" s="165"/>
    </row>
    <row r="104" spans="1:29" x14ac:dyDescent="0.2">
      <c r="A104" s="6">
        <v>120</v>
      </c>
      <c r="B104" s="16" t="s">
        <v>253</v>
      </c>
      <c r="C104" s="16" t="s">
        <v>254</v>
      </c>
      <c r="D104" s="170" t="s">
        <v>349</v>
      </c>
      <c r="E104" s="27" t="s">
        <v>94</v>
      </c>
      <c r="F104" s="25" t="s">
        <v>29</v>
      </c>
      <c r="G104" s="28">
        <v>1700032</v>
      </c>
      <c r="H104" s="29"/>
      <c r="I104" s="22">
        <f t="shared" si="37"/>
        <v>1700032</v>
      </c>
      <c r="J104" s="37">
        <f t="shared" ref="J104" si="47">ROUNDUP(I104*146.1/132,-3)</f>
        <v>1882000</v>
      </c>
      <c r="K104" s="38">
        <f t="shared" si="38"/>
        <v>0</v>
      </c>
      <c r="L104" s="30" t="s">
        <v>30</v>
      </c>
      <c r="M104" s="26">
        <f t="shared" si="39"/>
        <v>1700032</v>
      </c>
      <c r="N104" s="133">
        <f t="shared" si="40"/>
        <v>0</v>
      </c>
      <c r="O104" s="31" t="s">
        <v>238</v>
      </c>
      <c r="P104" s="17" t="s">
        <v>255</v>
      </c>
      <c r="Q104" s="19"/>
      <c r="R104" s="161"/>
      <c r="S104" s="63" t="s">
        <v>30</v>
      </c>
      <c r="T104" s="63"/>
      <c r="U104" s="63" t="s">
        <v>30</v>
      </c>
      <c r="V104" s="63"/>
      <c r="W104" s="63" t="s">
        <v>34</v>
      </c>
      <c r="X104" s="63" t="s">
        <v>34</v>
      </c>
      <c r="Y104" s="63"/>
      <c r="Z104" s="63"/>
      <c r="AA104" s="63"/>
      <c r="AB104" s="165"/>
      <c r="AC104" s="165"/>
    </row>
    <row r="105" spans="1:29" x14ac:dyDescent="0.2">
      <c r="A105" s="6">
        <v>121</v>
      </c>
      <c r="B105" s="16"/>
      <c r="C105" s="16"/>
      <c r="D105" s="170"/>
      <c r="E105" s="27"/>
      <c r="F105" s="25" t="s">
        <v>61</v>
      </c>
      <c r="G105" s="28">
        <v>242088</v>
      </c>
      <c r="H105" s="29"/>
      <c r="I105" s="22">
        <f t="shared" si="37"/>
        <v>242088</v>
      </c>
      <c r="J105" s="37">
        <f t="shared" ref="J105" si="48">ROUNDUP(I105*123.6/118.5,-3)</f>
        <v>253000</v>
      </c>
      <c r="K105" s="38">
        <f t="shared" si="38"/>
        <v>0</v>
      </c>
      <c r="L105" s="30" t="s">
        <v>33</v>
      </c>
      <c r="M105" s="26">
        <f t="shared" si="39"/>
        <v>242088</v>
      </c>
      <c r="N105" s="133">
        <f t="shared" si="40"/>
        <v>0</v>
      </c>
      <c r="O105" s="31" t="s">
        <v>238</v>
      </c>
      <c r="P105" s="17"/>
      <c r="Q105" s="19"/>
      <c r="R105" s="161"/>
      <c r="S105" s="63"/>
      <c r="T105" s="63"/>
      <c r="U105" s="63"/>
      <c r="V105" s="63"/>
      <c r="W105" s="63" t="s">
        <v>62</v>
      </c>
      <c r="X105" s="63" t="s">
        <v>34</v>
      </c>
      <c r="Y105" s="63"/>
      <c r="Z105" s="63"/>
      <c r="AA105" s="63"/>
      <c r="AB105" s="165"/>
      <c r="AC105" s="165"/>
    </row>
    <row r="106" spans="1:29" x14ac:dyDescent="0.2">
      <c r="A106" s="6">
        <v>120</v>
      </c>
      <c r="B106" s="16" t="s">
        <v>256</v>
      </c>
      <c r="C106" s="16" t="s">
        <v>257</v>
      </c>
      <c r="D106" s="170" t="s">
        <v>350</v>
      </c>
      <c r="E106" s="27" t="s">
        <v>183</v>
      </c>
      <c r="F106" s="25" t="s">
        <v>29</v>
      </c>
      <c r="G106" s="28">
        <v>1610943</v>
      </c>
      <c r="H106" s="29"/>
      <c r="I106" s="22">
        <f t="shared" si="37"/>
        <v>1610943</v>
      </c>
      <c r="J106" s="37">
        <f t="shared" ref="J106" si="49">ROUNDUP(I106*146.1/132,-3)</f>
        <v>1784000</v>
      </c>
      <c r="K106" s="38">
        <f t="shared" si="38"/>
        <v>0</v>
      </c>
      <c r="L106" s="30" t="s">
        <v>30</v>
      </c>
      <c r="M106" s="26">
        <f t="shared" si="39"/>
        <v>1610943</v>
      </c>
      <c r="N106" s="133">
        <f t="shared" si="40"/>
        <v>0</v>
      </c>
      <c r="O106" s="31" t="s">
        <v>238</v>
      </c>
      <c r="P106" s="17" t="s">
        <v>258</v>
      </c>
      <c r="Q106" s="19"/>
      <c r="R106" s="161"/>
      <c r="S106" s="63" t="s">
        <v>30</v>
      </c>
      <c r="T106" s="63"/>
      <c r="U106" s="63" t="s">
        <v>30</v>
      </c>
      <c r="V106" s="63"/>
      <c r="W106" s="63" t="s">
        <v>34</v>
      </c>
      <c r="X106" s="63" t="s">
        <v>34</v>
      </c>
      <c r="Y106" s="63"/>
      <c r="Z106" s="63"/>
      <c r="AA106" s="63"/>
      <c r="AB106" s="165"/>
      <c r="AC106" s="165"/>
    </row>
    <row r="107" spans="1:29" x14ac:dyDescent="0.2">
      <c r="A107" s="6">
        <v>121</v>
      </c>
      <c r="B107" s="16"/>
      <c r="C107" s="16"/>
      <c r="D107" s="170"/>
      <c r="E107" s="27"/>
      <c r="F107" s="25" t="s">
        <v>61</v>
      </c>
      <c r="G107" s="28">
        <v>353045</v>
      </c>
      <c r="H107" s="29"/>
      <c r="I107" s="22">
        <f t="shared" si="37"/>
        <v>353045</v>
      </c>
      <c r="J107" s="37">
        <f t="shared" ref="J107" si="50">ROUNDUP(I107*123.6/118.5,-3)</f>
        <v>369000</v>
      </c>
      <c r="K107" s="38">
        <f t="shared" si="38"/>
        <v>0</v>
      </c>
      <c r="L107" s="30" t="s">
        <v>33</v>
      </c>
      <c r="M107" s="26">
        <f t="shared" si="39"/>
        <v>353045</v>
      </c>
      <c r="N107" s="133">
        <f t="shared" si="40"/>
        <v>0</v>
      </c>
      <c r="O107" s="31" t="s">
        <v>238</v>
      </c>
      <c r="P107" s="17"/>
      <c r="Q107" s="19"/>
      <c r="R107" s="161"/>
      <c r="S107" s="63"/>
      <c r="T107" s="63"/>
      <c r="U107" s="63"/>
      <c r="V107" s="63"/>
      <c r="W107" s="63" t="s">
        <v>62</v>
      </c>
      <c r="X107" s="63" t="s">
        <v>34</v>
      </c>
      <c r="Y107" s="63"/>
      <c r="Z107" s="63"/>
      <c r="AA107" s="63"/>
      <c r="AB107" s="165"/>
      <c r="AC107" s="165"/>
    </row>
    <row r="108" spans="1:29" x14ac:dyDescent="0.2">
      <c r="A108" s="6">
        <v>120</v>
      </c>
      <c r="B108" s="16" t="s">
        <v>259</v>
      </c>
      <c r="C108" s="16" t="s">
        <v>257</v>
      </c>
      <c r="D108" s="170" t="s">
        <v>350</v>
      </c>
      <c r="E108" s="27" t="s">
        <v>183</v>
      </c>
      <c r="F108" s="25" t="s">
        <v>29</v>
      </c>
      <c r="G108" s="28">
        <v>418939</v>
      </c>
      <c r="H108" s="29"/>
      <c r="I108" s="22">
        <f t="shared" si="37"/>
        <v>418939</v>
      </c>
      <c r="J108" s="37">
        <f t="shared" ref="J108" si="51">ROUNDUP(I108*146.1/132,-3)</f>
        <v>464000</v>
      </c>
      <c r="K108" s="38">
        <f t="shared" si="38"/>
        <v>0</v>
      </c>
      <c r="L108" s="30" t="s">
        <v>30</v>
      </c>
      <c r="M108" s="26">
        <f t="shared" si="39"/>
        <v>418939</v>
      </c>
      <c r="N108" s="133">
        <f t="shared" si="40"/>
        <v>0</v>
      </c>
      <c r="O108" s="31" t="s">
        <v>238</v>
      </c>
      <c r="P108" s="17" t="s">
        <v>258</v>
      </c>
      <c r="Q108" s="19"/>
      <c r="R108" s="161"/>
      <c r="S108" s="63" t="s">
        <v>30</v>
      </c>
      <c r="T108" s="63"/>
      <c r="U108" s="63" t="s">
        <v>30</v>
      </c>
      <c r="V108" s="63"/>
      <c r="W108" s="63" t="s">
        <v>34</v>
      </c>
      <c r="X108" s="63" t="s">
        <v>34</v>
      </c>
      <c r="Y108" s="63"/>
      <c r="Z108" s="63"/>
      <c r="AA108" s="63"/>
      <c r="AB108" s="165"/>
      <c r="AC108" s="165"/>
    </row>
    <row r="109" spans="1:29" x14ac:dyDescent="0.2">
      <c r="A109" s="6">
        <v>121</v>
      </c>
      <c r="B109" s="16"/>
      <c r="C109" s="16"/>
      <c r="D109" s="170"/>
      <c r="E109" s="27"/>
      <c r="F109" s="25" t="s">
        <v>61</v>
      </c>
      <c r="G109" s="28">
        <v>64556.800000000003</v>
      </c>
      <c r="H109" s="29"/>
      <c r="I109" s="22">
        <f t="shared" si="37"/>
        <v>64556.800000000003</v>
      </c>
      <c r="J109" s="37">
        <f t="shared" ref="J109" si="52">ROUNDUP(I109*123.6/118.5,-3)</f>
        <v>68000</v>
      </c>
      <c r="K109" s="38">
        <f t="shared" si="38"/>
        <v>0</v>
      </c>
      <c r="L109" s="30" t="s">
        <v>33</v>
      </c>
      <c r="M109" s="26">
        <f t="shared" si="39"/>
        <v>64556.800000000003</v>
      </c>
      <c r="N109" s="133">
        <f t="shared" si="40"/>
        <v>0</v>
      </c>
      <c r="O109" s="31"/>
      <c r="P109" s="17"/>
      <c r="Q109" s="19"/>
      <c r="R109" s="161"/>
      <c r="S109" s="63"/>
      <c r="T109" s="63"/>
      <c r="U109" s="63"/>
      <c r="V109" s="63"/>
      <c r="W109" s="63" t="s">
        <v>62</v>
      </c>
      <c r="X109" s="63" t="s">
        <v>34</v>
      </c>
      <c r="Y109" s="63"/>
      <c r="Z109" s="63"/>
      <c r="AA109" s="63"/>
      <c r="AB109" s="165"/>
      <c r="AC109" s="165"/>
    </row>
    <row r="110" spans="1:29" x14ac:dyDescent="0.2">
      <c r="A110" s="6">
        <v>120</v>
      </c>
      <c r="B110" s="16" t="s">
        <v>260</v>
      </c>
      <c r="C110" s="16" t="s">
        <v>261</v>
      </c>
      <c r="D110" s="170" t="s">
        <v>351</v>
      </c>
      <c r="E110" s="27" t="s">
        <v>145</v>
      </c>
      <c r="F110" s="25" t="s">
        <v>29</v>
      </c>
      <c r="G110" s="28">
        <v>2672656</v>
      </c>
      <c r="H110" s="29"/>
      <c r="I110" s="22">
        <f t="shared" si="37"/>
        <v>2672656</v>
      </c>
      <c r="J110" s="37">
        <f t="shared" ref="J110" si="53">ROUNDUP(I110*146.1/132,-3)</f>
        <v>2959000</v>
      </c>
      <c r="K110" s="38">
        <f t="shared" si="38"/>
        <v>0</v>
      </c>
      <c r="L110" s="30" t="s">
        <v>30</v>
      </c>
      <c r="M110" s="26">
        <f t="shared" si="39"/>
        <v>2672656</v>
      </c>
      <c r="N110" s="133">
        <f t="shared" si="40"/>
        <v>0</v>
      </c>
      <c r="O110" s="31" t="s">
        <v>238</v>
      </c>
      <c r="P110" s="17" t="s">
        <v>262</v>
      </c>
      <c r="Q110" s="19"/>
      <c r="R110" s="161"/>
      <c r="S110" s="63" t="s">
        <v>30</v>
      </c>
      <c r="T110" s="63"/>
      <c r="U110" s="63" t="s">
        <v>30</v>
      </c>
      <c r="V110" s="63"/>
      <c r="W110" s="63" t="s">
        <v>34</v>
      </c>
      <c r="X110" s="63" t="s">
        <v>34</v>
      </c>
      <c r="Y110" s="63"/>
      <c r="Z110" s="63"/>
      <c r="AA110" s="63"/>
      <c r="AB110" s="165"/>
      <c r="AC110" s="165"/>
    </row>
    <row r="111" spans="1:29" x14ac:dyDescent="0.2">
      <c r="A111" s="6">
        <v>121</v>
      </c>
      <c r="B111" s="16"/>
      <c r="C111" s="16"/>
      <c r="D111" s="170"/>
      <c r="E111" s="27"/>
      <c r="F111" s="25" t="s">
        <v>61</v>
      </c>
      <c r="G111" s="28">
        <v>403480</v>
      </c>
      <c r="H111" s="29"/>
      <c r="I111" s="22">
        <f t="shared" si="37"/>
        <v>403480</v>
      </c>
      <c r="J111" s="37">
        <f t="shared" ref="J111" si="54">ROUNDUP(I111*123.6/118.5,-3)</f>
        <v>421000</v>
      </c>
      <c r="K111" s="38">
        <f t="shared" si="38"/>
        <v>0</v>
      </c>
      <c r="L111" s="30" t="s">
        <v>33</v>
      </c>
      <c r="M111" s="26">
        <f t="shared" si="39"/>
        <v>403480</v>
      </c>
      <c r="N111" s="133">
        <f t="shared" si="40"/>
        <v>0</v>
      </c>
      <c r="O111" s="31" t="s">
        <v>238</v>
      </c>
      <c r="P111" s="17"/>
      <c r="Q111" s="19"/>
      <c r="R111" s="161"/>
      <c r="S111" s="63"/>
      <c r="T111" s="63"/>
      <c r="U111" s="63"/>
      <c r="V111" s="63"/>
      <c r="W111" s="63" t="s">
        <v>62</v>
      </c>
      <c r="X111" s="63" t="s">
        <v>34</v>
      </c>
      <c r="Y111" s="63"/>
      <c r="Z111" s="63"/>
      <c r="AA111" s="63"/>
      <c r="AB111" s="165"/>
      <c r="AC111" s="165"/>
    </row>
    <row r="112" spans="1:29" x14ac:dyDescent="0.2">
      <c r="A112" s="6">
        <v>120</v>
      </c>
      <c r="B112" s="16" t="s">
        <v>263</v>
      </c>
      <c r="C112" s="16" t="s">
        <v>264</v>
      </c>
      <c r="D112" s="170" t="s">
        <v>352</v>
      </c>
      <c r="E112" s="27" t="s">
        <v>28</v>
      </c>
      <c r="F112" s="25" t="s">
        <v>29</v>
      </c>
      <c r="G112" s="28">
        <v>3110860</v>
      </c>
      <c r="H112" s="29"/>
      <c r="I112" s="22">
        <f t="shared" si="37"/>
        <v>3110860</v>
      </c>
      <c r="J112" s="37">
        <f t="shared" ref="J112:J114" si="55">ROUNDUP(I112*146.1/132,-3)</f>
        <v>3444000</v>
      </c>
      <c r="K112" s="38">
        <f t="shared" si="38"/>
        <v>0</v>
      </c>
      <c r="L112" s="30" t="s">
        <v>30</v>
      </c>
      <c r="M112" s="26">
        <f t="shared" si="39"/>
        <v>3110860</v>
      </c>
      <c r="N112" s="133">
        <f t="shared" si="40"/>
        <v>0</v>
      </c>
      <c r="O112" s="31" t="s">
        <v>238</v>
      </c>
      <c r="P112" s="17" t="s">
        <v>265</v>
      </c>
      <c r="Q112" s="19"/>
      <c r="R112" s="161"/>
      <c r="S112" s="63" t="s">
        <v>30</v>
      </c>
      <c r="T112" s="63"/>
      <c r="U112" s="63" t="s">
        <v>30</v>
      </c>
      <c r="V112" s="63"/>
      <c r="W112" s="63" t="s">
        <v>34</v>
      </c>
      <c r="X112" s="63" t="s">
        <v>34</v>
      </c>
      <c r="Y112" s="63"/>
      <c r="Z112" s="63"/>
      <c r="AA112" s="63"/>
      <c r="AB112" s="165"/>
      <c r="AC112" s="165"/>
    </row>
    <row r="113" spans="1:29" x14ac:dyDescent="0.2">
      <c r="A113" s="6">
        <v>121</v>
      </c>
      <c r="B113" s="16"/>
      <c r="C113" s="16"/>
      <c r="D113" s="170"/>
      <c r="E113" s="27"/>
      <c r="F113" s="25" t="s">
        <v>61</v>
      </c>
      <c r="G113" s="28">
        <v>433741</v>
      </c>
      <c r="H113" s="29"/>
      <c r="I113" s="22">
        <f t="shared" si="37"/>
        <v>433741</v>
      </c>
      <c r="J113" s="37">
        <f t="shared" ref="J113" si="56">ROUNDUP(I113*123.6/118.5,-3)</f>
        <v>453000</v>
      </c>
      <c r="K113" s="38">
        <f t="shared" si="38"/>
        <v>0</v>
      </c>
      <c r="L113" s="30" t="s">
        <v>33</v>
      </c>
      <c r="M113" s="26">
        <f t="shared" si="39"/>
        <v>433741</v>
      </c>
      <c r="N113" s="133">
        <f t="shared" si="40"/>
        <v>0</v>
      </c>
      <c r="O113" s="31" t="s">
        <v>238</v>
      </c>
      <c r="P113" s="17"/>
      <c r="Q113" s="19"/>
      <c r="R113" s="161"/>
      <c r="S113" s="63"/>
      <c r="T113" s="63"/>
      <c r="U113" s="63"/>
      <c r="V113" s="63"/>
      <c r="W113" s="63" t="s">
        <v>62</v>
      </c>
      <c r="X113" s="63" t="s">
        <v>34</v>
      </c>
      <c r="Y113" s="63"/>
      <c r="Z113" s="63"/>
      <c r="AA113" s="63"/>
      <c r="AB113" s="165"/>
      <c r="AC113" s="165"/>
    </row>
    <row r="114" spans="1:29" x14ac:dyDescent="0.2">
      <c r="A114" s="6">
        <v>120</v>
      </c>
      <c r="B114" s="16" t="s">
        <v>266</v>
      </c>
      <c r="C114" s="16" t="s">
        <v>267</v>
      </c>
      <c r="D114" s="170" t="s">
        <v>352</v>
      </c>
      <c r="E114" s="27" t="s">
        <v>28</v>
      </c>
      <c r="F114" s="25" t="s">
        <v>29</v>
      </c>
      <c r="G114" s="28">
        <v>436867</v>
      </c>
      <c r="H114" s="29"/>
      <c r="I114" s="22">
        <f t="shared" si="37"/>
        <v>436867</v>
      </c>
      <c r="J114" s="37">
        <f t="shared" si="55"/>
        <v>484000</v>
      </c>
      <c r="K114" s="38">
        <f t="shared" si="38"/>
        <v>0</v>
      </c>
      <c r="L114" s="30" t="s">
        <v>30</v>
      </c>
      <c r="M114" s="26">
        <f t="shared" si="39"/>
        <v>436867</v>
      </c>
      <c r="N114" s="133">
        <f t="shared" si="40"/>
        <v>0</v>
      </c>
      <c r="O114" s="31" t="s">
        <v>238</v>
      </c>
      <c r="P114" s="17" t="s">
        <v>268</v>
      </c>
      <c r="Q114" s="19"/>
      <c r="R114" s="161"/>
      <c r="S114" s="63" t="s">
        <v>30</v>
      </c>
      <c r="T114" s="63"/>
      <c r="U114" s="63" t="s">
        <v>30</v>
      </c>
      <c r="V114" s="63"/>
      <c r="W114" s="63" t="s">
        <v>34</v>
      </c>
      <c r="X114" s="63" t="s">
        <v>34</v>
      </c>
      <c r="Y114" s="63"/>
      <c r="Z114" s="63"/>
      <c r="AA114" s="63"/>
      <c r="AB114" s="165"/>
      <c r="AC114" s="165"/>
    </row>
    <row r="115" spans="1:29" x14ac:dyDescent="0.2">
      <c r="A115" s="6">
        <v>121</v>
      </c>
      <c r="B115" s="16"/>
      <c r="C115" s="16"/>
      <c r="D115" s="170"/>
      <c r="E115" s="27"/>
      <c r="F115" s="25" t="s">
        <v>61</v>
      </c>
      <c r="G115" s="28">
        <v>64556.800000000003</v>
      </c>
      <c r="H115" s="29"/>
      <c r="I115" s="22">
        <f t="shared" si="37"/>
        <v>64556.800000000003</v>
      </c>
      <c r="J115" s="37">
        <f t="shared" ref="J115:J116" si="57">ROUNDUP(I115*123.6/118.5,-3)</f>
        <v>68000</v>
      </c>
      <c r="K115" s="38">
        <f t="shared" si="38"/>
        <v>0</v>
      </c>
      <c r="L115" s="30" t="s">
        <v>33</v>
      </c>
      <c r="M115" s="26">
        <f t="shared" si="39"/>
        <v>64556.800000000003</v>
      </c>
      <c r="N115" s="133">
        <f t="shared" si="40"/>
        <v>0</v>
      </c>
      <c r="O115" s="31" t="s">
        <v>238</v>
      </c>
      <c r="P115" s="17"/>
      <c r="Q115" s="19"/>
      <c r="R115" s="163"/>
      <c r="S115" s="63"/>
      <c r="T115" s="63"/>
      <c r="U115" s="63"/>
      <c r="V115" s="63"/>
      <c r="W115" s="63" t="s">
        <v>62</v>
      </c>
      <c r="X115" s="63" t="s">
        <v>34</v>
      </c>
      <c r="Y115" s="63"/>
      <c r="Z115" s="63"/>
      <c r="AA115" s="63"/>
      <c r="AB115" s="165"/>
      <c r="AC115" s="165"/>
    </row>
    <row r="116" spans="1:29" s="18" customFormat="1" x14ac:dyDescent="0.2">
      <c r="A116" s="6">
        <v>120</v>
      </c>
      <c r="B116" s="17" t="s">
        <v>269</v>
      </c>
      <c r="C116" s="17" t="s">
        <v>270</v>
      </c>
      <c r="D116" s="27" t="s">
        <v>353</v>
      </c>
      <c r="E116" s="27" t="s">
        <v>28</v>
      </c>
      <c r="F116" s="25" t="s">
        <v>61</v>
      </c>
      <c r="G116" s="28">
        <v>484176</v>
      </c>
      <c r="H116" s="29"/>
      <c r="I116" s="22">
        <f t="shared" si="37"/>
        <v>484176</v>
      </c>
      <c r="J116" s="37">
        <f t="shared" si="57"/>
        <v>506000</v>
      </c>
      <c r="K116" s="38">
        <f t="shared" si="38"/>
        <v>0</v>
      </c>
      <c r="L116" s="30" t="s">
        <v>33</v>
      </c>
      <c r="M116" s="26">
        <f t="shared" si="39"/>
        <v>484176</v>
      </c>
      <c r="N116" s="133">
        <f t="shared" si="40"/>
        <v>0</v>
      </c>
      <c r="O116" s="31" t="s">
        <v>238</v>
      </c>
      <c r="P116" s="17" t="s">
        <v>271</v>
      </c>
      <c r="Q116" s="19"/>
      <c r="R116" s="161"/>
      <c r="S116" s="63" t="s">
        <v>30</v>
      </c>
      <c r="T116" s="63"/>
      <c r="U116" s="63" t="s">
        <v>30</v>
      </c>
      <c r="V116" s="63"/>
      <c r="W116" s="63" t="s">
        <v>62</v>
      </c>
      <c r="X116" s="63" t="s">
        <v>34</v>
      </c>
      <c r="Y116" s="63"/>
      <c r="Z116" s="63"/>
      <c r="AA116" s="63"/>
      <c r="AB116" s="63"/>
      <c r="AC116" s="63"/>
    </row>
    <row r="117" spans="1:29" x14ac:dyDescent="0.2">
      <c r="A117" s="6">
        <v>121</v>
      </c>
      <c r="B117" s="16" t="s">
        <v>272</v>
      </c>
      <c r="C117" s="16" t="s">
        <v>273</v>
      </c>
      <c r="D117" s="170" t="s">
        <v>354</v>
      </c>
      <c r="E117" s="27" t="s">
        <v>28</v>
      </c>
      <c r="F117" s="25" t="s">
        <v>29</v>
      </c>
      <c r="G117" s="28">
        <v>1732327</v>
      </c>
      <c r="H117" s="29"/>
      <c r="I117" s="22">
        <f t="shared" si="37"/>
        <v>1732327</v>
      </c>
      <c r="J117" s="37">
        <f t="shared" ref="J117" si="58">ROUNDUP(I117*146.1/132,-3)</f>
        <v>1918000</v>
      </c>
      <c r="K117" s="38">
        <f t="shared" si="38"/>
        <v>0</v>
      </c>
      <c r="L117" s="30" t="s">
        <v>30</v>
      </c>
      <c r="M117" s="26">
        <f t="shared" si="39"/>
        <v>1732327</v>
      </c>
      <c r="N117" s="133">
        <f t="shared" si="40"/>
        <v>0</v>
      </c>
      <c r="O117" s="31" t="s">
        <v>238</v>
      </c>
      <c r="P117" s="17" t="s">
        <v>274</v>
      </c>
      <c r="Q117" s="19"/>
      <c r="R117" s="161"/>
      <c r="S117" s="63" t="s">
        <v>30</v>
      </c>
      <c r="T117" s="63"/>
      <c r="U117" s="63" t="s">
        <v>30</v>
      </c>
      <c r="V117" s="63"/>
      <c r="W117" s="63" t="s">
        <v>34</v>
      </c>
      <c r="X117" s="63" t="s">
        <v>34</v>
      </c>
      <c r="Y117" s="63"/>
      <c r="Z117" s="63"/>
      <c r="AA117" s="63"/>
      <c r="AB117" s="165"/>
      <c r="AC117" s="165"/>
    </row>
    <row r="118" spans="1:29" x14ac:dyDescent="0.2">
      <c r="A118" s="6">
        <v>120</v>
      </c>
      <c r="B118" s="16"/>
      <c r="C118" s="16"/>
      <c r="D118" s="170"/>
      <c r="E118" s="27"/>
      <c r="F118" s="25" t="s">
        <v>61</v>
      </c>
      <c r="G118" s="28">
        <v>312697</v>
      </c>
      <c r="H118" s="29"/>
      <c r="I118" s="22">
        <f t="shared" si="37"/>
        <v>312697</v>
      </c>
      <c r="J118" s="37">
        <f t="shared" ref="J118" si="59">ROUNDUP(I118*123.6/118.5,-3)</f>
        <v>327000</v>
      </c>
      <c r="K118" s="38">
        <f t="shared" si="38"/>
        <v>0</v>
      </c>
      <c r="L118" s="30" t="s">
        <v>33</v>
      </c>
      <c r="M118" s="26">
        <f t="shared" si="39"/>
        <v>312697</v>
      </c>
      <c r="N118" s="133">
        <f t="shared" si="40"/>
        <v>0</v>
      </c>
      <c r="O118" s="31" t="s">
        <v>238</v>
      </c>
      <c r="P118" s="17"/>
      <c r="Q118" s="19"/>
      <c r="R118" s="161"/>
      <c r="S118" s="63"/>
      <c r="T118" s="63"/>
      <c r="U118" s="63"/>
      <c r="V118" s="63"/>
      <c r="W118" s="63" t="s">
        <v>62</v>
      </c>
      <c r="X118" s="63" t="s">
        <v>34</v>
      </c>
      <c r="Y118" s="63"/>
      <c r="Z118" s="63"/>
      <c r="AA118" s="63"/>
      <c r="AB118" s="165"/>
      <c r="AC118" s="165"/>
    </row>
    <row r="119" spans="1:29" x14ac:dyDescent="0.2">
      <c r="A119" s="6">
        <v>121</v>
      </c>
      <c r="B119" s="16" t="s">
        <v>275</v>
      </c>
      <c r="C119" s="16" t="s">
        <v>276</v>
      </c>
      <c r="D119" s="170" t="s">
        <v>355</v>
      </c>
      <c r="E119" s="27" t="s">
        <v>68</v>
      </c>
      <c r="F119" s="25" t="s">
        <v>29</v>
      </c>
      <c r="G119" s="28">
        <v>1091780</v>
      </c>
      <c r="H119" s="29"/>
      <c r="I119" s="22">
        <f t="shared" si="37"/>
        <v>1091780</v>
      </c>
      <c r="J119" s="37">
        <f t="shared" ref="J119" si="60">ROUNDUP(I119*146.1/132,-3)</f>
        <v>1209000</v>
      </c>
      <c r="K119" s="38">
        <f t="shared" si="38"/>
        <v>0</v>
      </c>
      <c r="L119" s="30" t="s">
        <v>30</v>
      </c>
      <c r="M119" s="26">
        <f t="shared" si="39"/>
        <v>1091780</v>
      </c>
      <c r="N119" s="133">
        <f t="shared" si="40"/>
        <v>0</v>
      </c>
      <c r="O119" s="31" t="s">
        <v>238</v>
      </c>
      <c r="P119" s="17" t="s">
        <v>277</v>
      </c>
      <c r="Q119" s="19"/>
      <c r="R119" s="163"/>
      <c r="S119" s="63" t="s">
        <v>30</v>
      </c>
      <c r="T119" s="63"/>
      <c r="U119" s="63" t="s">
        <v>30</v>
      </c>
      <c r="V119" s="63"/>
      <c r="W119" s="63" t="s">
        <v>34</v>
      </c>
      <c r="X119" s="63" t="s">
        <v>34</v>
      </c>
      <c r="Y119" s="63"/>
      <c r="Z119" s="63"/>
      <c r="AA119" s="63"/>
      <c r="AB119" s="165"/>
      <c r="AC119" s="165"/>
    </row>
    <row r="120" spans="1:29" x14ac:dyDescent="0.2">
      <c r="A120" s="6">
        <v>120</v>
      </c>
      <c r="B120" s="16"/>
      <c r="C120" s="16"/>
      <c r="D120" s="170"/>
      <c r="E120" s="27"/>
      <c r="F120" s="25" t="s">
        <v>61</v>
      </c>
      <c r="G120" s="28">
        <v>262262</v>
      </c>
      <c r="H120" s="29"/>
      <c r="I120" s="22">
        <f t="shared" si="37"/>
        <v>262262</v>
      </c>
      <c r="J120" s="37">
        <f t="shared" ref="J120" si="61">ROUNDUP(I120*123.6/118.5,-3)</f>
        <v>274000</v>
      </c>
      <c r="K120" s="38">
        <f t="shared" si="38"/>
        <v>0</v>
      </c>
      <c r="L120" s="30" t="s">
        <v>33</v>
      </c>
      <c r="M120" s="26">
        <f t="shared" si="39"/>
        <v>262262</v>
      </c>
      <c r="N120" s="133">
        <f t="shared" si="40"/>
        <v>0</v>
      </c>
      <c r="O120" s="31" t="s">
        <v>238</v>
      </c>
      <c r="P120" s="17"/>
      <c r="Q120" s="19"/>
      <c r="R120" s="163"/>
      <c r="S120" s="63"/>
      <c r="T120" s="63"/>
      <c r="U120" s="63"/>
      <c r="V120" s="63"/>
      <c r="W120" s="63" t="s">
        <v>62</v>
      </c>
      <c r="X120" s="63" t="s">
        <v>34</v>
      </c>
      <c r="Y120" s="63"/>
      <c r="Z120" s="63"/>
      <c r="AA120" s="63"/>
      <c r="AB120" s="165"/>
      <c r="AC120" s="165"/>
    </row>
    <row r="121" spans="1:29" x14ac:dyDescent="0.2">
      <c r="A121" s="6">
        <v>120</v>
      </c>
      <c r="B121" s="16" t="s">
        <v>278</v>
      </c>
      <c r="C121" s="16" t="s">
        <v>297</v>
      </c>
      <c r="D121" s="170" t="s">
        <v>356</v>
      </c>
      <c r="E121" s="27" t="s">
        <v>28</v>
      </c>
      <c r="F121" s="25" t="s">
        <v>29</v>
      </c>
      <c r="G121" s="28">
        <v>1433183</v>
      </c>
      <c r="H121" s="29"/>
      <c r="I121" s="22">
        <f t="shared" si="37"/>
        <v>1433183</v>
      </c>
      <c r="J121" s="37">
        <f t="shared" ref="J121" si="62">ROUNDUP(I121*146.1/132,-3)</f>
        <v>1587000</v>
      </c>
      <c r="K121" s="38">
        <f t="shared" si="38"/>
        <v>0</v>
      </c>
      <c r="L121" s="30" t="s">
        <v>30</v>
      </c>
      <c r="M121" s="26">
        <f t="shared" si="39"/>
        <v>1433183</v>
      </c>
      <c r="N121" s="133">
        <f t="shared" si="40"/>
        <v>0</v>
      </c>
      <c r="O121" s="31" t="s">
        <v>279</v>
      </c>
      <c r="P121" s="17" t="s">
        <v>280</v>
      </c>
      <c r="Q121" s="19"/>
      <c r="R121" s="163"/>
      <c r="S121" s="63" t="s">
        <v>33</v>
      </c>
      <c r="T121" s="63"/>
      <c r="U121" s="63" t="s">
        <v>33</v>
      </c>
      <c r="V121" s="63"/>
      <c r="W121" s="63" t="s">
        <v>34</v>
      </c>
      <c r="X121" s="63" t="s">
        <v>30</v>
      </c>
      <c r="Y121" s="63"/>
      <c r="Z121" s="63"/>
      <c r="AA121" s="63" t="s">
        <v>33</v>
      </c>
      <c r="AB121" s="165" t="s">
        <v>33</v>
      </c>
      <c r="AC121" s="165"/>
    </row>
    <row r="122" spans="1:29" x14ac:dyDescent="0.2">
      <c r="A122" s="6">
        <v>121</v>
      </c>
      <c r="B122" s="16"/>
      <c r="C122" s="16"/>
      <c r="D122" s="170"/>
      <c r="E122" s="27"/>
      <c r="F122" s="25" t="s">
        <v>61</v>
      </c>
      <c r="G122" s="28">
        <v>111922.33</v>
      </c>
      <c r="H122" s="29"/>
      <c r="I122" s="22">
        <f t="shared" si="37"/>
        <v>111922.33</v>
      </c>
      <c r="J122" s="37">
        <f t="shared" ref="J122" si="63">ROUNDUP(I122*123.6/118.5,-3)</f>
        <v>117000</v>
      </c>
      <c r="K122" s="38">
        <f t="shared" si="38"/>
        <v>0</v>
      </c>
      <c r="L122" s="30" t="s">
        <v>33</v>
      </c>
      <c r="M122" s="26">
        <f t="shared" si="39"/>
        <v>111922.33</v>
      </c>
      <c r="N122" s="133">
        <f t="shared" si="40"/>
        <v>0</v>
      </c>
      <c r="O122" s="31" t="s">
        <v>279</v>
      </c>
      <c r="P122" s="17"/>
      <c r="Q122" s="19"/>
      <c r="R122" s="161"/>
      <c r="S122" s="63"/>
      <c r="T122" s="63"/>
      <c r="U122" s="63"/>
      <c r="V122" s="63"/>
      <c r="W122" s="63" t="s">
        <v>62</v>
      </c>
      <c r="X122" s="63" t="s">
        <v>34</v>
      </c>
      <c r="Y122" s="63"/>
      <c r="Z122" s="63"/>
      <c r="AA122" s="63"/>
      <c r="AB122" s="165"/>
      <c r="AC122" s="165"/>
    </row>
    <row r="123" spans="1:29" x14ac:dyDescent="0.2">
      <c r="A123" s="6">
        <v>120</v>
      </c>
      <c r="B123" s="16" t="s">
        <v>256</v>
      </c>
      <c r="C123" s="16" t="s">
        <v>281</v>
      </c>
      <c r="D123" s="170" t="s">
        <v>357</v>
      </c>
      <c r="E123" s="27" t="s">
        <v>28</v>
      </c>
      <c r="F123" s="25" t="s">
        <v>29</v>
      </c>
      <c r="G123" s="28">
        <v>1909390</v>
      </c>
      <c r="H123" s="29"/>
      <c r="I123" s="22">
        <f t="shared" si="37"/>
        <v>1909390</v>
      </c>
      <c r="J123" s="37">
        <f t="shared" ref="J123" si="64">ROUNDUP(I123*146.1/132,-3)</f>
        <v>2114000</v>
      </c>
      <c r="K123" s="38">
        <f t="shared" si="38"/>
        <v>0</v>
      </c>
      <c r="L123" s="30" t="s">
        <v>30</v>
      </c>
      <c r="M123" s="26">
        <f t="shared" si="39"/>
        <v>1909390</v>
      </c>
      <c r="N123" s="133">
        <f t="shared" si="40"/>
        <v>0</v>
      </c>
      <c r="O123" s="31" t="s">
        <v>238</v>
      </c>
      <c r="P123" s="17" t="s">
        <v>282</v>
      </c>
      <c r="Q123" s="19"/>
      <c r="R123" s="163"/>
      <c r="S123" s="63" t="s">
        <v>30</v>
      </c>
      <c r="T123" s="63"/>
      <c r="U123" s="63" t="s">
        <v>30</v>
      </c>
      <c r="V123" s="63"/>
      <c r="W123" s="63" t="s">
        <v>34</v>
      </c>
      <c r="X123" s="63" t="s">
        <v>34</v>
      </c>
      <c r="Y123" s="63"/>
      <c r="Z123" s="63"/>
      <c r="AA123" s="63"/>
      <c r="AB123" s="165"/>
      <c r="AC123" s="165"/>
    </row>
    <row r="124" spans="1:29" x14ac:dyDescent="0.2">
      <c r="A124" s="6">
        <v>121</v>
      </c>
      <c r="B124" s="16"/>
      <c r="C124" s="16"/>
      <c r="D124" s="170"/>
      <c r="E124" s="27"/>
      <c r="F124" s="25" t="s">
        <v>61</v>
      </c>
      <c r="G124" s="28">
        <v>393393</v>
      </c>
      <c r="H124" s="29"/>
      <c r="I124" s="22">
        <f t="shared" si="37"/>
        <v>393393</v>
      </c>
      <c r="J124" s="37">
        <f t="shared" ref="J124" si="65">ROUNDUP(I124*123.6/118.5,-3)</f>
        <v>411000</v>
      </c>
      <c r="K124" s="38">
        <f t="shared" si="38"/>
        <v>0</v>
      </c>
      <c r="L124" s="30" t="s">
        <v>33</v>
      </c>
      <c r="M124" s="26">
        <f t="shared" si="39"/>
        <v>393393</v>
      </c>
      <c r="N124" s="133">
        <f>IF(M124="","",(M124/1000*$N$6))</f>
        <v>0</v>
      </c>
      <c r="O124" s="31" t="s">
        <v>238</v>
      </c>
      <c r="P124" s="17"/>
      <c r="Q124" s="19"/>
      <c r="R124" s="163"/>
      <c r="S124" s="63"/>
      <c r="T124" s="63"/>
      <c r="U124" s="63"/>
      <c r="V124" s="63"/>
      <c r="W124" s="63" t="s">
        <v>62</v>
      </c>
      <c r="X124" s="63" t="s">
        <v>34</v>
      </c>
      <c r="Y124" s="63"/>
      <c r="Z124" s="63"/>
      <c r="AA124" s="63"/>
      <c r="AB124" s="165"/>
      <c r="AC124" s="165"/>
    </row>
    <row r="125" spans="1:29" x14ac:dyDescent="0.2">
      <c r="A125" s="6">
        <v>120</v>
      </c>
      <c r="B125" s="16" t="s">
        <v>283</v>
      </c>
      <c r="C125" s="16" t="s">
        <v>284</v>
      </c>
      <c r="D125" s="170" t="s">
        <v>358</v>
      </c>
      <c r="E125" s="27" t="s">
        <v>28</v>
      </c>
      <c r="F125" s="25" t="s">
        <v>29</v>
      </c>
      <c r="G125" s="28">
        <v>4916240</v>
      </c>
      <c r="H125" s="29"/>
      <c r="I125" s="22">
        <f t="shared" si="37"/>
        <v>4916240</v>
      </c>
      <c r="J125" s="37">
        <f t="shared" ref="J125" si="66">ROUNDUP(I125*146.1/132,-3)</f>
        <v>5442000</v>
      </c>
      <c r="K125" s="38">
        <f t="shared" si="38"/>
        <v>0</v>
      </c>
      <c r="L125" s="30" t="s">
        <v>30</v>
      </c>
      <c r="M125" s="26">
        <f t="shared" si="39"/>
        <v>4916240</v>
      </c>
      <c r="N125" s="133">
        <f>IF(M125="","",(M125/1000*$N$6))</f>
        <v>0</v>
      </c>
      <c r="O125" s="31"/>
      <c r="P125" s="17" t="s">
        <v>285</v>
      </c>
      <c r="Q125" s="19"/>
      <c r="R125" s="161"/>
      <c r="S125" s="63" t="s">
        <v>30</v>
      </c>
      <c r="T125" s="63"/>
      <c r="U125" s="63" t="s">
        <v>30</v>
      </c>
      <c r="V125" s="63"/>
      <c r="W125" s="63" t="s">
        <v>34</v>
      </c>
      <c r="X125" s="63" t="s">
        <v>34</v>
      </c>
      <c r="Y125" s="63"/>
      <c r="Z125" s="63"/>
      <c r="AA125" s="63"/>
      <c r="AB125" s="165"/>
      <c r="AC125" s="165"/>
    </row>
    <row r="126" spans="1:29" x14ac:dyDescent="0.2">
      <c r="A126" s="6"/>
      <c r="B126" s="16" t="s">
        <v>286</v>
      </c>
      <c r="C126" s="16"/>
      <c r="D126" s="16"/>
      <c r="E126" s="17"/>
      <c r="F126" s="25" t="s">
        <v>61</v>
      </c>
      <c r="G126" s="122">
        <v>128848</v>
      </c>
      <c r="H126" s="123"/>
      <c r="I126" s="22">
        <f>IF(G126="","",G126+H126)</f>
        <v>128848</v>
      </c>
      <c r="J126" s="37">
        <f t="shared" ref="J126" si="67">ROUNDUP(I126*123.6/118.5,-3)</f>
        <v>135000</v>
      </c>
      <c r="K126" s="134">
        <f>IF(I126="","",(I126/1000*$K$6))</f>
        <v>0</v>
      </c>
      <c r="L126" s="6" t="s">
        <v>30</v>
      </c>
      <c r="M126" s="26">
        <f>IF(I126="","",IF(L126="Ja",IF(F126="Opstal",ROUND(I126*(1+$L$2),0),IF(F126="Inventaris",ROUND(I126*(1+$L$3),0),I126)),I126))</f>
        <v>128848</v>
      </c>
      <c r="N126" s="133">
        <f>IF(M126="","",(M126/1000*$N$6))</f>
        <v>0</v>
      </c>
      <c r="O126" s="124"/>
      <c r="P126" s="125">
        <v>59044311</v>
      </c>
      <c r="Q126" s="19"/>
      <c r="R126" s="161"/>
      <c r="S126" s="63"/>
      <c r="T126" s="63"/>
      <c r="U126" s="63"/>
      <c r="V126" s="63"/>
      <c r="W126" s="63" t="s">
        <v>62</v>
      </c>
      <c r="X126" s="63" t="s">
        <v>34</v>
      </c>
      <c r="Y126" s="63"/>
      <c r="Z126" s="63"/>
      <c r="AA126" s="63"/>
      <c r="AB126" s="165"/>
      <c r="AC126" s="165"/>
    </row>
    <row r="127" spans="1:29" x14ac:dyDescent="0.2">
      <c r="A127" s="7"/>
      <c r="B127" s="21"/>
      <c r="C127" s="21"/>
      <c r="D127" s="21"/>
      <c r="E127" s="98"/>
      <c r="F127" s="135"/>
      <c r="G127" s="136" t="s">
        <v>287</v>
      </c>
      <c r="H127" s="137"/>
      <c r="I127" s="60"/>
      <c r="J127" s="60"/>
      <c r="K127" s="138"/>
      <c r="L127" s="139"/>
      <c r="M127" s="140" t="str">
        <f>IF(I127="","",IF(L127="Ja",IF(F127="Opstal",ROUND(I127*(1+$L$2),0),IF(F127="Inventaris",ROUND(I127*(1+$L$3),0),I127)),I127))</f>
        <v/>
      </c>
      <c r="N127" s="141" t="str">
        <f>IF(M127="","",(M127/1000*$N$6))</f>
        <v/>
      </c>
      <c r="O127" s="142"/>
      <c r="P127" s="98"/>
      <c r="Q127" s="99"/>
      <c r="R127" s="161"/>
      <c r="S127" s="63"/>
      <c r="T127" s="63"/>
      <c r="U127" s="63"/>
      <c r="V127" s="63"/>
      <c r="W127" s="63"/>
      <c r="X127" s="63"/>
      <c r="Y127" s="63"/>
      <c r="Z127" s="63"/>
      <c r="AA127" s="63"/>
      <c r="AB127" s="165"/>
      <c r="AC127" s="165"/>
    </row>
    <row r="128" spans="1:29" s="3" customFormat="1" x14ac:dyDescent="0.2">
      <c r="A128" s="11"/>
      <c r="B128" s="55" t="s">
        <v>288</v>
      </c>
      <c r="C128" s="56"/>
      <c r="D128" s="56"/>
      <c r="E128" s="56"/>
      <c r="F128" s="143"/>
      <c r="G128" s="144">
        <f>SUM(G96:G127)</f>
        <v>36669794.93</v>
      </c>
      <c r="H128" s="144">
        <f t="shared" ref="H128:N128" si="68">SUM(H96:H127)</f>
        <v>0</v>
      </c>
      <c r="I128" s="144">
        <f t="shared" si="68"/>
        <v>36669794.93</v>
      </c>
      <c r="J128" s="144">
        <f>SUM(J96:J126)</f>
        <v>40338000</v>
      </c>
      <c r="K128" s="145">
        <f t="shared" si="68"/>
        <v>0</v>
      </c>
      <c r="L128" s="144">
        <f t="shared" si="68"/>
        <v>0</v>
      </c>
      <c r="M128" s="144">
        <f t="shared" si="68"/>
        <v>36669794.93</v>
      </c>
      <c r="N128" s="145">
        <f t="shared" si="68"/>
        <v>0</v>
      </c>
      <c r="O128" s="57"/>
      <c r="P128" s="56"/>
      <c r="Q128" s="11"/>
      <c r="R128" s="164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67"/>
      <c r="AC128" s="167"/>
    </row>
    <row r="129" spans="1:29" s="3" customFormat="1" x14ac:dyDescent="0.2">
      <c r="A129" s="11"/>
      <c r="B129" s="33"/>
      <c r="C129" s="34"/>
      <c r="D129" s="34"/>
      <c r="E129" s="34"/>
      <c r="F129" s="146"/>
      <c r="G129" s="147"/>
      <c r="H129" s="147"/>
      <c r="I129" s="147"/>
      <c r="J129" s="147"/>
      <c r="K129" s="148"/>
      <c r="L129" s="147"/>
      <c r="M129" s="147"/>
      <c r="N129" s="148"/>
      <c r="O129" s="35"/>
      <c r="P129" s="149"/>
      <c r="Q129" s="11"/>
      <c r="R129" s="164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67"/>
      <c r="AC129" s="167"/>
    </row>
    <row r="130" spans="1:29" x14ac:dyDescent="0.2">
      <c r="A130" s="10"/>
      <c r="B130" s="33" t="s">
        <v>289</v>
      </c>
      <c r="C130" s="20"/>
      <c r="D130" s="20"/>
      <c r="E130" s="20"/>
      <c r="F130" s="146" t="s">
        <v>290</v>
      </c>
      <c r="G130" s="147">
        <f>SUM(G128:G128)+G94</f>
        <v>96370027.729999989</v>
      </c>
      <c r="H130" s="147">
        <f>SUM(H128:H128)+H94</f>
        <v>80000</v>
      </c>
      <c r="I130" s="147">
        <f>SUM(I128+I94)</f>
        <v>95727725.729999989</v>
      </c>
      <c r="J130" s="150">
        <f>SUM(J94+J128)</f>
        <v>104366000</v>
      </c>
      <c r="K130" s="147">
        <f>SUM(K128:K128)+K94</f>
        <v>0</v>
      </c>
      <c r="L130" s="147">
        <f>SUM(L128:L128)+L94</f>
        <v>0</v>
      </c>
      <c r="M130" s="147">
        <f>SUM(M128:M128)+M94</f>
        <v>96450027.729999989</v>
      </c>
      <c r="N130" s="151">
        <f>SUM(N128:N128)+N94</f>
        <v>0</v>
      </c>
      <c r="O130" s="19"/>
      <c r="P130" s="19"/>
      <c r="R130" s="161"/>
      <c r="S130" s="63"/>
      <c r="T130" s="63"/>
      <c r="U130" s="63"/>
      <c r="V130" s="63"/>
      <c r="W130" s="63"/>
      <c r="X130" s="63"/>
      <c r="Y130" s="63"/>
      <c r="Z130" s="63"/>
      <c r="AA130" s="63"/>
      <c r="AB130" s="165"/>
      <c r="AC130" s="165"/>
    </row>
    <row r="131" spans="1:29" x14ac:dyDescent="0.2">
      <c r="A131" s="10"/>
      <c r="B131" s="2"/>
      <c r="C131" s="2"/>
      <c r="D131" s="2"/>
      <c r="E131" s="152"/>
      <c r="F131" s="153"/>
      <c r="G131" s="154"/>
      <c r="H131" s="43"/>
      <c r="I131" s="10"/>
      <c r="J131" s="10"/>
      <c r="K131" s="155"/>
      <c r="L131" s="10"/>
      <c r="M131" s="10"/>
      <c r="N131" s="156"/>
      <c r="O131" s="19"/>
      <c r="P131" s="19"/>
      <c r="R131" s="32"/>
      <c r="S131" s="19"/>
      <c r="T131" s="19"/>
    </row>
    <row r="132" spans="1:29" x14ac:dyDescent="0.2">
      <c r="A132" s="19"/>
      <c r="B132" s="2"/>
      <c r="C132" s="2"/>
      <c r="D132" s="2"/>
      <c r="E132" s="10"/>
      <c r="F132" s="157"/>
      <c r="G132" s="43"/>
      <c r="H132" s="158"/>
      <c r="I132" s="10"/>
      <c r="J132" s="10"/>
      <c r="K132" s="155"/>
      <c r="L132" s="10"/>
      <c r="M132" s="10"/>
      <c r="N132" s="156"/>
      <c r="O132" s="19"/>
      <c r="P132" s="19"/>
      <c r="R132" s="32"/>
      <c r="S132" s="19"/>
      <c r="T132" s="19"/>
    </row>
    <row r="133" spans="1:29" x14ac:dyDescent="0.2">
      <c r="B133" s="2"/>
      <c r="C133" s="4"/>
      <c r="D133" s="4"/>
      <c r="E133" s="19"/>
      <c r="F133" s="46"/>
      <c r="G133" s="43"/>
      <c r="H133" s="158"/>
      <c r="I133" s="10"/>
      <c r="J133" s="10"/>
      <c r="K133" s="155"/>
      <c r="L133" s="159"/>
      <c r="M133" s="159"/>
      <c r="N133" s="156"/>
      <c r="O133" s="19"/>
      <c r="P133" s="19"/>
      <c r="R133" s="32"/>
      <c r="S133" s="19"/>
      <c r="T133" s="19"/>
    </row>
    <row r="134" spans="1:29" x14ac:dyDescent="0.2">
      <c r="B134" s="4"/>
      <c r="R134" s="32"/>
      <c r="S134" s="19"/>
      <c r="T134" s="19"/>
    </row>
    <row r="135" spans="1:29" x14ac:dyDescent="0.2">
      <c r="R135" s="32"/>
      <c r="S135" s="19"/>
      <c r="T135" s="19"/>
    </row>
    <row r="136" spans="1:29" x14ac:dyDescent="0.2">
      <c r="R136" s="32"/>
      <c r="S136" s="19"/>
      <c r="T136" s="19"/>
    </row>
    <row r="137" spans="1:29" x14ac:dyDescent="0.2">
      <c r="R137" s="32"/>
      <c r="S137" s="19"/>
      <c r="T137" s="19"/>
    </row>
    <row r="138" spans="1:29" x14ac:dyDescent="0.2">
      <c r="R138" s="32"/>
      <c r="S138" s="19"/>
      <c r="T138" s="19"/>
    </row>
    <row r="139" spans="1:29" x14ac:dyDescent="0.2">
      <c r="R139" s="32"/>
      <c r="S139" s="19"/>
      <c r="T139" s="19"/>
    </row>
    <row r="140" spans="1:29" x14ac:dyDescent="0.2">
      <c r="R140" s="32"/>
      <c r="S140" s="19"/>
      <c r="T140" s="19"/>
    </row>
    <row r="141" spans="1:29" x14ac:dyDescent="0.2">
      <c r="R141" s="32"/>
      <c r="S141" s="19"/>
      <c r="T141" s="19"/>
    </row>
    <row r="142" spans="1:29" x14ac:dyDescent="0.2">
      <c r="R142" s="32"/>
      <c r="S142" s="19"/>
      <c r="T142" s="19"/>
    </row>
    <row r="143" spans="1:29" x14ac:dyDescent="0.2">
      <c r="R143" s="32"/>
      <c r="S143" s="19"/>
      <c r="T143" s="19"/>
    </row>
    <row r="144" spans="1:29" x14ac:dyDescent="0.2">
      <c r="R144" s="32"/>
      <c r="S144" s="19"/>
      <c r="T144" s="19"/>
    </row>
    <row r="145" spans="18:20" x14ac:dyDescent="0.2">
      <c r="R145" s="32"/>
      <c r="S145" s="19"/>
      <c r="T145" s="19"/>
    </row>
    <row r="146" spans="18:20" x14ac:dyDescent="0.2">
      <c r="R146" s="32"/>
      <c r="S146" s="19"/>
      <c r="T146" s="19"/>
    </row>
    <row r="147" spans="18:20" x14ac:dyDescent="0.2">
      <c r="R147" s="32"/>
      <c r="S147" s="19"/>
      <c r="T147" s="19"/>
    </row>
    <row r="148" spans="18:20" x14ac:dyDescent="0.2">
      <c r="R148" s="32"/>
      <c r="S148" s="19"/>
      <c r="T148" s="19"/>
    </row>
    <row r="149" spans="18:20" x14ac:dyDescent="0.2">
      <c r="R149" s="32"/>
      <c r="S149" s="19"/>
      <c r="T149" s="19"/>
    </row>
    <row r="150" spans="18:20" x14ac:dyDescent="0.2">
      <c r="R150" s="32"/>
      <c r="S150" s="19"/>
      <c r="T150" s="19"/>
    </row>
    <row r="151" spans="18:20" x14ac:dyDescent="0.2">
      <c r="R151" s="32"/>
      <c r="S151" s="19"/>
      <c r="T151" s="19"/>
    </row>
    <row r="152" spans="18:20" x14ac:dyDescent="0.2">
      <c r="R152" s="32"/>
      <c r="S152" s="19"/>
      <c r="T152" s="19"/>
    </row>
    <row r="153" spans="18:20" x14ac:dyDescent="0.2">
      <c r="R153" s="32"/>
      <c r="S153" s="19"/>
      <c r="T153" s="19"/>
    </row>
    <row r="154" spans="18:20" x14ac:dyDescent="0.2">
      <c r="R154" s="32"/>
      <c r="S154" s="19"/>
      <c r="T154" s="19"/>
    </row>
    <row r="155" spans="18:20" x14ac:dyDescent="0.2">
      <c r="R155" s="32"/>
      <c r="S155" s="19"/>
      <c r="T155" s="19"/>
    </row>
    <row r="156" spans="18:20" x14ac:dyDescent="0.2">
      <c r="R156" s="32"/>
      <c r="S156" s="19"/>
      <c r="T156" s="19"/>
    </row>
    <row r="157" spans="18:20" x14ac:dyDescent="0.2">
      <c r="R157" s="32"/>
      <c r="S157" s="19"/>
      <c r="T157" s="19"/>
    </row>
    <row r="158" spans="18:20" x14ac:dyDescent="0.2">
      <c r="R158" s="32"/>
      <c r="S158" s="19"/>
      <c r="T158" s="19"/>
    </row>
    <row r="159" spans="18:20" x14ac:dyDescent="0.2">
      <c r="R159" s="32"/>
      <c r="S159" s="19"/>
      <c r="T159" s="19"/>
    </row>
    <row r="160" spans="18:20" x14ac:dyDescent="0.2">
      <c r="R160" s="32"/>
      <c r="S160" s="19"/>
      <c r="T160" s="19"/>
    </row>
    <row r="161" spans="18:20" x14ac:dyDescent="0.2">
      <c r="R161" s="32"/>
      <c r="S161" s="19"/>
      <c r="T161" s="19"/>
    </row>
    <row r="162" spans="18:20" x14ac:dyDescent="0.2">
      <c r="R162" s="32"/>
      <c r="S162" s="19"/>
      <c r="T162" s="19"/>
    </row>
    <row r="163" spans="18:20" x14ac:dyDescent="0.2">
      <c r="R163" s="32"/>
      <c r="S163" s="19"/>
      <c r="T163" s="19"/>
    </row>
    <row r="164" spans="18:20" x14ac:dyDescent="0.2">
      <c r="R164" s="32"/>
      <c r="S164" s="19"/>
      <c r="T164" s="19"/>
    </row>
    <row r="165" spans="18:20" x14ac:dyDescent="0.2">
      <c r="R165" s="32"/>
      <c r="S165" s="19"/>
      <c r="T165" s="19"/>
    </row>
    <row r="166" spans="18:20" x14ac:dyDescent="0.2">
      <c r="R166" s="32"/>
      <c r="S166" s="19"/>
      <c r="T166" s="19"/>
    </row>
    <row r="167" spans="18:20" x14ac:dyDescent="0.2">
      <c r="R167" s="32"/>
      <c r="S167" s="19"/>
      <c r="T167" s="19"/>
    </row>
    <row r="168" spans="18:20" x14ac:dyDescent="0.2">
      <c r="R168" s="32"/>
      <c r="S168" s="19"/>
      <c r="T168" s="19"/>
    </row>
    <row r="169" spans="18:20" x14ac:dyDescent="0.2">
      <c r="R169" s="32"/>
      <c r="S169" s="19"/>
      <c r="T169" s="19"/>
    </row>
    <row r="170" spans="18:20" x14ac:dyDescent="0.2">
      <c r="R170" s="32"/>
      <c r="S170" s="19"/>
      <c r="T170" s="19"/>
    </row>
    <row r="171" spans="18:20" x14ac:dyDescent="0.2">
      <c r="R171" s="32"/>
      <c r="S171" s="19"/>
      <c r="T171" s="19"/>
    </row>
    <row r="172" spans="18:20" x14ac:dyDescent="0.2">
      <c r="R172" s="32"/>
      <c r="S172" s="19"/>
      <c r="T172" s="19"/>
    </row>
    <row r="173" spans="18:20" x14ac:dyDescent="0.2">
      <c r="R173" s="32"/>
      <c r="S173" s="19"/>
      <c r="T173" s="19"/>
    </row>
    <row r="174" spans="18:20" x14ac:dyDescent="0.2">
      <c r="R174" s="32"/>
      <c r="S174" s="19"/>
      <c r="T174" s="19"/>
    </row>
    <row r="175" spans="18:20" x14ac:dyDescent="0.2">
      <c r="R175" s="32"/>
      <c r="S175" s="19"/>
      <c r="T175" s="19"/>
    </row>
    <row r="176" spans="18:20" x14ac:dyDescent="0.2">
      <c r="R176" s="32"/>
      <c r="S176" s="19"/>
      <c r="T176" s="19"/>
    </row>
    <row r="177" spans="18:20" x14ac:dyDescent="0.2">
      <c r="R177" s="32"/>
      <c r="S177" s="19"/>
      <c r="T177" s="19"/>
    </row>
    <row r="178" spans="18:20" x14ac:dyDescent="0.2">
      <c r="R178" s="32"/>
      <c r="S178" s="19"/>
      <c r="T178" s="19"/>
    </row>
    <row r="179" spans="18:20" x14ac:dyDescent="0.2">
      <c r="R179" s="32"/>
      <c r="S179" s="19"/>
      <c r="T179" s="19"/>
    </row>
    <row r="180" spans="18:20" x14ac:dyDescent="0.2">
      <c r="R180" s="32"/>
      <c r="S180" s="19"/>
      <c r="T180" s="19"/>
    </row>
    <row r="181" spans="18:20" x14ac:dyDescent="0.2">
      <c r="R181" s="32"/>
      <c r="S181" s="19"/>
      <c r="T181" s="19"/>
    </row>
    <row r="182" spans="18:20" x14ac:dyDescent="0.2">
      <c r="R182" s="32"/>
      <c r="S182" s="19"/>
      <c r="T182" s="19"/>
    </row>
    <row r="183" spans="18:20" x14ac:dyDescent="0.2">
      <c r="R183" s="32"/>
      <c r="S183" s="19"/>
      <c r="T183" s="19"/>
    </row>
    <row r="184" spans="18:20" x14ac:dyDescent="0.2">
      <c r="R184" s="32"/>
      <c r="S184" s="19"/>
      <c r="T184" s="19"/>
    </row>
    <row r="185" spans="18:20" x14ac:dyDescent="0.2">
      <c r="R185" s="32"/>
      <c r="S185" s="19"/>
      <c r="T185" s="19"/>
    </row>
    <row r="186" spans="18:20" x14ac:dyDescent="0.2">
      <c r="R186" s="32"/>
      <c r="S186" s="19"/>
      <c r="T186" s="19"/>
    </row>
    <row r="187" spans="18:20" x14ac:dyDescent="0.2">
      <c r="R187" s="19"/>
      <c r="S187" s="19"/>
      <c r="T187" s="19"/>
    </row>
  </sheetData>
  <phoneticPr fontId="0" type="noConversion"/>
  <pageMargins left="0.27559055118110237" right="0.15748031496062992" top="0.86614173228346458" bottom="0.98425196850393704" header="0.51181102362204722" footer="0.51181102362204722"/>
  <pageSetup paperSize="9" scale="60" orientation="landscape" r:id="rId1"/>
  <headerFooter alignWithMargins="0">
    <oddFooter>&amp;L&amp;F/&amp;A&amp;C&amp;D&amp;R&amp;P/&amp;N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9CEE2CF103D408B01EEABA689BC4E" ma:contentTypeVersion="14" ma:contentTypeDescription="Create a new document." ma:contentTypeScope="" ma:versionID="9312296426b338639b9ac4dfec89d023">
  <xsd:schema xmlns:xsd="http://www.w3.org/2001/XMLSchema" xmlns:xs="http://www.w3.org/2001/XMLSchema" xmlns:p="http://schemas.microsoft.com/office/2006/metadata/properties" xmlns:ns1="http://schemas.microsoft.com/sharepoint/v3" xmlns:ns3="b6ac9e5f-8e71-452e-9893-8965368279d3" xmlns:ns4="d9d88c8e-f0c6-445e-b3ad-e84970acc4ca" targetNamespace="http://schemas.microsoft.com/office/2006/metadata/properties" ma:root="true" ma:fieldsID="12c8347c43d54120bc2812960c263a83" ns1:_="" ns3:_="" ns4:_="">
    <xsd:import namespace="http://schemas.microsoft.com/sharepoint/v3"/>
    <xsd:import namespace="b6ac9e5f-8e71-452e-9893-8965368279d3"/>
    <xsd:import namespace="d9d88c8e-f0c6-445e-b3ad-e84970acc4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c9e5f-8e71-452e-9893-8965368279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88c8e-f0c6-445e-b3ad-e84970acc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6D3FA3-3EB2-4434-89B9-B085D0280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ac9e5f-8e71-452e-9893-8965368279d3"/>
    <ds:schemaRef ds:uri="d9d88c8e-f0c6-445e-b3ad-e84970acc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31025A-C540-4D65-8CF3-FDD5966F496E}">
  <ds:schemaRefs>
    <ds:schemaRef ds:uri="http://schemas.microsoft.com/office/2006/metadata/properties"/>
    <ds:schemaRef ds:uri="http://schemas.microsoft.com/office/infopath/2007/PartnerControls"/>
    <ds:schemaRef ds:uri="b6ac9e5f-8e71-452e-9893-8965368279d3"/>
    <ds:schemaRef ds:uri="http://purl.org/dc/terms/"/>
    <ds:schemaRef ds:uri="http://purl.org/dc/dcmitype/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d9d88c8e-f0c6-445e-b3ad-e84970acc4ca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06EA7B-06E2-4CB9-A216-48291A3BD6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Totaal overzicht</vt:lpstr>
      <vt:lpstr>'Totaal overzicht'!Afdrukbereik</vt:lpstr>
      <vt:lpstr>'Totaal overzicht'!Afdruktitels</vt:lpstr>
    </vt:vector>
  </TitlesOfParts>
  <Manager/>
  <Company>Gemeente Heeze-Leende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Turesin Ulusoy</dc:creator>
  <cp:keywords/>
  <dc:description/>
  <cp:lastModifiedBy>Melanie van Bussel</cp:lastModifiedBy>
  <cp:revision/>
  <dcterms:created xsi:type="dcterms:W3CDTF">1999-02-03T10:25:55Z</dcterms:created>
  <dcterms:modified xsi:type="dcterms:W3CDTF">2021-09-29T11:42:47Z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0x0101005059CEE2CF103D408B01EEABA689BC4E</vt:lpwstr>
  </property>
</Properties>
</file>