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uverta.sharepoint.com/sites/WEL-BeheerenOnderhoud/Gedeelde documenten/General/EA Brand- en inbraakinstallaties/"/>
    </mc:Choice>
  </mc:AlternateContent>
  <bookViews>
    <workbookView xWindow="11100" yWindow="-60" windowWidth="5100" windowHeight="10070" tabRatio="707"/>
  </bookViews>
  <sheets>
    <sheet name="Lijst Gebouwenbestand" sheetId="6" r:id="rId1"/>
    <sheet name="tijdlijn" sheetId="16" state="hidden" r:id="rId2"/>
    <sheet name="energie-draaitabel m2 (oud)" sheetId="17" state="hidden" r:id="rId3"/>
  </sheets>
  <definedNames>
    <definedName name="_xlnm._FilterDatabase" localSheetId="0" hidden="1">'Lijst Gebouwenbestand'!$B$4:$M$258</definedName>
    <definedName name="_xlnm.Print_Area" localSheetId="0">'Lijst Gebouwenbestand'!$B$1:$M$235</definedName>
    <definedName name="_xlnm.Print_Titles" localSheetId="0">'Lijst Gebouwenbestand'!$1:$3</definedName>
  </definedNames>
  <calcPr calcId="162913"/>
  <pivotCaches>
    <pivotCache cacheId="0" r:id="rId4"/>
    <pivotCache cacheId="1" r:id="rId5"/>
  </pivotCaches>
</workbook>
</file>

<file path=xl/calcChain.xml><?xml version="1.0" encoding="utf-8"?>
<calcChain xmlns="http://schemas.openxmlformats.org/spreadsheetml/2006/main">
  <c r="I203" i="6" l="1"/>
  <c r="I178" i="6"/>
  <c r="I181" i="6"/>
  <c r="I30" i="6" l="1"/>
  <c r="I234" i="6" l="1"/>
  <c r="I100" i="6" l="1"/>
  <c r="I6" i="6"/>
  <c r="I18" i="6"/>
  <c r="I9" i="6"/>
  <c r="I185" i="6" l="1"/>
  <c r="I176" i="6"/>
  <c r="I179" i="6"/>
  <c r="I135" i="6" l="1"/>
  <c r="H22" i="17" l="1"/>
  <c r="G22" i="17"/>
  <c r="F22" i="17"/>
  <c r="E22" i="17"/>
  <c r="I226" i="6" l="1"/>
  <c r="I230" i="6"/>
  <c r="I229" i="6"/>
  <c r="I165" i="6"/>
  <c r="I158" i="6" l="1"/>
  <c r="I63" i="6" l="1"/>
  <c r="I143" i="6" l="1"/>
  <c r="I231" i="6" l="1"/>
  <c r="I156" i="6" l="1"/>
  <c r="I69" i="6" l="1"/>
  <c r="M1" i="6" l="1"/>
  <c r="I137" i="6" l="1"/>
  <c r="I33" i="6" l="1"/>
  <c r="I73" i="6" l="1"/>
  <c r="I67" i="6" l="1"/>
  <c r="I91" i="6" l="1"/>
  <c r="I75" i="6" l="1"/>
  <c r="I159" i="6" l="1"/>
  <c r="I60" i="6" l="1"/>
  <c r="I141" i="6" l="1"/>
  <c r="I198" i="6" l="1"/>
  <c r="I194" i="6"/>
  <c r="I215" i="6"/>
  <c r="I201" i="6"/>
  <c r="I221" i="6"/>
  <c r="I213" i="6"/>
  <c r="I148" i="6"/>
  <c r="I132" i="6"/>
  <c r="I184" i="6"/>
  <c r="I171" i="6"/>
  <c r="I169" i="6"/>
  <c r="I87" i="6"/>
  <c r="I84" i="6"/>
  <c r="I43" i="6"/>
  <c r="I42" i="6"/>
  <c r="I39" i="6"/>
  <c r="I27" i="6"/>
  <c r="I12" i="6"/>
  <c r="I172" i="6"/>
  <c r="I196" i="6"/>
  <c r="I126" i="6"/>
  <c r="I56" i="6"/>
  <c r="I55" i="6"/>
  <c r="I54" i="6"/>
  <c r="I53" i="6"/>
  <c r="I146" i="6"/>
  <c r="I192" i="6"/>
  <c r="I191" i="6"/>
  <c r="I187" i="6"/>
  <c r="I188" i="6"/>
</calcChain>
</file>

<file path=xl/comments1.xml><?xml version="1.0" encoding="utf-8"?>
<comments xmlns="http://schemas.openxmlformats.org/spreadsheetml/2006/main">
  <authors>
    <author>Sijtsmae</author>
  </authors>
  <commentList>
    <comment ref="I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
per 1-9-2020 minder m2 door gebruik door Westplas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omschrijving aangepast, was stal/sschuur; schuur. Aanpassen aan nieuwe gebouwnummers?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op basis van BAGviewer 1967 ipv 1977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1967 ipv 1971 op basis van bagviewer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op basis van BAGviewer 1967 ipv 1977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2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196 ipv 1964 op basis van bagviewer</t>
        </r>
      </text>
    </comment>
    <comment ref="I2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2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196 ipv 1964 op basis van bagviewer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2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1960 ipv 1971 op basis van bagviewer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3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3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2005 ipv 1998 vlgs bagviewer</t>
        </r>
      </text>
    </comment>
    <comment ref="I3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3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3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Bagviewer geeft aan 2004. Te handhaven 2005</t>
        </r>
      </text>
    </comment>
    <comment ref="I4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4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5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5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5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5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7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7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7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tekening RPS-&gt; 12,04mx15,94m
</t>
        </r>
      </text>
    </comment>
    <comment ref="I7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7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80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8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8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circa maat</t>
        </r>
      </text>
    </comment>
    <comment ref="J8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ca 2000
</t>
        </r>
      </text>
    </comment>
    <comment ref="I8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8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G9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correctie jaartal 2014 -&gt;2013 voor uitbreiding dd23-9-2014</t>
        </r>
      </text>
    </comment>
    <comment ref="I9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bvo's op basis
ca 92m2 extra aanbouw zomer 2013
</t>
        </r>
      </text>
    </comment>
    <comment ref="I10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18-10-2010; afmetingen vlgs tekening</t>
        </r>
      </text>
    </comment>
    <comment ref="I11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opp was vanaf 1e versie 2299m2. Ooit was deel van de kantine doorberekend aan Mavo Stek
</t>
        </r>
      </text>
    </comment>
    <comment ref="I12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2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bagviewer (oudste 
deel?) 1964 ipv 1971
</t>
        </r>
      </text>
    </comment>
    <comment ref="I12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2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3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3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3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40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 328m2. Blijkt niet juist te zijn, vlgs nameting in veld. Per 1-5-2013 gecorrigeerd
</t>
        </r>
      </text>
    </comment>
    <comment ref="I14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controle adhv tekening RPS 2-5-2014</t>
        </r>
      </text>
    </comment>
    <comment ref="I14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4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50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5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5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indicatie m2; nog in te meten / te controleren</t>
        </r>
      </text>
    </comment>
    <comment ref="I15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6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6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6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jaartal onbekend. Vermoedelijk gelijke datum van hoofdgebouw
</t>
        </r>
      </text>
    </comment>
    <comment ref="I170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7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7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jaartal onbekend. Vermoedelijk gelijke datum van hoofdgebouw
</t>
        </r>
      </text>
    </comment>
    <comment ref="I17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7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8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8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8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9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9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1984 ipv 1980 obv bagviewer</t>
        </r>
      </text>
    </comment>
    <comment ref="I192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9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9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1986 ipv 1982 obv bagviewer</t>
        </r>
      </text>
    </comment>
    <comment ref="I19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volgens RPS 1-8-2012 zie ook kas 3.580</t>
        </r>
      </text>
    </comment>
    <comment ref="I19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19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J19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Uit bouwtekening blijkt gebouw 3 van 1996 te zijn. Correctie dd 26-6-2012</t>
        </r>
      </text>
    </comment>
    <comment ref="I19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1-8-2012; zie ook A&amp;O loods 3.550</t>
        </r>
      </text>
    </comment>
    <comment ref="I20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0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1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14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1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16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
</t>
        </r>
      </text>
    </comment>
    <comment ref="I217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18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op basis van tekeningen bepaald</t>
        </r>
      </text>
    </comment>
    <comment ref="I219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21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I223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vlgs RPS 1-8-2012</t>
        </r>
      </text>
    </comment>
    <comment ref="C235" authorId="0" shapeId="0">
      <text>
        <r>
          <rPr>
            <b/>
            <sz val="8"/>
            <color indexed="81"/>
            <rFont val="Tahoma"/>
            <family val="2"/>
          </rPr>
          <t>Sijtsmae:</t>
        </r>
        <r>
          <rPr>
            <sz val="8"/>
            <color indexed="81"/>
            <rFont val="Tahoma"/>
            <family val="2"/>
          </rPr>
          <t xml:space="preserve">
gymzaal overgegaan van Aalsmeer naar SC per jan 2012; code 
voorheen code 1141</t>
        </r>
      </text>
    </comment>
  </commentList>
</comments>
</file>

<file path=xl/sharedStrings.xml><?xml version="1.0" encoding="utf-8"?>
<sst xmlns="http://schemas.openxmlformats.org/spreadsheetml/2006/main" count="1717" uniqueCount="394">
  <si>
    <t>Vestiging</t>
  </si>
  <si>
    <t>E</t>
  </si>
  <si>
    <t>ca 1995</t>
  </si>
  <si>
    <t>kas</t>
  </si>
  <si>
    <t>Hoofdgebouw</t>
  </si>
  <si>
    <t>dierenverblijf</t>
  </si>
  <si>
    <t>noodgebouw</t>
  </si>
  <si>
    <t>Vrijstaand lesgebouw</t>
  </si>
  <si>
    <t>Kas</t>
  </si>
  <si>
    <t>Dienstwoning</t>
  </si>
  <si>
    <t>Kippenhok</t>
  </si>
  <si>
    <t>AA05</t>
  </si>
  <si>
    <t>Aalsm. MBO:</t>
  </si>
  <si>
    <t>Dependance</t>
  </si>
  <si>
    <t>Noodgebouw</t>
  </si>
  <si>
    <t>Gymzaal</t>
  </si>
  <si>
    <t>Stal/schuur</t>
  </si>
  <si>
    <t>Fietsenstalling</t>
  </si>
  <si>
    <t>Dierenverblijf</t>
  </si>
  <si>
    <t>Terrein</t>
  </si>
  <si>
    <t>AA10</t>
  </si>
  <si>
    <t>WE10</t>
  </si>
  <si>
    <t>AL10</t>
  </si>
  <si>
    <t>AF10</t>
  </si>
  <si>
    <t>Amersfoort:</t>
  </si>
  <si>
    <t>WA10</t>
  </si>
  <si>
    <t>SL10</t>
  </si>
  <si>
    <t>BO10</t>
  </si>
  <si>
    <t>Boskoop:</t>
  </si>
  <si>
    <t>BR10</t>
  </si>
  <si>
    <t>Brielle:</t>
  </si>
  <si>
    <t>MS10</t>
  </si>
  <si>
    <t>WV10</t>
  </si>
  <si>
    <t>DO05</t>
  </si>
  <si>
    <t>Dord MBO:</t>
  </si>
  <si>
    <t>ST10</t>
  </si>
  <si>
    <t>Dord Stek:</t>
  </si>
  <si>
    <t>DO10</t>
  </si>
  <si>
    <t>Dord VMBO:</t>
  </si>
  <si>
    <t>GU10</t>
  </si>
  <si>
    <t>Gouda:</t>
  </si>
  <si>
    <t>HO05</t>
  </si>
  <si>
    <t>Houten MBO:</t>
  </si>
  <si>
    <t>KL10</t>
  </si>
  <si>
    <t>Klaaswaal:</t>
  </si>
  <si>
    <t>MO10</t>
  </si>
  <si>
    <t>Montfoort:</t>
  </si>
  <si>
    <t>NA10</t>
  </si>
  <si>
    <t>Naarden:</t>
  </si>
  <si>
    <t>OE10</t>
  </si>
  <si>
    <t>Oegstgeest:</t>
  </si>
  <si>
    <t>OT10</t>
  </si>
  <si>
    <t>Ottoland:</t>
  </si>
  <si>
    <t>RI10</t>
  </si>
  <si>
    <t>RY05</t>
  </si>
  <si>
    <t>Rijswijk:</t>
  </si>
  <si>
    <t>Rotterdam:</t>
  </si>
  <si>
    <t>UT10</t>
  </si>
  <si>
    <t>Utrecht:</t>
  </si>
  <si>
    <t>Locatie/algemeen</t>
  </si>
  <si>
    <t>Gebouw</t>
  </si>
  <si>
    <t>Aalsm. Westplas:</t>
  </si>
  <si>
    <t>Opp (m2 bvo)</t>
  </si>
  <si>
    <t>Bouwjaar</t>
  </si>
  <si>
    <t>Aalsm. VMBO Groenstr.</t>
  </si>
  <si>
    <t>Hoofdgebouw excl gym, excl kelder</t>
  </si>
  <si>
    <t>Hoofdgebouw, excl gym,ex kelder,ex dienstw</t>
  </si>
  <si>
    <t>??</t>
  </si>
  <si>
    <t>Alphen aan de Rijn:</t>
  </si>
  <si>
    <t>A'dam Linnaeus:</t>
  </si>
  <si>
    <t>A'dam Sloten:</t>
  </si>
  <si>
    <t>DH Madestein:</t>
  </si>
  <si>
    <t>DH Westvliet:</t>
  </si>
  <si>
    <t>Gorinchem MBO:</t>
  </si>
  <si>
    <t>Gor. VMBO Ijsbaan:</t>
  </si>
  <si>
    <t>Type gebouw</t>
  </si>
  <si>
    <t>Permanent gebouw</t>
  </si>
  <si>
    <t>Kelder</t>
  </si>
  <si>
    <t>Fietsenkelder</t>
  </si>
  <si>
    <t>Open fietsenstalling op beg. Onder verdieping/gym</t>
  </si>
  <si>
    <t xml:space="preserve">LWT-gebouw;illegaal(geen bouwverg) + 2e hands </t>
  </si>
  <si>
    <t>2 inpandige gymzalen,identieke opp</t>
  </si>
  <si>
    <t>Inpandige zaal</t>
  </si>
  <si>
    <t>Vrijstaande gymzaal</t>
  </si>
  <si>
    <t>lesgeb /bijgeb</t>
  </si>
  <si>
    <t>lesgebouw</t>
  </si>
  <si>
    <t>bijgebouw</t>
  </si>
  <si>
    <t>bijz.element</t>
  </si>
  <si>
    <t>Sprinklerhuisje (techn.ruimte)</t>
  </si>
  <si>
    <t>diereninstructieverblijf</t>
  </si>
  <si>
    <t>Paardenstal met gedeelte A&amp;O werkplek</t>
  </si>
  <si>
    <t>Dierenschuur / varkensstal</t>
  </si>
  <si>
    <t>Tegen gebouw</t>
  </si>
  <si>
    <t>Kas; tunnelkas</t>
  </si>
  <si>
    <t>dienstwoning</t>
  </si>
  <si>
    <t>Tijdelijk gebouw</t>
  </si>
  <si>
    <t>Huidige lijst:</t>
  </si>
  <si>
    <t>gymzaal</t>
  </si>
  <si>
    <t>permanent gebouw</t>
  </si>
  <si>
    <t>kantoorgebouw</t>
  </si>
  <si>
    <t>lesgeb kelder</t>
  </si>
  <si>
    <t>fietsenstalling</t>
  </si>
  <si>
    <t xml:space="preserve">Dubbele zaal T.Thijsseln 18 </t>
  </si>
  <si>
    <t>fietsenstalling leraren; van hergebruikte materialen</t>
  </si>
  <si>
    <t>----</t>
  </si>
  <si>
    <t>wijziging / versie</t>
  </si>
  <si>
    <t>Rode Paardenstal; met klein kantoor/opslag</t>
  </si>
  <si>
    <t>Semi-permanent gebouw (systeembouw)</t>
  </si>
  <si>
    <t>Semi-permanent</t>
  </si>
  <si>
    <t>aug 2011</t>
  </si>
  <si>
    <t>In aangepaste L-vormige A&amp;O hal; gebouw van 1986 (in gebruik bij MBO)</t>
  </si>
  <si>
    <t>A&amp;O-Loods 2; in oksel L-vormige A&amp;O-hal/school; in  gebruik bij MBO</t>
  </si>
  <si>
    <t>Langgerekte schuur/garage (in gebruik bij MBO)</t>
  </si>
  <si>
    <t>Noodlokalen (direct achter langgerekte schuur/voertuigenstalling); in gebruik bij MBO</t>
  </si>
  <si>
    <t>1991?</t>
  </si>
  <si>
    <t>betreft gedeelten kas: verhuur De Steiger, vogels, 1 kantoor; andere deel zie Do10-2.380 (totaal kas: 1426m2)</t>
  </si>
  <si>
    <t>Kasgedeelten door VMBO in gebruik; andere deel zie Do05-2.180 (totaal kas 1426m2)</t>
  </si>
  <si>
    <t>ca 2008</t>
  </si>
  <si>
    <t>Aanwezige gebouwen met eventuele opmerkingen</t>
  </si>
  <si>
    <t>Hoofdgebouw, gerenoveerd+uitgebreid ('64, '98, 2012)</t>
  </si>
  <si>
    <t>Linnaeuslaan 2a; t.b.v. opslag voor Ondersteunende Diensten per jan 2012; Overige gebouwgegevens daar vermeld (zie regel 4.041)</t>
  </si>
  <si>
    <t>Linnaeuslaan 2a Aalsmeer; t.b.v. opslag voor Ondersteunende Diensten per jan 2012  (voorheen regel 1141; Aalsmeer Groenstrook)</t>
  </si>
  <si>
    <t>hooiopslag</t>
  </si>
  <si>
    <t>A&amp;O loods; incl 115m2 voor 2 lokalen. Incl ca 225m2 verhuurd aan Dierenbescherming DH va 1-10-2009 tm 30-9-2012; incl 58m2 extra verhuur aan DB per 1dec 2011</t>
  </si>
  <si>
    <t>zie regel 4.041</t>
  </si>
  <si>
    <t>paardenstal L-vormig (opp incl overkapping=119m2; excl overkapping 79m2)</t>
  </si>
  <si>
    <t xml:space="preserve">nieuwe kas </t>
  </si>
  <si>
    <t>Kelder (technische ruimte)</t>
  </si>
  <si>
    <t>Stalletje tpv weide;</t>
  </si>
  <si>
    <t>Kasloods</t>
  </si>
  <si>
    <t>gedeelte A&amp;O in kasloods incl instructie;totale gebouw incl kasgedeelte= 565m2 zie ook 3.480</t>
  </si>
  <si>
    <t>Gedeelte kas in kasloods incl instructie; totale gebouw incl loodsgedeelte = 565m2; zie ook 3.450</t>
  </si>
  <si>
    <t>Hoofdgebouw;
 (bg 1931m2+1e 919m2)</t>
  </si>
  <si>
    <t>Uitbreiding 2 van gebouw 2 (bg 378m2+1e 385m2)</t>
  </si>
  <si>
    <t>Hooiberg</t>
  </si>
  <si>
    <t>Kapschuur; illegaal</t>
  </si>
  <si>
    <t>Dienstwoning (bg 129m2 1e 47m2)</t>
  </si>
  <si>
    <t>Hoofdgebouw incl uitbreiding; (bg 3251m2+1e 1901m2+2e 898m2)</t>
  </si>
  <si>
    <t xml:space="preserve">gebouw 3
beg gr:285m2+1e 285m2 </t>
  </si>
  <si>
    <t>kippenverblijf
beg 46m2+1e 43m2</t>
  </si>
  <si>
    <t>Hoofdgebouw (2000/2010) bg:2848m2;1e 1142m2</t>
  </si>
  <si>
    <t>2000/2010</t>
  </si>
  <si>
    <t>Dierenverblijf (bg 207m2+1e 27m2)</t>
  </si>
  <si>
    <t>laarzenberging</t>
  </si>
  <si>
    <t>Hoofdgebouw bg 2309m2+1e 1692m2+2e 1754m2+3e 161m2; Inclusief:
-gym
-fitness</t>
  </si>
  <si>
    <t>dierenverblijf; Inclusief:
- entree
- theorieverd (61m2)
Exclusief:
-kas</t>
  </si>
  <si>
    <t>1974
renov: 2012</t>
  </si>
  <si>
    <t>gehele buitenverblijf incl instructieruimten; bg 197m2+entres.44m2</t>
  </si>
  <si>
    <t>Schuur veraf links op terrein; bg 191m2+entres 78m2</t>
  </si>
  <si>
    <t>1980??</t>
  </si>
  <si>
    <t>dierenverblijf (haaks op kas)
bg 249m2+1e 121m2+ opslagoverkapping ca36m2</t>
  </si>
  <si>
    <t>1995/2000</t>
  </si>
  <si>
    <t>Hoofdgebouw;bg 2246+entres.45m2+1e 938m2+2e 619m2; inclusief:
- gymzaal</t>
  </si>
  <si>
    <t>Inpandige zaal  (indicatief 420m2 incl entreehal, excl gangetje)</t>
  </si>
  <si>
    <t xml:space="preserve">inpandige enkele zaal  (indicatief 450m2); </t>
  </si>
  <si>
    <t>Fitness ruimte (indicatief: 98 m2; excl gang)</t>
  </si>
  <si>
    <t xml:space="preserve">Gymzaal (indicatief:bg 477m2+entres.30 M2 (incl cv, incl kleedk, incl doc.kmr,excl inval.toilet, excl gang))
</t>
  </si>
  <si>
    <t>Inpandig (2 zalen met flexibele tussenwand) indicatief  820m2;excl gang)</t>
  </si>
  <si>
    <t>Hoofdgebouw; bg 2776m2;entres.104m2;1e 1006m2 inclusief:
-gymzaal</t>
  </si>
  <si>
    <t>Inpandige zaal  (indicatief:467m2 excl gang)</t>
  </si>
  <si>
    <t>Inpandig (2 zalen met flexibele tussenwand)
indicatief: 614m2 excl gang</t>
  </si>
  <si>
    <t>nieuwbouwkas; op 1e verdieping; (indicatief 169m2)</t>
  </si>
  <si>
    <t>Inpandig!! (indicatief: 287m2)</t>
  </si>
  <si>
    <t>Inpandige zaal (in gebruik door vmbo vanaf 1-9-09; indicatief 409m2, excl gang)</t>
  </si>
  <si>
    <t>1967/'84/'09</t>
  </si>
  <si>
    <t>nieuwbouw kas; lesdeel + plantenteelt (indicatief 286m2)</t>
  </si>
  <si>
    <t>nieuwbouw kas; gang en corridor (indicatief 183m2)</t>
  </si>
  <si>
    <t>Multifunctionele (gym)zaal incl bergruimte,excl cv (indicatief 248m2)</t>
  </si>
  <si>
    <t>Gymzaal (indicatief 447m2; excl cv-ruimte;excl gang)</t>
  </si>
  <si>
    <t>Hoofdgebouw (bg 3016m2+entres.57m2 + 1e755m2 Inclusief:
- gymzaal
-multifunctionele (gym)zaal
- kas
- glascorridor
- stenen dierenverblijf met instructieruimten</t>
  </si>
  <si>
    <t>in hfdgeb</t>
  </si>
  <si>
    <t>Stenen dierenverblijf met instructieruimten (indicatief 192m2)</t>
  </si>
  <si>
    <t>Inpandige zaal, (indicatief 450m2; excl gang)</t>
  </si>
  <si>
    <t>Hoofdgebouw; bg 2789m2+entres.53m2</t>
  </si>
  <si>
    <t>kelder</t>
  </si>
  <si>
    <t>hoofdgebouw; bg 2611m2+1e 1330m2+2e379m2</t>
  </si>
  <si>
    <t>overkapte berging (oude overdekte fietsenstalling)</t>
  </si>
  <si>
    <t>buitenberging</t>
  </si>
  <si>
    <t>Semipermante noodbouw (naast gym; indicatief 260m2)</t>
  </si>
  <si>
    <t>Hoofdgebouw bg 2971m2+entres.73m2+1e 738m2; inclusief:
- gymzaal
- uitbreiding 2005
- semi permanente noodbouw</t>
  </si>
  <si>
    <t>lesgeb+mix</t>
  </si>
  <si>
    <t>techn gebouw</t>
  </si>
  <si>
    <t>schuurtje bij gebouw 3 (zie ook3.570); opslag</t>
  </si>
  <si>
    <t>kasloods; gevels deels sandwich; overige kunstglas</t>
  </si>
  <si>
    <t>sinds20-2-09 antikraak met bruikleenovereenkomst; inclusief vrijstaande schuur; excl carport; bg 62m2+1e 47m2+2e23m2+ schuur22m2</t>
  </si>
  <si>
    <t>gedeelte kasloods ;totale gebouw incl kasgedeelte= 557m2 zie ook 3.580 (50% Kasgedeelte, 50% kasloods.)</t>
  </si>
  <si>
    <t>kasgedeelte;totale gebouw incl loodsgedeelte= 557m2 zie ook 3.550 (50% Kasgedeelte, 50% kasloods.)</t>
  </si>
  <si>
    <t>Amsterdam Boelelaan</t>
  </si>
  <si>
    <t>---- oplevering renovatie+uitbreiding gereed jan 2012</t>
  </si>
  <si>
    <t>gesloopt vanaf oktober 2013</t>
  </si>
  <si>
    <t>Zwarte pad; oud door nieuw vervangen eind 2013 (oplevering 27-11-2013)</t>
  </si>
  <si>
    <t>tunnelkas; afmetingen ca 160m2 (8*20m)</t>
  </si>
  <si>
    <t>dierenbuitenverblijf (kippenhok/voiliere e.d.)</t>
  </si>
  <si>
    <t>RI05</t>
  </si>
  <si>
    <t>Rijnsburg MBO:</t>
  </si>
  <si>
    <t>Rijnsburg VMBO:</t>
  </si>
  <si>
    <t>OD</t>
  </si>
  <si>
    <t>overdekte fietsenstalling</t>
  </si>
  <si>
    <t>Gedeelte kas in kas/loodsgebouw; totale gebouw incl loodsgedeelte = 256m2; zie ook 1.750</t>
  </si>
  <si>
    <t>overdekte docenten fietsenstalling</t>
  </si>
  <si>
    <t>docenten fietsenstalling</t>
  </si>
  <si>
    <t>Fitness ruimte (indicatief: 22 m2)</t>
  </si>
  <si>
    <t>Gymzaal in hoofdgebouw, zie 1.710. Indicatief 524m excl fitnessruimte, incl bergzolder</t>
  </si>
  <si>
    <t>1966/'96/11</t>
  </si>
  <si>
    <t>Delft</t>
  </si>
  <si>
    <t>dierenverblijf (2 kippenrennen)</t>
  </si>
  <si>
    <t>paarden</t>
  </si>
  <si>
    <t>A&amp;O</t>
  </si>
  <si>
    <t>specifiek</t>
  </si>
  <si>
    <t>kasloods</t>
  </si>
  <si>
    <t>A&amp;O; 
kasloods</t>
  </si>
  <si>
    <t>bg 1874m2, 1e verd 1628m2,2e verd 199m2; incl gymzaal (oplevering juli 2014)</t>
  </si>
  <si>
    <t>2009; 
uitbr 2013</t>
  </si>
  <si>
    <t>Delft MBO:</t>
  </si>
  <si>
    <t>loods A&amp;O</t>
  </si>
  <si>
    <t>Ondersteunende Diensten</t>
  </si>
  <si>
    <t>Adres</t>
  </si>
  <si>
    <t>1e J.C. Mensinglaan 44,
1431  RW  Aalsmeer</t>
  </si>
  <si>
    <t>Zwarte Pad 1, Boskoop</t>
  </si>
  <si>
    <t>J.P. Thijsselaan 18,
1431  KE  Aalsmeer 0297 38 4​9 49</t>
  </si>
  <si>
    <t>Linneauslaan 2,
1431  JV  Aalsmeer 0297 32 46 88</t>
  </si>
  <si>
    <t>1e J.C. Mensinglaan 40,
1431  RW  Aalsmeer 0297 32 52 44</t>
  </si>
  <si>
    <t>Kalkovenweg 62, 2401  LK  Alphen a/d Rijn 0172 43 1120</t>
  </si>
  <si>
    <t>Bergenboulevard 11, 3825  AG  Amersfoort 033 480 1331</t>
  </si>
  <si>
    <t>Archimedesplantsoen 87, 1098  JZ  Amsterdam 0206929060</t>
  </si>
  <si>
    <t>Jan van Zutphenstraat 60, 1069  RS  Amsterdam 0206190255</t>
  </si>
  <si>
    <t>Zijde 105, 2771  EV  Boskoop 0172213456</t>
  </si>
  <si>
    <t>Anna Hoevestraat 2, 3232  VC  Brielle 0181413088</t>
  </si>
  <si>
    <t>Madesteinweg 25, 2553  EC  Den Haag 070440 06 25</t>
  </si>
  <si>
    <t>Westvlietweg 42, 2491 EC  Den Haag 070-3864228</t>
  </si>
  <si>
    <t>Groene Zoom 400, 3315  LA  Dordrecht 078-6216464</t>
  </si>
  <si>
    <t>Ronsseweg 555, 2803 ZK Gouda (0182) 543743</t>
  </si>
  <si>
    <t>Randhoeve 2 3992 XH Houten (030) 637 70 24</t>
  </si>
  <si>
    <t>Oud Wulfseweg 7, Houten</t>
  </si>
  <si>
    <t>Rijksstraatweg 30b 3286 LS Klaaswaal 0186-572000</t>
  </si>
  <si>
    <t>Rijksstraatweg 30c 3286 LS Klaaswaal 0186-572000</t>
  </si>
  <si>
    <t>Doeldijk 16 3417 XD Montfoort 0348-471337</t>
  </si>
  <si>
    <t>B 140  2975 BK Ottoland (0184) 641409</t>
  </si>
  <si>
    <t>Huis te Landelaan 2 2283 SG Rijswijk (070) 390 40 16</t>
  </si>
  <si>
    <t>Huis te Landelaan 2a  2283 SG Rijswijk (070) 390 40 16</t>
  </si>
  <si>
    <t xml:space="preserve">Theo Thijssenplein 32 3555 SJ  Utrecht (030) 244 43 94 </t>
  </si>
  <si>
    <t>Lange Voort 70 2341 KD Oegstgeest (071) 517 32 16</t>
  </si>
  <si>
    <t xml:space="preserve">Hoofdgebouw (bg 2671+2476m2+867m2), inclusief:
-dubbele gymzaal
-kas
-dierenverblijf
-extra uitbreiding 2013 onder luifel pleinzijde ca 93m2) </t>
  </si>
  <si>
    <t>Groene Zoom 402, 3315  CA  Dordrecht</t>
  </si>
  <si>
    <t>1987
herind.2007</t>
  </si>
  <si>
    <t>1967
reno: 2004</t>
  </si>
  <si>
    <t>1960
reno:2012</t>
  </si>
  <si>
    <t>1964/97</t>
  </si>
  <si>
    <t>terrein; geen opmerkingen</t>
  </si>
  <si>
    <t xml:space="preserve">Populier; gerenoveerd na brand ca 2004; opp incl berging;(van  dec2012-aug 2015 bij O.D.) </t>
  </si>
  <si>
    <t>Bijenstal</t>
  </si>
  <si>
    <t>Bijenstal Zwarte Pad 1</t>
  </si>
  <si>
    <t>Hoofdgebouwbg:3629m2+1e 2781m2;Inclusief:
-dubbele gymzaal
-verhuur ruimte aan aquariumvereniging (ca 37m2)
Exclusief
-overdekte fietsenstalling</t>
  </si>
  <si>
    <t>Nachtegaallaan 41-43 Leiden</t>
  </si>
  <si>
    <t>Nieuwe loods A&amp;O (uit Gorinchem+ aangepast in Rijswijk), in gebruik per ca 1 maart 2016</t>
  </si>
  <si>
    <t>EG</t>
  </si>
  <si>
    <t>X</t>
  </si>
  <si>
    <t>E-BG</t>
  </si>
  <si>
    <t>Energieobject? E-elektra; BG: butaan gas
G- gas
X-geen</t>
  </si>
  <si>
    <t>kas bij Randhoeve 2; per medio 2016</t>
  </si>
  <si>
    <t xml:space="preserve">Zandhal, frisomat; 39,3x15m + entresol 57M2 (in gebruik bij MBO); geisoleerd zomer 2013; nieuwe permanente vergunning per 16-8-2013 </t>
  </si>
  <si>
    <t>Datum vandaag:</t>
  </si>
  <si>
    <t>Semipermante noodbouw 2 lokalen; oplevering 1 aug 2016);vergunning tot 27 mei 2026 (10 jr)</t>
  </si>
  <si>
    <t>dierenverblijf incl instructieruimte/terrariaruimte e.d.; beg gr: 95M2; zolder verdieping 52m2</t>
  </si>
  <si>
    <t>( gebouw 1780) gedeelte A&amp;O in kas/loodsgebouw;totale gebouw incl kasgedeelte= 256m2 zie ook 1.780</t>
  </si>
  <si>
    <t>Noodlokalen op parkeerterrein Randhoeve 2; oplevering voorjaar 2016; 10 jaar vergunning</t>
  </si>
  <si>
    <t>gedeelte kasloods (incl helft centrale deel/TR) ;totale gebouw incl kasgedeelte= 288m2 zie ook 1.380 ; oplevering zomer 2016</t>
  </si>
  <si>
    <t>kasgedeelte (incl helft centrale deel/TR);totale gebouw incl loodsgedeelte= 288m2 zie ook 1.351; oplevering zomer 2016</t>
  </si>
  <si>
    <t>gebouwcode</t>
  </si>
  <si>
    <t>Kostenplaats</t>
  </si>
  <si>
    <t>(leeg)</t>
  </si>
  <si>
    <t>Rijlabels</t>
  </si>
  <si>
    <t>Eindtotaal</t>
  </si>
  <si>
    <t>Som van Opp (m2 bvo)</t>
  </si>
  <si>
    <t>Bijwerkt voor</t>
  </si>
  <si>
    <t>Totaal</t>
  </si>
  <si>
    <t>onderwijs-vorm</t>
  </si>
  <si>
    <t>onderwijsvorm</t>
  </si>
  <si>
    <t>mbo</t>
  </si>
  <si>
    <t>vmbo</t>
  </si>
  <si>
    <t>mavo</t>
  </si>
  <si>
    <t>mbo/vmbo</t>
  </si>
  <si>
    <t>od</t>
  </si>
  <si>
    <t>Sandtlaan 98, 2231 CE Rijnsburg (071)4021657</t>
  </si>
  <si>
    <t>=bvo's op basis van bvo-tek. RPS</t>
  </si>
  <si>
    <t>Stal (tbv pony's en hooiopslag)</t>
  </si>
  <si>
    <t>A&amp;O-Loods ; aangepaste/omgebouwde Venlokas tot a&amp;o; 2/3 deel zandgedeelte / 1/3 deel materiaal-en materieelopslag</t>
  </si>
  <si>
    <t>stro-opslag in de kas; zie 3980</t>
  </si>
  <si>
    <t>Loods A&amp;O; onderdeel van kas; zie 3980; incl helft technische ruimte/berging</t>
  </si>
  <si>
    <t>Kas; kasgedeelte, incl helft technische ruimte/berging; overige van gebouw A&amp;O, zie 3950</t>
  </si>
  <si>
    <t>Rechthoekige stal/schuur bij kruispunt</t>
  </si>
  <si>
    <t>stalletje achter hoofdgebouw</t>
  </si>
  <si>
    <t>Dienstw; vast aan hfdgeb; sinds medio 2017 in gebruik als onderwijsruimte</t>
  </si>
  <si>
    <t>1980/'99/'13/
uitbr 2017</t>
  </si>
  <si>
    <t>Inpandige zaal; (indicatief  410m2 excl gang)</t>
  </si>
  <si>
    <t>Inpandige zaal; (indicatief  465m2 excl gang)</t>
  </si>
  <si>
    <t>Instructielokalen en hondenkennel</t>
  </si>
  <si>
    <t>Schuine aanbouw (909m2)</t>
  </si>
  <si>
    <t>Inpandige zaal (indicatief 500m2)</t>
  </si>
  <si>
    <t>(Alle)</t>
  </si>
  <si>
    <t>Gymzalen incl bergingen; (bg 526m2+1e 196m2); Paviljoen A</t>
  </si>
  <si>
    <t>Hoofdgebouw (bg 1862m2+1e 1033m2); Paviljoen B (kantine) + C (lesvleugel)</t>
  </si>
  <si>
    <t>Langgerekt lesgebouw langs appartementencomplex (bg 602m2+entres.111m2); Paviljoen D,samen met kas</t>
  </si>
  <si>
    <t>Kas; Paviljoen D, samen met deel 1.611</t>
  </si>
  <si>
    <t xml:space="preserve">Overzicht "energie" objecten </t>
  </si>
  <si>
    <t>fitness</t>
  </si>
  <si>
    <t>Schuurtje voor dierenverblijf</t>
  </si>
  <si>
    <t>april</t>
  </si>
  <si>
    <t>ca 1999??</t>
  </si>
  <si>
    <r>
      <t>Stal;</t>
    </r>
    <r>
      <rPr>
        <i/>
        <sz val="9"/>
        <rFont val="Arial"/>
        <family val="2"/>
      </rPr>
      <t>bouwjaar onbekend; dd 2019 navraag bij locatie gedaan: staat er al lang; Levensduur zodoende maar op 20 jr gesteld</t>
    </r>
  </si>
  <si>
    <t>Rdam- terrein; geen opmerkingen</t>
  </si>
  <si>
    <t>RO05</t>
  </si>
  <si>
    <t>Ro05</t>
  </si>
  <si>
    <t>Laanslootseweg 1, 3028 HT,  Rotterdam (010) 2175922</t>
  </si>
  <si>
    <t>start huur: 28-8-2018</t>
  </si>
  <si>
    <t>brommerstalling; 3*25,5m. Inclusief berging van ca 5*3,2=16m2</t>
  </si>
  <si>
    <r>
      <t xml:space="preserve">Dierenschuur; 
</t>
    </r>
    <r>
      <rPr>
        <i/>
        <sz val="9"/>
        <rFont val="Arial"/>
        <family val="2"/>
      </rPr>
      <t>entresol als bvo toegevoegd 92m2</t>
    </r>
  </si>
  <si>
    <t>Hoofdgebouw; bg 3009+910+1505=5424m2+1e verd/entresols 1209m2; inclusief:
-gymzaal oud 
-schuingeplaatste noodbouw nieuwb 2013 (909m2)
- aanbouw 2017 (tot. 1505m2: entree+vleugel incl nieuwe gymzaal)</t>
  </si>
  <si>
    <t>augustus</t>
  </si>
  <si>
    <t>september</t>
  </si>
  <si>
    <t>oktober</t>
  </si>
  <si>
    <t>november</t>
  </si>
  <si>
    <t>december</t>
  </si>
  <si>
    <t>januari</t>
  </si>
  <si>
    <t xml:space="preserve">februari </t>
  </si>
  <si>
    <t>maart</t>
  </si>
  <si>
    <t>2019</t>
  </si>
  <si>
    <t>2018</t>
  </si>
  <si>
    <t>Noodlokalen; 2 stuks; huur 3 jaar vanaf ca 1 sept 2018</t>
  </si>
  <si>
    <t>Ro05- sleutelontvangst Laanslootseweg</t>
  </si>
  <si>
    <t>Go05- uithuizing Mollenburgseweg</t>
  </si>
  <si>
    <t>Bo10- ingebruikname 2 noodlokalen</t>
  </si>
  <si>
    <t>OD- Sleutelontvangst De Molen, Houten</t>
  </si>
  <si>
    <t>Ri05- einde huur extra lokalen</t>
  </si>
  <si>
    <t>OD - uithuizen Kant - inhuizen Molen Houten</t>
  </si>
  <si>
    <t>OD- einde huur Kant 3 
verkoop woning Westvlietweg 41</t>
  </si>
  <si>
    <t>Na10- Naarden sleuteloverdracht nieuwbouw</t>
  </si>
  <si>
    <t>Do10 sloop gereedschapschuur</t>
  </si>
  <si>
    <t>gebouwbest. (tbv energie'18)</t>
  </si>
  <si>
    <t>ca</t>
  </si>
  <si>
    <t xml:space="preserve">instructielokaal (80m2) en dierenverblijf (78m2)
</t>
  </si>
  <si>
    <t xml:space="preserve">nieuwbouw; oplevering mei 2017; bg 2151m2, incl gymzaal a 504m2bvo; 1e verd 1224m2; 2e verd 809m2; </t>
  </si>
  <si>
    <t xml:space="preserve">Ro10- uithuizen onderwijs Bosdreef
Ro05- Laansl.weg ingebruikname onderwijs </t>
  </si>
  <si>
    <t>Ho05- sleutelontvangst Wellant Park</t>
  </si>
  <si>
    <t>start huur: 
4-10-2018</t>
  </si>
  <si>
    <t>De Molen 94, 3995 AX Houten</t>
  </si>
  <si>
    <t>ca 1998</t>
  </si>
  <si>
    <t>Oud Wulfseweg 3, Houten</t>
  </si>
  <si>
    <r>
      <t xml:space="preserve">Het Wellantpark, 'schuilhut' 
</t>
    </r>
    <r>
      <rPr>
        <i/>
        <sz val="9"/>
        <rFont val="Arial"/>
        <family val="2"/>
      </rPr>
      <t xml:space="preserve">sleuteloverdracht 31-12-2018  (voorheen Makeblijde) </t>
    </r>
  </si>
  <si>
    <t>ca 1998; eigendom:
31-12-2018</t>
  </si>
  <si>
    <t>gebouwbest. (peildatum 31-12-'18)</t>
  </si>
  <si>
    <t>gebouwbest. (peildatum 1-2-'19)</t>
  </si>
  <si>
    <r>
      <t xml:space="preserve">Hoofdgebouw Laanslootseweg; 
</t>
    </r>
    <r>
      <rPr>
        <i/>
        <sz val="10"/>
        <rFont val="Arial"/>
        <family val="2"/>
      </rPr>
      <t>ingebruikname 7-1-2019</t>
    </r>
  </si>
  <si>
    <t xml:space="preserve">Gehele Hoofdgebouw MBO/VMBO;bg 4848m2+1e 3015m2+2e 1701m2+3e 891m2+4e 151m2 Inclusief:
-incl gymzaal
-incl 372m2 verhuurd gedeelte aan dierenkliniek
-incl deel 3e verd (opslag O.D.bij gymzaal)
</t>
  </si>
  <si>
    <t>J.P. Thijsselaan 12,
1431 JH  Aalsmeer 0297 38 4​9 49</t>
  </si>
  <si>
    <t xml:space="preserve">Amersfoortsestraatweg 7,1412 KA Naarden (035) 694 36 80 </t>
  </si>
  <si>
    <t xml:space="preserve"> instructie/praktijkruimte 113m2; dierenverblijf 57m2 </t>
  </si>
  <si>
    <t>Loods A&amp;O; onderdeel van kas; zie 3380; incl helft instructieruimte</t>
  </si>
  <si>
    <t>berging</t>
  </si>
  <si>
    <t>Kas; kasgedeelte, incl berging en technische ruimte; overige van gebouw A&amp;O, zie 3350</t>
  </si>
  <si>
    <r>
      <t>noodlokalen 3 stuks;</t>
    </r>
    <r>
      <rPr>
        <sz val="8"/>
        <rFont val="Arial"/>
        <family val="2"/>
      </rPr>
      <t xml:space="preserve"> tijdelijke vergunning 5jr per 26-8-2019</t>
    </r>
  </si>
  <si>
    <t>Orangerie;
bg 183m2+1e 122m2; exclusief kelder</t>
  </si>
  <si>
    <t>Orangerie;
(kelder: 115m2; deels gebruikt door huurder knaaghof)</t>
  </si>
  <si>
    <t>od-LS</t>
  </si>
  <si>
    <t>hoofdgebouw; bg 2755m2+1e 1990m2+34m2; 
per 1-9-2020 343m2 minder tbv gebruik door We10</t>
  </si>
  <si>
    <t>gebruik lokalen bij Aalsmeer MBO Aa05</t>
  </si>
  <si>
    <t>Groene Zoom 398, 3315 LA Dordrecht</t>
  </si>
  <si>
    <t>vervallen</t>
  </si>
  <si>
    <t>Blokhut</t>
  </si>
  <si>
    <r>
      <t xml:space="preserve">paviljoen Wellantpark
</t>
    </r>
    <r>
      <rPr>
        <i/>
        <sz val="9"/>
        <rFont val="Arial"/>
        <family val="2"/>
      </rPr>
      <t xml:space="preserve">sleuteloverdracht 31-12-2018 
(voorheen Makeblijde) </t>
    </r>
  </si>
  <si>
    <r>
      <t xml:space="preserve">De Molen 94, Houten; 
</t>
    </r>
    <r>
      <rPr>
        <i/>
        <sz val="9"/>
        <rFont val="Arial"/>
        <family val="2"/>
      </rPr>
      <t xml:space="preserve">ingebruikname vanaf 19-1-2019
</t>
    </r>
    <r>
      <rPr>
        <sz val="9"/>
        <rFont val="Arial"/>
        <family val="2"/>
      </rPr>
      <t>beggr. 672, 1e verd 672, 2e verd 492, 2e verd 108</t>
    </r>
  </si>
  <si>
    <t xml:space="preserve">souterain 698m2, begane grond: 1207m2 ; verd 1045m2;oplevering ca 24-4-2020; ingebruikname 1-9-2020 </t>
  </si>
  <si>
    <r>
      <t xml:space="preserve">klein gedeelte VMBO kas tbv MBO; </t>
    </r>
    <r>
      <rPr>
        <sz val="10"/>
        <rFont val="Arial"/>
        <family val="2"/>
      </rPr>
      <t xml:space="preserve">andere helft tbv VMBO, zie 1.180; (totale kas 1358m2); </t>
    </r>
    <r>
      <rPr>
        <i/>
        <sz val="10"/>
        <rFont val="Arial"/>
        <family val="2"/>
      </rPr>
      <t>correctie aantal m2 doorgevoerd per 1-9-2020</t>
    </r>
  </si>
  <si>
    <r>
      <t xml:space="preserve">merendeel kas tbv VMBO; </t>
    </r>
    <r>
      <rPr>
        <sz val="10"/>
        <rFont val="Arial"/>
        <family val="2"/>
      </rPr>
      <t>andere deel tbv MBO, zie 1.080; (totale kas 1358m2);</t>
    </r>
    <r>
      <rPr>
        <i/>
        <sz val="10"/>
        <rFont val="Arial"/>
        <family val="2"/>
      </rPr>
      <t>correctie aantal m2 doorgevoerd per 1-9-2020</t>
    </r>
  </si>
  <si>
    <r>
      <t xml:space="preserve">Semipermante noodbouw 3 lokalen; oplevering 1 sept 2020);vergunning tot </t>
    </r>
    <r>
      <rPr>
        <sz val="10"/>
        <color theme="5"/>
        <rFont val="Arial"/>
        <family val="2"/>
      </rPr>
      <t>22 juni 2025 (5 jr)</t>
    </r>
  </si>
  <si>
    <t>noodlokalen</t>
  </si>
  <si>
    <t>verplaatst naar Dord VMBO, zie gebouwcode 2312</t>
  </si>
  <si>
    <t>verplaatst naar Dord VMBO, zie gebouwcode 2342</t>
  </si>
  <si>
    <t>verplaatst naar Dord VMBO, zie gebouwcode 2341</t>
  </si>
  <si>
    <t>Voormalig 'STEK' gebouw; excl gang naar gym; gebcode. 2210; mutatie per 1-9-2020</t>
  </si>
  <si>
    <t>Voormalig 'STEK': Inclusief oude gang+technische ruimte; mutatie per 1-9-2020</t>
  </si>
  <si>
    <t>Voormalig 'STEK': Verbindingsgang naar gymzaal; mutatie per 1-9-2020</t>
  </si>
  <si>
    <t>vmbo/mavo</t>
  </si>
  <si>
    <t>Blokhut 'educatief centrum'; per ca. jan 2020</t>
  </si>
  <si>
    <t>Hoofdgebouw; incl gymzaal; beggr ca 1728 m2; 1e verd 1392m2)
- incl inpandige gymzaal  482 m2 (excl gang)</t>
  </si>
  <si>
    <t>Inpandige zaal  (indicatief 482 m2 exc gang rondom)</t>
  </si>
  <si>
    <t>Rijnsburg MBO/VMBO:</t>
  </si>
  <si>
    <t>vervallen (leegstand per 1-9-2020; zie gebcode OD-4210)</t>
  </si>
  <si>
    <t>Tbv MBO; op terrein van DZB; per aug 2015; afmetingen geschat</t>
  </si>
  <si>
    <t>ondergebracht bij Ri10; zie gebcode 3620.</t>
  </si>
  <si>
    <t>tbv MBO; kas op terrein van DZB; per aug 2015; afmetingen geschat</t>
  </si>
  <si>
    <t>ondergebracht bij Ri10; zie gebcode 3681.</t>
  </si>
  <si>
    <t>dienstwoning verhuurd; eigendom verkregen per 30-12-2020</t>
  </si>
  <si>
    <t>woning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</si>
</sst>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&quot;ca!:&quot;* #,###"/>
    <numFmt numFmtId="166" formatCode="&quot;ca.&quot;\ ####"/>
    <numFmt numFmtId="167" formatCode="&quot;gew.&quot;\ #,###"/>
    <numFmt numFmtId="168" formatCode="_ * #,##0_ ;_ * \-#,##0_ ;_ * &quot;-&quot;??_ ;_ @_ "/>
    <numFmt numFmtId="169" formatCode="[$-413]d/mmm/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Corbel"/>
      <family val="2"/>
      <scheme val="minor"/>
    </font>
    <font>
      <u/>
      <sz val="9.35"/>
      <color theme="10"/>
      <name val="Calibri"/>
      <family val="2"/>
    </font>
    <font>
      <sz val="10"/>
      <color theme="5"/>
      <name val="Arial"/>
      <family val="2"/>
    </font>
    <font>
      <sz val="10"/>
      <color rgb="FFFF0000"/>
      <name val="Arial"/>
      <family val="2"/>
    </font>
    <font>
      <sz val="10"/>
      <color rgb="FF00008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color theme="1"/>
      <name val="Arial"/>
      <family val="2"/>
    </font>
    <font>
      <sz val="11"/>
      <color theme="0" tint="-4.9989318521683403E-2"/>
      <name val="Arial"/>
      <family val="2"/>
    </font>
    <font>
      <sz val="9"/>
      <color theme="0" tint="-0.1499984740745262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0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164" fontId="9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vertical="top" wrapText="1"/>
    </xf>
    <xf numFmtId="0" fontId="2" fillId="2" borderId="0" xfId="0" applyFont="1" applyFill="1" applyAlignment="1">
      <alignment wrapText="1"/>
    </xf>
    <xf numFmtId="3" fontId="0" fillId="2" borderId="0" xfId="0" applyNumberFormat="1" applyFill="1"/>
    <xf numFmtId="0" fontId="0" fillId="2" borderId="0" xfId="0" applyFill="1"/>
    <xf numFmtId="0" fontId="3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/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textRotation="90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2" fillId="0" borderId="0" xfId="0" quotePrefix="1" applyFont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1" fontId="1" fillId="0" borderId="0" xfId="0" applyNumberFormat="1" applyFont="1" applyFill="1" applyAlignment="1">
      <alignment horizontal="center" vertical="top"/>
    </xf>
    <xf numFmtId="17" fontId="0" fillId="0" borderId="0" xfId="0" quotePrefix="1" applyNumberFormat="1" applyAlignment="1">
      <alignment horizontal="right" vertical="top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4" borderId="0" xfId="0" applyFont="1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1" fontId="0" fillId="4" borderId="0" xfId="0" applyNumberFormat="1" applyFill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6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vertical="top"/>
    </xf>
    <xf numFmtId="0" fontId="13" fillId="0" borderId="0" xfId="0" applyFont="1" applyFill="1" applyBorder="1"/>
    <xf numFmtId="0" fontId="0" fillId="0" borderId="0" xfId="0" applyFill="1" applyBorder="1"/>
    <xf numFmtId="0" fontId="1" fillId="4" borderId="0" xfId="0" applyFont="1" applyFill="1" applyAlignment="1">
      <alignment vertical="top"/>
    </xf>
    <xf numFmtId="0" fontId="0" fillId="0" borderId="0" xfId="0" applyAlignment="1">
      <alignment horizontal="right" vertical="top" wrapText="1"/>
    </xf>
    <xf numFmtId="0" fontId="1" fillId="0" borderId="0" xfId="0" applyFont="1" applyBorder="1"/>
    <xf numFmtId="165" fontId="0" fillId="0" borderId="0" xfId="0" applyNumberFormat="1" applyFill="1" applyAlignment="1">
      <alignment horizontal="center" vertical="top"/>
    </xf>
    <xf numFmtId="166" fontId="1" fillId="0" borderId="0" xfId="0" applyNumberFormat="1" applyFont="1" applyAlignment="1">
      <alignment vertical="top"/>
    </xf>
    <xf numFmtId="0" fontId="1" fillId="4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right" vertical="top"/>
    </xf>
    <xf numFmtId="0" fontId="1" fillId="0" borderId="0" xfId="0" quotePrefix="1" applyFont="1" applyAlignment="1">
      <alignment vertical="top"/>
    </xf>
    <xf numFmtId="0" fontId="6" fillId="4" borderId="0" xfId="0" applyFont="1" applyFill="1" applyAlignment="1">
      <alignment horizontal="center"/>
    </xf>
    <xf numFmtId="1" fontId="0" fillId="0" borderId="0" xfId="0" applyNumberFormat="1" applyFill="1" applyAlignment="1">
      <alignment horizontal="center" vertical="top"/>
    </xf>
    <xf numFmtId="0" fontId="1" fillId="0" borderId="0" xfId="0" quotePrefix="1" applyFont="1" applyAlignment="1">
      <alignment horizontal="left" vertical="top" wrapText="1"/>
    </xf>
    <xf numFmtId="0" fontId="3" fillId="4" borderId="0" xfId="0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horizontal="center" vertical="top" wrapText="1"/>
    </xf>
    <xf numFmtId="167" fontId="0" fillId="0" borderId="0" xfId="0" applyNumberFormat="1" applyBorder="1"/>
    <xf numFmtId="0" fontId="0" fillId="5" borderId="0" xfId="0" applyFill="1" applyAlignment="1">
      <alignment vertical="top"/>
    </xf>
    <xf numFmtId="0" fontId="1" fillId="5" borderId="0" xfId="0" applyFont="1" applyFill="1" applyAlignment="1">
      <alignment horizontal="right" vertical="top" wrapText="1"/>
    </xf>
    <xf numFmtId="0" fontId="1" fillId="5" borderId="0" xfId="0" applyFont="1" applyFill="1" applyAlignment="1">
      <alignment vertical="top"/>
    </xf>
    <xf numFmtId="0" fontId="1" fillId="0" borderId="0" xfId="0" applyFont="1" applyFill="1" applyAlignment="1">
      <alignment horizontal="right" vertical="top" wrapText="1"/>
    </xf>
    <xf numFmtId="3" fontId="0" fillId="0" borderId="0" xfId="0" applyNumberForma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wrapText="1"/>
    </xf>
    <xf numFmtId="0" fontId="16" fillId="0" borderId="0" xfId="0" applyFont="1" applyAlignment="1">
      <alignment horizontal="left"/>
    </xf>
    <xf numFmtId="168" fontId="0" fillId="0" borderId="0" xfId="4" applyNumberFormat="1" applyFont="1"/>
    <xf numFmtId="168" fontId="0" fillId="0" borderId="0" xfId="0" applyNumberFormat="1"/>
    <xf numFmtId="14" fontId="0" fillId="0" borderId="0" xfId="4" applyNumberFormat="1" applyFont="1"/>
    <xf numFmtId="1" fontId="0" fillId="0" borderId="0" xfId="0" applyNumberFormat="1"/>
    <xf numFmtId="0" fontId="0" fillId="0" borderId="0" xfId="4" applyNumberFormat="1" applyFont="1"/>
    <xf numFmtId="0" fontId="17" fillId="6" borderId="1" xfId="0" applyFont="1" applyFill="1" applyBorder="1"/>
    <xf numFmtId="168" fontId="17" fillId="6" borderId="1" xfId="4" applyNumberFormat="1" applyFont="1" applyFill="1" applyBorder="1"/>
    <xf numFmtId="0" fontId="14" fillId="0" borderId="0" xfId="0" quotePrefix="1" applyFont="1" applyFill="1" applyAlignment="1">
      <alignment horizontal="left"/>
    </xf>
    <xf numFmtId="0" fontId="18" fillId="0" borderId="0" xfId="0" applyFont="1" applyAlignment="1">
      <alignment horizontal="center"/>
    </xf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1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9" fontId="7" fillId="0" borderId="0" xfId="0" applyNumberFormat="1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right" vertical="top"/>
    </xf>
    <xf numFmtId="0" fontId="0" fillId="0" borderId="0" xfId="0" applyFill="1" applyAlignment="1">
      <alignment vertical="top" wrapText="1"/>
    </xf>
    <xf numFmtId="169" fontId="0" fillId="0" borderId="0" xfId="0" applyNumberFormat="1" applyAlignment="1">
      <alignment horizontal="right"/>
    </xf>
    <xf numFmtId="0" fontId="0" fillId="0" borderId="0" xfId="0" applyAlignment="1">
      <alignment textRotation="90"/>
    </xf>
    <xf numFmtId="0" fontId="0" fillId="0" borderId="0" xfId="0" applyAlignment="1"/>
    <xf numFmtId="0" fontId="1" fillId="7" borderId="0" xfId="0" applyFont="1" applyFill="1"/>
    <xf numFmtId="0" fontId="0" fillId="7" borderId="0" xfId="0" applyFill="1"/>
    <xf numFmtId="0" fontId="1" fillId="8" borderId="0" xfId="0" applyFont="1" applyFill="1"/>
    <xf numFmtId="0" fontId="0" fillId="8" borderId="0" xfId="0" applyFill="1"/>
    <xf numFmtId="0" fontId="0" fillId="4" borderId="0" xfId="0" applyFill="1"/>
    <xf numFmtId="0" fontId="0" fillId="9" borderId="0" xfId="0" applyFill="1"/>
    <xf numFmtId="0" fontId="1" fillId="9" borderId="0" xfId="0" quotePrefix="1" applyFont="1" applyFill="1"/>
    <xf numFmtId="169" fontId="0" fillId="0" borderId="0" xfId="0" applyNumberFormat="1" applyAlignment="1">
      <alignment textRotation="90"/>
    </xf>
    <xf numFmtId="0" fontId="1" fillId="4" borderId="0" xfId="0" quotePrefix="1" applyFont="1" applyFill="1"/>
    <xf numFmtId="169" fontId="0" fillId="0" borderId="0" xfId="0" applyNumberFormat="1" applyAlignment="1">
      <alignment horizontal="left" textRotation="90"/>
    </xf>
    <xf numFmtId="0" fontId="0" fillId="0" borderId="0" xfId="0" applyAlignment="1">
      <alignment horizontal="left" textRotation="90"/>
    </xf>
    <xf numFmtId="169" fontId="0" fillId="0" borderId="0" xfId="0" applyNumberFormat="1" applyAlignment="1">
      <alignment horizontal="left" textRotation="75" wrapText="1"/>
    </xf>
    <xf numFmtId="0" fontId="0" fillId="0" borderId="0" xfId="0" applyAlignment="1">
      <alignment horizontal="left" textRotation="75" wrapText="1"/>
    </xf>
    <xf numFmtId="0" fontId="0" fillId="0" borderId="0" xfId="0" applyBorder="1" applyAlignment="1">
      <alignment horizontal="left" textRotation="75" wrapText="1"/>
    </xf>
    <xf numFmtId="0" fontId="1" fillId="0" borderId="2" xfId="0" applyFont="1" applyBorder="1" applyAlignment="1">
      <alignment horizontal="left" textRotation="75" wrapText="1"/>
    </xf>
    <xf numFmtId="0" fontId="0" fillId="0" borderId="2" xfId="0" applyBorder="1" applyAlignment="1">
      <alignment horizontal="left" textRotation="75" wrapText="1"/>
    </xf>
    <xf numFmtId="14" fontId="0" fillId="0" borderId="2" xfId="0" applyNumberFormat="1" applyBorder="1" applyAlignment="1">
      <alignment horizontal="left" textRotation="90"/>
    </xf>
    <xf numFmtId="0" fontId="0" fillId="0" borderId="2" xfId="0" applyBorder="1" applyAlignment="1">
      <alignment horizontal="left" textRotation="90"/>
    </xf>
    <xf numFmtId="0" fontId="0" fillId="0" borderId="3" xfId="0" applyBorder="1" applyAlignment="1">
      <alignment horizontal="left" textRotation="75" wrapText="1"/>
    </xf>
    <xf numFmtId="0" fontId="0" fillId="0" borderId="4" xfId="0" applyBorder="1" applyAlignment="1">
      <alignment horizontal="left" textRotation="75" wrapText="1"/>
    </xf>
    <xf numFmtId="14" fontId="22" fillId="0" borderId="0" xfId="0" applyNumberFormat="1" applyFont="1" applyAlignment="1">
      <alignment horizontal="left" textRotation="90"/>
    </xf>
    <xf numFmtId="14" fontId="1" fillId="0" borderId="2" xfId="0" applyNumberFormat="1" applyFont="1" applyBorder="1" applyAlignment="1">
      <alignment horizontal="left" textRotation="90"/>
    </xf>
    <xf numFmtId="0" fontId="0" fillId="0" borderId="0" xfId="0" applyAlignment="1">
      <alignment textRotation="82"/>
    </xf>
    <xf numFmtId="0" fontId="11" fillId="0" borderId="2" xfId="0" applyFont="1" applyBorder="1" applyAlignment="1">
      <alignment horizontal="left" textRotation="75" wrapText="1"/>
    </xf>
    <xf numFmtId="14" fontId="11" fillId="0" borderId="2" xfId="0" applyNumberFormat="1" applyFont="1" applyBorder="1" applyAlignment="1">
      <alignment horizontal="left" textRotation="90"/>
    </xf>
    <xf numFmtId="0" fontId="1" fillId="0" borderId="0" xfId="0" applyFont="1" applyAlignment="1">
      <alignment horizontal="left" textRotation="90"/>
    </xf>
    <xf numFmtId="1" fontId="1" fillId="4" borderId="0" xfId="0" applyNumberFormat="1" applyFont="1" applyFill="1" applyAlignment="1">
      <alignment horizontal="center" vertical="top"/>
    </xf>
    <xf numFmtId="0" fontId="8" fillId="4" borderId="0" xfId="0" applyFont="1" applyFill="1" applyAlignment="1">
      <alignment horizontal="center" vertical="top"/>
    </xf>
  </cellXfs>
  <cellStyles count="5">
    <cellStyle name="Hyperlink 2" xfId="1"/>
    <cellStyle name="Komma" xfId="4" builtinId="3"/>
    <cellStyle name="Standaard" xfId="0" builtinId="0"/>
    <cellStyle name="Standaard 2" xfId="2"/>
    <cellStyle name="Valuta 2" xfId="3"/>
  </cellStyles>
  <dxfs count="14">
    <dxf>
      <font>
        <b/>
        <i/>
        <color rgb="FFFF0000"/>
      </font>
      <fill>
        <patternFill patternType="none">
          <bgColor auto="1"/>
        </patternFill>
      </fill>
      <border>
        <bottom/>
      </border>
    </dxf>
    <dxf>
      <font>
        <color theme="0" tint="-0.34998626667073579"/>
      </font>
    </dxf>
    <dxf>
      <numFmt numFmtId="168" formatCode="_ * #,##0_ ;_ * \-#,##0_ ;_ * &quot;-&quot;??_ ;_ @_ "/>
    </dxf>
    <dxf>
      <numFmt numFmtId="168" formatCode="_ * #,##0_ ;_ * \-#,##0_ ;_ * &quot;-&quot;??_ ;_ @_ "/>
    </dxf>
    <dxf>
      <numFmt numFmtId="168" formatCode="_ * #,##0_ ;_ * \-#,##0_ ;_ * &quot;-&quot;??_ ;_ @_ "/>
    </dxf>
    <dxf>
      <numFmt numFmtId="168" formatCode="_ * #,##0_ ;_ * \-#,##0_ ;_ * &quot;-&quot;??_ ;_ @_ "/>
    </dxf>
    <dxf>
      <numFmt numFmtId="170" formatCode="_ * #,##0.0_ ;_ * \-#,##0.0_ ;_ * &quot;-&quot;??_ ;_ @_ "/>
    </dxf>
    <dxf>
      <numFmt numFmtId="170" formatCode="_ * #,##0.0_ ;_ * \-#,##0.0_ ;_ * &quot;-&quot;??_ ;_ @_ "/>
    </dxf>
    <dxf>
      <numFmt numFmtId="170" formatCode="_ * #,##0.0_ ;_ * \-#,##0.0_ ;_ * &quot;-&quot;??_ ;_ @_ "/>
    </dxf>
    <dxf>
      <numFmt numFmtId="170" formatCode="_ * #,##0.0_ ;_ * \-#,##0.0_ ;_ * &quot;-&quot;??_ ;_ @_ "/>
    </dxf>
    <dxf>
      <numFmt numFmtId="168" formatCode="_ * #,##0_ ;_ * \-#,##0_ ;_ * &quot;-&quot;??_ ;_ @_ "/>
    </dxf>
    <dxf>
      <numFmt numFmtId="170" formatCode="_ * #,##0.0_ ;_ * \-#,##0.0_ ;_ * &quot;-&quot;??_ ;_ @_ "/>
    </dxf>
    <dxf>
      <numFmt numFmtId="35" formatCode="_ * #,##0.00_ ;_ * \-#,##0.00_ ;_ * &quot;-&quot;??_ ;_ @_ "/>
    </dxf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Energieobjecten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'energie-draaitabel m2 (oud)'!$D$19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'energie-draaitabel m2 (oud)'!$E$17:$H$17</c:f>
              <c:numCache>
                <c:formatCode>General</c:formatCode>
                <c:ptCount val="4"/>
                <c:pt idx="0">
                  <c:v>2012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'energie-draaitabel m2 (oud)'!$E$19:$H$19</c:f>
              <c:numCache>
                <c:formatCode>_ * #,##0_ ;_ * \-#,##0_ ;_ * "-"??_ ;_ @_ </c:formatCode>
                <c:ptCount val="4"/>
                <c:pt idx="0">
                  <c:v>3740.74</c:v>
                </c:pt>
                <c:pt idx="1">
                  <c:v>3200.5</c:v>
                </c:pt>
                <c:pt idx="2" formatCode="0">
                  <c:v>3582.5</c:v>
                </c:pt>
                <c:pt idx="3" formatCode="0">
                  <c:v>3605.5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5-47EF-8587-428D4F7B9204}"/>
            </c:ext>
          </c:extLst>
        </c:ser>
        <c:ser>
          <c:idx val="0"/>
          <c:order val="1"/>
          <c:tx>
            <c:strRef>
              <c:f>'energie-draaitabel m2 (oud)'!$D$20</c:f>
              <c:strCache>
                <c:ptCount val="1"/>
                <c:pt idx="0">
                  <c:v>E-BG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'energie-draaitabel m2 (oud)'!$E$17:$H$17</c:f>
              <c:numCache>
                <c:formatCode>General</c:formatCode>
                <c:ptCount val="4"/>
                <c:pt idx="0">
                  <c:v>2012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'energie-draaitabel m2 (oud)'!$E$20:$H$20</c:f>
              <c:numCache>
                <c:formatCode>_ * #,##0_ ;_ * \-#,##0_ ;_ * "-"??_ ;_ @_ </c:formatCode>
                <c:ptCount val="4"/>
                <c:pt idx="0">
                  <c:v>180</c:v>
                </c:pt>
                <c:pt idx="1">
                  <c:v>180</c:v>
                </c:pt>
                <c:pt idx="2" formatCode="0">
                  <c:v>180</c:v>
                </c:pt>
                <c:pt idx="3" formatCode="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5-47EF-8587-428D4F7B9204}"/>
            </c:ext>
          </c:extLst>
        </c:ser>
        <c:ser>
          <c:idx val="2"/>
          <c:order val="2"/>
          <c:tx>
            <c:strRef>
              <c:f>'energie-draaitabel m2 (oud)'!$D$21</c:f>
              <c:strCache>
                <c:ptCount val="1"/>
                <c:pt idx="0">
                  <c:v>EG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'energie-draaitabel m2 (oud)'!$E$17:$H$17</c:f>
              <c:numCache>
                <c:formatCode>General</c:formatCode>
                <c:ptCount val="4"/>
                <c:pt idx="0">
                  <c:v>2012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'energie-draaitabel m2 (oud)'!$E$21:$H$21</c:f>
              <c:numCache>
                <c:formatCode>_ * #,##0_ ;_ * \-#,##0_ ;_ * "-"??_ ;_ @_ </c:formatCode>
                <c:ptCount val="4"/>
                <c:pt idx="0">
                  <c:v>144091.98800000001</c:v>
                </c:pt>
                <c:pt idx="1">
                  <c:v>145763.75169600002</c:v>
                </c:pt>
                <c:pt idx="2" formatCode="0">
                  <c:v>145269.54209600002</c:v>
                </c:pt>
                <c:pt idx="3" formatCode="0">
                  <c:v>146832.75169600002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5-47EF-8587-428D4F7B9204}"/>
            </c:ext>
          </c:extLst>
        </c:ser>
        <c:ser>
          <c:idx val="3"/>
          <c:order val="3"/>
          <c:tx>
            <c:strRef>
              <c:f>'energie-draaitabel m2 (oud)'!$D$22</c:f>
              <c:strCache>
                <c:ptCount val="1"/>
                <c:pt idx="0">
                  <c:v>Totaal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'energie-draaitabel m2 (oud)'!$E$17:$H$17</c:f>
              <c:numCache>
                <c:formatCode>General</c:formatCode>
                <c:ptCount val="4"/>
                <c:pt idx="0">
                  <c:v>2012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'energie-draaitabel m2 (oud)'!$E$22:$H$22</c:f>
              <c:numCache>
                <c:formatCode>_ * #,##0_ ;_ * \-#,##0_ ;_ * "-"??_ ;_ @_ </c:formatCode>
                <c:ptCount val="4"/>
                <c:pt idx="0">
                  <c:v>148012.728</c:v>
                </c:pt>
                <c:pt idx="1">
                  <c:v>149144.25169600002</c:v>
                </c:pt>
                <c:pt idx="2">
                  <c:v>149032.04209600002</c:v>
                </c:pt>
                <c:pt idx="3">
                  <c:v>150618.25169600002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5-47EF-8587-428D4F7B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748392"/>
        <c:axId val="380748720"/>
        <c:extLst/>
      </c:lineChart>
      <c:catAx>
        <c:axId val="38074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48720"/>
        <c:crosses val="autoZero"/>
        <c:auto val="1"/>
        <c:lblAlgn val="ctr"/>
        <c:lblOffset val="100"/>
        <c:noMultiLvlLbl val="0"/>
      </c:catAx>
      <c:valAx>
        <c:axId val="380748720"/>
        <c:scaling>
          <c:orientation val="minMax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74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11205</xdr:colOff>
      <xdr:row>15</xdr:row>
      <xdr:rowOff>78442</xdr:rowOff>
    </xdr:from>
    <xdr:to>
      <xdr:col>14</xdr:col>
      <xdr:colOff>549647</xdr:colOff>
      <xdr:row>32</xdr:row>
      <xdr:rowOff>68917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lantcollege" refreshedDate="43186.534024884262" createdVersion="6" refreshedVersion="6" minRefreshableVersion="3" recordCount="452">
  <cacheSource type="worksheet">
    <worksheetSource ref="B54:M54" sheet="Lijst Gebouwenbestand"/>
  </cacheSource>
  <cacheFields count="26">
    <cacheField name="wijziging" numFmtId="0">
      <sharedItems containsBlank="1" containsMixedTypes="1" containsNumber="1" containsInteger="1" minValue="1" maxValue="14"/>
    </cacheField>
    <cacheField name="Kostenplaats" numFmtId="0">
      <sharedItems containsBlank="1"/>
    </cacheField>
    <cacheField name="gebouwcode" numFmtId="0">
      <sharedItems containsString="0" containsBlank="1" containsNumber="1" containsInteger="1" minValue="1000" maxValue="4310"/>
    </cacheField>
    <cacheField name="Vestiging" numFmtId="0">
      <sharedItems containsBlank="1" count="35">
        <s v="Aalsm. MBO:"/>
        <s v="Amsterdam Boelelaan"/>
        <s v="Aalsm. VMBO Groenstr."/>
        <s v="Aalsm. Westplas:"/>
        <s v="Alphen aan de Rijn:"/>
        <m/>
        <s v="Amersfoort:"/>
        <s v="A'dam Linnaeus:"/>
        <s v="A'dam Sloten:"/>
        <s v="Boskoop:"/>
        <s v="Brielle:"/>
        <s v="DH Madestein:"/>
        <s v="DH Westvliet:"/>
        <s v="Delft"/>
        <s v="Delft MBO:"/>
        <s v="Dord MBO:"/>
        <s v="Dord Stek:"/>
        <s v="Dord VMBO:"/>
        <s v="Gorinchem MBO:"/>
        <s v="Gor. VMBO Ijsbaan:"/>
        <s v="Gouda:"/>
        <s v="Houten MBO:"/>
        <s v="Klaaswaal:"/>
        <s v="Montfoort:"/>
        <s v="Naarden:"/>
        <s v="Oegstgeest:"/>
        <s v="Ottoland:"/>
        <s v="Rijnsburg VMBO:"/>
        <s v="Rijnsburg MBO:"/>
        <s v="Rijswijk:"/>
        <s v="Rotterdam:"/>
        <s v="Utrecht:"/>
        <s v="Ondersteunende Diensten"/>
        <s v="Rijnsburg:" u="1"/>
        <s v="Hoogland:" u="1"/>
      </sharedItems>
    </cacheField>
    <cacheField name="Gebouw" numFmtId="0">
      <sharedItems containsBlank="1"/>
    </cacheField>
    <cacheField name="specifiek" numFmtId="0">
      <sharedItems containsBlank="1"/>
    </cacheField>
    <cacheField name="Selectieveld" numFmtId="0">
      <sharedItems containsNonDate="0" containsString="0" containsBlank="1"/>
    </cacheField>
    <cacheField name="Aanwezige gebouwen met eventuele opmerkingen" numFmtId="0">
      <sharedItems containsBlank="1"/>
    </cacheField>
    <cacheField name="Hypothecair verpand?" numFmtId="0">
      <sharedItems containsBlank="1"/>
    </cacheField>
    <cacheField name="Type gebouw" numFmtId="0">
      <sharedItems containsBlank="1"/>
    </cacheField>
    <cacheField name="Opp (m2 bvo)" numFmtId="0">
      <sharedItems containsBlank="1" containsMixedTypes="1" containsNumber="1" minValue="8" maxValue="10606"/>
    </cacheField>
    <cacheField name="(leeg)" numFmtId="0">
      <sharedItems containsNonDate="0" containsString="0" containsBlank="1"/>
    </cacheField>
    <cacheField name="Bouwjaar" numFmtId="0">
      <sharedItems containsBlank="1" containsMixedTypes="1" containsNumber="1" containsInteger="1" minValue="1930" maxValue="2017"/>
    </cacheField>
    <cacheField name="Eigendom (E) / Huur (H) / Bijzonder (B)/ Bruikleen (BL)" numFmtId="0">
      <sharedItems containsBlank="1"/>
    </cacheField>
    <cacheField name="verhuur (VH) Antikraak (AK) / Dienstw (DW) / Bruikl (BL)" numFmtId="0">
      <sharedItems containsBlank="1"/>
    </cacheField>
    <cacheField name="Energieobject? E-elektra; BG: butaan gas_x000a_G- gas_x000a_X-geen" numFmtId="0">
      <sharedItems containsBlank="1" count="5">
        <m/>
        <s v="EG"/>
        <s v="X"/>
        <s v="E"/>
        <s v="E-BG"/>
      </sharedItems>
    </cacheField>
    <cacheField name="aandeel oppervlak VH/AK/DW / BL" numFmtId="0">
      <sharedItems containsString="0" containsBlank="1" containsNumber="1" containsInteger="1" minValue="20" maxValue="372"/>
    </cacheField>
    <cacheField name="Bouwvergunning t/m" numFmtId="0">
      <sharedItems containsDate="1" containsBlank="1" containsMixedTypes="1" minDate="2022-08-04T00:00:00" maxDate="2026-05-27T00:00:00"/>
    </cacheField>
    <cacheField name="controlevelld" numFmtId="0">
      <sharedItems containsBlank="1"/>
    </cacheField>
    <cacheField name="energielabel" numFmtId="0">
      <sharedItems containsBlank="1"/>
    </cacheField>
    <cacheField name="energie-index" numFmtId="0">
      <sharedItems containsString="0" containsBlank="1" containsNumber="1" minValue="0.65" maxValue="1.48"/>
    </cacheField>
    <cacheField name="lesgeb /bijgeb" numFmtId="0">
      <sharedItems containsBlank="1"/>
    </cacheField>
    <cacheField name="categorie benchmark" numFmtId="0">
      <sharedItems containsString="0" containsBlank="1" containsNumber="1" containsInteger="1" minValue="1" maxValue="6"/>
    </cacheField>
    <cacheField name="onderwijsvorm" numFmtId="0">
      <sharedItems containsBlank="1"/>
    </cacheField>
    <cacheField name="Adres" numFmtId="0">
      <sharedItems containsBlank="1"/>
    </cacheField>
    <cacheField name="aantal gebouwen (indicatief)" numFmtId="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ellantcollege" refreshedDate="43186.534136574075" createdVersion="6" refreshedVersion="6" minRefreshableVersion="3" recordCount="377">
  <cacheSource type="worksheet">
    <worksheetSource ref="B54:M54" sheet="Lijst Gebouwenbestand"/>
  </cacheSource>
  <cacheFields count="26">
    <cacheField name="wijziging" numFmtId="0">
      <sharedItems containsBlank="1" containsMixedTypes="1" containsNumber="1" containsInteger="1" minValue="1" maxValue="14"/>
    </cacheField>
    <cacheField name="Kostenplaats" numFmtId="0">
      <sharedItems containsBlank="1"/>
    </cacheField>
    <cacheField name="gebouwcode" numFmtId="0">
      <sharedItems containsString="0" containsBlank="1" containsNumber="1" containsInteger="1" minValue="1000" maxValue="4310"/>
    </cacheField>
    <cacheField name="Vestiging" numFmtId="0">
      <sharedItems containsBlank="1"/>
    </cacheField>
    <cacheField name="Gebouw" numFmtId="0">
      <sharedItems containsBlank="1"/>
    </cacheField>
    <cacheField name="specifiek" numFmtId="0">
      <sharedItems containsBlank="1"/>
    </cacheField>
    <cacheField name="Selectieveld" numFmtId="0">
      <sharedItems containsNonDate="0" containsString="0" containsBlank="1"/>
    </cacheField>
    <cacheField name="Aanwezige gebouwen met eventuele opmerkingen" numFmtId="0">
      <sharedItems containsBlank="1"/>
    </cacheField>
    <cacheField name="Hypothecair verpand?" numFmtId="0">
      <sharedItems containsBlank="1"/>
    </cacheField>
    <cacheField name="Type gebouw" numFmtId="0">
      <sharedItems containsBlank="1"/>
    </cacheField>
    <cacheField name="Opp (m2 bvo)" numFmtId="0">
      <sharedItems containsBlank="1" containsMixedTypes="1" containsNumber="1" minValue="8" maxValue="10606"/>
    </cacheField>
    <cacheField name="(leeg)" numFmtId="0">
      <sharedItems containsNonDate="0" containsString="0" containsBlank="1"/>
    </cacheField>
    <cacheField name="Bouwjaar" numFmtId="0">
      <sharedItems containsBlank="1" containsMixedTypes="1" containsNumber="1" containsInteger="1" minValue="1930" maxValue="2017"/>
    </cacheField>
    <cacheField name="Eigendom (E) / Huur (H) / Bijzonder (B)/ Bruikleen (BL)" numFmtId="0">
      <sharedItems containsBlank="1"/>
    </cacheField>
    <cacheField name="verhuur (VH) Antikraak (AK) / Dienstw (DW) / Bruikl (BL)" numFmtId="0">
      <sharedItems containsBlank="1"/>
    </cacheField>
    <cacheField name="Energieobject? E-elektra; BG: butaan gas_x000a_G- gas_x000a_X-geen" numFmtId="0">
      <sharedItems containsBlank="1" count="5">
        <m/>
        <s v="EG"/>
        <s v="X"/>
        <s v="E"/>
        <s v="E-BG"/>
      </sharedItems>
    </cacheField>
    <cacheField name="aandeel oppervlak VH/AK/DW / BL" numFmtId="0">
      <sharedItems containsString="0" containsBlank="1" containsNumber="1" containsInteger="1" minValue="20" maxValue="372"/>
    </cacheField>
    <cacheField name="Bouwvergunning t/m" numFmtId="0">
      <sharedItems containsDate="1" containsBlank="1" containsMixedTypes="1" minDate="2022-08-04T00:00:00" maxDate="2026-05-27T00:00:00"/>
    </cacheField>
    <cacheField name="controlevelld" numFmtId="0">
      <sharedItems containsBlank="1"/>
    </cacheField>
    <cacheField name="energielabel" numFmtId="0">
      <sharedItems containsBlank="1"/>
    </cacheField>
    <cacheField name="energie-index" numFmtId="0">
      <sharedItems containsString="0" containsBlank="1" containsNumber="1" minValue="0.65" maxValue="1.48"/>
    </cacheField>
    <cacheField name="lesgeb /bijgeb" numFmtId="0">
      <sharedItems containsBlank="1"/>
    </cacheField>
    <cacheField name="categorie benchmark" numFmtId="0">
      <sharedItems containsString="0" containsBlank="1" containsNumber="1" containsInteger="1" minValue="1" maxValue="6"/>
    </cacheField>
    <cacheField name="onderwijsvorm" numFmtId="0">
      <sharedItems containsBlank="1"/>
    </cacheField>
    <cacheField name="Adres" numFmtId="0">
      <sharedItems containsBlank="1"/>
    </cacheField>
    <cacheField name="aantal gebouwen (indicatief)" numFmtId="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2">
  <r>
    <n v="14"/>
    <s v="AA05"/>
    <n v="1000"/>
    <x v="0"/>
    <s v="Locatie/algemeen"/>
    <m/>
    <m/>
    <s v="----"/>
    <s v="hypoth.verpand! 29-9-2017"/>
    <m/>
    <m/>
    <m/>
    <m/>
    <m/>
    <m/>
    <x v="0"/>
    <m/>
    <m/>
    <s v=""/>
    <m/>
    <m/>
    <m/>
    <m/>
    <s v="mbo"/>
    <s v="Linneauslaan 2,_x000a_1431  JV  Aalsmeer 0297 32 46 88"/>
    <m/>
  </r>
  <r>
    <n v="14"/>
    <s v="AA05"/>
    <n v="1010"/>
    <x v="0"/>
    <s v="Hoofdgebouw"/>
    <m/>
    <m/>
    <s v="hoofdgebouw; bg 2755m2+1e 1990m2+34m2"/>
    <s v="hypoth.verpand! 29-9-2017"/>
    <s v="Permanent gebouw"/>
    <n v="4779"/>
    <m/>
    <n v="1991"/>
    <s v="E"/>
    <s v="BL"/>
    <x v="1"/>
    <n v="20"/>
    <m/>
    <s v=""/>
    <s v="A"/>
    <n v="0.99"/>
    <s v="lesgebouw"/>
    <n v="1"/>
    <s v="mbo"/>
    <m/>
    <n v="1"/>
  </r>
  <r>
    <m/>
    <s v="AA05"/>
    <n v="1020"/>
    <x v="0"/>
    <s v="Dependance"/>
    <m/>
    <m/>
    <m/>
    <m/>
    <m/>
    <m/>
    <m/>
    <m/>
    <m/>
    <m/>
    <x v="0"/>
    <m/>
    <m/>
    <s v=""/>
    <m/>
    <m/>
    <m/>
    <m/>
    <s v="mbo"/>
    <m/>
    <m/>
  </r>
  <r>
    <m/>
    <s v="AA05"/>
    <n v="1030"/>
    <x v="0"/>
    <s v="Noodgebouw"/>
    <m/>
    <m/>
    <m/>
    <m/>
    <m/>
    <m/>
    <m/>
    <m/>
    <m/>
    <m/>
    <x v="0"/>
    <m/>
    <m/>
    <s v=""/>
    <m/>
    <m/>
    <m/>
    <m/>
    <s v="mbo"/>
    <m/>
    <m/>
  </r>
  <r>
    <m/>
    <s v="AA05"/>
    <n v="1040"/>
    <x v="0"/>
    <s v="Gymzaal"/>
    <m/>
    <m/>
    <m/>
    <m/>
    <m/>
    <m/>
    <m/>
    <m/>
    <m/>
    <m/>
    <x v="0"/>
    <m/>
    <m/>
    <s v=""/>
    <m/>
    <m/>
    <m/>
    <m/>
    <s v="mbo"/>
    <m/>
    <m/>
  </r>
  <r>
    <m/>
    <s v="AA05"/>
    <n v="1050"/>
    <x v="0"/>
    <s v="Stal/schuur"/>
    <m/>
    <m/>
    <m/>
    <m/>
    <m/>
    <m/>
    <m/>
    <m/>
    <m/>
    <m/>
    <x v="0"/>
    <m/>
    <m/>
    <s v=""/>
    <m/>
    <m/>
    <m/>
    <m/>
    <s v="mbo"/>
    <m/>
    <m/>
  </r>
  <r>
    <n v="14"/>
    <s v="AA05"/>
    <n v="1060"/>
    <x v="0"/>
    <s v="Stal/schuur"/>
    <m/>
    <m/>
    <s v="overkapte berging (oude overdekte fietsenstalling)"/>
    <s v="hypoth.verpand! 29-9-2017"/>
    <s v="buitenberging"/>
    <n v="172"/>
    <m/>
    <s v="1991?"/>
    <s v="E"/>
    <m/>
    <x v="2"/>
    <m/>
    <m/>
    <s v=""/>
    <m/>
    <m/>
    <s v="bijgebouw"/>
    <m/>
    <s v="mbo"/>
    <m/>
    <n v="1"/>
  </r>
  <r>
    <n v="14"/>
    <s v="AA05"/>
    <n v="1070"/>
    <x v="0"/>
    <s v="Dierenverblijf"/>
    <m/>
    <m/>
    <s v="stalletje achter hoofdgebouw"/>
    <s v="hypoth.verpand! 29-9-2017"/>
    <s v="Permanent gebouw"/>
    <n v="23"/>
    <m/>
    <n v="2017"/>
    <s v="E"/>
    <m/>
    <x v="3"/>
    <m/>
    <m/>
    <s v=""/>
    <m/>
    <m/>
    <s v="bijgebouw"/>
    <m/>
    <s v="mbo"/>
    <m/>
    <n v="1"/>
  </r>
  <r>
    <n v="14"/>
    <s v="AA05"/>
    <n v="1071"/>
    <x v="0"/>
    <s v="Dierenverblijf"/>
    <m/>
    <m/>
    <m/>
    <m/>
    <m/>
    <m/>
    <m/>
    <m/>
    <m/>
    <m/>
    <x v="0"/>
    <m/>
    <m/>
    <m/>
    <m/>
    <m/>
    <m/>
    <m/>
    <s v="mbo"/>
    <m/>
    <n v="1"/>
  </r>
  <r>
    <n v="14"/>
    <s v="AA05"/>
    <n v="1080"/>
    <x v="0"/>
    <s v="Kas"/>
    <m/>
    <m/>
    <s v="helft kas MBO; andere helft tbv VMBO, zie 1.180; (totale kas 1358m2)"/>
    <s v="hypoth.verpand! 29-9-2017"/>
    <s v="Permanent gebouw"/>
    <n v="679"/>
    <m/>
    <n v="1967"/>
    <s v="E"/>
    <m/>
    <x v="1"/>
    <m/>
    <m/>
    <s v=""/>
    <m/>
    <m/>
    <s v="bijgebouw"/>
    <m/>
    <s v="mbo"/>
    <m/>
    <n v="0.5"/>
  </r>
  <r>
    <m/>
    <s v="AA05"/>
    <n v="1090"/>
    <x v="0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1"/>
    <s v="AM05"/>
    <n v="4200"/>
    <x v="1"/>
    <s v="Locatie/algemeen"/>
    <m/>
    <m/>
    <s v="----"/>
    <m/>
    <m/>
    <m/>
    <m/>
    <m/>
    <m/>
    <m/>
    <x v="0"/>
    <m/>
    <m/>
    <s v=""/>
    <m/>
    <m/>
    <m/>
    <m/>
    <s v="mbo"/>
    <s v="Boelelaan 1109_x000a_1081 HV Amsterdam"/>
    <m/>
  </r>
  <r>
    <n v="14"/>
    <s v="AM05"/>
    <n v="4210"/>
    <x v="1"/>
    <s v="Hoofdgebouw"/>
    <m/>
    <m/>
    <s v="huur ruimten; gewogen m2 (100%=5dg pwk, heel schooljaar); 575 m2 schooljaar 2017/18"/>
    <m/>
    <s v="Permanent gebouw"/>
    <n v="575"/>
    <m/>
    <s v="start huur: _x000a_1-9-2012"/>
    <s v="H"/>
    <m/>
    <x v="2"/>
    <m/>
    <m/>
    <s v=""/>
    <m/>
    <m/>
    <s v="lesgebouw"/>
    <n v="1"/>
    <s v="mbo"/>
    <m/>
    <n v="1"/>
  </r>
  <r>
    <m/>
    <s v="AA10"/>
    <n v="1100"/>
    <x v="2"/>
    <s v="Locatie/algemeen"/>
    <m/>
    <m/>
    <s v="----"/>
    <m/>
    <m/>
    <m/>
    <m/>
    <m/>
    <m/>
    <m/>
    <x v="0"/>
    <m/>
    <m/>
    <s v=""/>
    <m/>
    <m/>
    <m/>
    <m/>
    <s v="vmbo"/>
    <s v="J.P. Thijsselaan 18,_x000a_1431  KE  Aalsmeer 0297 38 4​9 49"/>
    <m/>
  </r>
  <r>
    <n v="14"/>
    <s v="AA10"/>
    <n v="1110"/>
    <x v="2"/>
    <s v="Hoofdgebouw"/>
    <m/>
    <m/>
    <s v="Hoofdgebouw (2000/2010) bg:2848m2;1e 1142m2"/>
    <s v="hypoth.verpand! 29-9-2017"/>
    <s v="Permanent gebouw"/>
    <n v="3990"/>
    <m/>
    <s v="2000/2010"/>
    <s v="E"/>
    <m/>
    <x v="1"/>
    <m/>
    <m/>
    <s v=""/>
    <s v="A"/>
    <n v="0.8"/>
    <s v="lesgebouw"/>
    <n v="4"/>
    <s v="vmbo"/>
    <m/>
    <n v="1"/>
  </r>
  <r>
    <n v="12"/>
    <s v="AA10"/>
    <n v="1120"/>
    <x v="2"/>
    <s v="Dependance"/>
    <m/>
    <m/>
    <s v="Populier; gerenoveerd na brand ca 2004; opp incl berging;(van  dec2012-aug 2015 bij O.D.) "/>
    <m/>
    <s v="Permanent gebouw"/>
    <n v="896"/>
    <m/>
    <s v="1967_x000a_reno: 2004"/>
    <s v="E"/>
    <m/>
    <x v="1"/>
    <m/>
    <m/>
    <s v=""/>
    <m/>
    <m/>
    <s v="lesgebouw"/>
    <n v="4"/>
    <s v="vmbo"/>
    <m/>
    <n v="1"/>
  </r>
  <r>
    <n v="5"/>
    <s v="AA10"/>
    <n v="1130"/>
    <x v="2"/>
    <s v="Noodgebouw"/>
    <m/>
    <m/>
    <m/>
    <m/>
    <m/>
    <m/>
    <m/>
    <m/>
    <m/>
    <m/>
    <x v="0"/>
    <m/>
    <m/>
    <s v=""/>
    <m/>
    <m/>
    <m/>
    <m/>
    <s v="vmbo"/>
    <m/>
    <m/>
  </r>
  <r>
    <n v="14"/>
    <s v="AA10"/>
    <n v="1140"/>
    <x v="2"/>
    <s v="Gymzaal"/>
    <m/>
    <m/>
    <s v="Dubbele zaal T.Thijsseln 18 "/>
    <s v="hypoth.verpand! 29-9-2017"/>
    <s v="Permanent gebouw"/>
    <n v="936"/>
    <m/>
    <n v="2010"/>
    <s v="E"/>
    <m/>
    <x v="1"/>
    <m/>
    <m/>
    <s v=""/>
    <s v="[A]"/>
    <n v="0.86"/>
    <s v="lesgebouw"/>
    <n v="4"/>
    <s v="vmbo"/>
    <m/>
    <n v="1"/>
  </r>
  <r>
    <n v="14"/>
    <s v="AA10"/>
    <n v="1141"/>
    <x v="2"/>
    <s v="Gymzaal"/>
    <m/>
    <m/>
    <s v="Linnaeuslaan 2a; t.b.v. opslag voor Ondersteunende Diensten per jan 2012; Overige gebouwgegevens daar vermeld (zie regel 4.041)"/>
    <m/>
    <s v="Permanent gebouw"/>
    <s v="zie regel 4.041"/>
    <m/>
    <s v="zie regel 4.041"/>
    <s v="E"/>
    <m/>
    <x v="2"/>
    <m/>
    <m/>
    <s v=""/>
    <m/>
    <m/>
    <s v="lesgebouw"/>
    <n v="4"/>
    <s v="vmbo"/>
    <m/>
    <n v="0"/>
  </r>
  <r>
    <m/>
    <s v="AA10"/>
    <n v="1150"/>
    <x v="2"/>
    <s v="Stal/schuur"/>
    <m/>
    <m/>
    <m/>
    <m/>
    <m/>
    <m/>
    <m/>
    <m/>
    <m/>
    <m/>
    <x v="0"/>
    <m/>
    <m/>
    <s v=""/>
    <m/>
    <m/>
    <m/>
    <m/>
    <s v="vmbo"/>
    <m/>
    <m/>
  </r>
  <r>
    <m/>
    <s v="AA10"/>
    <n v="1160"/>
    <x v="2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AA10"/>
    <n v="1170"/>
    <x v="2"/>
    <s v="Dierenverblijf"/>
    <s v="paarden"/>
    <m/>
    <s v="paardenstal L-vormig (opp incl overkapping=119m2; excl overkapping 79m2)"/>
    <s v="hypoth.verpand! 29-9-2017"/>
    <s v="Permanent gebouw"/>
    <n v="79"/>
    <m/>
    <n v="2009"/>
    <s v="E"/>
    <m/>
    <x v="1"/>
    <m/>
    <m/>
    <s v=""/>
    <m/>
    <m/>
    <s v="bijgebouw"/>
    <m/>
    <s v="vmbo"/>
    <m/>
    <n v="1"/>
  </r>
  <r>
    <n v="14"/>
    <s v="AA10"/>
    <n v="1171"/>
    <x v="2"/>
    <s v="Dierenverblijf"/>
    <m/>
    <m/>
    <s v="Rechthoekige stal/schuur bij kruispunt"/>
    <s v="hypoth.verpand! 29-9-2017"/>
    <s v="Permanent gebouw"/>
    <n v="104"/>
    <m/>
    <n v="2009"/>
    <s v="E"/>
    <m/>
    <x v="3"/>
    <m/>
    <m/>
    <s v=""/>
    <m/>
    <m/>
    <s v="bijgebouw"/>
    <m/>
    <s v="mbo"/>
    <m/>
    <n v="1"/>
  </r>
  <r>
    <n v="14"/>
    <s v="AA10"/>
    <n v="1180"/>
    <x v="2"/>
    <s v="Kas"/>
    <m/>
    <m/>
    <s v="helft kas VMBO; andere helft tbv MBO, zie 1.080; (totale kas 1358m2)"/>
    <s v="hypoth.verpand! 29-9-2017"/>
    <s v="Permanent gebouw"/>
    <n v="679"/>
    <m/>
    <n v="1967"/>
    <s v="E"/>
    <m/>
    <x v="1"/>
    <m/>
    <m/>
    <s v=""/>
    <m/>
    <m/>
    <s v="bijgebouw"/>
    <m/>
    <s v="vmbo"/>
    <m/>
    <n v="0.5"/>
  </r>
  <r>
    <m/>
    <s v="AA10"/>
    <n v="1190"/>
    <x v="2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WE10"/>
    <n v="1200"/>
    <x v="3"/>
    <s v="Locatie/algemeen"/>
    <m/>
    <m/>
    <s v="---- oplevering renovatie+uitbreiding gereed jan 2012"/>
    <s v="hypoth.verpand! 29-9-2017"/>
    <m/>
    <m/>
    <m/>
    <m/>
    <m/>
    <m/>
    <x v="0"/>
    <m/>
    <m/>
    <s v=""/>
    <m/>
    <m/>
    <m/>
    <m/>
    <s v="mavo"/>
    <s v="1e J.C. Mensinglaan 40,_x000a_1431  RW  Aalsmeer 0297 32 52 44"/>
    <m/>
  </r>
  <r>
    <n v="14"/>
    <s v="WE10"/>
    <n v="1210"/>
    <x v="3"/>
    <s v="Hoofdgebouw"/>
    <m/>
    <m/>
    <s v="Hoofdgebouw, gerenoveerd+uitgebreid ('64, '98, 2012)"/>
    <s v="hypoth.verpand! 29-9-2017"/>
    <s v="Permanent gebouw"/>
    <n v="2814"/>
    <m/>
    <s v="1960_x000a_reno:2012"/>
    <s v="E"/>
    <m/>
    <x v="1"/>
    <m/>
    <m/>
    <s v=""/>
    <s v="A"/>
    <n v="0.91"/>
    <s v="lesgebouw"/>
    <n v="4"/>
    <s v="mavo"/>
    <s v="1e J.C. Mensinglaan 40,_x000a_1431  RW  Aalsmeer 0297 32 52 44"/>
    <n v="1"/>
  </r>
  <r>
    <n v="14"/>
    <s v="WE10"/>
    <n v="1211"/>
    <x v="3"/>
    <s v="Hoofdgebouw"/>
    <m/>
    <m/>
    <s v="Kelder (technische ruimte)"/>
    <s v="hypoth.verpand! 29-9-2017"/>
    <s v="Permanent gebouw"/>
    <n v="70"/>
    <m/>
    <n v="1960"/>
    <s v="E"/>
    <m/>
    <x v="2"/>
    <m/>
    <m/>
    <s v=""/>
    <m/>
    <m/>
    <s v="lesgeb kelder"/>
    <m/>
    <s v="mavo"/>
    <m/>
    <n v="0"/>
  </r>
  <r>
    <m/>
    <s v="WE10"/>
    <n v="1220"/>
    <x v="3"/>
    <s v="Dependance"/>
    <m/>
    <m/>
    <m/>
    <m/>
    <m/>
    <m/>
    <m/>
    <m/>
    <m/>
    <m/>
    <x v="0"/>
    <m/>
    <m/>
    <s v=""/>
    <m/>
    <m/>
    <m/>
    <m/>
    <s v="mavo"/>
    <m/>
    <m/>
  </r>
  <r>
    <m/>
    <s v="WE10"/>
    <n v="1230"/>
    <x v="3"/>
    <s v="Noodgebouw"/>
    <m/>
    <m/>
    <m/>
    <m/>
    <m/>
    <m/>
    <m/>
    <m/>
    <m/>
    <m/>
    <x v="0"/>
    <m/>
    <m/>
    <s v=""/>
    <m/>
    <m/>
    <m/>
    <m/>
    <s v="mavo"/>
    <m/>
    <m/>
  </r>
  <r>
    <n v="14"/>
    <s v="WE10"/>
    <n v="1240"/>
    <x v="3"/>
    <s v="Gymzaal"/>
    <m/>
    <m/>
    <s v="gymzaal"/>
    <s v="hypoth.verpand! 29-9-2017"/>
    <s v="Permanent gebouw"/>
    <n v="528"/>
    <m/>
    <n v="1960"/>
    <s v="E"/>
    <m/>
    <x v="1"/>
    <m/>
    <m/>
    <s v=""/>
    <m/>
    <m/>
    <s v="lesgebouw"/>
    <n v="4"/>
    <s v="mavo"/>
    <s v="1e J.C. Mensinglaan 44,_x000a_1431  RW  Aalsmeer"/>
    <n v="1"/>
  </r>
  <r>
    <n v="4"/>
    <s v="WE10"/>
    <n v="1250"/>
    <x v="3"/>
    <s v="Stal/schuur"/>
    <m/>
    <m/>
    <m/>
    <m/>
    <m/>
    <m/>
    <m/>
    <m/>
    <m/>
    <m/>
    <x v="0"/>
    <m/>
    <m/>
    <s v=""/>
    <m/>
    <m/>
    <m/>
    <m/>
    <s v="mavo"/>
    <m/>
    <m/>
  </r>
  <r>
    <n v="4"/>
    <s v="WE10"/>
    <n v="1260"/>
    <x v="3"/>
    <s v="Fietsenstalling"/>
    <m/>
    <m/>
    <m/>
    <m/>
    <m/>
    <m/>
    <m/>
    <m/>
    <m/>
    <m/>
    <x v="0"/>
    <m/>
    <m/>
    <s v=""/>
    <m/>
    <m/>
    <m/>
    <m/>
    <s v="mavo"/>
    <m/>
    <m/>
  </r>
  <r>
    <m/>
    <s v="WE10"/>
    <n v="1270"/>
    <x v="3"/>
    <s v="Dierenverblijf"/>
    <m/>
    <m/>
    <m/>
    <m/>
    <m/>
    <m/>
    <m/>
    <m/>
    <m/>
    <m/>
    <x v="0"/>
    <m/>
    <m/>
    <s v=""/>
    <m/>
    <m/>
    <m/>
    <m/>
    <s v="mavo"/>
    <m/>
    <m/>
  </r>
  <r>
    <m/>
    <s v="WE10"/>
    <n v="1280"/>
    <x v="3"/>
    <s v="Kas"/>
    <m/>
    <m/>
    <m/>
    <m/>
    <m/>
    <m/>
    <m/>
    <m/>
    <m/>
    <m/>
    <x v="0"/>
    <m/>
    <m/>
    <s v=""/>
    <m/>
    <m/>
    <m/>
    <m/>
    <s v="mavo"/>
    <m/>
    <m/>
  </r>
  <r>
    <m/>
    <s v="WE10"/>
    <n v="1290"/>
    <x v="3"/>
    <s v="Terrein"/>
    <m/>
    <m/>
    <s v="terrein; geen opmerkingen"/>
    <m/>
    <m/>
    <m/>
    <m/>
    <m/>
    <m/>
    <m/>
    <x v="2"/>
    <m/>
    <m/>
    <s v=""/>
    <m/>
    <m/>
    <m/>
    <m/>
    <s v="mavo"/>
    <m/>
    <m/>
  </r>
  <r>
    <n v="14"/>
    <s v="AL10"/>
    <n v="1300"/>
    <x v="4"/>
    <s v="Locatie/algemeen"/>
    <m/>
    <m/>
    <s v="----"/>
    <s v="hypoth.verpand! 29-9-2017"/>
    <m/>
    <m/>
    <m/>
    <m/>
    <m/>
    <m/>
    <x v="0"/>
    <m/>
    <m/>
    <s v=""/>
    <m/>
    <m/>
    <m/>
    <m/>
    <s v="vmbo"/>
    <s v="Kalkovenweg 62, 2401  LK  Alphen a/d Rijn 0172 43 1120"/>
    <m/>
  </r>
  <r>
    <n v="14"/>
    <s v="AL10"/>
    <n v="1310"/>
    <x v="4"/>
    <s v="Hoofdgebouw"/>
    <m/>
    <m/>
    <s v="Hoofdgebouw bg 2971m2+entres.73m2+1e 738m2; inclusief:_x000a_- gymzaal_x000a_- uitbreiding 2005_x000a_- semi permanente noodbouw"/>
    <s v="hypoth.verpand! 29-9-2017"/>
    <s v="Permanent gebouw"/>
    <n v="3782"/>
    <m/>
    <n v="1977"/>
    <s v="E"/>
    <m/>
    <x v="1"/>
    <m/>
    <m/>
    <s v=""/>
    <m/>
    <m/>
    <s v="lesgebouw"/>
    <n v="4"/>
    <s v="vmbo"/>
    <m/>
    <n v="1"/>
  </r>
  <r>
    <n v="13"/>
    <s v="AL10"/>
    <n v="1320"/>
    <x v="4"/>
    <s v="Dependance"/>
    <m/>
    <m/>
    <m/>
    <m/>
    <m/>
    <m/>
    <m/>
    <m/>
    <m/>
    <m/>
    <x v="0"/>
    <m/>
    <m/>
    <s v=""/>
    <m/>
    <m/>
    <m/>
    <m/>
    <m/>
    <m/>
    <m/>
  </r>
  <r>
    <n v="14"/>
    <s v="AL10"/>
    <n v="1330"/>
    <x v="4"/>
    <s v="Noodgebouw"/>
    <m/>
    <m/>
    <s v="Semipermante noodbouw (naast gym; indicatief 260m2)"/>
    <s v="hypoth.verpand! 29-9-2017"/>
    <s v="Semi-permanent"/>
    <s v="in hfdgeb"/>
    <m/>
    <n v="1999"/>
    <s v="E"/>
    <m/>
    <x v="1"/>
    <m/>
    <m/>
    <s v=""/>
    <m/>
    <m/>
    <s v="lesgebouw"/>
    <n v="4"/>
    <s v="vmbo"/>
    <m/>
    <n v="0"/>
  </r>
  <r>
    <n v="14"/>
    <s v="AL10"/>
    <n v="1331"/>
    <x v="4"/>
    <s v="Noodgebouw"/>
    <m/>
    <m/>
    <s v="Semipermante noodbouw 2 lokalen; oplevering 1 aug 2016);vergunning tot 27 mei 2026 (10 jr)"/>
    <s v="hypoth.verpand! 29-9-2017"/>
    <s v="Semi-permanent"/>
    <n v="133"/>
    <m/>
    <n v="2016"/>
    <s v="E"/>
    <m/>
    <x v="1"/>
    <m/>
    <d v="2026-05-26T00:00:00"/>
    <s v=""/>
    <m/>
    <m/>
    <s v="lesgebouw"/>
    <n v="4"/>
    <s v="vmbo"/>
    <m/>
    <n v="1"/>
  </r>
  <r>
    <n v="14"/>
    <s v="AL10"/>
    <n v="1340"/>
    <x v="4"/>
    <s v="Gymzaal"/>
    <m/>
    <m/>
    <s v="inpandige enkele zaal  (indicatief 450m2); "/>
    <s v="hypoth.verpand! 29-9-2017"/>
    <s v="Permanent gebouw"/>
    <s v="in hfdgeb"/>
    <m/>
    <n v="1977"/>
    <s v="E"/>
    <m/>
    <x v="1"/>
    <m/>
    <m/>
    <s v=""/>
    <m/>
    <m/>
    <s v="lesgebouw"/>
    <n v="4"/>
    <s v="vmbo"/>
    <m/>
    <n v="0"/>
  </r>
  <r>
    <n v="14"/>
    <s v="AL10"/>
    <n v="1350"/>
    <x v="4"/>
    <s v="Stal/schuur"/>
    <m/>
    <m/>
    <s v="laarzenberging"/>
    <s v="hypoth.verpand! 29-9-2017"/>
    <s v="Permanent gebouw"/>
    <n v="47"/>
    <m/>
    <n v="2007"/>
    <s v="E"/>
    <m/>
    <x v="3"/>
    <m/>
    <m/>
    <s v=""/>
    <m/>
    <m/>
    <s v="bijgebouw"/>
    <m/>
    <s v="vmbo"/>
    <m/>
    <n v="1"/>
  </r>
  <r>
    <n v="14"/>
    <s v="AL10"/>
    <n v="1351"/>
    <x v="4"/>
    <s v="Stal/schuur"/>
    <s v="A&amp;O; _x000a_kasloods"/>
    <m/>
    <s v="gedeelte kasloods (incl helft centrale deel/TR) ;totale gebouw incl kasgedeelte= 288m2 zie ook 1.380 ; oplevering zomer 2016"/>
    <s v="hypoth.verpand! 29-9-2017"/>
    <s v="Permanent gebouw"/>
    <n v="120"/>
    <m/>
    <n v="2016"/>
    <s v="E"/>
    <m/>
    <x v="1"/>
    <m/>
    <m/>
    <s v=""/>
    <m/>
    <m/>
    <s v="bijgebouw"/>
    <m/>
    <s v="vmbo"/>
    <m/>
    <n v="1"/>
  </r>
  <r>
    <n v="14"/>
    <s v="AL10"/>
    <n v="1360"/>
    <x v="4"/>
    <s v="Fietsenstalling"/>
    <m/>
    <m/>
    <s v="fietsenstalling leraren; van hergebruikte materialen"/>
    <s v="hypoth.verpand! 29-9-2017"/>
    <s v="fietsenstalling"/>
    <n v="35"/>
    <m/>
    <n v="2007"/>
    <s v="E"/>
    <m/>
    <x v="2"/>
    <m/>
    <m/>
    <s v=""/>
    <m/>
    <m/>
    <s v="fietsenstalling"/>
    <m/>
    <s v="vmbo"/>
    <m/>
    <n v="1"/>
  </r>
  <r>
    <n v="14"/>
    <s v="AL10"/>
    <n v="1370"/>
    <x v="4"/>
    <s v="Dierenverblijf"/>
    <m/>
    <m/>
    <s v="dierenverblijf"/>
    <s v="hypoth.verpand! 29-9-2017"/>
    <s v="Permanent gebouw"/>
    <n v="92"/>
    <m/>
    <n v="2005"/>
    <s v="E"/>
    <m/>
    <x v="1"/>
    <m/>
    <m/>
    <s v=""/>
    <m/>
    <m/>
    <s v="bijgebouw"/>
    <m/>
    <s v="vmbo"/>
    <m/>
    <n v="1"/>
  </r>
  <r>
    <n v="14"/>
    <s v="AL10"/>
    <n v="1380"/>
    <x v="4"/>
    <s v="Kas"/>
    <s v="Kasloods"/>
    <m/>
    <s v="kasgedeelte (incl helft centrale deel/TR);totale gebouw incl loodsgedeelte= 288m2 zie ook 1.351; oplevering zomer 2016"/>
    <s v="hypoth.verpand! 29-9-2017"/>
    <s v="Permanent gebouw"/>
    <n v="168"/>
    <m/>
    <n v="2016"/>
    <s v="E"/>
    <m/>
    <x v="1"/>
    <m/>
    <m/>
    <s v=""/>
    <m/>
    <m/>
    <s v="bijgebouw"/>
    <m/>
    <s v="vmbo"/>
    <m/>
    <n v="1"/>
  </r>
  <r>
    <m/>
    <m/>
    <m/>
    <x v="5"/>
    <m/>
    <m/>
    <m/>
    <m/>
    <m/>
    <m/>
    <m/>
    <m/>
    <m/>
    <m/>
    <m/>
    <x v="0"/>
    <m/>
    <m/>
    <s v=""/>
    <m/>
    <m/>
    <m/>
    <m/>
    <s v="vmbo"/>
    <m/>
    <m/>
  </r>
  <r>
    <m/>
    <s v="AL10"/>
    <n v="1390"/>
    <x v="4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m/>
    <s v="AF10"/>
    <n v="1400"/>
    <x v="6"/>
    <s v="Locatie/algemeen"/>
    <m/>
    <m/>
    <s v="----"/>
    <s v="hypoth.verpand! 29-9-2017"/>
    <m/>
    <m/>
    <m/>
    <m/>
    <m/>
    <m/>
    <x v="0"/>
    <m/>
    <m/>
    <s v=""/>
    <m/>
    <m/>
    <m/>
    <m/>
    <s v="vmbo"/>
    <s v="Bergenboulevard 11, 3825  AG  Amersfoort 033 480 1331"/>
    <m/>
  </r>
  <r>
    <n v="14"/>
    <s v="AF10"/>
    <n v="1410"/>
    <x v="6"/>
    <s v="Hoofdgebouw"/>
    <m/>
    <m/>
    <s v="Hoofdgebouw bg 2309m2+1e 1692m2+2e 1754m2+3e 161m2; Inclusief:_x000a_-gym_x000a_-fitness"/>
    <s v="hypoth.verpand! 29-9-2017"/>
    <s v="Permanent gebouw"/>
    <n v="5916"/>
    <m/>
    <n v="2005"/>
    <s v="E"/>
    <m/>
    <x v="1"/>
    <m/>
    <m/>
    <s v=""/>
    <s v="A"/>
    <n v="0.91"/>
    <s v="lesgebouw"/>
    <n v="4"/>
    <s v="vmbo"/>
    <m/>
    <n v="1"/>
  </r>
  <r>
    <m/>
    <s v="AF10"/>
    <n v="1420"/>
    <x v="6"/>
    <s v="Dependance"/>
    <m/>
    <m/>
    <m/>
    <m/>
    <m/>
    <m/>
    <m/>
    <m/>
    <m/>
    <m/>
    <x v="0"/>
    <m/>
    <m/>
    <s v=""/>
    <m/>
    <m/>
    <m/>
    <m/>
    <s v="vmbo"/>
    <m/>
    <m/>
  </r>
  <r>
    <m/>
    <s v="AF10"/>
    <n v="1430"/>
    <x v="6"/>
    <s v="Noodgebouw"/>
    <m/>
    <m/>
    <m/>
    <m/>
    <m/>
    <m/>
    <m/>
    <m/>
    <m/>
    <m/>
    <x v="0"/>
    <m/>
    <m/>
    <s v=""/>
    <m/>
    <m/>
    <m/>
    <m/>
    <s v="vmbo"/>
    <m/>
    <m/>
  </r>
  <r>
    <n v="14"/>
    <s v="AF10"/>
    <n v="1440"/>
    <x v="6"/>
    <s v="Gymzaal"/>
    <m/>
    <m/>
    <s v="Gymzaal (indicatief:bg 477m2+entres.30 M2 (incl cv, incl kleedk, incl doc.kmr,excl inval.toilet, excl gang))_x000a__x000a_"/>
    <s v="hypoth.verpand! 29-9-2017"/>
    <s v="Permanent gebouw"/>
    <s v="in hfdgeb"/>
    <m/>
    <n v="2005"/>
    <s v="E"/>
    <m/>
    <x v="1"/>
    <m/>
    <m/>
    <s v=""/>
    <m/>
    <m/>
    <s v="lesgebouw"/>
    <n v="4"/>
    <s v="vmbo"/>
    <m/>
    <n v="0"/>
  </r>
  <r>
    <n v="14"/>
    <s v="AF10"/>
    <n v="1441"/>
    <x v="6"/>
    <s v="Gymzaal"/>
    <m/>
    <m/>
    <s v="Fitness ruimte (indicatief: 98 m2; excl gang)"/>
    <s v="hypoth.verpand! 29-9-2017"/>
    <s v="Permanent gebouw"/>
    <s v="in hfdgeb"/>
    <m/>
    <m/>
    <m/>
    <m/>
    <x v="1"/>
    <m/>
    <m/>
    <s v=""/>
    <m/>
    <m/>
    <m/>
    <m/>
    <s v="vmbo"/>
    <m/>
    <n v="0"/>
  </r>
  <r>
    <m/>
    <s v="AF10"/>
    <n v="1450"/>
    <x v="6"/>
    <s v="Stal/schuur"/>
    <m/>
    <m/>
    <m/>
    <m/>
    <m/>
    <m/>
    <m/>
    <m/>
    <m/>
    <m/>
    <x v="0"/>
    <m/>
    <m/>
    <s v=""/>
    <m/>
    <m/>
    <m/>
    <m/>
    <s v="vmbo"/>
    <m/>
    <m/>
  </r>
  <r>
    <m/>
    <s v="AF10"/>
    <n v="1460"/>
    <x v="6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AF10"/>
    <n v="1470"/>
    <x v="6"/>
    <s v="Dierenverblijf"/>
    <m/>
    <m/>
    <s v="dierenverblijf; Inclusief:_x000a_- entree_x000a_- theorieverd (61m2)_x000a_Exclusief:_x000a_-kas"/>
    <s v="hypoth.verpand! 29-9-2017"/>
    <s v="Permanent gebouw"/>
    <n v="194"/>
    <m/>
    <n v="2005"/>
    <s v="E"/>
    <m/>
    <x v="1"/>
    <m/>
    <m/>
    <s v=""/>
    <m/>
    <m/>
    <s v="bijgebouw"/>
    <m/>
    <s v="vmbo"/>
    <m/>
    <n v="1"/>
  </r>
  <r>
    <n v="14"/>
    <s v="AF10"/>
    <n v="1480"/>
    <x v="6"/>
    <s v="Kas"/>
    <m/>
    <m/>
    <s v="kas"/>
    <s v="hypoth.verpand! 29-9-2017"/>
    <s v="Permanent gebouw"/>
    <n v="185"/>
    <m/>
    <n v="2005"/>
    <s v="E"/>
    <m/>
    <x v="1"/>
    <m/>
    <m/>
    <s v=""/>
    <m/>
    <m/>
    <s v="bijgebouw"/>
    <m/>
    <s v="vmbo"/>
    <m/>
    <n v="1"/>
  </r>
  <r>
    <m/>
    <s v="AF10"/>
    <n v="1490"/>
    <x v="6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m/>
    <s v="WA10"/>
    <n v="1500"/>
    <x v="7"/>
    <s v="Locatie/algemeen"/>
    <m/>
    <m/>
    <s v="----"/>
    <m/>
    <m/>
    <m/>
    <m/>
    <m/>
    <m/>
    <m/>
    <x v="0"/>
    <m/>
    <m/>
    <s v=""/>
    <m/>
    <m/>
    <m/>
    <m/>
    <s v="vmbo"/>
    <s v="Archimedesplantsoen 87, 1098  JZ  Amsterdam 0206929060"/>
    <m/>
  </r>
  <r>
    <n v="12"/>
    <s v="WA10"/>
    <n v="1510"/>
    <x v="7"/>
    <s v="Hoofdgebouw"/>
    <m/>
    <m/>
    <s v="Hoofdgebouw excl gym, excl kelder"/>
    <m/>
    <s v="Permanent gebouw"/>
    <n v="3887"/>
    <m/>
    <n v="1973"/>
    <s v="E"/>
    <m/>
    <x v="1"/>
    <m/>
    <m/>
    <s v=""/>
    <m/>
    <m/>
    <s v="lesgebouw"/>
    <n v="6"/>
    <s v="vmbo"/>
    <m/>
    <n v="1"/>
  </r>
  <r>
    <n v="12"/>
    <s v="WA10"/>
    <n v="1511"/>
    <x v="7"/>
    <s v="Hoofdgebouw"/>
    <s v="kelder"/>
    <m/>
    <s v="Kelder"/>
    <m/>
    <s v="Permanent gebouw"/>
    <n v="501"/>
    <m/>
    <n v="1973"/>
    <s v="E"/>
    <m/>
    <x v="1"/>
    <m/>
    <m/>
    <s v=""/>
    <m/>
    <m/>
    <s v="lesgeb kelder"/>
    <m/>
    <s v="vmbo"/>
    <m/>
    <n v="0"/>
  </r>
  <r>
    <m/>
    <s v="WA10"/>
    <n v="1520"/>
    <x v="7"/>
    <s v="Dependance"/>
    <m/>
    <m/>
    <m/>
    <m/>
    <m/>
    <m/>
    <m/>
    <m/>
    <m/>
    <m/>
    <x v="0"/>
    <m/>
    <m/>
    <s v=""/>
    <m/>
    <m/>
    <m/>
    <m/>
    <s v="vmbo"/>
    <m/>
    <m/>
  </r>
  <r>
    <m/>
    <s v="WA10"/>
    <n v="1530"/>
    <x v="7"/>
    <s v="Noodgebouw"/>
    <m/>
    <m/>
    <m/>
    <m/>
    <m/>
    <m/>
    <m/>
    <m/>
    <m/>
    <m/>
    <x v="0"/>
    <m/>
    <m/>
    <s v=""/>
    <m/>
    <m/>
    <m/>
    <m/>
    <s v="vmbo"/>
    <m/>
    <m/>
  </r>
  <r>
    <n v="12"/>
    <s v="WA10"/>
    <n v="1540"/>
    <x v="7"/>
    <s v="Gymzaal"/>
    <m/>
    <m/>
    <s v="2 inpandige gymzalen,identieke opp"/>
    <m/>
    <s v="Permanent gebouw"/>
    <n v="428"/>
    <m/>
    <n v="1973"/>
    <s v="E"/>
    <m/>
    <x v="1"/>
    <m/>
    <m/>
    <s v=""/>
    <m/>
    <m/>
    <s v="lesgebouw"/>
    <n v="6"/>
    <s v="vmbo"/>
    <m/>
    <n v="0"/>
  </r>
  <r>
    <n v="12"/>
    <s v="WA10"/>
    <n v="1541"/>
    <x v="7"/>
    <s v="Gymzaal"/>
    <m/>
    <m/>
    <s v="2 inpandige gymzalen,identieke opp"/>
    <m/>
    <s v="Permanent gebouw"/>
    <n v="427"/>
    <m/>
    <n v="1973"/>
    <s v="E"/>
    <m/>
    <x v="1"/>
    <m/>
    <m/>
    <s v=""/>
    <m/>
    <m/>
    <s v="lesgebouw"/>
    <n v="6"/>
    <s v="vmbo"/>
    <m/>
    <n v="0"/>
  </r>
  <r>
    <m/>
    <s v="WA10"/>
    <n v="1550"/>
    <x v="7"/>
    <s v="Stal/schuur"/>
    <m/>
    <m/>
    <m/>
    <m/>
    <m/>
    <m/>
    <m/>
    <m/>
    <m/>
    <m/>
    <x v="0"/>
    <m/>
    <m/>
    <s v=""/>
    <m/>
    <m/>
    <m/>
    <m/>
    <s v="vmbo"/>
    <m/>
    <m/>
  </r>
  <r>
    <m/>
    <s v="WA10"/>
    <n v="1560"/>
    <x v="7"/>
    <s v="Fietsenstalling"/>
    <m/>
    <m/>
    <m/>
    <m/>
    <m/>
    <m/>
    <m/>
    <m/>
    <m/>
    <m/>
    <x v="0"/>
    <m/>
    <m/>
    <s v=""/>
    <m/>
    <m/>
    <m/>
    <m/>
    <s v="vmbo"/>
    <m/>
    <m/>
  </r>
  <r>
    <m/>
    <s v="WA10"/>
    <n v="1570"/>
    <x v="7"/>
    <s v="Dierenverblijf"/>
    <m/>
    <m/>
    <m/>
    <m/>
    <m/>
    <m/>
    <m/>
    <m/>
    <m/>
    <m/>
    <x v="0"/>
    <m/>
    <m/>
    <s v=""/>
    <m/>
    <m/>
    <m/>
    <m/>
    <s v="vmbo"/>
    <m/>
    <m/>
  </r>
  <r>
    <m/>
    <s v="WA10"/>
    <n v="1580"/>
    <x v="7"/>
    <s v="Kas"/>
    <m/>
    <m/>
    <s v="Tegen gebouw"/>
    <m/>
    <s v="Permanent gebouw"/>
    <n v="636"/>
    <m/>
    <n v="1986"/>
    <s v="E"/>
    <m/>
    <x v="1"/>
    <m/>
    <m/>
    <s v=""/>
    <m/>
    <m/>
    <s v="bijgebouw"/>
    <m/>
    <s v="vmbo"/>
    <m/>
    <n v="1"/>
  </r>
  <r>
    <m/>
    <s v="WA10"/>
    <n v="1590"/>
    <x v="7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SL10"/>
    <n v="1600"/>
    <x v="8"/>
    <s v="Locatie/algemeen"/>
    <m/>
    <m/>
    <s v="----"/>
    <s v="hypoth.verpand! 29-9-2017"/>
    <m/>
    <m/>
    <m/>
    <m/>
    <m/>
    <m/>
    <x v="0"/>
    <m/>
    <m/>
    <s v=""/>
    <m/>
    <m/>
    <m/>
    <m/>
    <s v="vmbo"/>
    <s v="Jan van Zutphenstraat 60, 1069  RS  Amsterdam 0206190255"/>
    <m/>
  </r>
  <r>
    <n v="14"/>
    <s v="SL10"/>
    <n v="1610"/>
    <x v="8"/>
    <s v="Hoofdgebouw"/>
    <m/>
    <m/>
    <s v="Hoofdgebouw (bg 1862m2+1e 1033m2); Paviljoen B (kantine) + C (lesvleugel)"/>
    <s v="hypoth.verpand! 29-9-2017"/>
    <s v="Permanent gebouw"/>
    <n v="2895"/>
    <m/>
    <n v="2001"/>
    <s v="E"/>
    <m/>
    <x v="1"/>
    <m/>
    <m/>
    <s v=""/>
    <s v="A"/>
    <n v="0.99"/>
    <s v="lesgebouw"/>
    <n v="4"/>
    <s v="vmbo"/>
    <m/>
    <n v="1"/>
  </r>
  <r>
    <n v="14"/>
    <s v="SL10"/>
    <n v="1611"/>
    <x v="8"/>
    <s v="Hoofdgebouw"/>
    <m/>
    <m/>
    <s v="Langgerekt lesgebouw langs appartementencomplex (bg 602m2+entres.111m2); Paviljoen D,samen met kas"/>
    <s v="hypoth.verpand! 29-9-2017"/>
    <s v="Permanent gebouw"/>
    <n v="713"/>
    <m/>
    <n v="2001"/>
    <s v="E"/>
    <m/>
    <x v="1"/>
    <m/>
    <m/>
    <s v=""/>
    <s v="[B]"/>
    <n v="1.07"/>
    <s v="lesgebouw"/>
    <n v="4"/>
    <s v="vmbo"/>
    <m/>
    <n v="1"/>
  </r>
  <r>
    <m/>
    <s v="SL10"/>
    <n v="1620"/>
    <x v="8"/>
    <s v="Dependance"/>
    <m/>
    <m/>
    <m/>
    <m/>
    <m/>
    <m/>
    <m/>
    <m/>
    <m/>
    <m/>
    <x v="0"/>
    <m/>
    <m/>
    <s v=""/>
    <m/>
    <m/>
    <m/>
    <m/>
    <s v="vmbo"/>
    <m/>
    <m/>
  </r>
  <r>
    <m/>
    <s v="SL10"/>
    <n v="1630"/>
    <x v="8"/>
    <s v="Noodgebouw"/>
    <m/>
    <m/>
    <m/>
    <m/>
    <m/>
    <m/>
    <m/>
    <m/>
    <m/>
    <m/>
    <x v="0"/>
    <m/>
    <m/>
    <s v=""/>
    <m/>
    <m/>
    <m/>
    <m/>
    <s v="vmbo"/>
    <m/>
    <m/>
  </r>
  <r>
    <n v="14"/>
    <s v="SL10"/>
    <n v="1640"/>
    <x v="8"/>
    <s v="Gymzaal"/>
    <m/>
    <m/>
    <s v="Gymzalen incl bergingen; (bg 526m2+1e 196m2); Paviljoen A"/>
    <s v="hypoth.verpand! 29-9-2017"/>
    <s v="Permanent gebouw"/>
    <n v="722"/>
    <m/>
    <n v="2000"/>
    <s v="E"/>
    <m/>
    <x v="1"/>
    <m/>
    <m/>
    <s v=""/>
    <s v="[A]"/>
    <n v="1.01"/>
    <s v="lesgebouw"/>
    <n v="4"/>
    <s v="vmbo"/>
    <m/>
    <n v="1"/>
  </r>
  <r>
    <m/>
    <s v="SL10"/>
    <n v="1650"/>
    <x v="8"/>
    <s v="Stal/schuur"/>
    <m/>
    <m/>
    <m/>
    <m/>
    <m/>
    <m/>
    <m/>
    <m/>
    <m/>
    <m/>
    <x v="0"/>
    <m/>
    <m/>
    <s v=""/>
    <m/>
    <m/>
    <m/>
    <m/>
    <s v="vmbo"/>
    <m/>
    <m/>
  </r>
  <r>
    <m/>
    <s v="SL10"/>
    <n v="1660"/>
    <x v="8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SL10"/>
    <n v="1670"/>
    <x v="8"/>
    <s v="Dierenverblijf"/>
    <m/>
    <m/>
    <s v="Dierenverblijf (bg 207m2+1e 27m2)"/>
    <s v="hypoth.verpand! 29-9-2017"/>
    <s v="Permanent gebouw"/>
    <n v="234"/>
    <m/>
    <n v="2001"/>
    <s v="E"/>
    <m/>
    <x v="1"/>
    <m/>
    <m/>
    <s v=""/>
    <m/>
    <m/>
    <s v="bijgebouw"/>
    <m/>
    <s v="vmbo"/>
    <m/>
    <n v="1"/>
  </r>
  <r>
    <n v="14"/>
    <s v="SL10"/>
    <n v="1680"/>
    <x v="8"/>
    <s v="Kas"/>
    <m/>
    <m/>
    <s v="Kas; Paviljoen D, samen met deel 1.611"/>
    <s v="hypoth.verpand! 29-9-2017"/>
    <s v="Permanent gebouw"/>
    <n v="337"/>
    <m/>
    <n v="2001"/>
    <s v="E"/>
    <m/>
    <x v="1"/>
    <m/>
    <m/>
    <s v=""/>
    <s v="[B]"/>
    <n v="1.07"/>
    <s v="bijgebouw"/>
    <m/>
    <s v="vmbo"/>
    <m/>
    <n v="1"/>
  </r>
  <r>
    <m/>
    <s v="SL10"/>
    <n v="1690"/>
    <x v="8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BO10"/>
    <n v="1700"/>
    <x v="9"/>
    <s v="Locatie/algemeen"/>
    <m/>
    <m/>
    <s v="----"/>
    <m/>
    <m/>
    <m/>
    <m/>
    <m/>
    <m/>
    <m/>
    <x v="0"/>
    <m/>
    <m/>
    <s v=""/>
    <m/>
    <m/>
    <m/>
    <m/>
    <s v="vmbo"/>
    <s v="Zijde 105, 2771  EV  Boskoop 0172213456"/>
    <m/>
  </r>
  <r>
    <n v="14"/>
    <s v="BO10"/>
    <n v="1710"/>
    <x v="9"/>
    <s v="Hoofdgebouw"/>
    <m/>
    <m/>
    <s v="bg 1874m2, 1e verd 1628m2,2e verd 199m2; incl gymzaal (oplevering juli 2014)"/>
    <s v="hypoth.verpand! 29-9-2017"/>
    <s v="Permanent gebouw"/>
    <n v="3701"/>
    <m/>
    <n v="2014"/>
    <s v="E"/>
    <m/>
    <x v="1"/>
    <m/>
    <m/>
    <s v=""/>
    <m/>
    <m/>
    <s v="lesgebouw"/>
    <n v="4"/>
    <s v="vmbo"/>
    <s v="Zijde 105, 2771  EV  Boskoop 0172213456"/>
    <n v="1"/>
  </r>
  <r>
    <n v="14"/>
    <s v="BO10"/>
    <n v="1711"/>
    <x v="9"/>
    <s v="Hoofdgebouw"/>
    <s v="kelder"/>
    <m/>
    <s v="gesloopt vanaf oktober 2013"/>
    <s v="hypoth.verpand! 29-9-2017"/>
    <m/>
    <m/>
    <m/>
    <m/>
    <m/>
    <m/>
    <x v="2"/>
    <m/>
    <m/>
    <s v=""/>
    <m/>
    <m/>
    <m/>
    <m/>
    <s v="vmbo"/>
    <m/>
    <m/>
  </r>
  <r>
    <n v="9"/>
    <s v="BO10"/>
    <n v="1720"/>
    <x v="9"/>
    <s v="Dependance"/>
    <m/>
    <m/>
    <s v="Zwarte pad; oud door nieuw vervangen eind 2013 (oplevering 27-11-2013)"/>
    <m/>
    <s v="Permanent gebouw"/>
    <n v="161"/>
    <m/>
    <n v="2013"/>
    <s v="E"/>
    <m/>
    <x v="1"/>
    <m/>
    <m/>
    <s v=""/>
    <m/>
    <m/>
    <s v="lesgebouw"/>
    <n v="4"/>
    <s v="vmbo"/>
    <s v="Zwarte Pad 1, Boskoop"/>
    <n v="1"/>
  </r>
  <r>
    <n v="9"/>
    <s v="BO10"/>
    <n v="1730"/>
    <x v="9"/>
    <s v="Noodgebouw"/>
    <m/>
    <m/>
    <m/>
    <m/>
    <m/>
    <m/>
    <m/>
    <m/>
    <m/>
    <m/>
    <x v="0"/>
    <m/>
    <m/>
    <s v=""/>
    <m/>
    <m/>
    <m/>
    <m/>
    <s v="vmbo"/>
    <m/>
    <m/>
  </r>
  <r>
    <n v="10"/>
    <s v="BO10"/>
    <n v="1732"/>
    <x v="9"/>
    <s v="Noodgebouw"/>
    <m/>
    <m/>
    <m/>
    <m/>
    <m/>
    <m/>
    <m/>
    <m/>
    <m/>
    <m/>
    <x v="0"/>
    <m/>
    <m/>
    <m/>
    <m/>
    <m/>
    <m/>
    <m/>
    <m/>
    <m/>
    <m/>
  </r>
  <r>
    <n v="14"/>
    <s v="BO10"/>
    <n v="1740"/>
    <x v="9"/>
    <s v="Gymzaal"/>
    <m/>
    <m/>
    <s v="Gymzaal in hoofdgebouw, zie 1.710. Indicatief 524m excl fitnessruimte, incl bergzolder"/>
    <s v="hypoth.verpand! 29-9-2017"/>
    <s v="Permanent gebouw"/>
    <s v="in hfdgeb"/>
    <m/>
    <n v="2014"/>
    <s v="E"/>
    <m/>
    <x v="1"/>
    <m/>
    <m/>
    <s v=""/>
    <m/>
    <m/>
    <s v="lesgebouw"/>
    <n v="4"/>
    <s v="vmbo"/>
    <m/>
    <n v="0"/>
  </r>
  <r>
    <n v="14"/>
    <s v="BO10"/>
    <n v="1741"/>
    <x v="9"/>
    <s v="Gymzaal"/>
    <m/>
    <m/>
    <s v="Fitness ruimte (indicatief: 22 m2)"/>
    <s v="hypoth.verpand! 29-9-2017"/>
    <s v="Permanent gebouw"/>
    <s v="in hfdgeb"/>
    <m/>
    <n v="2014"/>
    <s v="E"/>
    <m/>
    <x v="1"/>
    <m/>
    <m/>
    <s v=""/>
    <m/>
    <m/>
    <s v="lesgebouw"/>
    <n v="4"/>
    <s v="vmbo"/>
    <m/>
    <n v="0"/>
  </r>
  <r>
    <n v="14"/>
    <s v="BO10"/>
    <n v="1750"/>
    <x v="9"/>
    <s v="Stal/schuur"/>
    <s v="A&amp;O"/>
    <m/>
    <s v="( gebouw 1780) gedeelte A&amp;O in kas/loodsgebouw;totale gebouw incl kasgedeelte= 256m2 zie ook 1.780"/>
    <s v="hypoth.verpand! 29-9-2017"/>
    <s v="Permanent gebouw"/>
    <n v="129"/>
    <m/>
    <n v="2014"/>
    <s v="E"/>
    <m/>
    <x v="1"/>
    <m/>
    <m/>
    <s v=""/>
    <m/>
    <m/>
    <s v="bijgebouw"/>
    <m/>
    <s v="vmbo"/>
    <m/>
    <n v="1"/>
  </r>
  <r>
    <n v="14"/>
    <s v="BO10"/>
    <n v="1751"/>
    <x v="9"/>
    <s v="Stal/schuur"/>
    <s v="Bijenstal"/>
    <m/>
    <s v="Bijenstal Zwarte Pad 1"/>
    <s v="hypoth.verpand! 29-9-2017"/>
    <s v="Permanent gebouw"/>
    <n v="54"/>
    <m/>
    <n v="2015"/>
    <s v="E"/>
    <m/>
    <x v="3"/>
    <m/>
    <m/>
    <s v=""/>
    <m/>
    <m/>
    <s v="bijgebouw"/>
    <m/>
    <s v="vmbo"/>
    <m/>
    <n v="1"/>
  </r>
  <r>
    <n v="14"/>
    <s v="BO10"/>
    <n v="1760"/>
    <x v="9"/>
    <s v="Fietsenstalling"/>
    <m/>
    <m/>
    <s v="overdekte docenten fietsenstalling"/>
    <s v="hypoth.verpand! 29-9-2017"/>
    <s v="Permanent gebouw"/>
    <n v="30"/>
    <m/>
    <n v="2014"/>
    <s v="E"/>
    <m/>
    <x v="2"/>
    <m/>
    <m/>
    <s v=""/>
    <m/>
    <m/>
    <s v="fietsenstalling"/>
    <m/>
    <s v="vmbo"/>
    <m/>
    <n v="1"/>
  </r>
  <r>
    <n v="14"/>
    <s v="BO10"/>
    <n v="1771"/>
    <x v="9"/>
    <s v="Dierenverblijf"/>
    <m/>
    <m/>
    <s v="dierenverblijf incl instructieruimte/terrariaruimte e.d.; beg gr: 95M2; zolder verdieping 52m2"/>
    <s v="hypoth.verpand! 29-9-2017"/>
    <s v="Permanent gebouw"/>
    <n v="147"/>
    <m/>
    <n v="2014"/>
    <s v="E"/>
    <m/>
    <x v="1"/>
    <m/>
    <m/>
    <s v=""/>
    <m/>
    <m/>
    <s v="bijgebouw"/>
    <m/>
    <s v="vmbo"/>
    <m/>
    <n v="1"/>
  </r>
  <r>
    <n v="14"/>
    <s v="BO10"/>
    <n v="1780"/>
    <x v="9"/>
    <s v="Kas"/>
    <m/>
    <m/>
    <s v="Gedeelte kas in kas/loodsgebouw; totale gebouw incl loodsgedeelte = 256m2; zie ook 1.750"/>
    <s v="hypoth.verpand! 29-9-2017"/>
    <s v="Permanent gebouw"/>
    <n v="126"/>
    <m/>
    <n v="2014"/>
    <s v="E"/>
    <m/>
    <x v="1"/>
    <m/>
    <m/>
    <s v=""/>
    <m/>
    <m/>
    <s v="bijgebouw"/>
    <m/>
    <s v="vmbo"/>
    <m/>
    <n v="1"/>
  </r>
  <r>
    <m/>
    <s v="BO10"/>
    <n v="1790"/>
    <x v="9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BR10"/>
    <n v="1800"/>
    <x v="10"/>
    <s v="Locatie/algemeen"/>
    <m/>
    <m/>
    <s v="----"/>
    <m/>
    <m/>
    <m/>
    <m/>
    <m/>
    <m/>
    <m/>
    <x v="0"/>
    <m/>
    <m/>
    <s v=""/>
    <m/>
    <m/>
    <m/>
    <m/>
    <s v="vmbo"/>
    <s v="Anna Hoevestraat 2, 3232  VC  Brielle 0181413088"/>
    <m/>
  </r>
  <r>
    <n v="14"/>
    <s v="BR10"/>
    <n v="1810"/>
    <x v="10"/>
    <s v="Hoofdgebouw"/>
    <m/>
    <m/>
    <s v="Hoofdgebouwbg:3629m2+1e 2781m2;Inclusief:_x000a_-dubbele gymzaal_x000a_-verhuur ruimte aan aquariumvereniging (ca 37m2)_x000a_Exclusief_x000a_-overdekte fietsenstalling"/>
    <m/>
    <s v="Permanent gebouw"/>
    <n v="6410"/>
    <m/>
    <n v="1982"/>
    <s v="E"/>
    <s v="VH"/>
    <x v="1"/>
    <n v="37"/>
    <m/>
    <s v=""/>
    <m/>
    <m/>
    <s v="lesgebouw"/>
    <n v="4"/>
    <s v="vmbo"/>
    <m/>
    <n v="1"/>
  </r>
  <r>
    <m/>
    <s v="BR10"/>
    <n v="1820"/>
    <x v="10"/>
    <s v="Dependance"/>
    <m/>
    <m/>
    <m/>
    <m/>
    <m/>
    <m/>
    <m/>
    <m/>
    <m/>
    <m/>
    <x v="0"/>
    <m/>
    <m/>
    <s v=""/>
    <m/>
    <m/>
    <m/>
    <m/>
    <s v="vmbo"/>
    <m/>
    <m/>
  </r>
  <r>
    <m/>
    <s v="BR10"/>
    <n v="1830"/>
    <x v="10"/>
    <s v="Noodgebouw"/>
    <m/>
    <m/>
    <m/>
    <m/>
    <m/>
    <m/>
    <m/>
    <m/>
    <m/>
    <m/>
    <x v="0"/>
    <m/>
    <m/>
    <s v=""/>
    <m/>
    <m/>
    <m/>
    <m/>
    <s v="vmbo"/>
    <m/>
    <m/>
  </r>
  <r>
    <n v="14"/>
    <s v="BR10"/>
    <n v="1840"/>
    <x v="10"/>
    <s v="Gymzaal"/>
    <m/>
    <m/>
    <s v="Inpandig (2 zalen met flexibele tussenwand) indicatief  820m2;excl gang)"/>
    <m/>
    <s v="Permanent gebouw"/>
    <s v="in hfdgeb"/>
    <m/>
    <n v="1982"/>
    <s v="E"/>
    <m/>
    <x v="1"/>
    <m/>
    <m/>
    <s v=""/>
    <m/>
    <m/>
    <s v="lesgebouw"/>
    <n v="4"/>
    <s v="vmbo"/>
    <m/>
    <n v="0"/>
  </r>
  <r>
    <n v="14"/>
    <s v="BR10"/>
    <n v="1850"/>
    <x v="10"/>
    <s v="Stal/schuur"/>
    <s v="A&amp;O"/>
    <m/>
    <s v="loods A&amp;O"/>
    <m/>
    <s v="Permanent gebouw"/>
    <n v="236.76369600000001"/>
    <m/>
    <n v="2015"/>
    <s v="E"/>
    <m/>
    <x v="1"/>
    <m/>
    <m/>
    <s v=""/>
    <m/>
    <m/>
    <s v="bijgebouw"/>
    <m/>
    <s v="vmbo"/>
    <m/>
    <n v="1"/>
  </r>
  <r>
    <n v="14"/>
    <s v="BR10"/>
    <n v="1860"/>
    <x v="10"/>
    <s v="Fietsenstalling"/>
    <m/>
    <m/>
    <s v="Open fietsenstalling op beg. Onder verdieping/gym"/>
    <m/>
    <s v="Permanent gebouw"/>
    <n v="470"/>
    <m/>
    <n v="1982"/>
    <s v="E"/>
    <m/>
    <x v="3"/>
    <m/>
    <m/>
    <s v=""/>
    <m/>
    <m/>
    <s v="bijz.element"/>
    <m/>
    <s v="vmbo"/>
    <m/>
    <n v="0"/>
  </r>
  <r>
    <n v="14"/>
    <s v="BR10"/>
    <n v="1861"/>
    <x v="10"/>
    <s v="Fietsenstalling"/>
    <m/>
    <m/>
    <s v="overdekte fietsenstalling"/>
    <m/>
    <s v="Permanent gebouw"/>
    <n v="191"/>
    <m/>
    <s v="??"/>
    <s v="E"/>
    <m/>
    <x v="2"/>
    <m/>
    <m/>
    <s v=""/>
    <m/>
    <m/>
    <s v="fietsenstalling"/>
    <m/>
    <s v="vmbo"/>
    <m/>
    <n v="1"/>
  </r>
  <r>
    <n v="14"/>
    <s v="BR10"/>
    <n v="1870"/>
    <x v="10"/>
    <s v="Dierenverblijf"/>
    <m/>
    <m/>
    <s v="diereninstructieverblijf"/>
    <m/>
    <s v="Permanent gebouw"/>
    <n v="96"/>
    <m/>
    <n v="1990"/>
    <s v="E"/>
    <m/>
    <x v="4"/>
    <m/>
    <m/>
    <s v=""/>
    <m/>
    <m/>
    <s v="bijgebouw"/>
    <m/>
    <s v="vmbo"/>
    <m/>
    <n v="1"/>
  </r>
  <r>
    <n v="14"/>
    <s v="BR10"/>
    <n v="1871"/>
    <x v="10"/>
    <s v="Dierenverblijf"/>
    <m/>
    <m/>
    <s v="diereninstructieverblijf"/>
    <m/>
    <s v="Permanent gebouw"/>
    <n v="84"/>
    <m/>
    <n v="1996"/>
    <s v="E"/>
    <m/>
    <x v="4"/>
    <m/>
    <m/>
    <s v=""/>
    <m/>
    <m/>
    <s v="bijgebouw"/>
    <m/>
    <s v="vmbo"/>
    <m/>
    <n v="1"/>
  </r>
  <r>
    <n v="14"/>
    <s v="BR10"/>
    <n v="1872"/>
    <x v="10"/>
    <s v="Dierenverblijf"/>
    <m/>
    <m/>
    <s v="Kippenhok"/>
    <m/>
    <s v="Permanent gebouw"/>
    <n v="18"/>
    <m/>
    <n v="1990"/>
    <s v="E"/>
    <m/>
    <x v="2"/>
    <m/>
    <m/>
    <s v=""/>
    <m/>
    <m/>
    <s v="bijgebouw"/>
    <m/>
    <s v="vmbo"/>
    <m/>
    <n v="1"/>
  </r>
  <r>
    <n v="14"/>
    <s v="BR10"/>
    <n v="1880"/>
    <x v="10"/>
    <s v="Kas"/>
    <m/>
    <m/>
    <s v="Kas"/>
    <m/>
    <s v="Permanent gebouw"/>
    <n v="59"/>
    <m/>
    <n v="2015"/>
    <s v="E"/>
    <m/>
    <x v="1"/>
    <m/>
    <m/>
    <s v=""/>
    <m/>
    <m/>
    <s v="bijgebouw"/>
    <m/>
    <s v="vmbo"/>
    <m/>
    <n v="1"/>
  </r>
  <r>
    <n v="12"/>
    <s v="BR10"/>
    <n v="1881"/>
    <x v="10"/>
    <s v="Kas; tunnelkas"/>
    <m/>
    <m/>
    <m/>
    <m/>
    <m/>
    <m/>
    <m/>
    <m/>
    <m/>
    <m/>
    <x v="0"/>
    <m/>
    <m/>
    <s v=""/>
    <m/>
    <m/>
    <m/>
    <m/>
    <s v="vmbo"/>
    <m/>
    <m/>
  </r>
  <r>
    <m/>
    <s v="BR10"/>
    <n v="1890"/>
    <x v="10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n v="14"/>
    <s v="MS10"/>
    <n v="1900"/>
    <x v="11"/>
    <s v="Locatie/algemeen"/>
    <m/>
    <m/>
    <s v="----"/>
    <s v="hypoth.verpand! 29-9-2017"/>
    <m/>
    <m/>
    <m/>
    <m/>
    <m/>
    <m/>
    <x v="0"/>
    <m/>
    <m/>
    <s v=""/>
    <m/>
    <m/>
    <m/>
    <m/>
    <s v="vmbo"/>
    <s v="Madesteinweg 25, 2553  EC  Den Haag 070440 06 25"/>
    <m/>
  </r>
  <r>
    <n v="14"/>
    <s v="MS10"/>
    <n v="1910"/>
    <x v="11"/>
    <s v="Hoofdgebouw"/>
    <m/>
    <m/>
    <s v="Hoofdgebouw; bg 2776m2;entres.104m2;1e 1006m2 inclusief:_x000a_-gymzaal"/>
    <s v="hypoth.verpand! 29-9-2017"/>
    <s v="Permanent gebouw"/>
    <n v="3886"/>
    <m/>
    <s v="1974_x000a_renov: 2012"/>
    <s v="E"/>
    <m/>
    <x v="1"/>
    <m/>
    <m/>
    <s v=""/>
    <m/>
    <m/>
    <s v="lesgebouw"/>
    <n v="4"/>
    <s v="vmbo"/>
    <m/>
    <n v="1"/>
  </r>
  <r>
    <n v="6"/>
    <s v="MS10"/>
    <n v="1911"/>
    <x v="11"/>
    <s v="Hoofdgebouw"/>
    <m/>
    <m/>
    <m/>
    <m/>
    <m/>
    <m/>
    <m/>
    <m/>
    <m/>
    <m/>
    <x v="0"/>
    <m/>
    <m/>
    <s v=""/>
    <m/>
    <m/>
    <m/>
    <m/>
    <s v="vmbo"/>
    <m/>
    <m/>
  </r>
  <r>
    <m/>
    <s v="MS10"/>
    <n v="1920"/>
    <x v="11"/>
    <s v="Dependance"/>
    <m/>
    <m/>
    <m/>
    <m/>
    <m/>
    <m/>
    <m/>
    <m/>
    <m/>
    <m/>
    <x v="0"/>
    <m/>
    <m/>
    <s v=""/>
    <m/>
    <m/>
    <m/>
    <m/>
    <s v="vmbo"/>
    <m/>
    <m/>
  </r>
  <r>
    <n v="6"/>
    <s v="MS10"/>
    <n v="1921"/>
    <x v="11"/>
    <s v="Dierenverblijf"/>
    <m/>
    <m/>
    <m/>
    <m/>
    <m/>
    <m/>
    <m/>
    <m/>
    <m/>
    <m/>
    <x v="0"/>
    <m/>
    <m/>
    <s v=""/>
    <m/>
    <m/>
    <m/>
    <m/>
    <s v="vmbo"/>
    <m/>
    <m/>
  </r>
  <r>
    <n v="5"/>
    <s v="MS10"/>
    <n v="1930"/>
    <x v="11"/>
    <s v="Noodgebouw"/>
    <m/>
    <m/>
    <m/>
    <m/>
    <m/>
    <m/>
    <m/>
    <m/>
    <m/>
    <m/>
    <x v="0"/>
    <m/>
    <m/>
    <s v=""/>
    <m/>
    <m/>
    <m/>
    <m/>
    <s v="vmbo"/>
    <m/>
    <m/>
  </r>
  <r>
    <n v="14"/>
    <s v="MS10"/>
    <n v="1940"/>
    <x v="11"/>
    <s v="Gymzaal"/>
    <m/>
    <m/>
    <s v="Inpandige zaal  (indicatief:467m2 excl gang)"/>
    <s v="hypoth.verpand! 29-9-2017"/>
    <s v="Permanent gebouw"/>
    <s v="in hfdgeb"/>
    <m/>
    <n v="1974"/>
    <s v="E"/>
    <m/>
    <x v="1"/>
    <m/>
    <m/>
    <s v=""/>
    <m/>
    <m/>
    <s v="lesgebouw"/>
    <n v="4"/>
    <s v="vmbo"/>
    <m/>
    <n v="0"/>
  </r>
  <r>
    <n v="14"/>
    <s v="MS10"/>
    <n v="1950"/>
    <x v="11"/>
    <s v="Stal/schuur"/>
    <m/>
    <m/>
    <s v="hooiopslag"/>
    <s v="hypoth.verpand! 29-9-2017"/>
    <s v="Permanent gebouw"/>
    <n v="10"/>
    <m/>
    <n v="2000"/>
    <s v="E"/>
    <m/>
    <x v="2"/>
    <m/>
    <m/>
    <s v=""/>
    <m/>
    <m/>
    <s v="bijgebouw"/>
    <m/>
    <s v="vmbo"/>
    <m/>
    <n v="1"/>
  </r>
  <r>
    <m/>
    <s v="MS10"/>
    <n v="1960"/>
    <x v="11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MS10"/>
    <n v="1970"/>
    <x v="11"/>
    <s v="Dierenverblijf"/>
    <m/>
    <m/>
    <s v="gehele buitenverblijf incl instructieruimten; bg 197m2+entres.44m2"/>
    <s v="hypoth.verpand! 29-9-2017"/>
    <s v="Permanent gebouw"/>
    <n v="241"/>
    <m/>
    <n v="2011"/>
    <s v="E"/>
    <m/>
    <x v="1"/>
    <m/>
    <m/>
    <s v=""/>
    <m/>
    <m/>
    <s v="bijgebouw"/>
    <m/>
    <s v="vmbo"/>
    <m/>
    <n v="1"/>
  </r>
  <r>
    <n v="14"/>
    <s v="MS10"/>
    <n v="1980"/>
    <x v="11"/>
    <s v="Kas"/>
    <m/>
    <m/>
    <s v="nieuwe kas "/>
    <s v="hypoth.verpand! 29-9-2017"/>
    <s v="Permanent gebouw"/>
    <n v="260"/>
    <m/>
    <n v="2011"/>
    <s v="E"/>
    <m/>
    <x v="1"/>
    <m/>
    <m/>
    <s v=""/>
    <m/>
    <m/>
    <s v="bijgebouw"/>
    <m/>
    <s v="vmbo"/>
    <m/>
    <n v="1"/>
  </r>
  <r>
    <m/>
    <s v="MS10"/>
    <n v="1990"/>
    <x v="11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n v="14"/>
    <s v="WV10"/>
    <n v="2000"/>
    <x v="12"/>
    <s v="Locatie/algemeen"/>
    <m/>
    <m/>
    <s v="----"/>
    <m/>
    <m/>
    <m/>
    <m/>
    <m/>
    <m/>
    <m/>
    <x v="0"/>
    <m/>
    <m/>
    <s v=""/>
    <m/>
    <m/>
    <m/>
    <m/>
    <s v="vmbo"/>
    <s v="Westvlietweg 42, 2491 EC  Den Haag 070-3864228"/>
    <m/>
  </r>
  <r>
    <n v="14"/>
    <s v="WV10"/>
    <n v="2010"/>
    <x v="12"/>
    <s v="Hoofdgebouw"/>
    <m/>
    <m/>
    <s v="Hoofdgebouw (bg 2671+2476m2+867m2), inclusief:_x000a_-dubbele gymzaal_x000a_-kas_x000a_-dierenverblijf_x000a_-extra uitbreiding 2013 onder luifel pleinzijde ca 93m2) "/>
    <s v="hypoth.verpand! 29-9-2017"/>
    <s v="Permanent gebouw"/>
    <n v="6014"/>
    <m/>
    <s v="2009; _x000a_uitbr 2013"/>
    <s v="E"/>
    <m/>
    <x v="1"/>
    <m/>
    <m/>
    <s v=""/>
    <s v="A"/>
    <n v="0.65"/>
    <s v="lesgeb+mix"/>
    <n v="4"/>
    <s v="vmbo"/>
    <m/>
    <n v="1"/>
  </r>
  <r>
    <n v="14"/>
    <s v="WV10"/>
    <n v="2011"/>
    <x v="12"/>
    <s v="Hoofdgebouw"/>
    <m/>
    <m/>
    <s v="Sprinklerhuisje (techn.ruimte)"/>
    <s v="hypoth.verpand! 29-9-2017"/>
    <s v="Permanent gebouw"/>
    <n v="16"/>
    <m/>
    <n v="2009"/>
    <s v="E"/>
    <m/>
    <x v="3"/>
    <m/>
    <m/>
    <s v=""/>
    <m/>
    <m/>
    <s v="techn gebouw"/>
    <n v="4"/>
    <s v="vmbo"/>
    <m/>
    <n v="1"/>
  </r>
  <r>
    <m/>
    <s v="WV10"/>
    <n v="2020"/>
    <x v="12"/>
    <s v="Dependance"/>
    <m/>
    <m/>
    <m/>
    <m/>
    <m/>
    <m/>
    <m/>
    <m/>
    <m/>
    <m/>
    <x v="0"/>
    <m/>
    <m/>
    <s v=""/>
    <m/>
    <m/>
    <m/>
    <m/>
    <s v="vmbo"/>
    <m/>
    <m/>
  </r>
  <r>
    <m/>
    <s v="WV10"/>
    <n v="2030"/>
    <x v="12"/>
    <s v="Noodgebouw"/>
    <m/>
    <m/>
    <m/>
    <m/>
    <m/>
    <m/>
    <m/>
    <m/>
    <m/>
    <m/>
    <x v="0"/>
    <m/>
    <m/>
    <s v=""/>
    <m/>
    <m/>
    <m/>
    <m/>
    <s v="vmbo"/>
    <m/>
    <m/>
  </r>
  <r>
    <n v="14"/>
    <s v="WV10"/>
    <n v="2040"/>
    <x v="12"/>
    <s v="Gymzaal"/>
    <m/>
    <m/>
    <s v="Inpandig (2 zalen met flexibele tussenwand)_x000a_indicatief: 614m2 excl gang"/>
    <s v="hypoth.verpand! 29-9-2017"/>
    <s v="Permanent gebouw"/>
    <s v="in hfdgeb"/>
    <m/>
    <n v="2009"/>
    <s v="E"/>
    <m/>
    <x v="1"/>
    <m/>
    <m/>
    <s v=""/>
    <m/>
    <m/>
    <s v="lesgebouw"/>
    <n v="4"/>
    <s v="vmbo"/>
    <m/>
    <n v="0"/>
  </r>
  <r>
    <m/>
    <s v="WV10"/>
    <n v="2050"/>
    <x v="12"/>
    <s v="Stal/schuur"/>
    <m/>
    <m/>
    <m/>
    <m/>
    <m/>
    <m/>
    <m/>
    <m/>
    <m/>
    <m/>
    <x v="0"/>
    <m/>
    <m/>
    <s v=""/>
    <m/>
    <m/>
    <m/>
    <m/>
    <s v="vmbo"/>
    <m/>
    <m/>
  </r>
  <r>
    <m/>
    <s v="WV10"/>
    <n v="2060"/>
    <x v="12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WV10"/>
    <n v="2070"/>
    <x v="12"/>
    <s v="Dierenverblijf"/>
    <m/>
    <m/>
    <s v="Inpandig!! (indicatief: 287m2)"/>
    <s v="hypoth.verpand! 29-9-2017"/>
    <s v="Permanent gebouw"/>
    <s v="in hfdgeb"/>
    <m/>
    <m/>
    <m/>
    <m/>
    <x v="1"/>
    <m/>
    <m/>
    <s v=""/>
    <m/>
    <m/>
    <s v="bijgebouw"/>
    <m/>
    <s v="vmbo"/>
    <m/>
    <n v="0"/>
  </r>
  <r>
    <n v="14"/>
    <s v="WV10"/>
    <n v="2071"/>
    <x v="12"/>
    <s v="Dierenverblijf"/>
    <m/>
    <m/>
    <s v="dierenbuitenverblijf (kippenhok/voiliere e.d.)"/>
    <s v="hypoth.verpand! 29-9-2017"/>
    <s v="Permanent gebouw"/>
    <n v="30"/>
    <m/>
    <n v="2013"/>
    <s v="E"/>
    <m/>
    <x v="2"/>
    <m/>
    <m/>
    <s v=""/>
    <m/>
    <m/>
    <s v="bijgebouw"/>
    <m/>
    <s v="vmbo"/>
    <m/>
    <n v="1"/>
  </r>
  <r>
    <n v="14"/>
    <s v="WV10"/>
    <n v="2080"/>
    <x v="12"/>
    <s v="Kas"/>
    <m/>
    <m/>
    <s v="nieuwbouwkas; op 1e verdieping; (indicatief 169m2)"/>
    <s v="hypoth.verpand! 29-9-2017"/>
    <s v="Permanent gebouw"/>
    <s v="in hfdgeb"/>
    <m/>
    <n v="2009"/>
    <s v="E"/>
    <m/>
    <x v="1"/>
    <m/>
    <m/>
    <s v=""/>
    <m/>
    <m/>
    <s v="bijgebouw"/>
    <m/>
    <s v="vmbo"/>
    <m/>
    <n v="1"/>
  </r>
  <r>
    <n v="14"/>
    <s v="WV10"/>
    <n v="2081"/>
    <x v="12"/>
    <s v="Kas; tunnelkas"/>
    <m/>
    <m/>
    <s v="tunnelkas; afmetingen ca 160m2 (8*20m)"/>
    <s v="hypoth.verpand! 29-9-2017"/>
    <s v="Permanent gebouw"/>
    <n v="160"/>
    <m/>
    <n v="2013"/>
    <s v="E"/>
    <m/>
    <x v="2"/>
    <m/>
    <m/>
    <s v=""/>
    <m/>
    <m/>
    <s v="bijgebouw"/>
    <m/>
    <s v="vmbo"/>
    <m/>
    <n v="0"/>
  </r>
  <r>
    <m/>
    <s v="WV10"/>
    <n v="2090"/>
    <x v="12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WV10"/>
    <n v="2095"/>
    <x v="12"/>
    <s v="Dienstwoning"/>
    <m/>
    <m/>
    <s v="Geen dienstw.Norm.verhuur. Eigend.sinds ca 1-'06 (bg:72m2+1e72m2+2e 52m2 )"/>
    <m/>
    <s v="Permanent gebouw"/>
    <n v="196"/>
    <m/>
    <n v="1930"/>
    <s v="E"/>
    <s v="VH"/>
    <x v="2"/>
    <n v="196"/>
    <m/>
    <s v=""/>
    <m/>
    <m/>
    <s v="dienstwoning"/>
    <m/>
    <s v="vmbo"/>
    <s v="westvlietweg 41, 2491 EC 's-Gravenhage"/>
    <n v="1"/>
  </r>
  <r>
    <n v="11"/>
    <s v="DE05"/>
    <n v="4300"/>
    <x v="13"/>
    <s v="Locatie/algemeen"/>
    <m/>
    <m/>
    <s v="----"/>
    <m/>
    <m/>
    <m/>
    <m/>
    <m/>
    <m/>
    <m/>
    <x v="0"/>
    <m/>
    <m/>
    <s v=""/>
    <m/>
    <m/>
    <m/>
    <m/>
    <s v="mbo"/>
    <s v="Rotterdamseweg 141, 2628 AL Delft  06-53354691"/>
    <m/>
  </r>
  <r>
    <n v="14"/>
    <s v="DE05"/>
    <n v="4310"/>
    <x v="14"/>
    <s v="Hoofdgebouw"/>
    <m/>
    <m/>
    <s v="Hoofdgebouw; schooljaar 2017/2018: aandeel Wellant van 730m2 nvo= 788m2bvo bedraagt: 74/234 deel"/>
    <m/>
    <s v="Permanent gebouw"/>
    <n v="249.32307692307691"/>
    <m/>
    <s v="start huur: _x000a_1-9-2014"/>
    <s v="H"/>
    <m/>
    <x v="2"/>
    <m/>
    <m/>
    <s v=""/>
    <m/>
    <m/>
    <s v="lesgebouw"/>
    <n v="1"/>
    <s v="mbo"/>
    <m/>
    <n v="1"/>
  </r>
  <r>
    <n v="14"/>
    <s v="DO05"/>
    <n v="2100"/>
    <x v="15"/>
    <s v="Locatie/algemeen"/>
    <m/>
    <m/>
    <s v="----"/>
    <m/>
    <m/>
    <m/>
    <m/>
    <m/>
    <m/>
    <m/>
    <x v="0"/>
    <m/>
    <m/>
    <s v=""/>
    <m/>
    <m/>
    <m/>
    <m/>
    <s v="mbo"/>
    <s v="Chico Mendesring 825, 3315 WX Dordrecht 0786216400"/>
    <m/>
  </r>
  <r>
    <n v="14"/>
    <s v="DO05"/>
    <n v="2110"/>
    <x v="15"/>
    <s v="Hoofdgebouw"/>
    <m/>
    <m/>
    <s v="Hoofdgebouw, excl vleugel beg.grond in gebruik door mavo stek; excl danslok.met berging mavo stek 1e verd."/>
    <m/>
    <s v="Permanent gebouw"/>
    <n v="3827"/>
    <m/>
    <n v="1988"/>
    <s v="E"/>
    <m/>
    <x v="1"/>
    <m/>
    <m/>
    <s v=""/>
    <m/>
    <m/>
    <s v="lesgebouw"/>
    <n v="1"/>
    <s v="mbo"/>
    <m/>
    <n v="1"/>
  </r>
  <r>
    <m/>
    <s v="DO05"/>
    <n v="2120"/>
    <x v="15"/>
    <s v="Dependance"/>
    <m/>
    <m/>
    <m/>
    <m/>
    <m/>
    <m/>
    <m/>
    <m/>
    <m/>
    <m/>
    <x v="0"/>
    <m/>
    <m/>
    <s v=""/>
    <m/>
    <m/>
    <m/>
    <m/>
    <s v="mbo"/>
    <m/>
    <m/>
  </r>
  <r>
    <m/>
    <s v="DO05"/>
    <n v="2130"/>
    <x v="15"/>
    <s v="Noodgebouw"/>
    <m/>
    <m/>
    <m/>
    <m/>
    <m/>
    <m/>
    <m/>
    <m/>
    <m/>
    <m/>
    <x v="0"/>
    <m/>
    <m/>
    <s v=""/>
    <m/>
    <m/>
    <m/>
    <m/>
    <s v="mbo"/>
    <m/>
    <m/>
  </r>
  <r>
    <m/>
    <s v="DO05"/>
    <n v="2140"/>
    <x v="15"/>
    <s v="Gymzaal"/>
    <m/>
    <m/>
    <m/>
    <m/>
    <m/>
    <m/>
    <m/>
    <m/>
    <m/>
    <m/>
    <x v="0"/>
    <m/>
    <m/>
    <s v=""/>
    <m/>
    <m/>
    <m/>
    <m/>
    <s v="mbo"/>
    <m/>
    <m/>
  </r>
  <r>
    <m/>
    <s v="DO05"/>
    <n v="2150"/>
    <x v="15"/>
    <s v="Stal/schuur"/>
    <m/>
    <m/>
    <m/>
    <m/>
    <m/>
    <m/>
    <m/>
    <m/>
    <m/>
    <m/>
    <x v="0"/>
    <m/>
    <m/>
    <s v=""/>
    <m/>
    <m/>
    <m/>
    <m/>
    <s v="mbo"/>
    <m/>
    <m/>
  </r>
  <r>
    <m/>
    <s v="DO05"/>
    <n v="2160"/>
    <x v="15"/>
    <s v="Fietsenstalling"/>
    <m/>
    <m/>
    <m/>
    <m/>
    <m/>
    <m/>
    <m/>
    <m/>
    <m/>
    <m/>
    <x v="0"/>
    <m/>
    <m/>
    <s v=""/>
    <m/>
    <m/>
    <m/>
    <m/>
    <s v="mbo"/>
    <m/>
    <m/>
  </r>
  <r>
    <n v="14"/>
    <s v="DO05"/>
    <n v="2170"/>
    <x v="15"/>
    <s v="Dierenverblijf"/>
    <s v="paarden"/>
    <m/>
    <s v="Paardenstal met gedeelte A&amp;O werkplek"/>
    <m/>
    <s v="Permanent gebouw"/>
    <n v="219"/>
    <m/>
    <n v="1986"/>
    <s v="E"/>
    <m/>
    <x v="1"/>
    <m/>
    <m/>
    <s v=""/>
    <m/>
    <m/>
    <s v="bijgebouw"/>
    <m/>
    <s v="mbo"/>
    <m/>
    <n v="1"/>
  </r>
  <r>
    <n v="14"/>
    <s v="DO05"/>
    <n v="2171"/>
    <x v="15"/>
    <s v="Dierenverblijf"/>
    <s v="paarden"/>
    <m/>
    <s v="Rode Paardenstal; met klein kantoor/opslag"/>
    <m/>
    <s v="Permanent gebouw"/>
    <n v="320"/>
    <m/>
    <n v="2009"/>
    <s v="E"/>
    <m/>
    <x v="3"/>
    <m/>
    <m/>
    <s v=""/>
    <m/>
    <m/>
    <s v="bijgebouw"/>
    <m/>
    <s v="mbo"/>
    <m/>
    <n v="1"/>
  </r>
  <r>
    <n v="14"/>
    <s v="DO05"/>
    <n v="2180"/>
    <x v="15"/>
    <s v="Kas"/>
    <m/>
    <m/>
    <s v="betreft gedeelten kas: verhuur De Steiger, vogels, 1 kantoor; andere deel zie Do10-2.380 (totaal kas: 1426m2)"/>
    <m/>
    <s v="Permanent gebouw"/>
    <n v="296"/>
    <m/>
    <n v="1986"/>
    <s v="E"/>
    <m/>
    <x v="1"/>
    <m/>
    <m/>
    <s v=""/>
    <m/>
    <m/>
    <s v="bijgebouw"/>
    <m/>
    <s v="mbo"/>
    <m/>
    <n v="0.5"/>
  </r>
  <r>
    <n v="14"/>
    <s v="DO05"/>
    <n v="2182"/>
    <x v="15"/>
    <s v="Kas"/>
    <m/>
    <m/>
    <s v="Bloemenshop"/>
    <m/>
    <s v="Permanent gebouw"/>
    <n v="202"/>
    <m/>
    <n v="2004"/>
    <s v="E"/>
    <m/>
    <x v="1"/>
    <m/>
    <m/>
    <s v=""/>
    <m/>
    <m/>
    <s v="bijgebouw"/>
    <m/>
    <s v="mbo"/>
    <m/>
    <n v="1"/>
  </r>
  <r>
    <m/>
    <s v="DO05"/>
    <n v="2190"/>
    <x v="15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4"/>
    <s v="ST10"/>
    <n v="2200"/>
    <x v="16"/>
    <s v="Locatie/algemeen"/>
    <m/>
    <m/>
    <s v="----"/>
    <m/>
    <m/>
    <m/>
    <m/>
    <m/>
    <m/>
    <m/>
    <x v="0"/>
    <m/>
    <m/>
    <s v=""/>
    <m/>
    <m/>
    <m/>
    <m/>
    <s v="mavo"/>
    <s v="Chico Mendesring 825a, 3315 WX Dordrecht 078 6138309"/>
    <m/>
  </r>
  <r>
    <n v="14"/>
    <s v="ST10"/>
    <n v="2210"/>
    <x v="16"/>
    <s v="Hoofdgebouw"/>
    <m/>
    <m/>
    <s v="Gedeelte Nieuwbouw; excl gang naar gym"/>
    <m/>
    <s v="Permanent gebouw"/>
    <n v="2222"/>
    <m/>
    <n v="2004"/>
    <s v="E"/>
    <m/>
    <x v="1"/>
    <m/>
    <m/>
    <s v=""/>
    <m/>
    <m/>
    <s v="lesgebouw"/>
    <n v="4"/>
    <s v="mavo"/>
    <m/>
    <n v="1"/>
  </r>
  <r>
    <n v="14"/>
    <s v="ST10"/>
    <n v="2211"/>
    <x v="16"/>
    <s v="Hoofdgebouw"/>
    <m/>
    <m/>
    <s v="Gedeelte in MBO gebouw: vleugel beg.grond in gebruik door mavo stek"/>
    <m/>
    <s v="Permanent gebouw"/>
    <n v="520"/>
    <m/>
    <n v="1988"/>
    <s v="E"/>
    <m/>
    <x v="1"/>
    <m/>
    <m/>
    <s v=""/>
    <m/>
    <m/>
    <s v="lesgebouw"/>
    <n v="4"/>
    <s v="mavo"/>
    <m/>
    <n v="0"/>
  </r>
  <r>
    <n v="14"/>
    <s v="ST10"/>
    <n v="2212"/>
    <x v="16"/>
    <s v="Hoofdgebouw"/>
    <m/>
    <m/>
    <s v="Gedeelte in MBO gebouw: danslok.met berging mavo stek 1e verd."/>
    <m/>
    <s v="Permanent gebouw"/>
    <n v="177"/>
    <m/>
    <n v="1988"/>
    <s v="E"/>
    <m/>
    <x v="1"/>
    <m/>
    <m/>
    <s v=""/>
    <m/>
    <m/>
    <s v="lesgebouw"/>
    <n v="4"/>
    <s v="mavo"/>
    <m/>
    <n v="0"/>
  </r>
  <r>
    <m/>
    <s v="ST10"/>
    <n v="2220"/>
    <x v="16"/>
    <s v="Dependance"/>
    <m/>
    <m/>
    <m/>
    <m/>
    <m/>
    <m/>
    <m/>
    <m/>
    <m/>
    <m/>
    <x v="0"/>
    <m/>
    <m/>
    <s v=""/>
    <m/>
    <m/>
    <m/>
    <m/>
    <s v="mavo"/>
    <m/>
    <m/>
  </r>
  <r>
    <m/>
    <s v="ST10"/>
    <n v="2230"/>
    <x v="16"/>
    <s v="Noodgebouw"/>
    <m/>
    <m/>
    <m/>
    <m/>
    <m/>
    <m/>
    <m/>
    <m/>
    <m/>
    <m/>
    <x v="0"/>
    <m/>
    <m/>
    <s v=""/>
    <m/>
    <m/>
    <m/>
    <m/>
    <s v="mavo"/>
    <m/>
    <m/>
  </r>
  <r>
    <n v="14"/>
    <s v="ST10"/>
    <n v="2240"/>
    <x v="16"/>
    <s v="Gymzaal"/>
    <m/>
    <m/>
    <s v="Inclusief oude gang+technische ruimte"/>
    <m/>
    <s v="Permanent gebouw"/>
    <n v="597"/>
    <m/>
    <n v="1988"/>
    <s v="E"/>
    <m/>
    <x v="1"/>
    <m/>
    <m/>
    <s v=""/>
    <m/>
    <m/>
    <s v="lesgebouw"/>
    <n v="4"/>
    <s v="mavo"/>
    <m/>
    <n v="1"/>
  </r>
  <r>
    <n v="14"/>
    <s v="ST10"/>
    <n v="2241"/>
    <x v="16"/>
    <s v="Gymzaal"/>
    <m/>
    <m/>
    <s v="Gang naar gymzaal"/>
    <m/>
    <s v="Permanent gebouw"/>
    <n v="39"/>
    <m/>
    <n v="2004"/>
    <s v="E"/>
    <m/>
    <x v="1"/>
    <m/>
    <m/>
    <s v=""/>
    <m/>
    <m/>
    <s v="lesgebouw"/>
    <n v="4"/>
    <s v="mavo"/>
    <m/>
    <n v="0"/>
  </r>
  <r>
    <m/>
    <s v="ST10"/>
    <n v="2250"/>
    <x v="16"/>
    <s v="Stal/schuur"/>
    <m/>
    <m/>
    <m/>
    <m/>
    <m/>
    <m/>
    <m/>
    <m/>
    <m/>
    <m/>
    <x v="0"/>
    <m/>
    <m/>
    <s v=""/>
    <m/>
    <m/>
    <m/>
    <m/>
    <s v="mavo"/>
    <m/>
    <m/>
  </r>
  <r>
    <m/>
    <s v="ST10"/>
    <n v="2260"/>
    <x v="16"/>
    <s v="Fietsenstalling"/>
    <m/>
    <m/>
    <m/>
    <m/>
    <m/>
    <m/>
    <m/>
    <m/>
    <m/>
    <m/>
    <x v="0"/>
    <m/>
    <m/>
    <s v=""/>
    <m/>
    <m/>
    <m/>
    <m/>
    <s v="mavo"/>
    <m/>
    <m/>
  </r>
  <r>
    <m/>
    <s v="ST10"/>
    <n v="2270"/>
    <x v="16"/>
    <s v="Dierenverblijf"/>
    <m/>
    <m/>
    <m/>
    <m/>
    <m/>
    <m/>
    <m/>
    <m/>
    <m/>
    <m/>
    <x v="0"/>
    <m/>
    <m/>
    <s v=""/>
    <m/>
    <m/>
    <m/>
    <m/>
    <s v="mavo"/>
    <m/>
    <m/>
  </r>
  <r>
    <m/>
    <s v="ST10"/>
    <n v="2280"/>
    <x v="16"/>
    <s v="Kas"/>
    <m/>
    <m/>
    <m/>
    <m/>
    <m/>
    <m/>
    <m/>
    <m/>
    <m/>
    <m/>
    <x v="0"/>
    <m/>
    <m/>
    <s v=""/>
    <m/>
    <m/>
    <m/>
    <m/>
    <s v="mavo"/>
    <m/>
    <m/>
  </r>
  <r>
    <m/>
    <s v="ST10"/>
    <n v="2290"/>
    <x v="16"/>
    <s v="Terrein"/>
    <m/>
    <m/>
    <s v="terrein; geen opmerkingen"/>
    <m/>
    <m/>
    <m/>
    <m/>
    <m/>
    <m/>
    <m/>
    <x v="2"/>
    <m/>
    <m/>
    <s v=""/>
    <m/>
    <m/>
    <m/>
    <m/>
    <s v="mavo"/>
    <m/>
    <m/>
  </r>
  <r>
    <n v="14"/>
    <s v="DO10"/>
    <n v="2300"/>
    <x v="17"/>
    <s v="Locatie/algemeen"/>
    <m/>
    <m/>
    <s v="----"/>
    <m/>
    <m/>
    <m/>
    <m/>
    <m/>
    <m/>
    <m/>
    <x v="0"/>
    <m/>
    <m/>
    <s v=""/>
    <m/>
    <m/>
    <m/>
    <m/>
    <s v="vmbo"/>
    <s v="Groene Zoom 400, 3315  LA  Dordrecht 078-6216464"/>
    <m/>
  </r>
  <r>
    <n v="14"/>
    <s v="DO10"/>
    <n v="2310"/>
    <x v="17"/>
    <s v="Hoofdgebouw"/>
    <m/>
    <m/>
    <s v="Hoofdgebouw, excl gym,ex kelder,ex dienstw"/>
    <m/>
    <s v="Permanent gebouw"/>
    <n v="5346"/>
    <m/>
    <n v="1973"/>
    <s v="E"/>
    <m/>
    <x v="1"/>
    <m/>
    <m/>
    <s v=""/>
    <m/>
    <m/>
    <s v="lesgebouw"/>
    <n v="4"/>
    <s v="vmbo"/>
    <m/>
    <n v="1"/>
  </r>
  <r>
    <n v="14"/>
    <s v="DO10"/>
    <n v="2311"/>
    <x v="17"/>
    <s v="Hoofdgebouw"/>
    <s v="kelder"/>
    <m/>
    <s v="Fietsenkelder"/>
    <m/>
    <s v="Permanent gebouw"/>
    <n v="508"/>
    <m/>
    <n v="1973"/>
    <s v="E"/>
    <m/>
    <x v="1"/>
    <m/>
    <m/>
    <s v=""/>
    <m/>
    <m/>
    <s v="lesgeb kelder"/>
    <m/>
    <s v="vmbo"/>
    <m/>
    <n v="0"/>
  </r>
  <r>
    <m/>
    <s v="DO10"/>
    <n v="2320"/>
    <x v="17"/>
    <s v="Dependance"/>
    <m/>
    <m/>
    <m/>
    <m/>
    <m/>
    <m/>
    <m/>
    <m/>
    <m/>
    <m/>
    <x v="0"/>
    <m/>
    <m/>
    <s v=""/>
    <m/>
    <m/>
    <m/>
    <m/>
    <s v="vmbo"/>
    <m/>
    <m/>
  </r>
  <r>
    <n v="14"/>
    <s v="DO10"/>
    <n v="2330"/>
    <x v="17"/>
    <s v="Noodgebouw"/>
    <m/>
    <m/>
    <s v="LWT-gebouw;illegaal(geen bouwverg) + 2e hands "/>
    <m/>
    <s v="noodgebouw"/>
    <n v="40"/>
    <m/>
    <s v="ca 1995"/>
    <s v="E"/>
    <m/>
    <x v="3"/>
    <m/>
    <s v="nee"/>
    <e v="#VALUE!"/>
    <m/>
    <m/>
    <s v="lesgebouw"/>
    <n v="4"/>
    <s v="vmbo"/>
    <m/>
    <n v="1"/>
  </r>
  <r>
    <n v="14"/>
    <s v="DO10"/>
    <n v="2340"/>
    <x v="17"/>
    <s v="Gymzaal"/>
    <m/>
    <m/>
    <s v="Inpandige zaal"/>
    <m/>
    <s v="Permanent gebouw"/>
    <n v="426"/>
    <m/>
    <n v="1973"/>
    <s v="E"/>
    <m/>
    <x v="1"/>
    <m/>
    <m/>
    <s v=""/>
    <m/>
    <m/>
    <s v="lesgebouw"/>
    <n v="4"/>
    <s v="vmbo"/>
    <m/>
    <n v="0"/>
  </r>
  <r>
    <n v="14"/>
    <s v="DO10"/>
    <n v="2350"/>
    <x v="17"/>
    <s v="Stal/schuur"/>
    <m/>
    <m/>
    <s v="Gereedschapsschuur "/>
    <m/>
    <s v="Permanent gebouw"/>
    <n v="221"/>
    <m/>
    <n v="1973"/>
    <s v="E"/>
    <m/>
    <x v="3"/>
    <m/>
    <m/>
    <s v=""/>
    <m/>
    <m/>
    <s v="bijgebouw"/>
    <m/>
    <s v="vmbo"/>
    <m/>
    <n v="1"/>
  </r>
  <r>
    <m/>
    <s v="DO10"/>
    <n v="2360"/>
    <x v="17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DO10"/>
    <n v="2370"/>
    <x v="17"/>
    <s v="Dierenverblijf"/>
    <m/>
    <m/>
    <s v="Dierenschuur / varkensstal"/>
    <m/>
    <s v="Permanent gebouw"/>
    <n v="372"/>
    <m/>
    <n v="1991"/>
    <s v="E"/>
    <m/>
    <x v="3"/>
    <m/>
    <m/>
    <s v=""/>
    <m/>
    <m/>
    <s v="bijgebouw"/>
    <m/>
    <s v="vmbo"/>
    <m/>
    <n v="1"/>
  </r>
  <r>
    <n v="14"/>
    <s v="DO10"/>
    <n v="2380"/>
    <x v="17"/>
    <s v="Kas"/>
    <m/>
    <m/>
    <s v="Kasgedeelten door VMBO in gebruik; andere deel zie Do05-2.180 (totaal kas 1426m2)"/>
    <m/>
    <s v="Permanent gebouw"/>
    <n v="1130"/>
    <m/>
    <n v="1986"/>
    <s v="E"/>
    <m/>
    <x v="1"/>
    <m/>
    <m/>
    <s v=""/>
    <m/>
    <m/>
    <s v="bijgebouw"/>
    <m/>
    <s v="vmbo"/>
    <m/>
    <n v="0.5"/>
  </r>
  <r>
    <n v="4"/>
    <s v="DO10"/>
    <n v="2381"/>
    <x v="17"/>
    <s v="Kas"/>
    <m/>
    <m/>
    <m/>
    <m/>
    <m/>
    <m/>
    <m/>
    <m/>
    <m/>
    <m/>
    <x v="0"/>
    <m/>
    <m/>
    <s v=""/>
    <m/>
    <m/>
    <m/>
    <m/>
    <s v="vmbo"/>
    <m/>
    <m/>
  </r>
  <r>
    <n v="4"/>
    <s v="DO10"/>
    <n v="2382"/>
    <x v="17"/>
    <s v="Kas"/>
    <m/>
    <m/>
    <m/>
    <m/>
    <m/>
    <m/>
    <m/>
    <m/>
    <m/>
    <m/>
    <x v="0"/>
    <m/>
    <m/>
    <s v=""/>
    <m/>
    <m/>
    <m/>
    <m/>
    <s v="vmbo"/>
    <m/>
    <m/>
  </r>
  <r>
    <m/>
    <s v="DO10"/>
    <n v="2390"/>
    <x v="17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DO10"/>
    <n v="2395"/>
    <x v="17"/>
    <s v="Dienstwoning"/>
    <m/>
    <m/>
    <s v="Dienstw; vast aan hfdgeb; sinds medio 2017 in gebruik als onderwijsruimte"/>
    <m/>
    <s v="Permanent gebouw"/>
    <n v="110"/>
    <m/>
    <n v="1973"/>
    <s v="E"/>
    <m/>
    <x v="1"/>
    <m/>
    <m/>
    <s v=""/>
    <m/>
    <m/>
    <s v="lesgebouw"/>
    <m/>
    <s v="vmbo"/>
    <s v="Groene Zoom 402, 3315  CA  Dordrecht"/>
    <n v="0"/>
  </r>
  <r>
    <m/>
    <s v="GO05"/>
    <n v="2400"/>
    <x v="18"/>
    <s v="Locatie/algemeen"/>
    <m/>
    <m/>
    <s v="----"/>
    <m/>
    <m/>
    <m/>
    <m/>
    <m/>
    <m/>
    <m/>
    <x v="0"/>
    <m/>
    <m/>
    <s v=""/>
    <m/>
    <m/>
    <m/>
    <m/>
    <s v="mbo"/>
    <s v="Mollenburgseweg 82, 4205 NB Gorinchem 0183-622966"/>
    <m/>
  </r>
  <r>
    <n v="7"/>
    <s v="GO05"/>
    <n v="2410"/>
    <x v="18"/>
    <s v="Hoofdgebouw"/>
    <m/>
    <m/>
    <s v="Huur ruimten in Da Vinci te Gorinchem per 1-9-2012"/>
    <m/>
    <s v="permanent gebouw (huur)"/>
    <n v="983"/>
    <m/>
    <s v="??"/>
    <s v="H"/>
    <m/>
    <x v="2"/>
    <m/>
    <m/>
    <s v=""/>
    <m/>
    <m/>
    <s v="lesgebouw"/>
    <n v="1"/>
    <s v="mbo"/>
    <m/>
    <n v="1"/>
  </r>
  <r>
    <m/>
    <s v="GO05"/>
    <n v="2420"/>
    <x v="18"/>
    <s v="Dependance"/>
    <m/>
    <m/>
    <m/>
    <m/>
    <m/>
    <m/>
    <m/>
    <m/>
    <m/>
    <m/>
    <x v="0"/>
    <m/>
    <m/>
    <s v=""/>
    <m/>
    <m/>
    <m/>
    <m/>
    <s v="mbo"/>
    <m/>
    <m/>
  </r>
  <r>
    <m/>
    <s v="GO05"/>
    <n v="2430"/>
    <x v="18"/>
    <s v="Noodgebouw"/>
    <m/>
    <m/>
    <m/>
    <m/>
    <m/>
    <m/>
    <m/>
    <m/>
    <m/>
    <m/>
    <x v="0"/>
    <m/>
    <m/>
    <s v=""/>
    <m/>
    <m/>
    <m/>
    <m/>
    <s v="mbo"/>
    <m/>
    <m/>
  </r>
  <r>
    <m/>
    <s v="GO05"/>
    <n v="2440"/>
    <x v="18"/>
    <s v="Gymzaal"/>
    <m/>
    <m/>
    <m/>
    <m/>
    <m/>
    <m/>
    <m/>
    <m/>
    <m/>
    <m/>
    <x v="0"/>
    <m/>
    <m/>
    <s v=""/>
    <m/>
    <m/>
    <m/>
    <m/>
    <s v="mbo"/>
    <m/>
    <m/>
  </r>
  <r>
    <n v="7"/>
    <s v="GO05"/>
    <n v="2450"/>
    <x v="18"/>
    <s v="Stal/schuur"/>
    <m/>
    <m/>
    <s v="stalling voertuigen (oppervlak te checken)"/>
    <m/>
    <s v="permanent gebouw (huur)"/>
    <n v="50"/>
    <m/>
    <n v="2012"/>
    <s v="H"/>
    <m/>
    <x v="2"/>
    <m/>
    <m/>
    <s v=""/>
    <m/>
    <m/>
    <s v="bijgebouw"/>
    <m/>
    <s v="mbo"/>
    <m/>
    <n v="1"/>
  </r>
  <r>
    <m/>
    <s v="GO05"/>
    <n v="2460"/>
    <x v="18"/>
    <s v="Fietsenstalling"/>
    <m/>
    <m/>
    <m/>
    <m/>
    <m/>
    <m/>
    <m/>
    <m/>
    <m/>
    <m/>
    <x v="0"/>
    <m/>
    <m/>
    <s v=""/>
    <m/>
    <m/>
    <m/>
    <m/>
    <s v="mbo"/>
    <m/>
    <m/>
  </r>
  <r>
    <m/>
    <s v="GO05"/>
    <n v="2470"/>
    <x v="18"/>
    <s v="Dierenverblijf"/>
    <m/>
    <m/>
    <m/>
    <m/>
    <m/>
    <m/>
    <m/>
    <m/>
    <m/>
    <m/>
    <x v="0"/>
    <m/>
    <m/>
    <s v=""/>
    <m/>
    <m/>
    <m/>
    <m/>
    <s v="mbo"/>
    <m/>
    <m/>
  </r>
  <r>
    <m/>
    <s v="GO05"/>
    <n v="2480"/>
    <x v="18"/>
    <s v="Kas"/>
    <m/>
    <m/>
    <m/>
    <m/>
    <m/>
    <m/>
    <m/>
    <m/>
    <m/>
    <m/>
    <x v="0"/>
    <m/>
    <m/>
    <s v=""/>
    <m/>
    <m/>
    <m/>
    <m/>
    <s v="mbo"/>
    <m/>
    <m/>
  </r>
  <r>
    <m/>
    <s v="GO05"/>
    <n v="2490"/>
    <x v="18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m/>
    <s v="GO10"/>
    <n v="2500"/>
    <x v="19"/>
    <s v="Locatie/algemeen"/>
    <m/>
    <m/>
    <s v="----"/>
    <m/>
    <m/>
    <m/>
    <m/>
    <m/>
    <m/>
    <m/>
    <x v="0"/>
    <m/>
    <m/>
    <s v=""/>
    <m/>
    <m/>
    <m/>
    <m/>
    <s v="vmbo"/>
    <s v="IJsbaan 455, 4206 VJ  Gorinchem (0183) 611611"/>
    <m/>
  </r>
  <r>
    <n v="12"/>
    <s v="GO10"/>
    <n v="2510"/>
    <x v="19"/>
    <s v="Hoofdgebouw"/>
    <m/>
    <m/>
    <s v="Hoofdgebouw Gorinchem VMBO-&gt; huur bij Merewade"/>
    <m/>
    <s v="Permanent gebouw"/>
    <n v="2000"/>
    <m/>
    <s v="??"/>
    <s v="H"/>
    <m/>
    <x v="2"/>
    <m/>
    <m/>
    <s v=""/>
    <s v="C"/>
    <n v="1.28"/>
    <s v="lesgebouw"/>
    <n v="4"/>
    <s v="vmbo"/>
    <m/>
    <n v="1"/>
  </r>
  <r>
    <m/>
    <s v="GO10"/>
    <n v="2520"/>
    <x v="19"/>
    <s v="Dependance"/>
    <m/>
    <m/>
    <m/>
    <m/>
    <m/>
    <m/>
    <m/>
    <m/>
    <m/>
    <m/>
    <x v="0"/>
    <m/>
    <m/>
    <s v=""/>
    <m/>
    <m/>
    <m/>
    <m/>
    <s v="vmbo"/>
    <m/>
    <m/>
  </r>
  <r>
    <m/>
    <s v="GO10"/>
    <n v="2530"/>
    <x v="19"/>
    <s v="Noodgebouw"/>
    <m/>
    <m/>
    <m/>
    <m/>
    <m/>
    <m/>
    <m/>
    <m/>
    <m/>
    <m/>
    <x v="0"/>
    <m/>
    <m/>
    <s v=""/>
    <m/>
    <m/>
    <m/>
    <m/>
    <s v="vmbo"/>
    <m/>
    <m/>
  </r>
  <r>
    <n v="12"/>
    <s v="GO10"/>
    <n v="2540"/>
    <x v="19"/>
    <s v="Gymzaal"/>
    <m/>
    <m/>
    <m/>
    <m/>
    <m/>
    <m/>
    <m/>
    <m/>
    <m/>
    <m/>
    <x v="0"/>
    <m/>
    <m/>
    <s v=""/>
    <m/>
    <m/>
    <m/>
    <m/>
    <s v="vmbo"/>
    <m/>
    <m/>
  </r>
  <r>
    <n v="13"/>
    <s v="GO10"/>
    <n v="2550"/>
    <x v="19"/>
    <s v="Stal/schuur"/>
    <m/>
    <m/>
    <s v="Vervallen ivm verhuizing naar Omnia "/>
    <m/>
    <m/>
    <m/>
    <m/>
    <m/>
    <m/>
    <m/>
    <x v="2"/>
    <m/>
    <m/>
    <s v=""/>
    <m/>
    <m/>
    <m/>
    <m/>
    <s v="vmbo"/>
    <m/>
    <m/>
  </r>
  <r>
    <m/>
    <s v="GO10"/>
    <n v="2560"/>
    <x v="19"/>
    <s v="Fietsenstalling"/>
    <m/>
    <m/>
    <m/>
    <m/>
    <m/>
    <m/>
    <m/>
    <m/>
    <m/>
    <m/>
    <x v="0"/>
    <m/>
    <m/>
    <s v=""/>
    <m/>
    <m/>
    <m/>
    <m/>
    <s v="vmbo"/>
    <m/>
    <m/>
  </r>
  <r>
    <n v="13"/>
    <s v="GO10"/>
    <n v="2570"/>
    <x v="19"/>
    <s v="Dierenverblijf"/>
    <m/>
    <m/>
    <s v="Vervallen ivm verhuizing naar Omnia "/>
    <m/>
    <m/>
    <m/>
    <m/>
    <m/>
    <m/>
    <m/>
    <x v="2"/>
    <m/>
    <m/>
    <s v=""/>
    <m/>
    <m/>
    <m/>
    <m/>
    <s v="vmbo"/>
    <m/>
    <m/>
  </r>
  <r>
    <n v="13"/>
    <s v="GO10"/>
    <n v="2570"/>
    <x v="19"/>
    <s v="Dierenverblijf"/>
    <m/>
    <m/>
    <s v="nieuw dierenverblijf tpv Omnia college; gebruik als onderdeel van huur onder hoofdgebouw 2.510"/>
    <m/>
    <m/>
    <s v="onderdeel van 2.510"/>
    <m/>
    <m/>
    <m/>
    <m/>
    <x v="2"/>
    <m/>
    <m/>
    <s v=""/>
    <m/>
    <m/>
    <m/>
    <m/>
    <s v="vmbo"/>
    <m/>
    <m/>
  </r>
  <r>
    <n v="13"/>
    <s v="GO10"/>
    <n v="2580"/>
    <x v="19"/>
    <s v="Kas"/>
    <m/>
    <m/>
    <s v="Vervallen ivm verhuizing naar Omnia "/>
    <m/>
    <m/>
    <m/>
    <m/>
    <m/>
    <m/>
    <m/>
    <x v="2"/>
    <m/>
    <m/>
    <s v=""/>
    <m/>
    <m/>
    <m/>
    <m/>
    <s v="vmbo"/>
    <m/>
    <m/>
  </r>
  <r>
    <n v="13"/>
    <s v="GO10"/>
    <n v="2581"/>
    <x v="19"/>
    <s v="Kas"/>
    <m/>
    <m/>
    <s v="Nieuwe kas tpv Omnia college; gebruik als onderdeel van huur onder hoofdgebouw 2.510"/>
    <m/>
    <m/>
    <s v="onderdeel van 2.510"/>
    <m/>
    <m/>
    <m/>
    <m/>
    <x v="2"/>
    <m/>
    <m/>
    <s v=""/>
    <m/>
    <m/>
    <m/>
    <m/>
    <s v="vmbo"/>
    <m/>
    <m/>
  </r>
  <r>
    <m/>
    <s v="GO10"/>
    <n v="2590"/>
    <x v="19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GU10"/>
    <n v="2600"/>
    <x v="20"/>
    <s v="Locatie/algemeen"/>
    <m/>
    <m/>
    <s v="----"/>
    <m/>
    <m/>
    <m/>
    <m/>
    <m/>
    <m/>
    <m/>
    <x v="0"/>
    <m/>
    <m/>
    <s v=""/>
    <m/>
    <m/>
    <m/>
    <m/>
    <s v="mbo/vmbo"/>
    <s v="Ronsseweg 555, 2803 ZK Gouda (0182) 543743"/>
    <m/>
  </r>
  <r>
    <n v="12"/>
    <s v="GU10"/>
    <n v="2610"/>
    <x v="20"/>
    <s v="Hoofdgebouw"/>
    <m/>
    <m/>
    <s v="Hoofdgebouw incl uitbreiding; (bg 3251m2+1e 1901m2+2e 898m2)"/>
    <m/>
    <s v="Permanent gebouw"/>
    <n v="6050"/>
    <m/>
    <s v="1964/97"/>
    <s v="E"/>
    <m/>
    <x v="1"/>
    <m/>
    <m/>
    <s v=""/>
    <m/>
    <m/>
    <s v="lesgebouw"/>
    <n v="6"/>
    <s v="mbo/vmbo"/>
    <m/>
    <n v="1"/>
  </r>
  <r>
    <m/>
    <s v="GU10"/>
    <n v="2620"/>
    <x v="20"/>
    <s v="Dependance"/>
    <m/>
    <m/>
    <m/>
    <m/>
    <m/>
    <m/>
    <m/>
    <m/>
    <m/>
    <m/>
    <x v="0"/>
    <m/>
    <m/>
    <s v=""/>
    <m/>
    <m/>
    <m/>
    <m/>
    <s v="mbo/vmbo"/>
    <m/>
    <m/>
  </r>
  <r>
    <m/>
    <s v="GU10"/>
    <n v="2630"/>
    <x v="20"/>
    <s v="Noodgebouw"/>
    <m/>
    <m/>
    <m/>
    <m/>
    <m/>
    <m/>
    <m/>
    <m/>
    <m/>
    <m/>
    <x v="0"/>
    <m/>
    <m/>
    <s v=""/>
    <m/>
    <m/>
    <m/>
    <m/>
    <s v="mbo/vmbo"/>
    <m/>
    <m/>
  </r>
  <r>
    <m/>
    <s v="GU10"/>
    <n v="2640"/>
    <x v="20"/>
    <s v="Gymzaal"/>
    <m/>
    <m/>
    <m/>
    <m/>
    <m/>
    <m/>
    <m/>
    <m/>
    <m/>
    <m/>
    <x v="0"/>
    <m/>
    <m/>
    <s v=""/>
    <m/>
    <m/>
    <m/>
    <m/>
    <s v="mbo/vmbo"/>
    <m/>
    <m/>
  </r>
  <r>
    <m/>
    <s v="GU10"/>
    <n v="2650"/>
    <x v="20"/>
    <s v="Stal/schuur"/>
    <m/>
    <m/>
    <m/>
    <m/>
    <m/>
    <m/>
    <m/>
    <m/>
    <m/>
    <m/>
    <x v="0"/>
    <m/>
    <m/>
    <s v=""/>
    <m/>
    <m/>
    <m/>
    <m/>
    <s v="mbo/vmbo"/>
    <m/>
    <m/>
  </r>
  <r>
    <m/>
    <s v="GU10"/>
    <n v="2660"/>
    <x v="20"/>
    <s v="Fietsenstalling"/>
    <m/>
    <m/>
    <m/>
    <m/>
    <m/>
    <m/>
    <m/>
    <m/>
    <m/>
    <m/>
    <x v="0"/>
    <m/>
    <m/>
    <s v=""/>
    <m/>
    <m/>
    <m/>
    <m/>
    <s v="mbo/vmbo"/>
    <m/>
    <m/>
  </r>
  <r>
    <n v="6"/>
    <s v="GU10"/>
    <n v="2670"/>
    <x v="20"/>
    <s v="Dierenverblijf"/>
    <m/>
    <m/>
    <s v="Dierenverblijf"/>
    <m/>
    <s v="Permanent gebouw"/>
    <n v="94"/>
    <m/>
    <n v="1998"/>
    <s v="E"/>
    <m/>
    <x v="1"/>
    <m/>
    <m/>
    <s v=""/>
    <m/>
    <m/>
    <s v="bijgebouw"/>
    <m/>
    <s v="mbo/vmbo"/>
    <m/>
    <n v="1"/>
  </r>
  <r>
    <n v="6"/>
    <s v="GU10"/>
    <n v="2680"/>
    <x v="20"/>
    <s v="Kas"/>
    <m/>
    <m/>
    <s v="Kas"/>
    <m/>
    <s v="Permanent gebouw"/>
    <n v="943"/>
    <m/>
    <n v="1998"/>
    <s v="E"/>
    <m/>
    <x v="1"/>
    <m/>
    <m/>
    <s v=""/>
    <m/>
    <m/>
    <s v="bijgebouw"/>
    <m/>
    <s v="mbo/vmbo"/>
    <m/>
    <n v="1"/>
  </r>
  <r>
    <m/>
    <s v="GU10"/>
    <n v="2690"/>
    <x v="20"/>
    <s v="Terrein"/>
    <m/>
    <m/>
    <s v="terrein; geen opmerkingen"/>
    <m/>
    <m/>
    <m/>
    <m/>
    <m/>
    <m/>
    <m/>
    <x v="2"/>
    <m/>
    <m/>
    <s v=""/>
    <m/>
    <m/>
    <m/>
    <m/>
    <s v="mbo/vmbo"/>
    <m/>
    <m/>
  </r>
  <r>
    <m/>
    <s v="HO05"/>
    <n v="2900"/>
    <x v="21"/>
    <s v="Locatie/algemeen"/>
    <m/>
    <m/>
    <s v="----"/>
    <m/>
    <m/>
    <m/>
    <m/>
    <m/>
    <m/>
    <m/>
    <x v="0"/>
    <m/>
    <m/>
    <s v=""/>
    <m/>
    <m/>
    <m/>
    <m/>
    <s v="mbo/vmbo"/>
    <s v="Randhoeve 2 3992 XH Houten (030) 637 70 24"/>
    <m/>
  </r>
  <r>
    <n v="12"/>
    <s v="HO05"/>
    <n v="2910"/>
    <x v="21"/>
    <s v="Hoofdgebouw"/>
    <m/>
    <m/>
    <s v="Gehele Hoofdgebouw MBO/VMBO;bg 4848m2+1e 3015m2+2e 1701m2+3e 891m2+4e 151m2 Inclusief:_x000a_-incl gymzaal_x000a_-incl 372m2 verhuurd gedeelte aan dierenkliniek_x000a_-incl deel 2e verd (CvB en OD)_x000a_-incl deel 3e verd (opslag O.D.bij gymzaal)_x000a_"/>
    <m/>
    <s v="Permanent gebouw"/>
    <n v="10606"/>
    <m/>
    <n v="1987"/>
    <s v="E"/>
    <s v="VH"/>
    <x v="1"/>
    <n v="372"/>
    <m/>
    <s v=""/>
    <m/>
    <m/>
    <s v="lesgebouw"/>
    <n v="6"/>
    <s v="mbo/vmbo"/>
    <s v="Randhoeve 2 3992 XH Houten (030) 637 70 24"/>
    <n v="1"/>
  </r>
  <r>
    <n v="12"/>
    <s v="HO05"/>
    <n v="2920"/>
    <x v="21"/>
    <s v="Dependance"/>
    <m/>
    <m/>
    <s v="In aangepaste L-vormige A&amp;O hal; gebouw van 1986 (in gebruik bij MBO)"/>
    <m/>
    <s v="Permanent gebouw"/>
    <n v="1164"/>
    <m/>
    <s v="1987_x000a_herind.2007"/>
    <s v="E"/>
    <m/>
    <x v="1"/>
    <m/>
    <m/>
    <s v=""/>
    <m/>
    <m/>
    <s v="lesgebouw"/>
    <n v="6"/>
    <s v="mbo/vmbo"/>
    <s v="Oud Wulfseweg 7, Houten"/>
    <n v="1"/>
  </r>
  <r>
    <n v="9"/>
    <s v="HO05"/>
    <n v="2930"/>
    <x v="21"/>
    <s v="Noodgebouw"/>
    <m/>
    <m/>
    <m/>
    <m/>
    <m/>
    <m/>
    <m/>
    <m/>
    <m/>
    <m/>
    <x v="0"/>
    <m/>
    <m/>
    <m/>
    <m/>
    <m/>
    <m/>
    <m/>
    <m/>
    <m/>
    <m/>
  </r>
  <r>
    <n v="11"/>
    <s v="HO05"/>
    <n v="2931"/>
    <x v="21"/>
    <s v="Noodgebouw"/>
    <m/>
    <m/>
    <s v="Noodlokalen (direct achter langgerekte schuur/voertuigenstalling); in gebruik bij MBO"/>
    <m/>
    <s v="noodgebouw"/>
    <n v="441"/>
    <m/>
    <n v="2009"/>
    <s v="E"/>
    <m/>
    <x v="1"/>
    <m/>
    <d v="2022-08-04T00:00:00"/>
    <s v=""/>
    <m/>
    <m/>
    <s v="lesgebouw"/>
    <n v="6"/>
    <s v="mbo/vmbo"/>
    <s v="Oud Wulfseweg 7, Houten"/>
    <n v="1"/>
  </r>
  <r>
    <n v="13"/>
    <s v="HO05"/>
    <n v="2932"/>
    <x v="21"/>
    <s v="Noodgebouw"/>
    <m/>
    <m/>
    <s v="Noodlokalen op parkeerterrein Randhoeve 2; oplevering voorjaar 2016; 10 jaar vergunning"/>
    <m/>
    <m/>
    <n v="495"/>
    <m/>
    <n v="2016"/>
    <s v="E"/>
    <m/>
    <x v="1"/>
    <m/>
    <d v="2026-02-07T00:00:00"/>
    <s v=""/>
    <m/>
    <m/>
    <s v="lesgebouw"/>
    <n v="6"/>
    <s v="mbo/vmbo"/>
    <s v="Oud Wulfseweg 7, Houten"/>
    <n v="1"/>
  </r>
  <r>
    <n v="12"/>
    <s v="HO05"/>
    <n v="2940"/>
    <x v="21"/>
    <s v="Gymzaal"/>
    <m/>
    <m/>
    <s v="Inpandige zaal (in gebruik door vmbo vanaf 1-9-09; indicatief 409m2, excl gang)"/>
    <m/>
    <s v="Permanent gebouw"/>
    <s v="in hfdgeb"/>
    <m/>
    <n v="1987"/>
    <s v="E"/>
    <m/>
    <x v="1"/>
    <m/>
    <m/>
    <m/>
    <m/>
    <m/>
    <s v="lesgebouw"/>
    <n v="6"/>
    <s v="mbo/vmbo"/>
    <s v="Oud Wulfseweg 7, Houten"/>
    <n v="0"/>
  </r>
  <r>
    <n v="1"/>
    <s v="HO05"/>
    <n v="2950"/>
    <x v="21"/>
    <s v="Stal/schuur"/>
    <s v="A&amp;O"/>
    <m/>
    <m/>
    <m/>
    <m/>
    <m/>
    <m/>
    <m/>
    <m/>
    <m/>
    <x v="0"/>
    <m/>
    <m/>
    <m/>
    <m/>
    <m/>
    <m/>
    <m/>
    <s v="mbo/vmbo"/>
    <m/>
    <m/>
  </r>
  <r>
    <n v="12"/>
    <s v="HO05"/>
    <n v="2951"/>
    <x v="21"/>
    <s v="Stal/schuur"/>
    <s v="A&amp;O"/>
    <m/>
    <s v="A&amp;O-Loods 2; in oksel L-vormige A&amp;O-hal/school; in  gebruik bij MBO"/>
    <m/>
    <s v="Permanent gebouw"/>
    <n v="282"/>
    <m/>
    <n v="1992"/>
    <s v="E"/>
    <m/>
    <x v="1"/>
    <m/>
    <m/>
    <m/>
    <m/>
    <m/>
    <s v="bijgebouw"/>
    <m/>
    <s v="mbo/vmbo"/>
    <s v="Oud Wulfseweg 7, Houten"/>
    <n v="1"/>
  </r>
  <r>
    <n v="12"/>
    <s v="HO05"/>
    <n v="2952"/>
    <x v="21"/>
    <s v="Stal/schuur"/>
    <m/>
    <m/>
    <s v="Langgerekte schuur/garage (in gebruik bij MBO)"/>
    <m/>
    <s v="Permanent gebouw"/>
    <n v="266"/>
    <m/>
    <n v="1987"/>
    <s v="E"/>
    <m/>
    <x v="3"/>
    <m/>
    <m/>
    <s v=""/>
    <m/>
    <m/>
    <s v="bijgebouw"/>
    <m/>
    <s v="mbo/vmbo"/>
    <s v="Oud Wulfseweg 7, Houten"/>
    <n v="1"/>
  </r>
  <r>
    <n v="11"/>
    <s v="HO05"/>
    <n v="2953"/>
    <x v="21"/>
    <s v="Stal/schuur"/>
    <s v="A&amp;O"/>
    <m/>
    <s v="Zandhal, frisomat; 39,3x15m + entresol 57M2 (in gebruik bij MBO); geisoleerd zomer 2013; nieuwe permanente vergunning per 16-8-2013 "/>
    <m/>
    <s v="Tijdelijk gebouw"/>
    <n v="655"/>
    <m/>
    <n v="2008"/>
    <s v="E"/>
    <m/>
    <x v="1"/>
    <m/>
    <m/>
    <s v=""/>
    <m/>
    <m/>
    <s v="bijgebouw"/>
    <m/>
    <s v="mbo/vmbo"/>
    <s v="Oud Wulfseweg 7, Houten"/>
    <n v="1"/>
  </r>
  <r>
    <m/>
    <s v="HO05"/>
    <n v="2960"/>
    <x v="21"/>
    <s v="Fietsenstalling"/>
    <m/>
    <m/>
    <m/>
    <m/>
    <m/>
    <m/>
    <m/>
    <m/>
    <m/>
    <m/>
    <x v="0"/>
    <m/>
    <m/>
    <s v=""/>
    <m/>
    <m/>
    <m/>
    <m/>
    <m/>
    <m/>
    <m/>
  </r>
  <r>
    <n v="14"/>
    <s v="HO05"/>
    <n v="2970"/>
    <x v="21"/>
    <s v="Dierenverblijf"/>
    <m/>
    <m/>
    <s v="Instructielokalen en hondenkennel"/>
    <m/>
    <s v="Permanent gebouw"/>
    <n v="254"/>
    <m/>
    <n v="2017"/>
    <s v="E"/>
    <m/>
    <x v="1"/>
    <m/>
    <m/>
    <s v=""/>
    <m/>
    <m/>
    <s v="lesgebouw"/>
    <m/>
    <s v="mbo/vmbo"/>
    <s v="Oud Wulfseweg 7, Houten"/>
    <n v="1"/>
  </r>
  <r>
    <n v="14"/>
    <s v="HO05"/>
    <n v="2980"/>
    <x v="21"/>
    <s v="Kas"/>
    <m/>
    <m/>
    <m/>
    <m/>
    <m/>
    <m/>
    <m/>
    <m/>
    <m/>
    <m/>
    <x v="0"/>
    <m/>
    <m/>
    <m/>
    <m/>
    <m/>
    <m/>
    <m/>
    <m/>
    <m/>
    <m/>
  </r>
  <r>
    <n v="14"/>
    <s v="HO05"/>
    <n v="2981"/>
    <x v="21"/>
    <s v="Kas"/>
    <m/>
    <m/>
    <s v="kas bij Randhoeve 2; per medio 2016"/>
    <m/>
    <s v="Permanent gebouw"/>
    <n v="153"/>
    <m/>
    <n v="2016"/>
    <s v="E"/>
    <m/>
    <x v="1"/>
    <m/>
    <m/>
    <s v=""/>
    <m/>
    <m/>
    <s v="bijgebouw"/>
    <m/>
    <s v="mbo/vmbo"/>
    <s v="Oud Wulfseweg 7, Houten"/>
    <n v="1"/>
  </r>
  <r>
    <m/>
    <s v="HO05"/>
    <n v="2990"/>
    <x v="21"/>
    <s v="Terrein"/>
    <m/>
    <m/>
    <s v="terrein; geen opmerkingen"/>
    <m/>
    <m/>
    <m/>
    <m/>
    <m/>
    <m/>
    <m/>
    <x v="2"/>
    <m/>
    <m/>
    <s v=""/>
    <m/>
    <m/>
    <m/>
    <m/>
    <m/>
    <m/>
    <m/>
  </r>
  <r>
    <n v="6"/>
    <s v="HO05"/>
    <n v="2995"/>
    <x v="21"/>
    <s v="Dienstwoning"/>
    <m/>
    <m/>
    <s v="Dienstwoning (bg 129m2 1e 47m2)"/>
    <m/>
    <s v="Permanent gebouw"/>
    <n v="176"/>
    <m/>
    <n v="1986"/>
    <s v="E"/>
    <s v="DW"/>
    <x v="1"/>
    <n v="176"/>
    <m/>
    <s v=""/>
    <m/>
    <m/>
    <s v="dienstwoning"/>
    <m/>
    <s v="mbo/vmbo"/>
    <s v="Oud Wulfseweg 7, Houten"/>
    <n v="1"/>
  </r>
  <r>
    <m/>
    <s v="KL10"/>
    <n v="3100"/>
    <x v="22"/>
    <s v="Locatie/algemeen"/>
    <m/>
    <m/>
    <s v="----"/>
    <m/>
    <m/>
    <m/>
    <m/>
    <m/>
    <m/>
    <m/>
    <x v="0"/>
    <m/>
    <m/>
    <s v=""/>
    <m/>
    <m/>
    <m/>
    <m/>
    <s v="vmbo"/>
    <s v="Rijksstraatweg 30b 3286 LS Klaaswaal 0186-572000"/>
    <m/>
  </r>
  <r>
    <n v="11"/>
    <s v="KL10"/>
    <n v="3110"/>
    <x v="22"/>
    <s v="Hoofdgebouw"/>
    <m/>
    <m/>
    <s v="Hoofdgebouw (bg 3016m2+entres.57m2 + 1e755m2 Inclusief:_x000a_- gymzaal_x000a_-multifunctionele (gym)zaal_x000a_- kas_x000a_- glascorridor_x000a_- stenen dierenverblijf met instructieruimten"/>
    <m/>
    <s v="Permanent gebouw"/>
    <n v="3828"/>
    <m/>
    <s v="1967/'84/'09"/>
    <s v="E"/>
    <s v="VH"/>
    <x v="1"/>
    <n v="72"/>
    <m/>
    <s v=""/>
    <m/>
    <m/>
    <s v="lesgebouw"/>
    <n v="4"/>
    <s v="vmbo"/>
    <s v="Rijksstraatweg 30b 3286 LS Klaaswaal 0186-572000"/>
    <n v="1"/>
  </r>
  <r>
    <n v="6"/>
    <s v="KL10"/>
    <n v="3111"/>
    <x v="22"/>
    <s v="Hoofdgebouw"/>
    <m/>
    <m/>
    <m/>
    <m/>
    <m/>
    <m/>
    <m/>
    <m/>
    <m/>
    <m/>
    <x v="0"/>
    <m/>
    <m/>
    <s v=""/>
    <m/>
    <m/>
    <m/>
    <m/>
    <s v="vmbo"/>
    <m/>
    <m/>
  </r>
  <r>
    <n v="6"/>
    <s v="KL10"/>
    <n v="3112"/>
    <x v="22"/>
    <s v="Hoofdgebouw"/>
    <m/>
    <m/>
    <s v="Stenen dierenverblijf met instructieruimten (indicatief 192m2)"/>
    <m/>
    <s v="Permanent gebouw"/>
    <s v="in hfdgeb"/>
    <m/>
    <n v="2009"/>
    <s v="E"/>
    <m/>
    <x v="1"/>
    <m/>
    <m/>
    <s v=""/>
    <m/>
    <m/>
    <s v="lesgebouw"/>
    <n v="4"/>
    <s v="vmbo"/>
    <m/>
    <n v="1"/>
  </r>
  <r>
    <n v="6"/>
    <s v="KL10"/>
    <n v="3120"/>
    <x v="22"/>
    <s v="Dependance"/>
    <m/>
    <m/>
    <s v="Semi-permanent gebouw (systeembouw)"/>
    <m/>
    <s v="Semi-permanent"/>
    <n v="556"/>
    <m/>
    <s v="aug 2011"/>
    <s v="E"/>
    <m/>
    <x v="1"/>
    <m/>
    <m/>
    <s v=""/>
    <m/>
    <m/>
    <s v="lesgebouw"/>
    <n v="4"/>
    <s v="vmbo"/>
    <m/>
    <n v="1"/>
  </r>
  <r>
    <n v="4"/>
    <s v="KL10"/>
    <n v="3130"/>
    <x v="22"/>
    <s v="Noodgebouw"/>
    <m/>
    <m/>
    <m/>
    <m/>
    <m/>
    <m/>
    <m/>
    <m/>
    <m/>
    <m/>
    <x v="0"/>
    <m/>
    <m/>
    <s v=""/>
    <m/>
    <m/>
    <m/>
    <m/>
    <s v="vmbo"/>
    <m/>
    <m/>
  </r>
  <r>
    <m/>
    <s v="KL10"/>
    <n v="3140"/>
    <x v="22"/>
    <s v="Gymzaal"/>
    <m/>
    <m/>
    <s v="Gymzaal (indicatief 447m2; excl cv-ruimte;excl gang)"/>
    <m/>
    <s v="Permanent gebouw"/>
    <s v="in hfdgeb"/>
    <m/>
    <n v="1984"/>
    <s v="E"/>
    <m/>
    <x v="1"/>
    <m/>
    <m/>
    <s v=""/>
    <m/>
    <m/>
    <s v="lesgebouw"/>
    <n v="4"/>
    <s v="vmbo"/>
    <m/>
    <n v="0"/>
  </r>
  <r>
    <m/>
    <s v="KL10"/>
    <n v="3141"/>
    <x v="22"/>
    <s v="Gymzaal"/>
    <m/>
    <m/>
    <s v="Multifunctionele (gym)zaal incl bergruimte,excl cv (indicatief 248m2)"/>
    <m/>
    <s v="Permanent gebouw"/>
    <s v="in hfdgeb"/>
    <m/>
    <n v="2009"/>
    <s v="E"/>
    <m/>
    <x v="1"/>
    <m/>
    <m/>
    <s v=""/>
    <m/>
    <m/>
    <s v="lesgebouw"/>
    <n v="4"/>
    <s v="vmbo"/>
    <m/>
    <n v="0"/>
  </r>
  <r>
    <m/>
    <s v="KL10"/>
    <n v="3150"/>
    <x v="22"/>
    <s v="Stal/schuur"/>
    <m/>
    <m/>
    <s v="Kapschuur; illegaal"/>
    <m/>
    <s v="Permanent gebouw"/>
    <n v="126"/>
    <m/>
    <n v="1995"/>
    <s v="E"/>
    <m/>
    <x v="3"/>
    <m/>
    <s v="nee"/>
    <e v="#VALUE!"/>
    <m/>
    <m/>
    <s v="bijgebouw"/>
    <m/>
    <s v="vmbo"/>
    <m/>
    <n v="1"/>
  </r>
  <r>
    <n v="11"/>
    <s v="KL10"/>
    <n v="3151"/>
    <x v="22"/>
    <s v="Stal/schuur"/>
    <s v="A&amp;O"/>
    <m/>
    <s v="A&amp;O-Loods ; aangepaste/omgebouwde Venlokas tot a&amp;o; 2/3 deel zandgedeelte / 1/3 deel materiaal-en materieelopslag"/>
    <m/>
    <s v="Permanent gebouw"/>
    <n v="352"/>
    <m/>
    <n v="1995"/>
    <s v="E"/>
    <m/>
    <x v="3"/>
    <m/>
    <s v="nee"/>
    <e v="#VALUE!"/>
    <m/>
    <m/>
    <s v="bijgebouw"/>
    <m/>
    <s v="vmbo"/>
    <m/>
    <n v="1"/>
  </r>
  <r>
    <n v="11"/>
    <s v="KL10"/>
    <n v="3160"/>
    <x v="22"/>
    <m/>
    <m/>
    <m/>
    <m/>
    <m/>
    <m/>
    <m/>
    <m/>
    <m/>
    <m/>
    <m/>
    <x v="0"/>
    <m/>
    <m/>
    <s v=""/>
    <m/>
    <m/>
    <m/>
    <m/>
    <s v="vmbo"/>
    <m/>
    <m/>
  </r>
  <r>
    <n v="14"/>
    <s v="KL10"/>
    <n v="3161"/>
    <x v="22"/>
    <s v="Fietsenstalling"/>
    <m/>
    <m/>
    <s v="brommerstalling; 3*25,5m. Inclusief berging van ca 4,8*3=14m2"/>
    <m/>
    <s v="Permanent gebouw"/>
    <n v="76.5"/>
    <m/>
    <n v="1967"/>
    <s v="E"/>
    <m/>
    <x v="2"/>
    <m/>
    <m/>
    <s v=""/>
    <m/>
    <m/>
    <s v="fietsenstalling"/>
    <n v="4"/>
    <s v="vmbo"/>
    <m/>
    <n v="1"/>
  </r>
  <r>
    <n v="11"/>
    <s v="KL10"/>
    <n v="3162"/>
    <x v="22"/>
    <s v="Fietsenstalling"/>
    <m/>
    <m/>
    <s v="docenten fietsenstalling"/>
    <m/>
    <s v="Permanent gebouw"/>
    <n v="67"/>
    <m/>
    <s v="??"/>
    <s v="E"/>
    <m/>
    <x v="3"/>
    <m/>
    <m/>
    <s v=""/>
    <m/>
    <m/>
    <s v="fietsenstalling"/>
    <n v="4"/>
    <s v="vmbo"/>
    <m/>
    <n v="1"/>
  </r>
  <r>
    <n v="6"/>
    <s v="KL10"/>
    <n v="3170"/>
    <x v="22"/>
    <s v="Dierenverblijf"/>
    <m/>
    <m/>
    <s v="Dierenschuur"/>
    <m/>
    <s v="Permanent gebouw"/>
    <n v="174"/>
    <m/>
    <n v="1995"/>
    <s v="E"/>
    <m/>
    <x v="1"/>
    <m/>
    <m/>
    <s v=""/>
    <m/>
    <m/>
    <s v="bijgebouw"/>
    <m/>
    <s v="vmbo"/>
    <m/>
    <n v="1"/>
  </r>
  <r>
    <n v="11"/>
    <s v="KL10"/>
    <n v="3171"/>
    <x v="22"/>
    <s v="Dierenverblijf"/>
    <m/>
    <m/>
    <s v="dierenverblijf (2 kippenrennen)"/>
    <m/>
    <s v="Permanent gebouw"/>
    <n v="25"/>
    <m/>
    <n v="2013"/>
    <s v="E"/>
    <m/>
    <x v="2"/>
    <m/>
    <m/>
    <s v=""/>
    <m/>
    <m/>
    <s v="bijgebouw"/>
    <m/>
    <s v="vmbo"/>
    <m/>
    <n v="1"/>
  </r>
  <r>
    <m/>
    <s v="KL10"/>
    <n v="3180"/>
    <x v="22"/>
    <s v="Kas"/>
    <m/>
    <m/>
    <s v="nieuwbouw kas; lesdeel + plantenteelt (indicatief 286m2)"/>
    <m/>
    <s v="Permanent gebouw"/>
    <s v="in hfdgeb"/>
    <m/>
    <n v="2009"/>
    <s v="E"/>
    <m/>
    <x v="1"/>
    <m/>
    <m/>
    <s v=""/>
    <m/>
    <m/>
    <s v="bijgebouw"/>
    <m/>
    <s v="vmbo"/>
    <m/>
    <n v="1"/>
  </r>
  <r>
    <m/>
    <s v="KL10"/>
    <n v="3181"/>
    <x v="22"/>
    <s v="Kas"/>
    <m/>
    <m/>
    <s v="nieuwbouw kas; gang en corridor (indicatief 183m2)"/>
    <m/>
    <s v="Permanent gebouw"/>
    <s v="in hfdgeb"/>
    <m/>
    <n v="2009"/>
    <s v="E"/>
    <m/>
    <x v="3"/>
    <m/>
    <m/>
    <s v=""/>
    <m/>
    <m/>
    <s v="bijgebouw"/>
    <m/>
    <s v="vmbo"/>
    <m/>
    <n v="0"/>
  </r>
  <r>
    <m/>
    <s v="KL10"/>
    <n v="3190"/>
    <x v="22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1"/>
    <s v="KL10"/>
    <n v="3195"/>
    <x v="22"/>
    <s v="Dienstwoning"/>
    <m/>
    <m/>
    <s v="Eigendom St. ter bevordering v Land&amp;Tuinbouw in Hoekse Waard; Wellant doet adm.diensten; concierge bewoont; opp globaal"/>
    <m/>
    <s v="Permanent gebouw"/>
    <n v="137"/>
    <m/>
    <n v="1966"/>
    <s v="H"/>
    <s v="DW"/>
    <x v="2"/>
    <n v="137"/>
    <m/>
    <s v=""/>
    <m/>
    <m/>
    <s v="dienstwoning"/>
    <m/>
    <s v="vmbo"/>
    <s v="Rijksstraatweg 30c 3286 LS Klaaswaal 0186-572000"/>
    <n v="1"/>
  </r>
  <r>
    <n v="14"/>
    <s v="MO10"/>
    <n v="3200"/>
    <x v="23"/>
    <s v="Locatie/algemeen"/>
    <m/>
    <m/>
    <s v="----"/>
    <s v="hypoth.verpand! 29-9-2017"/>
    <m/>
    <m/>
    <m/>
    <m/>
    <m/>
    <m/>
    <x v="0"/>
    <m/>
    <m/>
    <s v=""/>
    <m/>
    <m/>
    <m/>
    <m/>
    <s v="vmbo"/>
    <s v="Doeldijk 16 3417 XD Montfoort 0348-471337"/>
    <m/>
  </r>
  <r>
    <n v="14"/>
    <s v="MO10"/>
    <n v="3210"/>
    <x v="23"/>
    <s v="Hoofdgebouw"/>
    <m/>
    <m/>
    <s v="Hoofdgebouw; bg 4.520+893=5413m2+1e verd/entresols 1209m2; inclusief:_x000a_-gymzaal oud en gymzaal nieuw_x000a_-schuingeplaatste noodbouw nieuwb 2013 (909m2)_x000a_"/>
    <s v="hypoth.verpand! 29-9-2017"/>
    <s v="Permanent gebouw"/>
    <n v="6622"/>
    <m/>
    <s v="1980/'99/'13/_x000a_uitbr 2017"/>
    <s v="E"/>
    <m/>
    <x v="1"/>
    <m/>
    <m/>
    <s v=""/>
    <m/>
    <m/>
    <s v="lesgebouw"/>
    <n v="4"/>
    <s v="vmbo"/>
    <m/>
    <n v="1"/>
  </r>
  <r>
    <m/>
    <s v="MO10"/>
    <n v="3220"/>
    <x v="23"/>
    <s v="Dependance"/>
    <m/>
    <m/>
    <m/>
    <m/>
    <m/>
    <m/>
    <m/>
    <m/>
    <m/>
    <m/>
    <x v="0"/>
    <m/>
    <m/>
    <s v=""/>
    <m/>
    <m/>
    <m/>
    <m/>
    <s v="vmbo"/>
    <m/>
    <m/>
  </r>
  <r>
    <n v="14"/>
    <s v="MO10"/>
    <n v="3230"/>
    <x v="23"/>
    <s v="Noodgebouw"/>
    <m/>
    <m/>
    <s v="Schuine aanbouw (909m2)"/>
    <s v="hypoth.verpand! 29-9-2017"/>
    <s v="Semi-permanent"/>
    <s v="in hfdgeb"/>
    <m/>
    <n v="2013"/>
    <s v="E"/>
    <m/>
    <x v="1"/>
    <m/>
    <m/>
    <s v=""/>
    <m/>
    <m/>
    <s v="lesgebouw"/>
    <n v="4"/>
    <s v="vmbo"/>
    <m/>
    <n v="0"/>
  </r>
  <r>
    <n v="14"/>
    <s v="MO10"/>
    <n v="3231"/>
    <x v="23"/>
    <s v="Noodgebouw"/>
    <m/>
    <m/>
    <m/>
    <m/>
    <m/>
    <m/>
    <m/>
    <m/>
    <m/>
    <m/>
    <x v="0"/>
    <m/>
    <m/>
    <m/>
    <m/>
    <m/>
    <m/>
    <m/>
    <m/>
    <m/>
    <m/>
  </r>
  <r>
    <n v="14"/>
    <s v="MO10"/>
    <n v="3240"/>
    <x v="23"/>
    <s v="Gymzaal"/>
    <m/>
    <m/>
    <s v="Inpandige zaal; (indicatief  410m2 excl gang)"/>
    <s v="hypoth.verpand! 29-9-2017"/>
    <s v="Permanent gebouw"/>
    <s v="in hfdgeb"/>
    <m/>
    <n v="1980"/>
    <s v="E"/>
    <m/>
    <x v="1"/>
    <m/>
    <m/>
    <s v=""/>
    <m/>
    <m/>
    <s v="lesgebouw"/>
    <n v="4"/>
    <s v="vmbo"/>
    <m/>
    <n v="0"/>
  </r>
  <r>
    <n v="14"/>
    <s v="MO10"/>
    <n v="3241"/>
    <x v="23"/>
    <s v="Gymzaal"/>
    <m/>
    <m/>
    <s v="Inpandige zaal; (indicatief  465m2 excl gang)"/>
    <s v="hypoth.verpand! 29-9-2017"/>
    <s v="Permanent gebouw"/>
    <s v="in hfdgeb"/>
    <m/>
    <n v="2017"/>
    <s v="E"/>
    <m/>
    <x v="1"/>
    <m/>
    <m/>
    <s v=""/>
    <m/>
    <m/>
    <s v="lesgebouw"/>
    <n v="4"/>
    <s v="vmbo"/>
    <m/>
    <n v="0"/>
  </r>
  <r>
    <n v="14"/>
    <s v="MO10"/>
    <n v="3250"/>
    <x v="23"/>
    <s v="Stal/schuur"/>
    <m/>
    <m/>
    <s v="Schuur veraf links op terrein; bg 191m2+entres 78m2"/>
    <s v="hypoth.verpand! 29-9-2017"/>
    <s v="Permanent gebouw"/>
    <n v="269"/>
    <m/>
    <n v="1980"/>
    <s v="E"/>
    <m/>
    <x v="3"/>
    <m/>
    <m/>
    <s v=""/>
    <m/>
    <m/>
    <s v="bijgebouw"/>
    <m/>
    <s v="vmbo"/>
    <m/>
    <n v="1"/>
  </r>
  <r>
    <n v="14"/>
    <s v="MO10"/>
    <n v="3251"/>
    <x v="23"/>
    <s v="Stal/schuur"/>
    <m/>
    <m/>
    <s v="Hooiberg"/>
    <s v="hypoth.verpand! 29-9-2017"/>
    <s v="Permanent gebouw"/>
    <n v="32"/>
    <m/>
    <s v="1980??"/>
    <s v="E"/>
    <m/>
    <x v="2"/>
    <m/>
    <m/>
    <s v=""/>
    <m/>
    <m/>
    <s v="bijgebouw"/>
    <m/>
    <s v="vmbo"/>
    <m/>
    <n v="1"/>
  </r>
  <r>
    <m/>
    <s v="MO10"/>
    <n v="3260"/>
    <x v="23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MO10"/>
    <n v="3270"/>
    <x v="23"/>
    <s v="Dierenverblijf"/>
    <m/>
    <m/>
    <s v="dierenverblijf (haaks op kas)_x000a_bg 249m2+1e 121m2+ opslagoverkapping ca36m2"/>
    <s v="hypoth.verpand! 29-9-2017"/>
    <s v="Permanent gebouw"/>
    <n v="406"/>
    <m/>
    <n v="1980"/>
    <s v="E"/>
    <m/>
    <x v="3"/>
    <m/>
    <m/>
    <s v=""/>
    <m/>
    <m/>
    <s v="bijgebouw"/>
    <m/>
    <s v="vmbo"/>
    <m/>
    <n v="1"/>
  </r>
  <r>
    <n v="14"/>
    <s v="MO10"/>
    <n v="3271"/>
    <x v="23"/>
    <s v="Dierenverblijf"/>
    <m/>
    <m/>
    <s v="kippenverblijf_x000a_beg 46m2+1e 43m2"/>
    <s v="hypoth.verpand! 29-9-2017"/>
    <s v="Permanent gebouw"/>
    <n v="89"/>
    <m/>
    <n v="2005"/>
    <s v="E"/>
    <m/>
    <x v="3"/>
    <m/>
    <m/>
    <s v=""/>
    <m/>
    <m/>
    <s v="bijgebouw"/>
    <m/>
    <s v="vmbo"/>
    <m/>
    <n v="1"/>
  </r>
  <r>
    <n v="14"/>
    <s v="MO10"/>
    <n v="3280"/>
    <x v="23"/>
    <s v="Kas"/>
    <m/>
    <m/>
    <s v="kas"/>
    <s v="hypoth.verpand! 29-9-2017"/>
    <s v="Permanent gebouw"/>
    <n v="468"/>
    <m/>
    <n v="1979"/>
    <s v="E"/>
    <m/>
    <x v="1"/>
    <m/>
    <m/>
    <s v=""/>
    <m/>
    <m/>
    <s v="bijgebouw"/>
    <m/>
    <s v="vmbo"/>
    <m/>
    <n v="1"/>
  </r>
  <r>
    <m/>
    <s v="MO10"/>
    <n v="3290"/>
    <x v="23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NA10"/>
    <n v="3300"/>
    <x v="24"/>
    <s v="Locatie/algemeen"/>
    <m/>
    <m/>
    <s v="----"/>
    <m/>
    <m/>
    <m/>
    <m/>
    <m/>
    <m/>
    <m/>
    <x v="0"/>
    <m/>
    <m/>
    <s v=""/>
    <m/>
    <m/>
    <m/>
    <m/>
    <s v="vmbo"/>
    <s v="Tenierslaan 2 1412 JE Naarden (035) 694 36 80 "/>
    <m/>
  </r>
  <r>
    <n v="12"/>
    <s v="NA10"/>
    <n v="3310"/>
    <x v="24"/>
    <s v="Hoofdgebouw"/>
    <m/>
    <m/>
    <s v="Hoofdgebouw; excl gymzalen"/>
    <m/>
    <s v="Permanent gebouw"/>
    <n v="3930"/>
    <m/>
    <n v="1974"/>
    <s v="E"/>
    <m/>
    <x v="1"/>
    <m/>
    <m/>
    <s v=""/>
    <m/>
    <m/>
    <s v="lesgebouw"/>
    <n v="4"/>
    <s v="vmbo"/>
    <s v="Tenierslaan 2 1412 JE Naarden (035) 694 36 80 "/>
    <n v="1"/>
  </r>
  <r>
    <m/>
    <s v="NA10"/>
    <n v="3320"/>
    <x v="24"/>
    <s v="Dependance"/>
    <m/>
    <m/>
    <m/>
    <m/>
    <m/>
    <m/>
    <m/>
    <m/>
    <m/>
    <m/>
    <x v="0"/>
    <m/>
    <m/>
    <s v=""/>
    <m/>
    <m/>
    <m/>
    <m/>
    <s v="vmbo"/>
    <m/>
    <m/>
  </r>
  <r>
    <m/>
    <s v="NA10"/>
    <n v="3330"/>
    <x v="24"/>
    <s v="Noodgebouw"/>
    <m/>
    <m/>
    <s v="noodgebouw"/>
    <m/>
    <s v="noodgebouw"/>
    <n v="98"/>
    <m/>
    <n v="2004"/>
    <s v="E"/>
    <m/>
    <x v="1"/>
    <m/>
    <m/>
    <s v=""/>
    <m/>
    <m/>
    <s v="lesgebouw"/>
    <n v="4"/>
    <s v="vmbo"/>
    <m/>
    <n v="1"/>
  </r>
  <r>
    <n v="12"/>
    <s v="NA10"/>
    <n v="3340"/>
    <x v="24"/>
    <s v="Gymzaal"/>
    <m/>
    <m/>
    <s v="Tegen hoofdgebouw"/>
    <m/>
    <s v="Permanent gebouw"/>
    <n v="520"/>
    <m/>
    <n v="1974"/>
    <s v="E"/>
    <m/>
    <x v="1"/>
    <m/>
    <m/>
    <s v=""/>
    <m/>
    <m/>
    <s v="lesgebouw"/>
    <n v="4"/>
    <s v="vmbo"/>
    <m/>
    <n v="0"/>
  </r>
  <r>
    <n v="12"/>
    <s v="NA10"/>
    <n v="3341"/>
    <x v="24"/>
    <s v="Gymzaal"/>
    <m/>
    <m/>
    <s v="Tegen hoofdgebouw;gym2"/>
    <m/>
    <s v="Permanent gebouw"/>
    <n v="520"/>
    <m/>
    <n v="1974"/>
    <s v="E"/>
    <m/>
    <x v="1"/>
    <m/>
    <m/>
    <s v=""/>
    <m/>
    <m/>
    <s v="lesgebouw"/>
    <n v="4"/>
    <s v="vmbo"/>
    <m/>
    <n v="0"/>
  </r>
  <r>
    <n v="11"/>
    <s v="NA10"/>
    <n v="3350"/>
    <x v="24"/>
    <s v="Dierenverblijf"/>
    <m/>
    <m/>
    <s v="dierenverblijf"/>
    <m/>
    <s v="Permanent gebouw"/>
    <n v="59"/>
    <m/>
    <n v="1997"/>
    <s v="E"/>
    <m/>
    <x v="1"/>
    <m/>
    <m/>
    <s v=""/>
    <m/>
    <m/>
    <s v="bijgebouw"/>
    <m/>
    <s v="vmbo"/>
    <m/>
    <n v="1"/>
  </r>
  <r>
    <m/>
    <s v="NA10"/>
    <n v="3360"/>
    <x v="24"/>
    <s v="Fietsenstalling"/>
    <m/>
    <m/>
    <s v="overkapping in 2011 verkleind"/>
    <m/>
    <s v="fietsenstalling"/>
    <n v="8"/>
    <m/>
    <n v="2011"/>
    <s v="E"/>
    <m/>
    <x v="2"/>
    <m/>
    <m/>
    <s v=""/>
    <m/>
    <m/>
    <s v="fietsenstalling"/>
    <m/>
    <s v="vmbo"/>
    <m/>
    <n v="1"/>
  </r>
  <r>
    <m/>
    <s v="NA10"/>
    <n v="3370"/>
    <x v="24"/>
    <s v="Dierenverblijf"/>
    <m/>
    <m/>
    <m/>
    <m/>
    <m/>
    <m/>
    <m/>
    <m/>
    <m/>
    <m/>
    <x v="0"/>
    <m/>
    <m/>
    <s v=""/>
    <m/>
    <m/>
    <m/>
    <m/>
    <s v="vmbo"/>
    <m/>
    <m/>
  </r>
  <r>
    <m/>
    <s v="NA10"/>
    <n v="3380"/>
    <x v="24"/>
    <s v="Kas"/>
    <m/>
    <m/>
    <s v="kas"/>
    <m/>
    <s v="Permanent gebouw"/>
    <n v="538"/>
    <m/>
    <n v="1979"/>
    <s v="E"/>
    <m/>
    <x v="1"/>
    <m/>
    <m/>
    <s v=""/>
    <m/>
    <m/>
    <s v="bijgebouw"/>
    <m/>
    <s v="vmbo"/>
    <m/>
    <n v="1"/>
  </r>
  <r>
    <n v="4"/>
    <s v="NA10"/>
    <n v="3381"/>
    <x v="24"/>
    <s v="Kas; tunnelkas"/>
    <m/>
    <m/>
    <s v="tunnelkas (afmetingen circa); frame oud, overige gerenoveerd 2011."/>
    <m/>
    <s v="Permanent gebouw"/>
    <n v="50"/>
    <m/>
    <n v="2011"/>
    <s v="E"/>
    <m/>
    <x v="2"/>
    <m/>
    <m/>
    <s v=""/>
    <m/>
    <m/>
    <s v="bijgebouw"/>
    <m/>
    <s v="vmbo"/>
    <m/>
    <n v="1"/>
  </r>
  <r>
    <m/>
    <s v="NA10"/>
    <n v="3390"/>
    <x v="24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4"/>
    <s v="NA10"/>
    <n v="3395"/>
    <x v="24"/>
    <s v="Dienstwoning"/>
    <m/>
    <m/>
    <s v="Dienstwoning"/>
    <m/>
    <s v="Permanent gebouw"/>
    <n v="115"/>
    <m/>
    <s v="jrn '60"/>
    <s v="E"/>
    <s v="VH"/>
    <x v="2"/>
    <n v="115"/>
    <m/>
    <s v=""/>
    <m/>
    <m/>
    <s v="dienstwoning"/>
    <m/>
    <s v="vmbo"/>
    <s v="Gérard Doulaan 20  1412 JB NAARDEN_x000a_"/>
    <n v="1"/>
  </r>
  <r>
    <n v="14"/>
    <s v="OE10"/>
    <n v="3400"/>
    <x v="25"/>
    <s v="Locatie/algemeen"/>
    <m/>
    <m/>
    <s v="----"/>
    <s v="hypoth.verpand! 29-9-2017"/>
    <m/>
    <m/>
    <m/>
    <m/>
    <m/>
    <m/>
    <x v="0"/>
    <m/>
    <m/>
    <s v=""/>
    <m/>
    <m/>
    <m/>
    <m/>
    <s v="vmbo"/>
    <s v="Lange Voort 70 2341 KD Oegstgeest (071) 517 32 16"/>
    <m/>
  </r>
  <r>
    <n v="14"/>
    <s v="OE10"/>
    <n v="3410"/>
    <x v="25"/>
    <s v="Hoofdgebouw"/>
    <m/>
    <m/>
    <s v="Hoofdgebouw;bg 2246+entres.45m2+1e 938m2+2e 619m2; inclusief:_x000a_- gymzaal"/>
    <s v="hypoth.verpand! 29-9-2017"/>
    <s v="Permanent gebouw"/>
    <n v="3848"/>
    <m/>
    <s v="1995/2000"/>
    <s v="E"/>
    <m/>
    <x v="1"/>
    <m/>
    <m/>
    <s v=""/>
    <m/>
    <m/>
    <s v="lesgebouw"/>
    <n v="4"/>
    <s v="vmbo"/>
    <m/>
    <n v="1"/>
  </r>
  <r>
    <n v="6"/>
    <s v="OE10"/>
    <n v="3411"/>
    <x v="25"/>
    <s v="Hoofdgebouw"/>
    <m/>
    <m/>
    <m/>
    <m/>
    <m/>
    <m/>
    <m/>
    <m/>
    <m/>
    <m/>
    <x v="0"/>
    <m/>
    <m/>
    <s v=""/>
    <m/>
    <m/>
    <m/>
    <m/>
    <s v="vmbo"/>
    <m/>
    <m/>
  </r>
  <r>
    <m/>
    <s v="OE10"/>
    <n v="3420"/>
    <x v="25"/>
    <s v="Dependance"/>
    <m/>
    <m/>
    <m/>
    <m/>
    <m/>
    <m/>
    <m/>
    <m/>
    <m/>
    <m/>
    <x v="0"/>
    <m/>
    <m/>
    <s v=""/>
    <m/>
    <m/>
    <m/>
    <m/>
    <s v="vmbo"/>
    <m/>
    <m/>
  </r>
  <r>
    <m/>
    <s v="OE10"/>
    <n v="3430"/>
    <x v="25"/>
    <s v="Noodgebouw"/>
    <m/>
    <m/>
    <m/>
    <m/>
    <m/>
    <m/>
    <m/>
    <m/>
    <m/>
    <m/>
    <x v="0"/>
    <m/>
    <m/>
    <s v=""/>
    <m/>
    <m/>
    <m/>
    <m/>
    <s v="vmbo"/>
    <m/>
    <m/>
  </r>
  <r>
    <n v="14"/>
    <s v="OE10"/>
    <n v="3440"/>
    <x v="25"/>
    <s v="Gymzaal"/>
    <m/>
    <m/>
    <s v="Inpandige zaal  (indicatief 420m2 incl entreehal, excl gangetje)"/>
    <s v="hypoth.verpand! 29-9-2017"/>
    <s v="Permanent gebouw"/>
    <s v="in hfdgeb"/>
    <m/>
    <n v="1995"/>
    <s v="E"/>
    <m/>
    <x v="1"/>
    <m/>
    <m/>
    <s v=""/>
    <m/>
    <m/>
    <s v="lesgebouw"/>
    <n v="4"/>
    <s v="vmbo"/>
    <m/>
    <n v="0"/>
  </r>
  <r>
    <n v="14"/>
    <s v="OE10"/>
    <n v="3450"/>
    <x v="25"/>
    <s v="Stal/schuur"/>
    <s v="A&amp;O; _x000a_kasloods"/>
    <m/>
    <s v="gedeelte A&amp;O in kasloods incl instructie;totale gebouw incl kasgedeelte= 565m2 zie ook 3.480"/>
    <s v="hypoth.verpand! 29-9-2017"/>
    <s v="Permanent gebouw"/>
    <n v="282.5"/>
    <m/>
    <n v="2009"/>
    <s v="E"/>
    <m/>
    <x v="3"/>
    <m/>
    <m/>
    <s v=""/>
    <m/>
    <m/>
    <s v="bijgebouw"/>
    <m/>
    <s v="vmbo"/>
    <m/>
    <n v="1"/>
  </r>
  <r>
    <m/>
    <s v="OE10"/>
    <n v="3460"/>
    <x v="25"/>
    <s v="Fietsenstalling"/>
    <m/>
    <m/>
    <m/>
    <m/>
    <m/>
    <m/>
    <m/>
    <m/>
    <m/>
    <m/>
    <x v="0"/>
    <m/>
    <m/>
    <s v=""/>
    <m/>
    <m/>
    <m/>
    <m/>
    <s v="vmbo"/>
    <m/>
    <m/>
  </r>
  <r>
    <m/>
    <s v="OE10"/>
    <n v="3470"/>
    <x v="25"/>
    <s v="Dierenverblijf"/>
    <m/>
    <m/>
    <m/>
    <m/>
    <m/>
    <m/>
    <m/>
    <m/>
    <m/>
    <m/>
    <x v="0"/>
    <m/>
    <m/>
    <s v=""/>
    <m/>
    <m/>
    <m/>
    <m/>
    <s v="vmbo"/>
    <m/>
    <m/>
  </r>
  <r>
    <n v="14"/>
    <s v="OE10"/>
    <n v="3480"/>
    <x v="25"/>
    <s v="Kas"/>
    <s v="Kasloods"/>
    <m/>
    <s v="Gedeelte kas in kasloods incl instructie; totale gebouw incl loodsgedeelte = 565m2; zie ook 3.450"/>
    <s v="hypoth.verpand! 29-9-2017"/>
    <s v="Permanent gebouw"/>
    <n v="282.5"/>
    <m/>
    <n v="2009"/>
    <s v="E"/>
    <m/>
    <x v="1"/>
    <m/>
    <m/>
    <s v=""/>
    <m/>
    <m/>
    <s v="bijgebouw"/>
    <m/>
    <s v="vmbo"/>
    <m/>
    <n v="1"/>
  </r>
  <r>
    <m/>
    <s v="OE10"/>
    <n v="3490"/>
    <x v="25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OT10"/>
    <n v="3500"/>
    <x v="26"/>
    <s v="Locatie/algemeen"/>
    <m/>
    <m/>
    <s v="----"/>
    <m/>
    <m/>
    <m/>
    <m/>
    <m/>
    <m/>
    <m/>
    <x v="0"/>
    <m/>
    <m/>
    <s v=""/>
    <m/>
    <m/>
    <m/>
    <m/>
    <s v="vmbo"/>
    <s v="B 140  2975 BK Ottoland (0184) 641409"/>
    <m/>
  </r>
  <r>
    <n v="12"/>
    <s v="OT10"/>
    <n v="3510"/>
    <x v="26"/>
    <s v="Hoofdgebouw"/>
    <m/>
    <m/>
    <s v="Hoofdgebouw;_x000a_ (bg 1931m2+1e 919m2)"/>
    <m/>
    <s v="Permanent gebouw"/>
    <n v="2850"/>
    <m/>
    <n v="1984"/>
    <s v="E"/>
    <m/>
    <x v="1"/>
    <m/>
    <m/>
    <s v=""/>
    <m/>
    <m/>
    <s v="lesgebouw"/>
    <n v="4"/>
    <s v="vmbo"/>
    <m/>
    <n v="1"/>
  </r>
  <r>
    <m/>
    <s v="OT10"/>
    <n v="3511"/>
    <x v="26"/>
    <s v="Hoofdgebouw"/>
    <m/>
    <m/>
    <m/>
    <m/>
    <m/>
    <m/>
    <m/>
    <m/>
    <m/>
    <m/>
    <x v="0"/>
    <m/>
    <m/>
    <s v=""/>
    <m/>
    <m/>
    <m/>
    <m/>
    <s v="vmbo"/>
    <m/>
    <m/>
  </r>
  <r>
    <n v="6"/>
    <s v="OT10"/>
    <n v="3512"/>
    <x v="26"/>
    <s v="Hoofdgebouw"/>
    <m/>
    <m/>
    <s v="Uitbreiding 2 van gebouw 2 (bg 378m2+1e 385m2)"/>
    <m/>
    <s v="Permanent gebouw"/>
    <n v="763"/>
    <m/>
    <n v="2004"/>
    <s v="E"/>
    <m/>
    <x v="1"/>
    <m/>
    <m/>
    <s v=""/>
    <s v="[A]"/>
    <n v="0.94"/>
    <s v="lesgebouw"/>
    <n v="4"/>
    <s v="vmbo"/>
    <m/>
    <n v="1"/>
  </r>
  <r>
    <m/>
    <s v="OT10"/>
    <n v="3520"/>
    <x v="26"/>
    <s v="Dependance"/>
    <m/>
    <m/>
    <m/>
    <m/>
    <m/>
    <m/>
    <m/>
    <m/>
    <m/>
    <m/>
    <x v="0"/>
    <m/>
    <m/>
    <s v=""/>
    <m/>
    <m/>
    <m/>
    <m/>
    <s v="vmbo"/>
    <m/>
    <m/>
  </r>
  <r>
    <n v="6"/>
    <s v="OT10"/>
    <n v="3530"/>
    <x v="26"/>
    <s v="Noodgebouw"/>
    <m/>
    <m/>
    <m/>
    <m/>
    <m/>
    <m/>
    <m/>
    <m/>
    <m/>
    <m/>
    <x v="0"/>
    <m/>
    <m/>
    <s v=""/>
    <m/>
    <m/>
    <m/>
    <m/>
    <s v="vmbo"/>
    <m/>
    <m/>
  </r>
  <r>
    <n v="12"/>
    <s v="OT10"/>
    <n v="3540"/>
    <x v="26"/>
    <s v="Gymzaal"/>
    <m/>
    <m/>
    <s v="Vrijstaande gymzaal"/>
    <m/>
    <s v="Permanent gebouw"/>
    <n v="427"/>
    <m/>
    <n v="1982"/>
    <s v="E"/>
    <m/>
    <x v="1"/>
    <m/>
    <m/>
    <s v=""/>
    <m/>
    <m/>
    <s v="lesgebouw"/>
    <n v="4"/>
    <s v="vmbo"/>
    <m/>
    <n v="1"/>
  </r>
  <r>
    <n v="6"/>
    <s v="OT10"/>
    <n v="3550"/>
    <x v="26"/>
    <s v="Stal/schuur"/>
    <s v="A&amp;O; _x000a_kasloods"/>
    <m/>
    <s v="gedeelte kasloods ;totale gebouw incl kasgedeelte= 557m2 zie ook 3.580 (50% Kasgedeelte, 50% kasloods.)"/>
    <m/>
    <s v="Permanent gebouw"/>
    <n v="279"/>
    <m/>
    <n v="2010"/>
    <s v="E"/>
    <m/>
    <x v="1"/>
    <m/>
    <m/>
    <s v=""/>
    <m/>
    <m/>
    <s v="bijgebouw"/>
    <m/>
    <s v="vmbo"/>
    <m/>
    <n v="1"/>
  </r>
  <r>
    <n v="6"/>
    <s v="OT10"/>
    <n v="3551"/>
    <x v="26"/>
    <s v="Stal/schuur"/>
    <m/>
    <m/>
    <s v="schuurtje bij gebouw 3 (zie ook3.570); opslag"/>
    <s v=" "/>
    <s v="Permanent gebouw"/>
    <n v="22"/>
    <m/>
    <s v="??"/>
    <s v="E"/>
    <m/>
    <x v="2"/>
    <m/>
    <m/>
    <s v=""/>
    <m/>
    <m/>
    <s v="bijgebouw"/>
    <m/>
    <s v="vmbo"/>
    <m/>
    <n v="1"/>
  </r>
  <r>
    <n v="6"/>
    <s v="OT10"/>
    <n v="3560"/>
    <x v="26"/>
    <s v="Fietsenstalling"/>
    <m/>
    <m/>
    <m/>
    <m/>
    <m/>
    <m/>
    <m/>
    <m/>
    <m/>
    <m/>
    <x v="0"/>
    <m/>
    <m/>
    <s v=""/>
    <m/>
    <m/>
    <m/>
    <m/>
    <s v="vmbo"/>
    <m/>
    <m/>
  </r>
  <r>
    <n v="6"/>
    <s v="OT10"/>
    <n v="3570"/>
    <x v="26"/>
    <s v="Dierenverblijf"/>
    <m/>
    <m/>
    <s v="gebouw 3_x000a_beg gr:285m2+1e 285m2 "/>
    <m/>
    <s v="Permanent gebouw"/>
    <n v="570"/>
    <m/>
    <n v="1996"/>
    <s v="E"/>
    <m/>
    <x v="1"/>
    <m/>
    <m/>
    <s v=""/>
    <m/>
    <m/>
    <s v="bijgebouw"/>
    <m/>
    <s v="vmbo"/>
    <m/>
    <n v="1"/>
  </r>
  <r>
    <n v="14"/>
    <s v="OT10"/>
    <n v="3571"/>
    <x v="26"/>
    <s v="Dierenverblijf"/>
    <m/>
    <m/>
    <s v="Stal (tbv pony's en hooiopslag)"/>
    <m/>
    <s v="Permanent gebouw"/>
    <n v="19"/>
    <m/>
    <n v="2012"/>
    <s v="E"/>
    <m/>
    <x v="2"/>
    <m/>
    <m/>
    <m/>
    <m/>
    <m/>
    <s v="bijgebouw"/>
    <m/>
    <s v="vmbo"/>
    <m/>
    <n v="1"/>
  </r>
  <r>
    <n v="6"/>
    <s v="OT10"/>
    <n v="3580"/>
    <x v="26"/>
    <s v="Kas"/>
    <s v="Kasloods"/>
    <m/>
    <s v="kasgedeelte;totale gebouw incl loodsgedeelte= 557m2 zie ook 3.550 (50% Kasgedeelte, 50% kasloods.)"/>
    <m/>
    <s v="Permanent gebouw"/>
    <n v="278"/>
    <m/>
    <n v="2010"/>
    <s v="E"/>
    <m/>
    <x v="1"/>
    <m/>
    <m/>
    <s v=""/>
    <m/>
    <m/>
    <s v="bijgebouw"/>
    <m/>
    <s v="vmbo"/>
    <m/>
    <n v="1"/>
  </r>
  <r>
    <m/>
    <s v="OT10"/>
    <n v="3590"/>
    <x v="26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RI10"/>
    <n v="3600"/>
    <x v="27"/>
    <s v="Locatie/algemeen"/>
    <m/>
    <m/>
    <s v="----"/>
    <s v="hypoth.verpand! 29-9-2017"/>
    <m/>
    <m/>
    <m/>
    <m/>
    <m/>
    <m/>
    <x v="0"/>
    <m/>
    <m/>
    <s v=""/>
    <m/>
    <m/>
    <m/>
    <m/>
    <s v="vmbo"/>
    <s v="Sandtlaan 98, 2231 CE Rijnsburg (071)4021657"/>
    <m/>
  </r>
  <r>
    <n v="14"/>
    <s v="RI10"/>
    <n v="3610"/>
    <x v="27"/>
    <s v="Hoofdgebouw"/>
    <m/>
    <m/>
    <s v="hoofdgebouw; bg 2611m2+1e 1330m2+2e379m2"/>
    <s v="hypoth.verpand! 29-9-2017"/>
    <s v="Permanent gebouw"/>
    <n v="4320"/>
    <m/>
    <s v="1966/'96/11"/>
    <s v="E"/>
    <m/>
    <x v="1"/>
    <m/>
    <m/>
    <s v=""/>
    <s v="[A]"/>
    <n v="0.96"/>
    <s v="lesgebouw"/>
    <n v="4"/>
    <s v="vmbo"/>
    <m/>
    <n v="1"/>
  </r>
  <r>
    <n v="14"/>
    <s v="RI10"/>
    <n v="3611"/>
    <x v="27"/>
    <s v="Hoofdgebouw"/>
    <m/>
    <m/>
    <s v="kelder"/>
    <s v="hypoth.verpand! 29-9-2017"/>
    <s v="Permanent gebouw"/>
    <n v="70"/>
    <m/>
    <n v="1966"/>
    <s v="E"/>
    <m/>
    <x v="2"/>
    <m/>
    <m/>
    <s v=""/>
    <m/>
    <m/>
    <s v="lesgeb kelder"/>
    <n v="4"/>
    <s v="vmbo"/>
    <m/>
    <n v="0"/>
  </r>
  <r>
    <n v="6"/>
    <s v="RI10"/>
    <n v="3612"/>
    <x v="27"/>
    <s v="Hoofdgebouw"/>
    <m/>
    <m/>
    <m/>
    <m/>
    <m/>
    <m/>
    <m/>
    <m/>
    <m/>
    <m/>
    <x v="0"/>
    <m/>
    <m/>
    <s v=""/>
    <m/>
    <m/>
    <m/>
    <m/>
    <s v="vmbo"/>
    <m/>
    <m/>
  </r>
  <r>
    <n v="14"/>
    <s v="RI10"/>
    <n v="3620"/>
    <x v="27"/>
    <s v="Dependance"/>
    <m/>
    <m/>
    <s v="(opgenomen onder: RI05-4210)"/>
    <s v="hypoth.verpand! 29-9-2017"/>
    <m/>
    <m/>
    <m/>
    <m/>
    <m/>
    <m/>
    <x v="2"/>
    <m/>
    <m/>
    <s v=""/>
    <m/>
    <m/>
    <m/>
    <m/>
    <s v="vmbo"/>
    <m/>
    <m/>
  </r>
  <r>
    <n v="4"/>
    <s v="RI10"/>
    <n v="3630"/>
    <x v="27"/>
    <s v="Noodgebouw"/>
    <m/>
    <m/>
    <m/>
    <m/>
    <m/>
    <m/>
    <m/>
    <m/>
    <m/>
    <m/>
    <x v="0"/>
    <m/>
    <m/>
    <s v=""/>
    <m/>
    <m/>
    <m/>
    <m/>
    <s v="vmbo"/>
    <m/>
    <m/>
  </r>
  <r>
    <n v="4"/>
    <s v="RI10"/>
    <n v="3631"/>
    <x v="27"/>
    <s v="Noodgebouw"/>
    <m/>
    <m/>
    <m/>
    <m/>
    <m/>
    <m/>
    <m/>
    <m/>
    <m/>
    <m/>
    <x v="0"/>
    <m/>
    <m/>
    <s v=""/>
    <m/>
    <m/>
    <m/>
    <m/>
    <s v="vmbo"/>
    <m/>
    <m/>
  </r>
  <r>
    <n v="14"/>
    <s v="RI10"/>
    <n v="3640"/>
    <x v="27"/>
    <s v="Gymzaal"/>
    <m/>
    <m/>
    <s v="Inpandige zaal, (indicatief 450m2; excl gang)"/>
    <s v="hypoth.verpand! 29-9-2017"/>
    <s v="gymzaal"/>
    <s v="in hfdgeb"/>
    <m/>
    <n v="2011"/>
    <s v="E"/>
    <m/>
    <x v="1"/>
    <m/>
    <m/>
    <s v=""/>
    <m/>
    <m/>
    <s v="lesgebouw"/>
    <n v="4"/>
    <s v="vmbo"/>
    <m/>
    <n v="0"/>
  </r>
  <r>
    <n v="4"/>
    <s v="RI10"/>
    <n v="3650"/>
    <x v="27"/>
    <s v="Stal/schuur"/>
    <m/>
    <m/>
    <m/>
    <m/>
    <m/>
    <m/>
    <m/>
    <m/>
    <m/>
    <m/>
    <x v="0"/>
    <m/>
    <m/>
    <s v=""/>
    <m/>
    <m/>
    <m/>
    <m/>
    <s v="vmbo"/>
    <m/>
    <m/>
  </r>
  <r>
    <m/>
    <s v="RI10"/>
    <n v="3660"/>
    <x v="27"/>
    <s v="Fietsenstalling"/>
    <m/>
    <m/>
    <m/>
    <m/>
    <m/>
    <m/>
    <m/>
    <m/>
    <m/>
    <m/>
    <x v="0"/>
    <m/>
    <m/>
    <s v=""/>
    <m/>
    <m/>
    <m/>
    <m/>
    <s v="vmbo"/>
    <m/>
    <m/>
  </r>
  <r>
    <m/>
    <s v="RI10"/>
    <n v="3670"/>
    <x v="27"/>
    <s v="Dierenverblijf"/>
    <m/>
    <m/>
    <m/>
    <m/>
    <m/>
    <m/>
    <m/>
    <m/>
    <m/>
    <m/>
    <x v="0"/>
    <m/>
    <m/>
    <s v=""/>
    <m/>
    <m/>
    <m/>
    <m/>
    <s v="vmbo"/>
    <m/>
    <m/>
  </r>
  <r>
    <n v="14"/>
    <s v="RI10"/>
    <n v="3680"/>
    <x v="27"/>
    <s v="Kas"/>
    <s v="Kasloods"/>
    <m/>
    <s v="kasloods; gevels deels sandwich; overige kunstglas"/>
    <s v="hypoth.verpand! 29-9-2017"/>
    <s v="Permanent gebouw"/>
    <n v="413"/>
    <m/>
    <n v="2012"/>
    <s v="E"/>
    <m/>
    <x v="1"/>
    <m/>
    <m/>
    <s v=""/>
    <m/>
    <m/>
    <s v="bijgebouw"/>
    <m/>
    <s v="vmbo"/>
    <m/>
    <n v="1"/>
  </r>
  <r>
    <m/>
    <s v="RI10"/>
    <n v="3690"/>
    <x v="27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0"/>
    <s v="RI05"/>
    <n v="4200"/>
    <x v="28"/>
    <s v="Locatie/algemeen"/>
    <m/>
    <m/>
    <s v="----"/>
    <m/>
    <m/>
    <m/>
    <m/>
    <m/>
    <m/>
    <m/>
    <x v="0"/>
    <m/>
    <m/>
    <s v=""/>
    <m/>
    <m/>
    <m/>
    <m/>
    <s v="mbo"/>
    <s v="Laan van Verhof 1 2231 BZ Rijnsburg (071) 4025703"/>
    <m/>
  </r>
  <r>
    <n v="14"/>
    <s v="RI05"/>
    <n v="4210"/>
    <x v="28"/>
    <s v="Hoofdgebouw"/>
    <m/>
    <m/>
    <s v="op Floraterrein (gehuurd terrein), Laan van Verhof; units uit Ottoland overgeplaatst dd okt 2012; bouwjaar Ottoland:1-8-2007; uitgebreid zomer 2017"/>
    <m/>
    <s v="noodgebouw"/>
    <n v="1074"/>
    <m/>
    <n v="2012"/>
    <s v="E"/>
    <m/>
    <x v="1"/>
    <m/>
    <d v="2022-09-07T00:00:00"/>
    <s v=""/>
    <m/>
    <m/>
    <s v="lesgebouw"/>
    <n v="1"/>
    <s v="mbo"/>
    <s v="Laan van Verhof 1 2231 BZ Rijnsburg (071) 4025703"/>
    <n v="1"/>
  </r>
  <r>
    <n v="13"/>
    <s v="RI05"/>
    <n v="4220"/>
    <x v="28"/>
    <s v="Dependance"/>
    <m/>
    <m/>
    <s v="2 lokalen, laan van Verhof 3; per 4 jan 2016"/>
    <m/>
    <s v="noodgebouw"/>
    <n v="159.5"/>
    <m/>
    <s v="??"/>
    <s v="H"/>
    <m/>
    <x v="2"/>
    <m/>
    <m/>
    <s v=""/>
    <m/>
    <m/>
    <s v="lesgebouw"/>
    <n v="1"/>
    <s v="mbo"/>
    <s v="Laan van Verhof 3 Rijnsburg"/>
    <n v="1"/>
  </r>
  <r>
    <n v="12"/>
    <s v="RI05"/>
    <n v="4221"/>
    <x v="28"/>
    <s v="Dependance"/>
    <m/>
    <m/>
    <s v="op terrein van DZB; per aug 2015; afmetingen geschat"/>
    <m/>
    <s v="noodgebouw"/>
    <n v="72"/>
    <m/>
    <n v="2015"/>
    <s v="H"/>
    <m/>
    <x v="2"/>
    <m/>
    <m/>
    <s v=""/>
    <m/>
    <m/>
    <s v="lesgebouw"/>
    <n v="1"/>
    <s v="mbo"/>
    <s v="Nachtegaallaan 41-43 Leiden"/>
    <n v="1"/>
  </r>
  <r>
    <n v="14"/>
    <s v="RI05"/>
    <n v="4223"/>
    <x v="28"/>
    <s v="Dependance"/>
    <m/>
    <m/>
    <s v="1 lokalen/kantoren, laan van Verhof 3; per 3 -10-16"/>
    <m/>
    <s v="noodgebouw"/>
    <n v="68.040000000000006"/>
    <m/>
    <s v="??"/>
    <s v="H"/>
    <m/>
    <x v="2"/>
    <m/>
    <m/>
    <s v=""/>
    <m/>
    <m/>
    <s v="lesgebouw"/>
    <n v="1"/>
    <s v="mbo"/>
    <s v="Laan van Verhof 3 Rijnsburg"/>
    <n v="1"/>
  </r>
  <r>
    <n v="14"/>
    <s v="RI05"/>
    <n v="4280"/>
    <x v="28"/>
    <s v="Kas"/>
    <m/>
    <m/>
    <s v="op terrein van DZB; per aug 2015; afmetingen geschat"/>
    <m/>
    <s v="noodgebouw"/>
    <n v="231"/>
    <m/>
    <n v="2015"/>
    <s v="H"/>
    <m/>
    <x v="2"/>
    <m/>
    <m/>
    <s v=""/>
    <m/>
    <m/>
    <s v="bijgebouw"/>
    <m/>
    <s v="mbo"/>
    <s v="Nachtegaallaan 41-43 Leiden"/>
    <n v="1"/>
  </r>
  <r>
    <n v="14"/>
    <s v="RY05"/>
    <n v="3700"/>
    <x v="29"/>
    <s v="Locatie/algemeen"/>
    <m/>
    <m/>
    <s v="----"/>
    <s v="hypoth.verpand! 29-9-2017"/>
    <m/>
    <m/>
    <m/>
    <m/>
    <m/>
    <m/>
    <x v="0"/>
    <m/>
    <m/>
    <s v=""/>
    <m/>
    <m/>
    <m/>
    <m/>
    <s v="mbo"/>
    <s v="Huis te Landelaan 2 2283 SG Rijswijk (070) 390 40 16"/>
    <m/>
  </r>
  <r>
    <n v="14"/>
    <s v="RY05"/>
    <n v="3710"/>
    <x v="29"/>
    <s v="Hoofdgebouw"/>
    <m/>
    <m/>
    <s v="Hoofdgebouw; bg 2789m2+entres.53m2"/>
    <s v="hypoth.verpand! 29-9-2017"/>
    <s v="Permanent gebouw"/>
    <n v="2842"/>
    <m/>
    <n v="1987"/>
    <s v="E"/>
    <m/>
    <x v="1"/>
    <m/>
    <m/>
    <s v=""/>
    <m/>
    <m/>
    <s v="lesgebouw"/>
    <n v="1"/>
    <s v="mbo"/>
    <s v="Huis te Landelaan 2 2283 SG Rijswijk (070) 390 40 16"/>
    <n v="1"/>
  </r>
  <r>
    <n v="14"/>
    <s v="RY05"/>
    <n v="3720"/>
    <x v="29"/>
    <s v="Dependance"/>
    <m/>
    <m/>
    <s v="Vrijstaand lesgebouw"/>
    <s v="hypoth.verpand! 29-9-2017"/>
    <s v="Permanent gebouw"/>
    <n v="273"/>
    <m/>
    <n v="2000"/>
    <s v="E"/>
    <m/>
    <x v="1"/>
    <m/>
    <m/>
    <s v=""/>
    <m/>
    <m/>
    <s v="lesgebouw"/>
    <n v="1"/>
    <s v="mbo"/>
    <m/>
    <n v="1"/>
  </r>
  <r>
    <n v="14"/>
    <s v="RY05"/>
    <n v="3721"/>
    <x v="29"/>
    <s v="Dependance"/>
    <m/>
    <m/>
    <s v="Orangerie;bruikleen(Wellant: GO+KO+zak.lasten)_x000a_bg 183m2+1e 122m2; exclusief kelder"/>
    <s v="hypoth.verpand! 29-9-2017"/>
    <s v="Bruikleenpand"/>
    <n v="305"/>
    <m/>
    <n v="1979"/>
    <s v="BL_x000a_(bruikleen)"/>
    <m/>
    <x v="1"/>
    <m/>
    <m/>
    <s v=""/>
    <m/>
    <m/>
    <s v="lesgebouw"/>
    <n v="1"/>
    <s v="mbo"/>
    <m/>
    <n v="1"/>
  </r>
  <r>
    <n v="14"/>
    <s v="RY05"/>
    <n v="3721"/>
    <x v="29"/>
    <s v="Dependance"/>
    <s v="kelder"/>
    <m/>
    <s v="Orangerie;bruikleen(Wellant: GO+KO+zak.lasten)_x000a_(kelder: 115m2; deels gebruikt door huurder knaaghof)"/>
    <s v="hypoth.verpand! 29-9-2017"/>
    <s v="Bruikleenpand"/>
    <n v="115"/>
    <m/>
    <n v="1979"/>
    <s v="BL_x000a_(bruikleen)"/>
    <m/>
    <x v="2"/>
    <m/>
    <m/>
    <s v=""/>
    <m/>
    <m/>
    <s v="lesgeb kelder"/>
    <n v="1"/>
    <s v="mbo"/>
    <m/>
    <n v="0"/>
  </r>
  <r>
    <m/>
    <s v="RY05"/>
    <n v="3730"/>
    <x v="29"/>
    <s v="Noodgebouw"/>
    <m/>
    <m/>
    <m/>
    <m/>
    <m/>
    <m/>
    <m/>
    <m/>
    <m/>
    <m/>
    <x v="0"/>
    <m/>
    <m/>
    <s v=""/>
    <m/>
    <m/>
    <m/>
    <m/>
    <s v="mbo"/>
    <m/>
    <m/>
  </r>
  <r>
    <m/>
    <s v="RY05"/>
    <n v="3740"/>
    <x v="29"/>
    <s v="Gymzaal"/>
    <m/>
    <m/>
    <m/>
    <m/>
    <m/>
    <m/>
    <m/>
    <m/>
    <m/>
    <m/>
    <x v="0"/>
    <m/>
    <m/>
    <s v=""/>
    <m/>
    <m/>
    <m/>
    <m/>
    <s v="mbo"/>
    <m/>
    <m/>
  </r>
  <r>
    <n v="14"/>
    <s v="RY05"/>
    <n v="3750"/>
    <x v="29"/>
    <s v="Stal/schuur"/>
    <s v="A&amp;O"/>
    <m/>
    <s v="A&amp;O loods; incl 115m2 voor 2 lokalen. Incl ca 225m2 verhuurd aan Dierenbescherming DH va 1-10-2009 tm 30-9-2012; incl 58m2 extra verhuur aan DB per 1dec 2011"/>
    <s v="hypoth.verpand! 29-9-2017"/>
    <s v="Permanent gebouw"/>
    <n v="572"/>
    <m/>
    <n v="1978"/>
    <s v="E"/>
    <s v="VH"/>
    <x v="1"/>
    <n v="283"/>
    <m/>
    <s v=""/>
    <m/>
    <m/>
    <s v="bijgebouw"/>
    <m/>
    <s v="mbo"/>
    <m/>
    <n v="1"/>
  </r>
  <r>
    <n v="14"/>
    <s v="RY05"/>
    <n v="3751"/>
    <x v="29"/>
    <s v="Stal/schuur"/>
    <s v="A&amp;O"/>
    <m/>
    <s v="Nieuwe loods A&amp;O (uit Gorinchem+ aangepast in Rijswijk), in gebruik per ca 1 maart 2016"/>
    <s v="hypoth.verpand! 29-9-2017"/>
    <s v="Permanent gebouw"/>
    <n v="304"/>
    <m/>
    <n v="2016"/>
    <s v="E"/>
    <m/>
    <x v="1"/>
    <m/>
    <m/>
    <s v=""/>
    <m/>
    <m/>
    <s v="bijgebouw"/>
    <m/>
    <s v="mbo"/>
    <m/>
    <n v="1"/>
  </r>
  <r>
    <m/>
    <s v="RY05"/>
    <n v="3760"/>
    <x v="29"/>
    <s v="Fietsenstalling"/>
    <m/>
    <m/>
    <m/>
    <m/>
    <m/>
    <m/>
    <m/>
    <m/>
    <m/>
    <m/>
    <x v="0"/>
    <m/>
    <m/>
    <s v=""/>
    <m/>
    <m/>
    <m/>
    <m/>
    <s v="mbo"/>
    <m/>
    <m/>
  </r>
  <r>
    <n v="14"/>
    <s v="RY05"/>
    <n v="3770"/>
    <x v="29"/>
    <s v="Dierenverblijf"/>
    <m/>
    <m/>
    <s v="Stalletje tpv weide;"/>
    <s v="hypoth.verpand! 29-9-2017"/>
    <m/>
    <n v="23"/>
    <m/>
    <s v="ca 2008"/>
    <s v="E"/>
    <m/>
    <x v="2"/>
    <m/>
    <m/>
    <s v=""/>
    <m/>
    <m/>
    <s v="bijgebouw"/>
    <m/>
    <s v="mbo"/>
    <m/>
    <n v="1"/>
  </r>
  <r>
    <n v="11"/>
    <s v="RY05"/>
    <n v="3780"/>
    <x v="29"/>
    <s v="Kas"/>
    <m/>
    <m/>
    <m/>
    <m/>
    <m/>
    <m/>
    <m/>
    <m/>
    <m/>
    <m/>
    <x v="0"/>
    <m/>
    <m/>
    <s v=""/>
    <m/>
    <m/>
    <m/>
    <m/>
    <s v="mbo"/>
    <m/>
    <m/>
  </r>
  <r>
    <n v="14"/>
    <s v="RY05"/>
    <n v="3782"/>
    <x v="29"/>
    <s v="Kas; tunnelkas"/>
    <m/>
    <m/>
    <m/>
    <m/>
    <m/>
    <m/>
    <m/>
    <m/>
    <m/>
    <m/>
    <x v="0"/>
    <m/>
    <m/>
    <m/>
    <m/>
    <m/>
    <m/>
    <m/>
    <m/>
    <m/>
    <m/>
  </r>
  <r>
    <m/>
    <s v="RY05"/>
    <n v="3790"/>
    <x v="29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4"/>
    <s v="RY05"/>
    <n v="3795"/>
    <x v="29"/>
    <s v="Dienstwoning"/>
    <m/>
    <m/>
    <s v="sinds20-2-09 antikraak met bruikleenovereenkomst; inclusief vrijstaande schuur; excl carport; bg 62m2+1e 47m2+2e23m2+ schuur22m2"/>
    <s v="hypoth.verpand! 29-9-2017"/>
    <s v="Permanent gebouw"/>
    <n v="154"/>
    <m/>
    <n v="1990"/>
    <s v="E"/>
    <s v="AK"/>
    <x v="2"/>
    <n v="154"/>
    <m/>
    <s v=""/>
    <m/>
    <m/>
    <s v="dienstwoning"/>
    <m/>
    <s v="mbo"/>
    <s v="Huis te Landelaan 2a  2283 SG Rijswijk (070) 390 40 16"/>
    <n v="1"/>
  </r>
  <r>
    <m/>
    <s v="RO10"/>
    <n v="3800"/>
    <x v="30"/>
    <s v="Locatie/algemeen"/>
    <m/>
    <m/>
    <s v="----"/>
    <m/>
    <m/>
    <m/>
    <m/>
    <m/>
    <m/>
    <m/>
    <x v="0"/>
    <m/>
    <m/>
    <s v=""/>
    <m/>
    <m/>
    <m/>
    <m/>
    <s v="mbo/vmbo"/>
    <s v="Bosdreef 111 3062 CA  Rotterdam (010) 2175922"/>
    <m/>
  </r>
  <r>
    <n v="6"/>
    <s v="RO10"/>
    <n v="3810"/>
    <x v="30"/>
    <s v="Hoofdgebouw"/>
    <m/>
    <m/>
    <s v="Hoofdgebouw (bg 2949m2+entres.197m2+1e 1037m2+2e 1015m2_x000a_Inclusief:_x000a_-gymzaal_x000a_Exclusief:_x000a_- kelder"/>
    <m/>
    <s v="Permanent gebouw"/>
    <n v="5198"/>
    <m/>
    <s v="1970/'78/'00"/>
    <s v="E"/>
    <m/>
    <x v="1"/>
    <m/>
    <m/>
    <s v=""/>
    <s v="E"/>
    <n v="1.48"/>
    <s v="lesgebouw"/>
    <n v="6"/>
    <s v="mbo/vmbo"/>
    <m/>
    <n v="1"/>
  </r>
  <r>
    <n v="6"/>
    <s v="RO10"/>
    <n v="3811"/>
    <x v="30"/>
    <s v="Hoofdgebouw"/>
    <m/>
    <m/>
    <m/>
    <m/>
    <m/>
    <m/>
    <m/>
    <m/>
    <m/>
    <m/>
    <x v="0"/>
    <m/>
    <m/>
    <s v=""/>
    <m/>
    <m/>
    <m/>
    <m/>
    <s v="mbo/vmbo"/>
    <m/>
    <m/>
  </r>
  <r>
    <n v="6"/>
    <s v="RO10"/>
    <n v="3812"/>
    <x v="30"/>
    <s v="Hoofdgebouw"/>
    <s v="kelder"/>
    <m/>
    <s v="Kelder"/>
    <m/>
    <s v="Permanent gebouw"/>
    <n v="436"/>
    <m/>
    <n v="1970"/>
    <s v="E"/>
    <m/>
    <x v="1"/>
    <m/>
    <m/>
    <s v=""/>
    <m/>
    <m/>
    <s v="lesgeb kelder"/>
    <m/>
    <s v="mbo/vmbo"/>
    <m/>
    <n v="0"/>
  </r>
  <r>
    <n v="8"/>
    <s v="RO10"/>
    <n v="3820"/>
    <x v="30"/>
    <s v="Dependance"/>
    <m/>
    <m/>
    <m/>
    <m/>
    <m/>
    <m/>
    <m/>
    <m/>
    <m/>
    <m/>
    <x v="0"/>
    <m/>
    <m/>
    <s v=""/>
    <m/>
    <m/>
    <m/>
    <m/>
    <s v="mbo/vmbo"/>
    <m/>
    <m/>
  </r>
  <r>
    <m/>
    <s v="RO10"/>
    <n v="3830"/>
    <x v="30"/>
    <s v="Noodgebouw"/>
    <m/>
    <m/>
    <m/>
    <m/>
    <m/>
    <m/>
    <m/>
    <m/>
    <m/>
    <m/>
    <x v="0"/>
    <m/>
    <m/>
    <s v=""/>
    <m/>
    <m/>
    <m/>
    <m/>
    <s v="mbo/vmbo"/>
    <m/>
    <m/>
  </r>
  <r>
    <m/>
    <s v="RO10"/>
    <n v="3840"/>
    <x v="30"/>
    <s v="Gymzaal"/>
    <m/>
    <m/>
    <s v="Inpandige zaal (indicatief 466m2, incl entreehal)"/>
    <m/>
    <s v="Permanent gebouw"/>
    <s v="in hfdgeb"/>
    <m/>
    <n v="1970"/>
    <s v="E"/>
    <m/>
    <x v="1"/>
    <m/>
    <m/>
    <s v=""/>
    <m/>
    <m/>
    <s v="lesgebouw"/>
    <n v="6"/>
    <s v="mbo/vmbo"/>
    <m/>
    <n v="0"/>
  </r>
  <r>
    <m/>
    <s v="RO10"/>
    <n v="3850"/>
    <x v="30"/>
    <s v="Stal/schuur"/>
    <s v="A&amp;O"/>
    <m/>
    <s v="A&amp;O loods_x000a_(bg 840m2+1e 145m2)"/>
    <m/>
    <s v="Permanent gebouw"/>
    <n v="985"/>
    <m/>
    <n v="1992"/>
    <s v="E"/>
    <m/>
    <x v="1"/>
    <m/>
    <m/>
    <s v=""/>
    <m/>
    <m/>
    <s v="bijgebouw"/>
    <m/>
    <s v="mbo/vmbo"/>
    <m/>
    <n v="1"/>
  </r>
  <r>
    <n v="6"/>
    <s v="RO10"/>
    <n v="3851"/>
    <x v="30"/>
    <s v="Stal/schuur"/>
    <m/>
    <m/>
    <s v="Gereedschapsberging"/>
    <m/>
    <s v="Permanent gebouw"/>
    <n v="71"/>
    <m/>
    <s v="??"/>
    <s v="E"/>
    <m/>
    <x v="2"/>
    <m/>
    <m/>
    <s v=""/>
    <m/>
    <m/>
    <s v="bijgebouw"/>
    <m/>
    <s v="mbo/vmbo"/>
    <m/>
    <n v="1"/>
  </r>
  <r>
    <m/>
    <s v="RO10"/>
    <n v="3860"/>
    <x v="30"/>
    <s v="Fietsenstalling"/>
    <m/>
    <m/>
    <m/>
    <m/>
    <m/>
    <m/>
    <m/>
    <m/>
    <m/>
    <m/>
    <x v="0"/>
    <m/>
    <m/>
    <s v=""/>
    <m/>
    <m/>
    <m/>
    <m/>
    <s v="mbo/vmbo"/>
    <m/>
    <m/>
  </r>
  <r>
    <n v="6"/>
    <s v="RO10"/>
    <n v="3870"/>
    <x v="30"/>
    <s v="Dierenverblijf"/>
    <s v="paarden"/>
    <m/>
    <s v="paardenstal"/>
    <m/>
    <s v="Permanent gebouw"/>
    <n v="81"/>
    <m/>
    <n v="2000"/>
    <s v="E"/>
    <m/>
    <x v="3"/>
    <m/>
    <m/>
    <s v=""/>
    <m/>
    <m/>
    <s v="bijgebouw"/>
    <m/>
    <s v="mbo/vmbo"/>
    <m/>
    <n v="1"/>
  </r>
  <r>
    <n v="6"/>
    <s v="RO10"/>
    <n v="3871"/>
    <x v="30"/>
    <s v="Dierenverblijf"/>
    <m/>
    <m/>
    <s v="dierenverblijf"/>
    <m/>
    <s v="Permanent gebouw"/>
    <n v="24"/>
    <m/>
    <s v="ca 2008?"/>
    <s v="E"/>
    <m/>
    <x v="2"/>
    <m/>
    <m/>
    <s v=""/>
    <m/>
    <m/>
    <s v="bijgebouw"/>
    <m/>
    <s v="mbo/vmbo"/>
    <m/>
    <n v="1"/>
  </r>
  <r>
    <n v="6"/>
    <s v="RO10"/>
    <n v="3872"/>
    <x v="30"/>
    <s v="Dierenverblijf"/>
    <m/>
    <m/>
    <s v="dierenverblijf"/>
    <m/>
    <s v="Permanent gebouw"/>
    <n v="32"/>
    <m/>
    <s v="ca 2008?"/>
    <s v="E"/>
    <m/>
    <x v="2"/>
    <m/>
    <m/>
    <s v=""/>
    <m/>
    <m/>
    <s v="bijgebouw"/>
    <m/>
    <s v="mbo/vmbo"/>
    <m/>
    <n v="1"/>
  </r>
  <r>
    <n v="6"/>
    <s v="RO10"/>
    <n v="3873"/>
    <x v="30"/>
    <s v="Dierenverblijf"/>
    <m/>
    <m/>
    <s v="dierenverblijf"/>
    <m/>
    <s v="Permanent gebouw"/>
    <n v="10"/>
    <m/>
    <s v="ca 2008?"/>
    <s v="E"/>
    <m/>
    <x v="2"/>
    <m/>
    <m/>
    <s v=""/>
    <m/>
    <m/>
    <s v="bijgebouw"/>
    <m/>
    <s v="mbo/vmbo"/>
    <m/>
    <n v="1"/>
  </r>
  <r>
    <n v="5"/>
    <s v="RO10"/>
    <n v="3880"/>
    <x v="30"/>
    <s v="Kas"/>
    <m/>
    <m/>
    <s v="kas"/>
    <m/>
    <s v="Permanent gebouw"/>
    <n v="367.488"/>
    <m/>
    <n v="1989"/>
    <s v="E"/>
    <m/>
    <x v="1"/>
    <m/>
    <m/>
    <s v=""/>
    <m/>
    <m/>
    <s v="bijgebouw"/>
    <m/>
    <s v="mbo/vmbo"/>
    <m/>
    <n v="1"/>
  </r>
  <r>
    <m/>
    <s v="RO10"/>
    <n v="3890"/>
    <x v="30"/>
    <s v="Terrein"/>
    <m/>
    <m/>
    <s v="terrein; geen opmerkingen"/>
    <m/>
    <m/>
    <m/>
    <m/>
    <m/>
    <m/>
    <m/>
    <x v="2"/>
    <m/>
    <m/>
    <s v=""/>
    <m/>
    <m/>
    <m/>
    <m/>
    <s v="mbo/vmbo"/>
    <m/>
    <m/>
  </r>
  <r>
    <n v="14"/>
    <s v="UT10"/>
    <n v="3900"/>
    <x v="31"/>
    <s v="Locatie/algemeen"/>
    <m/>
    <m/>
    <s v="----"/>
    <s v="hypoth.verpand! 29-9-2017"/>
    <m/>
    <m/>
    <m/>
    <m/>
    <m/>
    <m/>
    <x v="0"/>
    <m/>
    <m/>
    <s v=""/>
    <m/>
    <m/>
    <m/>
    <m/>
    <s v="vmbo"/>
    <s v="Theo Thijssenplein 32 3555 SJ  Utrecht (030) 244 43 94 "/>
    <m/>
  </r>
  <r>
    <n v="14"/>
    <s v="UT10"/>
    <n v="3910"/>
    <x v="31"/>
    <s v="Hoofdgebouw"/>
    <m/>
    <m/>
    <s v="nieuwbouw; oplevering mei 2017; bg 2141m2, incl gymzaal a 500m2bvo; 1e verd 1209m2; 2e verd 830m2; "/>
    <s v="hypoth.verpand! 29-9-2017"/>
    <s v="Permanent gebouw"/>
    <n v="4180"/>
    <m/>
    <n v="2017"/>
    <s v="E"/>
    <m/>
    <x v="1"/>
    <m/>
    <m/>
    <s v=""/>
    <m/>
    <m/>
    <s v="lesgebouw"/>
    <n v="4"/>
    <s v="vmbo"/>
    <m/>
    <n v="1"/>
  </r>
  <r>
    <m/>
    <s v="UT10"/>
    <n v="3920"/>
    <x v="31"/>
    <s v="Dependance"/>
    <m/>
    <m/>
    <m/>
    <m/>
    <m/>
    <m/>
    <m/>
    <m/>
    <m/>
    <m/>
    <x v="0"/>
    <m/>
    <m/>
    <s v=""/>
    <m/>
    <m/>
    <m/>
    <m/>
    <s v="vmbo"/>
    <m/>
    <m/>
  </r>
  <r>
    <m/>
    <s v="UT10"/>
    <n v="3930"/>
    <x v="31"/>
    <s v="Noodgebouw"/>
    <m/>
    <m/>
    <m/>
    <m/>
    <m/>
    <m/>
    <m/>
    <m/>
    <m/>
    <m/>
    <x v="0"/>
    <m/>
    <m/>
    <s v=""/>
    <m/>
    <m/>
    <m/>
    <m/>
    <s v="vmbo"/>
    <m/>
    <m/>
  </r>
  <r>
    <n v="14"/>
    <s v="UT10"/>
    <n v="3940"/>
    <x v="31"/>
    <s v="Gymzaal"/>
    <m/>
    <m/>
    <s v="Inpandige zaal (indicatief 500m2)"/>
    <s v="hypoth.verpand! 29-9-2017"/>
    <s v="Permanent gebouw"/>
    <s v="in hfdgeb"/>
    <m/>
    <n v="2017"/>
    <s v="E"/>
    <m/>
    <x v="1"/>
    <m/>
    <m/>
    <s v=""/>
    <m/>
    <m/>
    <s v="lesgebouw"/>
    <m/>
    <s v="vmbo"/>
    <m/>
    <m/>
  </r>
  <r>
    <n v="14"/>
    <s v="UT10"/>
    <n v="3950"/>
    <x v="31"/>
    <s v="Stal/schuur"/>
    <s v="A&amp;O"/>
    <m/>
    <s v="Loods A&amp;O; onderdeel van kas; zie 3980; incl helft technische ruimte/berging"/>
    <s v="hypoth.verpand! 29-9-2017"/>
    <s v="Permanent gebouw"/>
    <n v="126"/>
    <m/>
    <n v="2017"/>
    <s v="E"/>
    <m/>
    <x v="1"/>
    <m/>
    <m/>
    <s v=""/>
    <m/>
    <m/>
    <s v="bijgebouw"/>
    <m/>
    <s v="vmbo"/>
    <m/>
    <m/>
  </r>
  <r>
    <n v="4"/>
    <s v="UT10"/>
    <n v="3960"/>
    <x v="31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UT10"/>
    <n v="3970"/>
    <x v="31"/>
    <s v="Dierenverblijf"/>
    <m/>
    <m/>
    <s v="instructielokaal en dierenverblijf"/>
    <s v="hypoth.verpand! 29-9-2017"/>
    <s v="Permanent gebouw"/>
    <n v="144"/>
    <m/>
    <n v="2017"/>
    <s v="E"/>
    <m/>
    <x v="1"/>
    <m/>
    <m/>
    <s v=""/>
    <m/>
    <m/>
    <s v="bijgebouw"/>
    <m/>
    <s v="vmbo"/>
    <m/>
    <n v="1"/>
  </r>
  <r>
    <n v="14"/>
    <s v="UT10"/>
    <n v="3971"/>
    <x v="31"/>
    <s v="Dierenverblijf"/>
    <m/>
    <m/>
    <s v="stro-opslag in de kas; zie 3980"/>
    <s v="hypoth.verpand! 29-9-2017"/>
    <s v="Permanent gebouw"/>
    <n v="13"/>
    <m/>
    <n v="2017"/>
    <s v="E"/>
    <m/>
    <x v="1"/>
    <m/>
    <m/>
    <s v=""/>
    <m/>
    <m/>
    <s v="bijgebouw"/>
    <m/>
    <s v="vmbo"/>
    <m/>
    <m/>
  </r>
  <r>
    <n v="14"/>
    <s v="UT10"/>
    <n v="3980"/>
    <x v="31"/>
    <s v="Kas"/>
    <m/>
    <m/>
    <s v="Kas; kasgedeelte, incl helft technische ruimte/berging; overige van gebouw A&amp;O, zie 3950"/>
    <s v="hypoth.verpand! 29-9-2017"/>
    <s v="Permanent gebouw"/>
    <n v="162"/>
    <m/>
    <n v="2017"/>
    <s v="E"/>
    <m/>
    <x v="1"/>
    <m/>
    <m/>
    <m/>
    <m/>
    <m/>
    <s v="bijgebouw"/>
    <m/>
    <s v="vmbo"/>
    <m/>
    <n v="1"/>
  </r>
  <r>
    <m/>
    <s v="UT10"/>
    <n v="3990"/>
    <x v="31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OD"/>
    <n v="4000"/>
    <x v="32"/>
    <s v="Locatie/algemeen"/>
    <m/>
    <m/>
    <s v="----"/>
    <m/>
    <m/>
    <m/>
    <m/>
    <m/>
    <m/>
    <m/>
    <x v="0"/>
    <m/>
    <m/>
    <s v=""/>
    <m/>
    <m/>
    <m/>
    <m/>
    <s v="od"/>
    <m/>
    <m/>
  </r>
  <r>
    <n v="6"/>
    <s v="OD"/>
    <n v="4010"/>
    <x v="32"/>
    <s v="Hoofdgebouw"/>
    <m/>
    <m/>
    <s v="2e en 3e verdieping (incl magazijn/archief 3e verd (3ruimten met halletje met trap); (indicatief: 2e verd 856m2; 3e verd 157m2); totaal indicatief: 1013m2 "/>
    <m/>
    <s v="Permanent gebouw"/>
    <s v="in hfdgeb Houten MBO"/>
    <m/>
    <n v="2005"/>
    <s v="E"/>
    <m/>
    <x v="1"/>
    <m/>
    <m/>
    <s v=""/>
    <m/>
    <m/>
    <s v="kantoorgebouw"/>
    <n v="6"/>
    <s v="od"/>
    <m/>
    <n v="0"/>
  </r>
  <r>
    <n v="3"/>
    <s v="OD"/>
    <n v="4011"/>
    <x v="32"/>
    <s v="Dependance"/>
    <m/>
    <m/>
    <m/>
    <m/>
    <m/>
    <m/>
    <m/>
    <m/>
    <m/>
    <m/>
    <x v="0"/>
    <m/>
    <m/>
    <s v=""/>
    <m/>
    <m/>
    <m/>
    <m/>
    <s v="od"/>
    <m/>
    <m/>
  </r>
  <r>
    <n v="8"/>
    <s v="OD"/>
    <n v="4012"/>
    <x v="32"/>
    <s v="Dependance"/>
    <m/>
    <m/>
    <m/>
    <m/>
    <m/>
    <m/>
    <m/>
    <m/>
    <m/>
    <m/>
    <x v="0"/>
    <m/>
    <m/>
    <s v=""/>
    <m/>
    <m/>
    <m/>
    <m/>
    <s v="od"/>
    <m/>
    <m/>
  </r>
  <r>
    <n v="11"/>
    <s v="OD"/>
    <n v="4013"/>
    <x v="32"/>
    <s v="Dependance"/>
    <m/>
    <m/>
    <s v="Kant 3, Houten"/>
    <m/>
    <s v="Permanent gebouw"/>
    <n v="1016"/>
    <m/>
    <s v="start huur: _x000a_1-11-2014"/>
    <s v="H"/>
    <m/>
    <x v="1"/>
    <m/>
    <m/>
    <s v=""/>
    <m/>
    <m/>
    <s v="kantoorgebouw"/>
    <n v="5"/>
    <s v="od"/>
    <s v="Kant 3, 3995  DZ  \Houten"/>
    <n v="1"/>
  </r>
  <r>
    <n v="5"/>
    <s v="OD"/>
    <n v="4041"/>
    <x v="32"/>
    <s v="Gymzaal"/>
    <m/>
    <m/>
    <s v="Linnaeuslaan 2a Aalsmeer; t.b.v. opslag voor Ondersteunende Diensten per jan 2012  (voorheen regel 1141; Aalsmeer Groenstrook)"/>
    <m/>
    <s v="Permanent gebouw"/>
    <n v="462"/>
    <m/>
    <n v="1964"/>
    <s v="E"/>
    <m/>
    <x v="2"/>
    <m/>
    <m/>
    <s v=""/>
    <m/>
    <m/>
    <s v="lesgebouw"/>
    <n v="5"/>
    <s v="od"/>
    <s v="Linneauslaan 2,_x000a_1431  JV  Aalsmeer 0297 32 46 88"/>
    <n v="1"/>
  </r>
  <r>
    <n v="12"/>
    <s v="OD"/>
    <n v="4042"/>
    <x v="32"/>
    <s v="Dependance"/>
    <m/>
    <m/>
    <m/>
    <m/>
    <m/>
    <m/>
    <m/>
    <m/>
    <m/>
    <m/>
    <x v="0"/>
    <m/>
    <m/>
    <s v=""/>
    <m/>
    <m/>
    <m/>
    <m/>
    <s v="od"/>
    <m/>
    <m/>
  </r>
  <r>
    <n v="14"/>
    <s v="OD"/>
    <n v="4043"/>
    <x v="32"/>
    <s v="Hoofdgebouw"/>
    <m/>
    <m/>
    <s v="Gorinchem Ijsbaan 455;Hoofdgebouw (leegstand)"/>
    <m/>
    <s v="Permanent gebouw"/>
    <n v="2439"/>
    <m/>
    <n v="1976"/>
    <s v="E"/>
    <m/>
    <x v="1"/>
    <m/>
    <m/>
    <s v=""/>
    <m/>
    <m/>
    <s v="lesgebouw"/>
    <n v="5"/>
    <s v="od"/>
    <m/>
    <n v="1"/>
  </r>
  <r>
    <n v="14"/>
    <s v="OD"/>
    <n v="4044"/>
    <x v="32"/>
    <s v="Gymzaal"/>
    <m/>
    <m/>
    <s v="Gorinchem Ijsbaan 455; Inpandige gymzaal (leegstand)"/>
    <m/>
    <s v="Permanent gebouw"/>
    <n v="492"/>
    <m/>
    <n v="1976"/>
    <s v="E"/>
    <m/>
    <x v="2"/>
    <m/>
    <m/>
    <s v=""/>
    <m/>
    <m/>
    <s v="lesgebouw"/>
    <n v="5"/>
    <s v="od"/>
    <m/>
    <n v="0"/>
  </r>
  <r>
    <n v="13"/>
    <s v="OD"/>
    <n v="2550"/>
    <x v="32"/>
    <s v="Stal/schuur"/>
    <s v="A&amp;O"/>
    <m/>
    <s v="Gorinchem Ijsbaan 455; loods A&amp;O;gedemonteerd medio 2016+ opnieuw in Rijswijk opgebouwd"/>
    <m/>
    <m/>
    <m/>
    <m/>
    <m/>
    <m/>
    <m/>
    <x v="2"/>
    <m/>
    <m/>
    <s v=""/>
    <m/>
    <m/>
    <m/>
    <m/>
    <s v="od"/>
    <m/>
    <m/>
  </r>
  <r>
    <n v="13"/>
    <s v="GO10"/>
    <n v="2570"/>
    <x v="32"/>
    <s v="Dierenverblijf"/>
    <m/>
    <m/>
    <s v="Gorinchem Ijsbaan 455; dierenverblijf (herbouwd na brand)"/>
    <m/>
    <s v="Permanent gebouw"/>
    <n v="204"/>
    <m/>
    <n v="2002"/>
    <s v="E"/>
    <m/>
    <x v="2"/>
    <m/>
    <m/>
    <s v=""/>
    <m/>
    <m/>
    <s v="bijgebouw"/>
    <m/>
    <s v="od"/>
    <m/>
    <n v="1"/>
  </r>
  <r>
    <n v="13"/>
    <s v="GO10"/>
    <n v="2580"/>
    <x v="32"/>
    <s v="Kas"/>
    <m/>
    <m/>
    <s v="Gorinchem Ijsbaan 455; restant kas; onverwarmd deel gesloopt 2010"/>
    <m/>
    <s v="Permanent gebouw"/>
    <n v="300"/>
    <m/>
    <n v="1980"/>
    <s v="E"/>
    <m/>
    <x v="2"/>
    <m/>
    <m/>
    <s v=""/>
    <m/>
    <m/>
    <s v="bijgebouw"/>
    <m/>
    <s v="od"/>
    <m/>
    <n v="1"/>
  </r>
  <r>
    <s v="12b"/>
    <s v="OD"/>
    <n v="4045"/>
    <x v="31"/>
    <s v="Hoofdgebouw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6"/>
    <x v="31"/>
    <s v="Stal/schuur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7"/>
    <x v="31"/>
    <s v="Dierenverblijf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8"/>
    <x v="31"/>
    <s v="Dierenverblijf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9"/>
    <x v="31"/>
    <s v="Kas"/>
    <m/>
    <m/>
    <s v="Gesloopt voorjaar 2016"/>
    <m/>
    <m/>
    <m/>
    <m/>
    <m/>
    <m/>
    <m/>
    <x v="0"/>
    <m/>
    <m/>
    <s v=""/>
    <m/>
    <m/>
    <m/>
    <m/>
    <s v="od"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s v=""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  <r>
    <m/>
    <m/>
    <m/>
    <x v="5"/>
    <m/>
    <m/>
    <m/>
    <m/>
    <m/>
    <m/>
    <m/>
    <m/>
    <m/>
    <m/>
    <m/>
    <x v="0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7">
  <r>
    <n v="14"/>
    <s v="AA05"/>
    <n v="1000"/>
    <s v="Aalsm. MBO:"/>
    <s v="Locatie/algemeen"/>
    <m/>
    <m/>
    <s v="----"/>
    <s v="hypoth.verpand! 29-9-2017"/>
    <m/>
    <m/>
    <m/>
    <m/>
    <m/>
    <m/>
    <x v="0"/>
    <m/>
    <m/>
    <s v=""/>
    <m/>
    <m/>
    <m/>
    <m/>
    <s v="mbo"/>
    <s v="Linneauslaan 2,_x000a_1431  JV  Aalsmeer 0297 32 46 88"/>
    <m/>
  </r>
  <r>
    <n v="14"/>
    <s v="AA05"/>
    <n v="1010"/>
    <s v="Aalsm. MBO:"/>
    <s v="Hoofdgebouw"/>
    <m/>
    <m/>
    <s v="hoofdgebouw; bg 2755m2+1e 1990m2+34m2"/>
    <s v="hypoth.verpand! 29-9-2017"/>
    <s v="Permanent gebouw"/>
    <n v="4779"/>
    <m/>
    <n v="1991"/>
    <s v="E"/>
    <s v="BL"/>
    <x v="1"/>
    <n v="20"/>
    <m/>
    <s v=""/>
    <s v="A"/>
    <n v="0.99"/>
    <s v="lesgebouw"/>
    <n v="1"/>
    <s v="mbo"/>
    <m/>
    <n v="1"/>
  </r>
  <r>
    <m/>
    <s v="AA05"/>
    <n v="1020"/>
    <s v="Aalsm. MBO:"/>
    <s v="Dependance"/>
    <m/>
    <m/>
    <m/>
    <m/>
    <m/>
    <m/>
    <m/>
    <m/>
    <m/>
    <m/>
    <x v="0"/>
    <m/>
    <m/>
    <s v=""/>
    <m/>
    <m/>
    <m/>
    <m/>
    <s v="mbo"/>
    <m/>
    <m/>
  </r>
  <r>
    <m/>
    <s v="AA05"/>
    <n v="1030"/>
    <s v="Aalsm. MBO:"/>
    <s v="Noodgebouw"/>
    <m/>
    <m/>
    <m/>
    <m/>
    <m/>
    <m/>
    <m/>
    <m/>
    <m/>
    <m/>
    <x v="0"/>
    <m/>
    <m/>
    <s v=""/>
    <m/>
    <m/>
    <m/>
    <m/>
    <s v="mbo"/>
    <m/>
    <m/>
  </r>
  <r>
    <m/>
    <s v="AA05"/>
    <n v="1040"/>
    <s v="Aalsm. MBO:"/>
    <s v="Gymzaal"/>
    <m/>
    <m/>
    <m/>
    <m/>
    <m/>
    <m/>
    <m/>
    <m/>
    <m/>
    <m/>
    <x v="0"/>
    <m/>
    <m/>
    <s v=""/>
    <m/>
    <m/>
    <m/>
    <m/>
    <s v="mbo"/>
    <m/>
    <m/>
  </r>
  <r>
    <m/>
    <s v="AA05"/>
    <n v="1050"/>
    <s v="Aalsm. MBO:"/>
    <s v="Stal/schuur"/>
    <m/>
    <m/>
    <m/>
    <m/>
    <m/>
    <m/>
    <m/>
    <m/>
    <m/>
    <m/>
    <x v="0"/>
    <m/>
    <m/>
    <s v=""/>
    <m/>
    <m/>
    <m/>
    <m/>
    <s v="mbo"/>
    <m/>
    <m/>
  </r>
  <r>
    <n v="14"/>
    <s v="AA05"/>
    <n v="1060"/>
    <s v="Aalsm. MBO:"/>
    <s v="Stal/schuur"/>
    <m/>
    <m/>
    <s v="overkapte berging (oude overdekte fietsenstalling)"/>
    <s v="hypoth.verpand! 29-9-2017"/>
    <s v="buitenberging"/>
    <n v="172"/>
    <m/>
    <s v="1991?"/>
    <s v="E"/>
    <m/>
    <x v="2"/>
    <m/>
    <m/>
    <s v=""/>
    <m/>
    <m/>
    <s v="bijgebouw"/>
    <m/>
    <s v="mbo"/>
    <m/>
    <n v="1"/>
  </r>
  <r>
    <n v="14"/>
    <s v="AA05"/>
    <n v="1070"/>
    <s v="Aalsm. MBO:"/>
    <s v="Dierenverblijf"/>
    <m/>
    <m/>
    <s v="stalletje achter hoofdgebouw"/>
    <s v="hypoth.verpand! 29-9-2017"/>
    <s v="Permanent gebouw"/>
    <n v="23"/>
    <m/>
    <n v="2017"/>
    <s v="E"/>
    <m/>
    <x v="3"/>
    <m/>
    <m/>
    <s v=""/>
    <m/>
    <m/>
    <s v="bijgebouw"/>
    <m/>
    <s v="mbo"/>
    <m/>
    <n v="1"/>
  </r>
  <r>
    <n v="14"/>
    <s v="AA05"/>
    <n v="1071"/>
    <s v="Aalsm. MBO:"/>
    <s v="Dierenverblijf"/>
    <m/>
    <m/>
    <m/>
    <m/>
    <m/>
    <m/>
    <m/>
    <m/>
    <m/>
    <m/>
    <x v="0"/>
    <m/>
    <m/>
    <m/>
    <m/>
    <m/>
    <m/>
    <m/>
    <s v="mbo"/>
    <m/>
    <n v="1"/>
  </r>
  <r>
    <n v="14"/>
    <s v="AA05"/>
    <n v="1080"/>
    <s v="Aalsm. MBO:"/>
    <s v="Kas"/>
    <m/>
    <m/>
    <s v="helft kas MBO; andere helft tbv VMBO, zie 1.180; (totale kas 1358m2)"/>
    <s v="hypoth.verpand! 29-9-2017"/>
    <s v="Permanent gebouw"/>
    <n v="679"/>
    <m/>
    <n v="1967"/>
    <s v="E"/>
    <m/>
    <x v="1"/>
    <m/>
    <m/>
    <s v=""/>
    <m/>
    <m/>
    <s v="bijgebouw"/>
    <m/>
    <s v="mbo"/>
    <m/>
    <n v="0.5"/>
  </r>
  <r>
    <m/>
    <s v="AA05"/>
    <n v="1090"/>
    <s v="Aalsm. MBO: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1"/>
    <s v="AM05"/>
    <n v="4200"/>
    <s v="Amsterdam Boelelaan"/>
    <s v="Locatie/algemeen"/>
    <m/>
    <m/>
    <s v="----"/>
    <m/>
    <m/>
    <m/>
    <m/>
    <m/>
    <m/>
    <m/>
    <x v="0"/>
    <m/>
    <m/>
    <s v=""/>
    <m/>
    <m/>
    <m/>
    <m/>
    <s v="mbo"/>
    <s v="Boelelaan 1109_x000a_1081 HV Amsterdam"/>
    <m/>
  </r>
  <r>
    <n v="14"/>
    <s v="AM05"/>
    <n v="4210"/>
    <s v="Amsterdam Boelelaan"/>
    <s v="Hoofdgebouw"/>
    <m/>
    <m/>
    <s v="huur ruimten; gewogen m2 (100%=5dg pwk, heel schooljaar); 575 m2 schooljaar 2017/18"/>
    <m/>
    <s v="Permanent gebouw"/>
    <n v="575"/>
    <m/>
    <s v="start huur: _x000a_1-9-2012"/>
    <s v="H"/>
    <m/>
    <x v="2"/>
    <m/>
    <m/>
    <s v=""/>
    <m/>
    <m/>
    <s v="lesgebouw"/>
    <n v="1"/>
    <s v="mbo"/>
    <m/>
    <n v="1"/>
  </r>
  <r>
    <m/>
    <s v="AA10"/>
    <n v="1100"/>
    <s v="Aalsm. VMBO Groenstr."/>
    <s v="Locatie/algemeen"/>
    <m/>
    <m/>
    <s v="----"/>
    <m/>
    <m/>
    <m/>
    <m/>
    <m/>
    <m/>
    <m/>
    <x v="0"/>
    <m/>
    <m/>
    <s v=""/>
    <m/>
    <m/>
    <m/>
    <m/>
    <s v="vmbo"/>
    <s v="J.P. Thijsselaan 18,_x000a_1431  KE  Aalsmeer 0297 38 4​9 49"/>
    <m/>
  </r>
  <r>
    <n v="14"/>
    <s v="AA10"/>
    <n v="1110"/>
    <s v="Aalsm. VMBO Groenstr."/>
    <s v="Hoofdgebouw"/>
    <m/>
    <m/>
    <s v="Hoofdgebouw (2000/2010) bg:2848m2;1e 1142m2"/>
    <s v="hypoth.verpand! 29-9-2017"/>
    <s v="Permanent gebouw"/>
    <n v="3990"/>
    <m/>
    <s v="2000/2010"/>
    <s v="E"/>
    <m/>
    <x v="1"/>
    <m/>
    <m/>
    <s v=""/>
    <s v="A"/>
    <n v="0.8"/>
    <s v="lesgebouw"/>
    <n v="4"/>
    <s v="vmbo"/>
    <m/>
    <n v="1"/>
  </r>
  <r>
    <n v="12"/>
    <s v="AA10"/>
    <n v="1120"/>
    <s v="Aalsm. VMBO Groenstr."/>
    <s v="Dependance"/>
    <m/>
    <m/>
    <s v="Populier; gerenoveerd na brand ca 2004; opp incl berging;(van  dec2012-aug 2015 bij O.D.) "/>
    <m/>
    <s v="Permanent gebouw"/>
    <n v="896"/>
    <m/>
    <s v="1967_x000a_reno: 2004"/>
    <s v="E"/>
    <m/>
    <x v="1"/>
    <m/>
    <m/>
    <s v=""/>
    <m/>
    <m/>
    <s v="lesgebouw"/>
    <n v="4"/>
    <s v="vmbo"/>
    <m/>
    <n v="1"/>
  </r>
  <r>
    <n v="5"/>
    <s v="AA10"/>
    <n v="1130"/>
    <s v="Aalsm. VMBO Groenstr."/>
    <s v="Noodgebouw"/>
    <m/>
    <m/>
    <m/>
    <m/>
    <m/>
    <m/>
    <m/>
    <m/>
    <m/>
    <m/>
    <x v="0"/>
    <m/>
    <m/>
    <s v=""/>
    <m/>
    <m/>
    <m/>
    <m/>
    <s v="vmbo"/>
    <m/>
    <m/>
  </r>
  <r>
    <n v="14"/>
    <s v="AA10"/>
    <n v="1140"/>
    <s v="Aalsm. VMBO Groenstr."/>
    <s v="Gymzaal"/>
    <m/>
    <m/>
    <s v="Dubbele zaal T.Thijsseln 18 "/>
    <s v="hypoth.verpand! 29-9-2017"/>
    <s v="Permanent gebouw"/>
    <n v="936"/>
    <m/>
    <n v="2010"/>
    <s v="E"/>
    <m/>
    <x v="1"/>
    <m/>
    <m/>
    <s v=""/>
    <s v="[A]"/>
    <n v="0.86"/>
    <s v="lesgebouw"/>
    <n v="4"/>
    <s v="vmbo"/>
    <m/>
    <n v="1"/>
  </r>
  <r>
    <n v="14"/>
    <s v="AA10"/>
    <n v="1141"/>
    <s v="Aalsm. VMBO Groenstr."/>
    <s v="Gymzaal"/>
    <m/>
    <m/>
    <s v="Linnaeuslaan 2a; t.b.v. opslag voor Ondersteunende Diensten per jan 2012; Overige gebouwgegevens daar vermeld (zie regel 4.041)"/>
    <m/>
    <s v="Permanent gebouw"/>
    <s v="zie regel 4.041"/>
    <m/>
    <s v="zie regel 4.041"/>
    <s v="E"/>
    <m/>
    <x v="2"/>
    <m/>
    <m/>
    <s v=""/>
    <m/>
    <m/>
    <s v="lesgebouw"/>
    <n v="4"/>
    <s v="vmbo"/>
    <m/>
    <n v="0"/>
  </r>
  <r>
    <m/>
    <s v="AA10"/>
    <n v="1150"/>
    <s v="Aalsm. VMBO Groenstr."/>
    <s v="Stal/schuur"/>
    <m/>
    <m/>
    <m/>
    <m/>
    <m/>
    <m/>
    <m/>
    <m/>
    <m/>
    <m/>
    <x v="0"/>
    <m/>
    <m/>
    <s v=""/>
    <m/>
    <m/>
    <m/>
    <m/>
    <s v="vmbo"/>
    <m/>
    <m/>
  </r>
  <r>
    <m/>
    <s v="AA10"/>
    <n v="1160"/>
    <s v="Aalsm. VMBO Groenstr.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AA10"/>
    <n v="1170"/>
    <s v="Aalsm. VMBO Groenstr."/>
    <s v="Dierenverblijf"/>
    <s v="paarden"/>
    <m/>
    <s v="paardenstal L-vormig (opp incl overkapping=119m2; excl overkapping 79m2)"/>
    <s v="hypoth.verpand! 29-9-2017"/>
    <s v="Permanent gebouw"/>
    <n v="79"/>
    <m/>
    <n v="2009"/>
    <s v="E"/>
    <m/>
    <x v="1"/>
    <m/>
    <m/>
    <s v=""/>
    <m/>
    <m/>
    <s v="bijgebouw"/>
    <m/>
    <s v="vmbo"/>
    <m/>
    <n v="1"/>
  </r>
  <r>
    <n v="14"/>
    <s v="AA10"/>
    <n v="1171"/>
    <s v="Aalsm. VMBO Groenstr."/>
    <s v="Dierenverblijf"/>
    <m/>
    <m/>
    <s v="Rechthoekige stal/schuur bij kruispunt"/>
    <s v="hypoth.verpand! 29-9-2017"/>
    <s v="Permanent gebouw"/>
    <n v="104"/>
    <m/>
    <n v="2009"/>
    <s v="E"/>
    <m/>
    <x v="3"/>
    <m/>
    <m/>
    <s v=""/>
    <m/>
    <m/>
    <s v="bijgebouw"/>
    <m/>
    <s v="mbo"/>
    <m/>
    <n v="1"/>
  </r>
  <r>
    <n v="14"/>
    <s v="AA10"/>
    <n v="1180"/>
    <s v="Aalsm. VMBO Groenstr."/>
    <s v="Kas"/>
    <m/>
    <m/>
    <s v="helft kas VMBO; andere helft tbv MBO, zie 1.080; (totale kas 1358m2)"/>
    <s v="hypoth.verpand! 29-9-2017"/>
    <s v="Permanent gebouw"/>
    <n v="679"/>
    <m/>
    <n v="1967"/>
    <s v="E"/>
    <m/>
    <x v="1"/>
    <m/>
    <m/>
    <s v=""/>
    <m/>
    <m/>
    <s v="bijgebouw"/>
    <m/>
    <s v="vmbo"/>
    <m/>
    <n v="0.5"/>
  </r>
  <r>
    <m/>
    <s v="AA10"/>
    <n v="1190"/>
    <s v="Aalsm. VMBO Groenstr.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WE10"/>
    <n v="1200"/>
    <s v="Aalsm. Westplas:"/>
    <s v="Locatie/algemeen"/>
    <m/>
    <m/>
    <s v="---- oplevering renovatie+uitbreiding gereed jan 2012"/>
    <s v="hypoth.verpand! 29-9-2017"/>
    <m/>
    <m/>
    <m/>
    <m/>
    <m/>
    <m/>
    <x v="0"/>
    <m/>
    <m/>
    <s v=""/>
    <m/>
    <m/>
    <m/>
    <m/>
    <s v="mavo"/>
    <s v="1e J.C. Mensinglaan 40,_x000a_1431  RW  Aalsmeer 0297 32 52 44"/>
    <m/>
  </r>
  <r>
    <n v="14"/>
    <s v="WE10"/>
    <n v="1210"/>
    <s v="Aalsm. Westplas:"/>
    <s v="Hoofdgebouw"/>
    <m/>
    <m/>
    <s v="Hoofdgebouw, gerenoveerd+uitgebreid ('64, '98, 2012)"/>
    <s v="hypoth.verpand! 29-9-2017"/>
    <s v="Permanent gebouw"/>
    <n v="2814"/>
    <m/>
    <s v="1960_x000a_reno:2012"/>
    <s v="E"/>
    <m/>
    <x v="1"/>
    <m/>
    <m/>
    <s v=""/>
    <s v="A"/>
    <n v="0.91"/>
    <s v="lesgebouw"/>
    <n v="4"/>
    <s v="mavo"/>
    <s v="1e J.C. Mensinglaan 40,_x000a_1431  RW  Aalsmeer 0297 32 52 44"/>
    <n v="1"/>
  </r>
  <r>
    <n v="14"/>
    <s v="WE10"/>
    <n v="1211"/>
    <s v="Aalsm. Westplas:"/>
    <s v="Hoofdgebouw"/>
    <m/>
    <m/>
    <s v="Kelder (technische ruimte)"/>
    <s v="hypoth.verpand! 29-9-2017"/>
    <s v="Permanent gebouw"/>
    <n v="70"/>
    <m/>
    <n v="1960"/>
    <s v="E"/>
    <m/>
    <x v="2"/>
    <m/>
    <m/>
    <s v=""/>
    <m/>
    <m/>
    <s v="lesgeb kelder"/>
    <m/>
    <s v="mavo"/>
    <m/>
    <n v="0"/>
  </r>
  <r>
    <m/>
    <s v="WE10"/>
    <n v="1220"/>
    <s v="Aalsm. Westplas:"/>
    <s v="Dependance"/>
    <m/>
    <m/>
    <m/>
    <m/>
    <m/>
    <m/>
    <m/>
    <m/>
    <m/>
    <m/>
    <x v="0"/>
    <m/>
    <m/>
    <s v=""/>
    <m/>
    <m/>
    <m/>
    <m/>
    <s v="mavo"/>
    <m/>
    <m/>
  </r>
  <r>
    <m/>
    <s v="WE10"/>
    <n v="1230"/>
    <s v="Aalsm. Westplas:"/>
    <s v="Noodgebouw"/>
    <m/>
    <m/>
    <m/>
    <m/>
    <m/>
    <m/>
    <m/>
    <m/>
    <m/>
    <m/>
    <x v="0"/>
    <m/>
    <m/>
    <s v=""/>
    <m/>
    <m/>
    <m/>
    <m/>
    <s v="mavo"/>
    <m/>
    <m/>
  </r>
  <r>
    <n v="14"/>
    <s v="WE10"/>
    <n v="1240"/>
    <s v="Aalsm. Westplas:"/>
    <s v="Gymzaal"/>
    <m/>
    <m/>
    <s v="gymzaal"/>
    <s v="hypoth.verpand! 29-9-2017"/>
    <s v="Permanent gebouw"/>
    <n v="528"/>
    <m/>
    <n v="1960"/>
    <s v="E"/>
    <m/>
    <x v="1"/>
    <m/>
    <m/>
    <s v=""/>
    <m/>
    <m/>
    <s v="lesgebouw"/>
    <n v="4"/>
    <s v="mavo"/>
    <s v="1e J.C. Mensinglaan 44,_x000a_1431  RW  Aalsmeer"/>
    <n v="1"/>
  </r>
  <r>
    <n v="4"/>
    <s v="WE10"/>
    <n v="1250"/>
    <s v="Aalsm. Westplas:"/>
    <s v="Stal/schuur"/>
    <m/>
    <m/>
    <m/>
    <m/>
    <m/>
    <m/>
    <m/>
    <m/>
    <m/>
    <m/>
    <x v="0"/>
    <m/>
    <m/>
    <s v=""/>
    <m/>
    <m/>
    <m/>
    <m/>
    <s v="mavo"/>
    <m/>
    <m/>
  </r>
  <r>
    <n v="4"/>
    <s v="WE10"/>
    <n v="1260"/>
    <s v="Aalsm. Westplas:"/>
    <s v="Fietsenstalling"/>
    <m/>
    <m/>
    <m/>
    <m/>
    <m/>
    <m/>
    <m/>
    <m/>
    <m/>
    <m/>
    <x v="0"/>
    <m/>
    <m/>
    <s v=""/>
    <m/>
    <m/>
    <m/>
    <m/>
    <s v="mavo"/>
    <m/>
    <m/>
  </r>
  <r>
    <m/>
    <s v="WE10"/>
    <n v="1270"/>
    <s v="Aalsm. Westplas:"/>
    <s v="Dierenverblijf"/>
    <m/>
    <m/>
    <m/>
    <m/>
    <m/>
    <m/>
    <m/>
    <m/>
    <m/>
    <m/>
    <x v="0"/>
    <m/>
    <m/>
    <s v=""/>
    <m/>
    <m/>
    <m/>
    <m/>
    <s v="mavo"/>
    <m/>
    <m/>
  </r>
  <r>
    <m/>
    <s v="WE10"/>
    <n v="1280"/>
    <s v="Aalsm. Westplas:"/>
    <s v="Kas"/>
    <m/>
    <m/>
    <m/>
    <m/>
    <m/>
    <m/>
    <m/>
    <m/>
    <m/>
    <m/>
    <x v="0"/>
    <m/>
    <m/>
    <s v=""/>
    <m/>
    <m/>
    <m/>
    <m/>
    <s v="mavo"/>
    <m/>
    <m/>
  </r>
  <r>
    <m/>
    <s v="WE10"/>
    <n v="1290"/>
    <s v="Aalsm. Westplas:"/>
    <s v="Terrein"/>
    <m/>
    <m/>
    <s v="terrein; geen opmerkingen"/>
    <m/>
    <m/>
    <m/>
    <m/>
    <m/>
    <m/>
    <m/>
    <x v="2"/>
    <m/>
    <m/>
    <s v=""/>
    <m/>
    <m/>
    <m/>
    <m/>
    <s v="mavo"/>
    <m/>
    <m/>
  </r>
  <r>
    <n v="14"/>
    <s v="AL10"/>
    <n v="1300"/>
    <s v="Alphen aan de Rijn:"/>
    <s v="Locatie/algemeen"/>
    <m/>
    <m/>
    <s v="----"/>
    <s v="hypoth.verpand! 29-9-2017"/>
    <m/>
    <m/>
    <m/>
    <m/>
    <m/>
    <m/>
    <x v="0"/>
    <m/>
    <m/>
    <s v=""/>
    <m/>
    <m/>
    <m/>
    <m/>
    <s v="vmbo"/>
    <s v="Kalkovenweg 62, 2401  LK  Alphen a/d Rijn 0172 43 1120"/>
    <m/>
  </r>
  <r>
    <n v="14"/>
    <s v="AL10"/>
    <n v="1310"/>
    <s v="Alphen aan de Rijn:"/>
    <s v="Hoofdgebouw"/>
    <m/>
    <m/>
    <s v="Hoofdgebouw bg 2971m2+entres.73m2+1e 738m2; inclusief:_x000a_- gymzaal_x000a_- uitbreiding 2005_x000a_- semi permanente noodbouw"/>
    <s v="hypoth.verpand! 29-9-2017"/>
    <s v="Permanent gebouw"/>
    <n v="3782"/>
    <m/>
    <n v="1977"/>
    <s v="E"/>
    <m/>
    <x v="1"/>
    <m/>
    <m/>
    <s v=""/>
    <m/>
    <m/>
    <s v="lesgebouw"/>
    <n v="4"/>
    <s v="vmbo"/>
    <m/>
    <n v="1"/>
  </r>
  <r>
    <n v="13"/>
    <s v="AL10"/>
    <n v="1320"/>
    <s v="Alphen aan de Rijn:"/>
    <s v="Dependance"/>
    <m/>
    <m/>
    <m/>
    <m/>
    <m/>
    <m/>
    <m/>
    <m/>
    <m/>
    <m/>
    <x v="0"/>
    <m/>
    <m/>
    <s v=""/>
    <m/>
    <m/>
    <m/>
    <m/>
    <m/>
    <m/>
    <m/>
  </r>
  <r>
    <n v="14"/>
    <s v="AL10"/>
    <n v="1330"/>
    <s v="Alphen aan de Rijn:"/>
    <s v="Noodgebouw"/>
    <m/>
    <m/>
    <s v="Semipermante noodbouw (naast gym; indicatief 260m2)"/>
    <s v="hypoth.verpand! 29-9-2017"/>
    <s v="Semi-permanent"/>
    <s v="in hfdgeb"/>
    <m/>
    <n v="1999"/>
    <s v="E"/>
    <m/>
    <x v="1"/>
    <m/>
    <m/>
    <s v=""/>
    <m/>
    <m/>
    <s v="lesgebouw"/>
    <n v="4"/>
    <s v="vmbo"/>
    <m/>
    <n v="0"/>
  </r>
  <r>
    <n v="14"/>
    <s v="AL10"/>
    <n v="1331"/>
    <s v="Alphen aan de Rijn:"/>
    <s v="Noodgebouw"/>
    <m/>
    <m/>
    <s v="Semipermante noodbouw 2 lokalen; oplevering 1 aug 2016);vergunning tot 27 mei 2026 (10 jr)"/>
    <s v="hypoth.verpand! 29-9-2017"/>
    <s v="Semi-permanent"/>
    <n v="133"/>
    <m/>
    <n v="2016"/>
    <s v="E"/>
    <m/>
    <x v="1"/>
    <m/>
    <d v="2026-05-26T00:00:00"/>
    <s v=""/>
    <m/>
    <m/>
    <s v="lesgebouw"/>
    <n v="4"/>
    <s v="vmbo"/>
    <m/>
    <n v="1"/>
  </r>
  <r>
    <n v="14"/>
    <s v="AL10"/>
    <n v="1340"/>
    <s v="Alphen aan de Rijn:"/>
    <s v="Gymzaal"/>
    <m/>
    <m/>
    <s v="inpandige enkele zaal  (indicatief 450m2); "/>
    <s v="hypoth.verpand! 29-9-2017"/>
    <s v="Permanent gebouw"/>
    <s v="in hfdgeb"/>
    <m/>
    <n v="1977"/>
    <s v="E"/>
    <m/>
    <x v="1"/>
    <m/>
    <m/>
    <s v=""/>
    <m/>
    <m/>
    <s v="lesgebouw"/>
    <n v="4"/>
    <s v="vmbo"/>
    <m/>
    <n v="0"/>
  </r>
  <r>
    <n v="14"/>
    <s v="AL10"/>
    <n v="1350"/>
    <s v="Alphen aan de Rijn:"/>
    <s v="Stal/schuur"/>
    <m/>
    <m/>
    <s v="laarzenberging"/>
    <s v="hypoth.verpand! 29-9-2017"/>
    <s v="Permanent gebouw"/>
    <n v="47"/>
    <m/>
    <n v="2007"/>
    <s v="E"/>
    <m/>
    <x v="3"/>
    <m/>
    <m/>
    <s v=""/>
    <m/>
    <m/>
    <s v="bijgebouw"/>
    <m/>
    <s v="vmbo"/>
    <m/>
    <n v="1"/>
  </r>
  <r>
    <n v="14"/>
    <s v="AL10"/>
    <n v="1351"/>
    <s v="Alphen aan de Rijn:"/>
    <s v="Stal/schuur"/>
    <s v="A&amp;O; _x000a_kasloods"/>
    <m/>
    <s v="gedeelte kasloods (incl helft centrale deel/TR) ;totale gebouw incl kasgedeelte= 288m2 zie ook 1.380 ; oplevering zomer 2016"/>
    <s v="hypoth.verpand! 29-9-2017"/>
    <s v="Permanent gebouw"/>
    <n v="120"/>
    <m/>
    <n v="2016"/>
    <s v="E"/>
    <m/>
    <x v="1"/>
    <m/>
    <m/>
    <s v=""/>
    <m/>
    <m/>
    <s v="bijgebouw"/>
    <m/>
    <s v="vmbo"/>
    <m/>
    <n v="1"/>
  </r>
  <r>
    <n v="14"/>
    <s v="AL10"/>
    <n v="1360"/>
    <s v="Alphen aan de Rijn:"/>
    <s v="Fietsenstalling"/>
    <m/>
    <m/>
    <s v="fietsenstalling leraren; van hergebruikte materialen"/>
    <s v="hypoth.verpand! 29-9-2017"/>
    <s v="fietsenstalling"/>
    <n v="35"/>
    <m/>
    <n v="2007"/>
    <s v="E"/>
    <m/>
    <x v="2"/>
    <m/>
    <m/>
    <s v=""/>
    <m/>
    <m/>
    <s v="fietsenstalling"/>
    <m/>
    <s v="vmbo"/>
    <m/>
    <n v="1"/>
  </r>
  <r>
    <n v="14"/>
    <s v="AL10"/>
    <n v="1370"/>
    <s v="Alphen aan de Rijn:"/>
    <s v="Dierenverblijf"/>
    <m/>
    <m/>
    <s v="dierenverblijf"/>
    <s v="hypoth.verpand! 29-9-2017"/>
    <s v="Permanent gebouw"/>
    <n v="92"/>
    <m/>
    <n v="2005"/>
    <s v="E"/>
    <m/>
    <x v="1"/>
    <m/>
    <m/>
    <s v=""/>
    <m/>
    <m/>
    <s v="bijgebouw"/>
    <m/>
    <s v="vmbo"/>
    <m/>
    <n v="1"/>
  </r>
  <r>
    <n v="14"/>
    <s v="AL10"/>
    <n v="1380"/>
    <s v="Alphen aan de Rijn:"/>
    <s v="Kas"/>
    <s v="Kasloods"/>
    <m/>
    <s v="kasgedeelte (incl helft centrale deel/TR);totale gebouw incl loodsgedeelte= 288m2 zie ook 1.351; oplevering zomer 2016"/>
    <s v="hypoth.verpand! 29-9-2017"/>
    <s v="Permanent gebouw"/>
    <n v="168"/>
    <m/>
    <n v="2016"/>
    <s v="E"/>
    <m/>
    <x v="1"/>
    <m/>
    <m/>
    <s v=""/>
    <m/>
    <m/>
    <s v="bijgebouw"/>
    <m/>
    <s v="vmbo"/>
    <m/>
    <n v="1"/>
  </r>
  <r>
    <m/>
    <m/>
    <m/>
    <m/>
    <m/>
    <m/>
    <m/>
    <m/>
    <m/>
    <m/>
    <m/>
    <m/>
    <m/>
    <m/>
    <m/>
    <x v="0"/>
    <m/>
    <m/>
    <s v=""/>
    <m/>
    <m/>
    <m/>
    <m/>
    <s v="vmbo"/>
    <m/>
    <m/>
  </r>
  <r>
    <m/>
    <s v="AL10"/>
    <n v="1390"/>
    <s v="Alphen aan de Rijn: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m/>
    <s v="AF10"/>
    <n v="1400"/>
    <s v="Amersfoort:"/>
    <s v="Locatie/algemeen"/>
    <m/>
    <m/>
    <s v="----"/>
    <s v="hypoth.verpand! 29-9-2017"/>
    <m/>
    <m/>
    <m/>
    <m/>
    <m/>
    <m/>
    <x v="0"/>
    <m/>
    <m/>
    <s v=""/>
    <m/>
    <m/>
    <m/>
    <m/>
    <s v="vmbo"/>
    <s v="Bergenboulevard 11, 3825  AG  Amersfoort 033 480 1331"/>
    <m/>
  </r>
  <r>
    <n v="14"/>
    <s v="AF10"/>
    <n v="1410"/>
    <s v="Amersfoort:"/>
    <s v="Hoofdgebouw"/>
    <m/>
    <m/>
    <s v="Hoofdgebouw bg 2309m2+1e 1692m2+2e 1754m2+3e 161m2; Inclusief:_x000a_-gym_x000a_-fitness"/>
    <s v="hypoth.verpand! 29-9-2017"/>
    <s v="Permanent gebouw"/>
    <n v="5916"/>
    <m/>
    <n v="2005"/>
    <s v="E"/>
    <m/>
    <x v="1"/>
    <m/>
    <m/>
    <s v=""/>
    <s v="A"/>
    <n v="0.91"/>
    <s v="lesgebouw"/>
    <n v="4"/>
    <s v="vmbo"/>
    <m/>
    <n v="1"/>
  </r>
  <r>
    <m/>
    <s v="AF10"/>
    <n v="1420"/>
    <s v="Amersfoort:"/>
    <s v="Dependance"/>
    <m/>
    <m/>
    <m/>
    <m/>
    <m/>
    <m/>
    <m/>
    <m/>
    <m/>
    <m/>
    <x v="0"/>
    <m/>
    <m/>
    <s v=""/>
    <m/>
    <m/>
    <m/>
    <m/>
    <s v="vmbo"/>
    <m/>
    <m/>
  </r>
  <r>
    <m/>
    <s v="AF10"/>
    <n v="1430"/>
    <s v="Amersfoort:"/>
    <s v="Noodgebouw"/>
    <m/>
    <m/>
    <m/>
    <m/>
    <m/>
    <m/>
    <m/>
    <m/>
    <m/>
    <m/>
    <x v="0"/>
    <m/>
    <m/>
    <s v=""/>
    <m/>
    <m/>
    <m/>
    <m/>
    <s v="vmbo"/>
    <m/>
    <m/>
  </r>
  <r>
    <n v="14"/>
    <s v="AF10"/>
    <n v="1440"/>
    <s v="Amersfoort:"/>
    <s v="Gymzaal"/>
    <m/>
    <m/>
    <s v="Gymzaal (indicatief:bg 477m2+entres.30 M2 (incl cv, incl kleedk, incl doc.kmr,excl inval.toilet, excl gang))_x000a__x000a_"/>
    <s v="hypoth.verpand! 29-9-2017"/>
    <s v="Permanent gebouw"/>
    <s v="in hfdgeb"/>
    <m/>
    <n v="2005"/>
    <s v="E"/>
    <m/>
    <x v="1"/>
    <m/>
    <m/>
    <s v=""/>
    <m/>
    <m/>
    <s v="lesgebouw"/>
    <n v="4"/>
    <s v="vmbo"/>
    <m/>
    <n v="0"/>
  </r>
  <r>
    <n v="14"/>
    <s v="AF10"/>
    <n v="1441"/>
    <s v="Amersfoort:"/>
    <s v="Gymzaal"/>
    <m/>
    <m/>
    <s v="Fitness ruimte (indicatief: 98 m2; excl gang)"/>
    <s v="hypoth.verpand! 29-9-2017"/>
    <s v="Permanent gebouw"/>
    <s v="in hfdgeb"/>
    <m/>
    <m/>
    <m/>
    <m/>
    <x v="1"/>
    <m/>
    <m/>
    <s v=""/>
    <m/>
    <m/>
    <m/>
    <m/>
    <s v="vmbo"/>
    <m/>
    <n v="0"/>
  </r>
  <r>
    <m/>
    <s v="AF10"/>
    <n v="1450"/>
    <s v="Amersfoort:"/>
    <s v="Stal/schuur"/>
    <m/>
    <m/>
    <m/>
    <m/>
    <m/>
    <m/>
    <m/>
    <m/>
    <m/>
    <m/>
    <x v="0"/>
    <m/>
    <m/>
    <s v=""/>
    <m/>
    <m/>
    <m/>
    <m/>
    <s v="vmbo"/>
    <m/>
    <m/>
  </r>
  <r>
    <m/>
    <s v="AF10"/>
    <n v="1460"/>
    <s v="Amersfoort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AF10"/>
    <n v="1470"/>
    <s v="Amersfoort:"/>
    <s v="Dierenverblijf"/>
    <m/>
    <m/>
    <s v="dierenverblijf; Inclusief:_x000a_- entree_x000a_- theorieverd (61m2)_x000a_Exclusief:_x000a_-kas"/>
    <s v="hypoth.verpand! 29-9-2017"/>
    <s v="Permanent gebouw"/>
    <n v="194"/>
    <m/>
    <n v="2005"/>
    <s v="E"/>
    <m/>
    <x v="1"/>
    <m/>
    <m/>
    <s v=""/>
    <m/>
    <m/>
    <s v="bijgebouw"/>
    <m/>
    <s v="vmbo"/>
    <m/>
    <n v="1"/>
  </r>
  <r>
    <n v="14"/>
    <s v="AF10"/>
    <n v="1480"/>
    <s v="Amersfoort:"/>
    <s v="Kas"/>
    <m/>
    <m/>
    <s v="kas"/>
    <s v="hypoth.verpand! 29-9-2017"/>
    <s v="Permanent gebouw"/>
    <n v="185"/>
    <m/>
    <n v="2005"/>
    <s v="E"/>
    <m/>
    <x v="1"/>
    <m/>
    <m/>
    <s v=""/>
    <m/>
    <m/>
    <s v="bijgebouw"/>
    <m/>
    <s v="vmbo"/>
    <m/>
    <n v="1"/>
  </r>
  <r>
    <m/>
    <s v="AF10"/>
    <n v="1490"/>
    <s v="Amersfoort: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m/>
    <s v="WA10"/>
    <n v="1500"/>
    <s v="A'dam Linnaeus:"/>
    <s v="Locatie/algemeen"/>
    <m/>
    <m/>
    <s v="----"/>
    <m/>
    <m/>
    <m/>
    <m/>
    <m/>
    <m/>
    <m/>
    <x v="0"/>
    <m/>
    <m/>
    <s v=""/>
    <m/>
    <m/>
    <m/>
    <m/>
    <s v="vmbo"/>
    <s v="Archimedesplantsoen 87, 1098  JZ  Amsterdam 0206929060"/>
    <m/>
  </r>
  <r>
    <n v="12"/>
    <s v="WA10"/>
    <n v="1510"/>
    <s v="A'dam Linnaeus:"/>
    <s v="Hoofdgebouw"/>
    <m/>
    <m/>
    <s v="Hoofdgebouw excl gym, excl kelder"/>
    <m/>
    <s v="Permanent gebouw"/>
    <n v="3887"/>
    <m/>
    <n v="1973"/>
    <s v="E"/>
    <m/>
    <x v="1"/>
    <m/>
    <m/>
    <s v=""/>
    <m/>
    <m/>
    <s v="lesgebouw"/>
    <n v="6"/>
    <s v="vmbo"/>
    <m/>
    <n v="1"/>
  </r>
  <r>
    <n v="12"/>
    <s v="WA10"/>
    <n v="1511"/>
    <s v="A'dam Linnaeus:"/>
    <s v="Hoofdgebouw"/>
    <s v="kelder"/>
    <m/>
    <s v="Kelder"/>
    <m/>
    <s v="Permanent gebouw"/>
    <n v="501"/>
    <m/>
    <n v="1973"/>
    <s v="E"/>
    <m/>
    <x v="1"/>
    <m/>
    <m/>
    <s v=""/>
    <m/>
    <m/>
    <s v="lesgeb kelder"/>
    <m/>
    <s v="vmbo"/>
    <m/>
    <n v="0"/>
  </r>
  <r>
    <m/>
    <s v="WA10"/>
    <n v="1520"/>
    <s v="A'dam Linnaeus:"/>
    <s v="Dependance"/>
    <m/>
    <m/>
    <m/>
    <m/>
    <m/>
    <m/>
    <m/>
    <m/>
    <m/>
    <m/>
    <x v="0"/>
    <m/>
    <m/>
    <s v=""/>
    <m/>
    <m/>
    <m/>
    <m/>
    <s v="vmbo"/>
    <m/>
    <m/>
  </r>
  <r>
    <m/>
    <s v="WA10"/>
    <n v="1530"/>
    <s v="A'dam Linnaeus:"/>
    <s v="Noodgebouw"/>
    <m/>
    <m/>
    <m/>
    <m/>
    <m/>
    <m/>
    <m/>
    <m/>
    <m/>
    <m/>
    <x v="0"/>
    <m/>
    <m/>
    <s v=""/>
    <m/>
    <m/>
    <m/>
    <m/>
    <s v="vmbo"/>
    <m/>
    <m/>
  </r>
  <r>
    <n v="12"/>
    <s v="WA10"/>
    <n v="1540"/>
    <s v="A'dam Linnaeus:"/>
    <s v="Gymzaal"/>
    <m/>
    <m/>
    <s v="2 inpandige gymzalen,identieke opp"/>
    <m/>
    <s v="Permanent gebouw"/>
    <n v="428"/>
    <m/>
    <n v="1973"/>
    <s v="E"/>
    <m/>
    <x v="1"/>
    <m/>
    <m/>
    <s v=""/>
    <m/>
    <m/>
    <s v="lesgebouw"/>
    <n v="6"/>
    <s v="vmbo"/>
    <m/>
    <n v="0"/>
  </r>
  <r>
    <n v="12"/>
    <s v="WA10"/>
    <n v="1541"/>
    <s v="A'dam Linnaeus:"/>
    <s v="Gymzaal"/>
    <m/>
    <m/>
    <s v="2 inpandige gymzalen,identieke opp"/>
    <m/>
    <s v="Permanent gebouw"/>
    <n v="427"/>
    <m/>
    <n v="1973"/>
    <s v="E"/>
    <m/>
    <x v="1"/>
    <m/>
    <m/>
    <s v=""/>
    <m/>
    <m/>
    <s v="lesgebouw"/>
    <n v="6"/>
    <s v="vmbo"/>
    <m/>
    <n v="0"/>
  </r>
  <r>
    <m/>
    <s v="WA10"/>
    <n v="1550"/>
    <s v="A'dam Linnaeus:"/>
    <s v="Stal/schuur"/>
    <m/>
    <m/>
    <m/>
    <m/>
    <m/>
    <m/>
    <m/>
    <m/>
    <m/>
    <m/>
    <x v="0"/>
    <m/>
    <m/>
    <s v=""/>
    <m/>
    <m/>
    <m/>
    <m/>
    <s v="vmbo"/>
    <m/>
    <m/>
  </r>
  <r>
    <m/>
    <s v="WA10"/>
    <n v="1560"/>
    <s v="A'dam Linnaeus:"/>
    <s v="Fietsenstalling"/>
    <m/>
    <m/>
    <m/>
    <m/>
    <m/>
    <m/>
    <m/>
    <m/>
    <m/>
    <m/>
    <x v="0"/>
    <m/>
    <m/>
    <s v=""/>
    <m/>
    <m/>
    <m/>
    <m/>
    <s v="vmbo"/>
    <m/>
    <m/>
  </r>
  <r>
    <m/>
    <s v="WA10"/>
    <n v="1570"/>
    <s v="A'dam Linnaeus:"/>
    <s v="Dierenverblijf"/>
    <m/>
    <m/>
    <m/>
    <m/>
    <m/>
    <m/>
    <m/>
    <m/>
    <m/>
    <m/>
    <x v="0"/>
    <m/>
    <m/>
    <s v=""/>
    <m/>
    <m/>
    <m/>
    <m/>
    <s v="vmbo"/>
    <m/>
    <m/>
  </r>
  <r>
    <m/>
    <s v="WA10"/>
    <n v="1580"/>
    <s v="A'dam Linnaeus:"/>
    <s v="Kas"/>
    <m/>
    <m/>
    <s v="Tegen gebouw"/>
    <m/>
    <s v="Permanent gebouw"/>
    <n v="636"/>
    <m/>
    <n v="1986"/>
    <s v="E"/>
    <m/>
    <x v="1"/>
    <m/>
    <m/>
    <s v=""/>
    <m/>
    <m/>
    <s v="bijgebouw"/>
    <m/>
    <s v="vmbo"/>
    <m/>
    <n v="1"/>
  </r>
  <r>
    <m/>
    <s v="WA10"/>
    <n v="1590"/>
    <s v="A'dam Linnaeus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SL10"/>
    <n v="1600"/>
    <s v="A'dam Sloten:"/>
    <s v="Locatie/algemeen"/>
    <m/>
    <m/>
    <s v="----"/>
    <s v="hypoth.verpand! 29-9-2017"/>
    <m/>
    <m/>
    <m/>
    <m/>
    <m/>
    <m/>
    <x v="0"/>
    <m/>
    <m/>
    <s v=""/>
    <m/>
    <m/>
    <m/>
    <m/>
    <s v="vmbo"/>
    <s v="Jan van Zutphenstraat 60, 1069  RS  Amsterdam 0206190255"/>
    <m/>
  </r>
  <r>
    <n v="14"/>
    <s v="SL10"/>
    <n v="1610"/>
    <s v="A'dam Sloten:"/>
    <s v="Hoofdgebouw"/>
    <m/>
    <m/>
    <s v="Hoofdgebouw (bg 1862m2+1e 1033m2); Paviljoen B (kantine) + C (lesvleugel)"/>
    <s v="hypoth.verpand! 29-9-2017"/>
    <s v="Permanent gebouw"/>
    <n v="2895"/>
    <m/>
    <n v="2001"/>
    <s v="E"/>
    <m/>
    <x v="1"/>
    <m/>
    <m/>
    <s v=""/>
    <s v="A"/>
    <n v="0.99"/>
    <s v="lesgebouw"/>
    <n v="4"/>
    <s v="vmbo"/>
    <m/>
    <n v="1"/>
  </r>
  <r>
    <n v="14"/>
    <s v="SL10"/>
    <n v="1611"/>
    <s v="A'dam Sloten:"/>
    <s v="Hoofdgebouw"/>
    <m/>
    <m/>
    <s v="Langgerekt lesgebouw langs appartementencomplex (bg 602m2+entres.111m2); Paviljoen D,samen met kas"/>
    <s v="hypoth.verpand! 29-9-2017"/>
    <s v="Permanent gebouw"/>
    <n v="713"/>
    <m/>
    <n v="2001"/>
    <s v="E"/>
    <m/>
    <x v="1"/>
    <m/>
    <m/>
    <s v=""/>
    <s v="[B]"/>
    <n v="1.07"/>
    <s v="lesgebouw"/>
    <n v="4"/>
    <s v="vmbo"/>
    <m/>
    <n v="1"/>
  </r>
  <r>
    <m/>
    <s v="SL10"/>
    <n v="1620"/>
    <s v="A'dam Sloten:"/>
    <s v="Dependance"/>
    <m/>
    <m/>
    <m/>
    <m/>
    <m/>
    <m/>
    <m/>
    <m/>
    <m/>
    <m/>
    <x v="0"/>
    <m/>
    <m/>
    <s v=""/>
    <m/>
    <m/>
    <m/>
    <m/>
    <s v="vmbo"/>
    <m/>
    <m/>
  </r>
  <r>
    <m/>
    <s v="SL10"/>
    <n v="1630"/>
    <s v="A'dam Sloten:"/>
    <s v="Noodgebouw"/>
    <m/>
    <m/>
    <m/>
    <m/>
    <m/>
    <m/>
    <m/>
    <m/>
    <m/>
    <m/>
    <x v="0"/>
    <m/>
    <m/>
    <s v=""/>
    <m/>
    <m/>
    <m/>
    <m/>
    <s v="vmbo"/>
    <m/>
    <m/>
  </r>
  <r>
    <n v="14"/>
    <s v="SL10"/>
    <n v="1640"/>
    <s v="A'dam Sloten:"/>
    <s v="Gymzaal"/>
    <m/>
    <m/>
    <s v="Gymzalen incl bergingen; (bg 526m2+1e 196m2); Paviljoen A"/>
    <s v="hypoth.verpand! 29-9-2017"/>
    <s v="Permanent gebouw"/>
    <n v="722"/>
    <m/>
    <n v="2000"/>
    <s v="E"/>
    <m/>
    <x v="1"/>
    <m/>
    <m/>
    <s v=""/>
    <s v="[A]"/>
    <n v="1.01"/>
    <s v="lesgebouw"/>
    <n v="4"/>
    <s v="vmbo"/>
    <m/>
    <n v="1"/>
  </r>
  <r>
    <m/>
    <s v="SL10"/>
    <n v="1650"/>
    <s v="A'dam Sloten:"/>
    <s v="Stal/schuur"/>
    <m/>
    <m/>
    <m/>
    <m/>
    <m/>
    <m/>
    <m/>
    <m/>
    <m/>
    <m/>
    <x v="0"/>
    <m/>
    <m/>
    <s v=""/>
    <m/>
    <m/>
    <m/>
    <m/>
    <s v="vmbo"/>
    <m/>
    <m/>
  </r>
  <r>
    <m/>
    <s v="SL10"/>
    <n v="1660"/>
    <s v="A'dam Sloten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SL10"/>
    <n v="1670"/>
    <s v="A'dam Sloten:"/>
    <s v="Dierenverblijf"/>
    <m/>
    <m/>
    <s v="Dierenverblijf (bg 207m2+1e 27m2)"/>
    <s v="hypoth.verpand! 29-9-2017"/>
    <s v="Permanent gebouw"/>
    <n v="234"/>
    <m/>
    <n v="2001"/>
    <s v="E"/>
    <m/>
    <x v="1"/>
    <m/>
    <m/>
    <s v=""/>
    <m/>
    <m/>
    <s v="bijgebouw"/>
    <m/>
    <s v="vmbo"/>
    <m/>
    <n v="1"/>
  </r>
  <r>
    <n v="14"/>
    <s v="SL10"/>
    <n v="1680"/>
    <s v="A'dam Sloten:"/>
    <s v="Kas"/>
    <m/>
    <m/>
    <s v="Kas; Paviljoen D, samen met deel 1.611"/>
    <s v="hypoth.verpand! 29-9-2017"/>
    <s v="Permanent gebouw"/>
    <n v="337"/>
    <m/>
    <n v="2001"/>
    <s v="E"/>
    <m/>
    <x v="1"/>
    <m/>
    <m/>
    <s v=""/>
    <s v="[B]"/>
    <n v="1.07"/>
    <s v="bijgebouw"/>
    <m/>
    <s v="vmbo"/>
    <m/>
    <n v="1"/>
  </r>
  <r>
    <m/>
    <s v="SL10"/>
    <n v="1690"/>
    <s v="A'dam Sloten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BO10"/>
    <n v="1700"/>
    <s v="Boskoop:"/>
    <s v="Locatie/algemeen"/>
    <m/>
    <m/>
    <s v="----"/>
    <m/>
    <m/>
    <m/>
    <m/>
    <m/>
    <m/>
    <m/>
    <x v="0"/>
    <m/>
    <m/>
    <s v=""/>
    <m/>
    <m/>
    <m/>
    <m/>
    <s v="vmbo"/>
    <s v="Zijde 105, 2771  EV  Boskoop 0172213456"/>
    <m/>
  </r>
  <r>
    <n v="14"/>
    <s v="BO10"/>
    <n v="1710"/>
    <s v="Boskoop:"/>
    <s v="Hoofdgebouw"/>
    <m/>
    <m/>
    <s v="bg 1874m2, 1e verd 1628m2,2e verd 199m2; incl gymzaal (oplevering juli 2014)"/>
    <s v="hypoth.verpand! 29-9-2017"/>
    <s v="Permanent gebouw"/>
    <n v="3701"/>
    <m/>
    <n v="2014"/>
    <s v="E"/>
    <m/>
    <x v="1"/>
    <m/>
    <m/>
    <s v=""/>
    <m/>
    <m/>
    <s v="lesgebouw"/>
    <n v="4"/>
    <s v="vmbo"/>
    <s v="Zijde 105, 2771  EV  Boskoop 0172213456"/>
    <n v="1"/>
  </r>
  <r>
    <n v="14"/>
    <s v="BO10"/>
    <n v="1711"/>
    <s v="Boskoop:"/>
    <s v="Hoofdgebouw"/>
    <s v="kelder"/>
    <m/>
    <s v="gesloopt vanaf oktober 2013"/>
    <s v="hypoth.verpand! 29-9-2017"/>
    <m/>
    <m/>
    <m/>
    <m/>
    <m/>
    <m/>
    <x v="2"/>
    <m/>
    <m/>
    <s v=""/>
    <m/>
    <m/>
    <m/>
    <m/>
    <s v="vmbo"/>
    <m/>
    <m/>
  </r>
  <r>
    <n v="9"/>
    <s v="BO10"/>
    <n v="1720"/>
    <s v="Boskoop:"/>
    <s v="Dependance"/>
    <m/>
    <m/>
    <s v="Zwarte pad; oud door nieuw vervangen eind 2013 (oplevering 27-11-2013)"/>
    <m/>
    <s v="Permanent gebouw"/>
    <n v="161"/>
    <m/>
    <n v="2013"/>
    <s v="E"/>
    <m/>
    <x v="1"/>
    <m/>
    <m/>
    <s v=""/>
    <m/>
    <m/>
    <s v="lesgebouw"/>
    <n v="4"/>
    <s v="vmbo"/>
    <s v="Zwarte Pad 1, Boskoop"/>
    <n v="1"/>
  </r>
  <r>
    <n v="9"/>
    <s v="BO10"/>
    <n v="1730"/>
    <s v="Boskoop:"/>
    <s v="Noodgebouw"/>
    <m/>
    <m/>
    <m/>
    <m/>
    <m/>
    <m/>
    <m/>
    <m/>
    <m/>
    <m/>
    <x v="0"/>
    <m/>
    <m/>
    <s v=""/>
    <m/>
    <m/>
    <m/>
    <m/>
    <s v="vmbo"/>
    <m/>
    <m/>
  </r>
  <r>
    <n v="10"/>
    <s v="BO10"/>
    <n v="1732"/>
    <s v="Boskoop:"/>
    <s v="Noodgebouw"/>
    <m/>
    <m/>
    <m/>
    <m/>
    <m/>
    <m/>
    <m/>
    <m/>
    <m/>
    <m/>
    <x v="0"/>
    <m/>
    <m/>
    <m/>
    <m/>
    <m/>
    <m/>
    <m/>
    <m/>
    <m/>
    <m/>
  </r>
  <r>
    <n v="14"/>
    <s v="BO10"/>
    <n v="1740"/>
    <s v="Boskoop:"/>
    <s v="Gymzaal"/>
    <m/>
    <m/>
    <s v="Gymzaal in hoofdgebouw, zie 1.710. Indicatief 524m excl fitnessruimte, incl bergzolder"/>
    <s v="hypoth.verpand! 29-9-2017"/>
    <s v="Permanent gebouw"/>
    <s v="in hfdgeb"/>
    <m/>
    <n v="2014"/>
    <s v="E"/>
    <m/>
    <x v="1"/>
    <m/>
    <m/>
    <s v=""/>
    <m/>
    <m/>
    <s v="lesgebouw"/>
    <n v="4"/>
    <s v="vmbo"/>
    <m/>
    <n v="0"/>
  </r>
  <r>
    <n v="14"/>
    <s v="BO10"/>
    <n v="1741"/>
    <s v="Boskoop:"/>
    <s v="Gymzaal"/>
    <m/>
    <m/>
    <s v="Fitness ruimte (indicatief: 22 m2)"/>
    <s v="hypoth.verpand! 29-9-2017"/>
    <s v="Permanent gebouw"/>
    <s v="in hfdgeb"/>
    <m/>
    <n v="2014"/>
    <s v="E"/>
    <m/>
    <x v="1"/>
    <m/>
    <m/>
    <s v=""/>
    <m/>
    <m/>
    <s v="lesgebouw"/>
    <n v="4"/>
    <s v="vmbo"/>
    <m/>
    <n v="0"/>
  </r>
  <r>
    <n v="14"/>
    <s v="BO10"/>
    <n v="1750"/>
    <s v="Boskoop:"/>
    <s v="Stal/schuur"/>
    <s v="A&amp;O"/>
    <m/>
    <s v="( gebouw 1780) gedeelte A&amp;O in kas/loodsgebouw;totale gebouw incl kasgedeelte= 256m2 zie ook 1.780"/>
    <s v="hypoth.verpand! 29-9-2017"/>
    <s v="Permanent gebouw"/>
    <n v="129"/>
    <m/>
    <n v="2014"/>
    <s v="E"/>
    <m/>
    <x v="1"/>
    <m/>
    <m/>
    <s v=""/>
    <m/>
    <m/>
    <s v="bijgebouw"/>
    <m/>
    <s v="vmbo"/>
    <m/>
    <n v="1"/>
  </r>
  <r>
    <n v="14"/>
    <s v="BO10"/>
    <n v="1751"/>
    <s v="Boskoop:"/>
    <s v="Stal/schuur"/>
    <s v="Bijenstal"/>
    <m/>
    <s v="Bijenstal Zwarte Pad 1"/>
    <s v="hypoth.verpand! 29-9-2017"/>
    <s v="Permanent gebouw"/>
    <n v="54"/>
    <m/>
    <n v="2015"/>
    <s v="E"/>
    <m/>
    <x v="3"/>
    <m/>
    <m/>
    <s v=""/>
    <m/>
    <m/>
    <s v="bijgebouw"/>
    <m/>
    <s v="vmbo"/>
    <m/>
    <n v="1"/>
  </r>
  <r>
    <n v="14"/>
    <s v="BO10"/>
    <n v="1760"/>
    <s v="Boskoop:"/>
    <s v="Fietsenstalling"/>
    <m/>
    <m/>
    <s v="overdekte docenten fietsenstalling"/>
    <s v="hypoth.verpand! 29-9-2017"/>
    <s v="Permanent gebouw"/>
    <n v="30"/>
    <m/>
    <n v="2014"/>
    <s v="E"/>
    <m/>
    <x v="2"/>
    <m/>
    <m/>
    <s v=""/>
    <m/>
    <m/>
    <s v="fietsenstalling"/>
    <m/>
    <s v="vmbo"/>
    <m/>
    <n v="1"/>
  </r>
  <r>
    <n v="14"/>
    <s v="BO10"/>
    <n v="1771"/>
    <s v="Boskoop:"/>
    <s v="Dierenverblijf"/>
    <m/>
    <m/>
    <s v="dierenverblijf incl instructieruimte/terrariaruimte e.d.; beg gr: 95M2; zolder verdieping 52m2"/>
    <s v="hypoth.verpand! 29-9-2017"/>
    <s v="Permanent gebouw"/>
    <n v="147"/>
    <m/>
    <n v="2014"/>
    <s v="E"/>
    <m/>
    <x v="1"/>
    <m/>
    <m/>
    <s v=""/>
    <m/>
    <m/>
    <s v="bijgebouw"/>
    <m/>
    <s v="vmbo"/>
    <m/>
    <n v="1"/>
  </r>
  <r>
    <n v="14"/>
    <s v="BO10"/>
    <n v="1780"/>
    <s v="Boskoop:"/>
    <s v="Kas"/>
    <m/>
    <m/>
    <s v="Gedeelte kas in kas/loodsgebouw; totale gebouw incl loodsgedeelte = 256m2; zie ook 1.750"/>
    <s v="hypoth.verpand! 29-9-2017"/>
    <s v="Permanent gebouw"/>
    <n v="126"/>
    <m/>
    <n v="2014"/>
    <s v="E"/>
    <m/>
    <x v="1"/>
    <m/>
    <m/>
    <s v=""/>
    <m/>
    <m/>
    <s v="bijgebouw"/>
    <m/>
    <s v="vmbo"/>
    <m/>
    <n v="1"/>
  </r>
  <r>
    <m/>
    <s v="BO10"/>
    <n v="1790"/>
    <s v="Boskoop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BR10"/>
    <n v="1800"/>
    <s v="Brielle:"/>
    <s v="Locatie/algemeen"/>
    <m/>
    <m/>
    <s v="----"/>
    <m/>
    <m/>
    <m/>
    <m/>
    <m/>
    <m/>
    <m/>
    <x v="0"/>
    <m/>
    <m/>
    <s v=""/>
    <m/>
    <m/>
    <m/>
    <m/>
    <s v="vmbo"/>
    <s v="Anna Hoevestraat 2, 3232  VC  Brielle 0181413088"/>
    <m/>
  </r>
  <r>
    <n v="14"/>
    <s v="BR10"/>
    <n v="1810"/>
    <s v="Brielle:"/>
    <s v="Hoofdgebouw"/>
    <m/>
    <m/>
    <s v="Hoofdgebouwbg:3629m2+1e 2781m2;Inclusief:_x000a_-dubbele gymzaal_x000a_-verhuur ruimte aan aquariumvereniging (ca 37m2)_x000a_Exclusief_x000a_-overdekte fietsenstalling"/>
    <m/>
    <s v="Permanent gebouw"/>
    <n v="6410"/>
    <m/>
    <n v="1982"/>
    <s v="E"/>
    <s v="VH"/>
    <x v="1"/>
    <n v="37"/>
    <m/>
    <s v=""/>
    <m/>
    <m/>
    <s v="lesgebouw"/>
    <n v="4"/>
    <s v="vmbo"/>
    <m/>
    <n v="1"/>
  </r>
  <r>
    <m/>
    <s v="BR10"/>
    <n v="1820"/>
    <s v="Brielle:"/>
    <s v="Dependance"/>
    <m/>
    <m/>
    <m/>
    <m/>
    <m/>
    <m/>
    <m/>
    <m/>
    <m/>
    <m/>
    <x v="0"/>
    <m/>
    <m/>
    <s v=""/>
    <m/>
    <m/>
    <m/>
    <m/>
    <s v="vmbo"/>
    <m/>
    <m/>
  </r>
  <r>
    <m/>
    <s v="BR10"/>
    <n v="1830"/>
    <s v="Brielle:"/>
    <s v="Noodgebouw"/>
    <m/>
    <m/>
    <m/>
    <m/>
    <m/>
    <m/>
    <m/>
    <m/>
    <m/>
    <m/>
    <x v="0"/>
    <m/>
    <m/>
    <s v=""/>
    <m/>
    <m/>
    <m/>
    <m/>
    <s v="vmbo"/>
    <m/>
    <m/>
  </r>
  <r>
    <n v="14"/>
    <s v="BR10"/>
    <n v="1840"/>
    <s v="Brielle:"/>
    <s v="Gymzaal"/>
    <m/>
    <m/>
    <s v="Inpandig (2 zalen met flexibele tussenwand) indicatief  820m2;excl gang)"/>
    <m/>
    <s v="Permanent gebouw"/>
    <s v="in hfdgeb"/>
    <m/>
    <n v="1982"/>
    <s v="E"/>
    <m/>
    <x v="1"/>
    <m/>
    <m/>
    <s v=""/>
    <m/>
    <m/>
    <s v="lesgebouw"/>
    <n v="4"/>
    <s v="vmbo"/>
    <m/>
    <n v="0"/>
  </r>
  <r>
    <n v="14"/>
    <s v="BR10"/>
    <n v="1850"/>
    <s v="Brielle:"/>
    <s v="Stal/schuur"/>
    <s v="A&amp;O"/>
    <m/>
    <s v="loods A&amp;O"/>
    <m/>
    <s v="Permanent gebouw"/>
    <n v="236.76369600000001"/>
    <m/>
    <n v="2015"/>
    <s v="E"/>
    <m/>
    <x v="1"/>
    <m/>
    <m/>
    <s v=""/>
    <m/>
    <m/>
    <s v="bijgebouw"/>
    <m/>
    <s v="vmbo"/>
    <m/>
    <n v="1"/>
  </r>
  <r>
    <n v="14"/>
    <s v="BR10"/>
    <n v="1860"/>
    <s v="Brielle:"/>
    <s v="Fietsenstalling"/>
    <m/>
    <m/>
    <s v="Open fietsenstalling op beg. Onder verdieping/gym"/>
    <m/>
    <s v="Permanent gebouw"/>
    <n v="470"/>
    <m/>
    <n v="1982"/>
    <s v="E"/>
    <m/>
    <x v="3"/>
    <m/>
    <m/>
    <s v=""/>
    <m/>
    <m/>
    <s v="bijz.element"/>
    <m/>
    <s v="vmbo"/>
    <m/>
    <n v="0"/>
  </r>
  <r>
    <n v="14"/>
    <s v="BR10"/>
    <n v="1861"/>
    <s v="Brielle:"/>
    <s v="Fietsenstalling"/>
    <m/>
    <m/>
    <s v="overdekte fietsenstalling"/>
    <m/>
    <s v="Permanent gebouw"/>
    <n v="191"/>
    <m/>
    <s v="??"/>
    <s v="E"/>
    <m/>
    <x v="2"/>
    <m/>
    <m/>
    <s v=""/>
    <m/>
    <m/>
    <s v="fietsenstalling"/>
    <m/>
    <s v="vmbo"/>
    <m/>
    <n v="1"/>
  </r>
  <r>
    <n v="14"/>
    <s v="BR10"/>
    <n v="1870"/>
    <s v="Brielle:"/>
    <s v="Dierenverblijf"/>
    <m/>
    <m/>
    <s v="diereninstructieverblijf"/>
    <m/>
    <s v="Permanent gebouw"/>
    <n v="96"/>
    <m/>
    <n v="1990"/>
    <s v="E"/>
    <m/>
    <x v="4"/>
    <m/>
    <m/>
    <s v=""/>
    <m/>
    <m/>
    <s v="bijgebouw"/>
    <m/>
    <s v="vmbo"/>
    <m/>
    <n v="1"/>
  </r>
  <r>
    <n v="14"/>
    <s v="BR10"/>
    <n v="1871"/>
    <s v="Brielle:"/>
    <s v="Dierenverblijf"/>
    <m/>
    <m/>
    <s v="diereninstructieverblijf"/>
    <m/>
    <s v="Permanent gebouw"/>
    <n v="84"/>
    <m/>
    <n v="1996"/>
    <s v="E"/>
    <m/>
    <x v="4"/>
    <m/>
    <m/>
    <s v=""/>
    <m/>
    <m/>
    <s v="bijgebouw"/>
    <m/>
    <s v="vmbo"/>
    <m/>
    <n v="1"/>
  </r>
  <r>
    <n v="14"/>
    <s v="BR10"/>
    <n v="1872"/>
    <s v="Brielle:"/>
    <s v="Dierenverblijf"/>
    <m/>
    <m/>
    <s v="Kippenhok"/>
    <m/>
    <s v="Permanent gebouw"/>
    <n v="18"/>
    <m/>
    <n v="1990"/>
    <s v="E"/>
    <m/>
    <x v="2"/>
    <m/>
    <m/>
    <s v=""/>
    <m/>
    <m/>
    <s v="bijgebouw"/>
    <m/>
    <s v="vmbo"/>
    <m/>
    <n v="1"/>
  </r>
  <r>
    <n v="14"/>
    <s v="BR10"/>
    <n v="1880"/>
    <s v="Brielle:"/>
    <s v="Kas"/>
    <m/>
    <m/>
    <s v="Kas"/>
    <m/>
    <s v="Permanent gebouw"/>
    <n v="59"/>
    <m/>
    <n v="2015"/>
    <s v="E"/>
    <m/>
    <x v="1"/>
    <m/>
    <m/>
    <s v=""/>
    <m/>
    <m/>
    <s v="bijgebouw"/>
    <m/>
    <s v="vmbo"/>
    <m/>
    <n v="1"/>
  </r>
  <r>
    <n v="12"/>
    <s v="BR10"/>
    <n v="1881"/>
    <s v="Brielle:"/>
    <s v="Kas; tunnelkas"/>
    <m/>
    <m/>
    <m/>
    <m/>
    <m/>
    <m/>
    <m/>
    <m/>
    <m/>
    <m/>
    <x v="0"/>
    <m/>
    <m/>
    <s v=""/>
    <m/>
    <m/>
    <m/>
    <m/>
    <s v="vmbo"/>
    <m/>
    <m/>
  </r>
  <r>
    <m/>
    <s v="BR10"/>
    <n v="1890"/>
    <s v="Brielle: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n v="14"/>
    <s v="MS10"/>
    <n v="1900"/>
    <s v="DH Madestein:"/>
    <s v="Locatie/algemeen"/>
    <m/>
    <m/>
    <s v="----"/>
    <s v="hypoth.verpand! 29-9-2017"/>
    <m/>
    <m/>
    <m/>
    <m/>
    <m/>
    <m/>
    <x v="0"/>
    <m/>
    <m/>
    <s v=""/>
    <m/>
    <m/>
    <m/>
    <m/>
    <s v="vmbo"/>
    <s v="Madesteinweg 25, 2553  EC  Den Haag 070440 06 25"/>
    <m/>
  </r>
  <r>
    <n v="14"/>
    <s v="MS10"/>
    <n v="1910"/>
    <s v="DH Madestein:"/>
    <s v="Hoofdgebouw"/>
    <m/>
    <m/>
    <s v="Hoofdgebouw; bg 2776m2;entres.104m2;1e 1006m2 inclusief:_x000a_-gymzaal"/>
    <s v="hypoth.verpand! 29-9-2017"/>
    <s v="Permanent gebouw"/>
    <n v="3886"/>
    <m/>
    <s v="1974_x000a_renov: 2012"/>
    <s v="E"/>
    <m/>
    <x v="1"/>
    <m/>
    <m/>
    <s v=""/>
    <m/>
    <m/>
    <s v="lesgebouw"/>
    <n v="4"/>
    <s v="vmbo"/>
    <m/>
    <n v="1"/>
  </r>
  <r>
    <n v="6"/>
    <s v="MS10"/>
    <n v="1911"/>
    <s v="DH Madestein:"/>
    <s v="Hoofdgebouw"/>
    <m/>
    <m/>
    <m/>
    <m/>
    <m/>
    <m/>
    <m/>
    <m/>
    <m/>
    <m/>
    <x v="0"/>
    <m/>
    <m/>
    <s v=""/>
    <m/>
    <m/>
    <m/>
    <m/>
    <s v="vmbo"/>
    <m/>
    <m/>
  </r>
  <r>
    <m/>
    <s v="MS10"/>
    <n v="1920"/>
    <s v="DH Madestein:"/>
    <s v="Dependance"/>
    <m/>
    <m/>
    <m/>
    <m/>
    <m/>
    <m/>
    <m/>
    <m/>
    <m/>
    <m/>
    <x v="0"/>
    <m/>
    <m/>
    <s v=""/>
    <m/>
    <m/>
    <m/>
    <m/>
    <s v="vmbo"/>
    <m/>
    <m/>
  </r>
  <r>
    <n v="6"/>
    <s v="MS10"/>
    <n v="1921"/>
    <s v="DH Madestein:"/>
    <s v="Dierenverblijf"/>
    <m/>
    <m/>
    <m/>
    <m/>
    <m/>
    <m/>
    <m/>
    <m/>
    <m/>
    <m/>
    <x v="0"/>
    <m/>
    <m/>
    <s v=""/>
    <m/>
    <m/>
    <m/>
    <m/>
    <s v="vmbo"/>
    <m/>
    <m/>
  </r>
  <r>
    <n v="5"/>
    <s v="MS10"/>
    <n v="1930"/>
    <s v="DH Madestein:"/>
    <s v="Noodgebouw"/>
    <m/>
    <m/>
    <m/>
    <m/>
    <m/>
    <m/>
    <m/>
    <m/>
    <m/>
    <m/>
    <x v="0"/>
    <m/>
    <m/>
    <s v=""/>
    <m/>
    <m/>
    <m/>
    <m/>
    <s v="vmbo"/>
    <m/>
    <m/>
  </r>
  <r>
    <n v="14"/>
    <s v="MS10"/>
    <n v="1940"/>
    <s v="DH Madestein:"/>
    <s v="Gymzaal"/>
    <m/>
    <m/>
    <s v="Inpandige zaal  (indicatief:467m2 excl gang)"/>
    <s v="hypoth.verpand! 29-9-2017"/>
    <s v="Permanent gebouw"/>
    <s v="in hfdgeb"/>
    <m/>
    <n v="1974"/>
    <s v="E"/>
    <m/>
    <x v="1"/>
    <m/>
    <m/>
    <s v=""/>
    <m/>
    <m/>
    <s v="lesgebouw"/>
    <n v="4"/>
    <s v="vmbo"/>
    <m/>
    <n v="0"/>
  </r>
  <r>
    <n v="14"/>
    <s v="MS10"/>
    <n v="1950"/>
    <s v="DH Madestein:"/>
    <s v="Stal/schuur"/>
    <m/>
    <m/>
    <s v="hooiopslag"/>
    <s v="hypoth.verpand! 29-9-2017"/>
    <s v="Permanent gebouw"/>
    <n v="10"/>
    <m/>
    <n v="2000"/>
    <s v="E"/>
    <m/>
    <x v="2"/>
    <m/>
    <m/>
    <s v=""/>
    <m/>
    <m/>
    <s v="bijgebouw"/>
    <m/>
    <s v="vmbo"/>
    <m/>
    <n v="1"/>
  </r>
  <r>
    <m/>
    <s v="MS10"/>
    <n v="1960"/>
    <s v="DH Madestein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MS10"/>
    <n v="1970"/>
    <s v="DH Madestein:"/>
    <s v="Dierenverblijf"/>
    <m/>
    <m/>
    <s v="gehele buitenverblijf incl instructieruimten; bg 197m2+entres.44m2"/>
    <s v="hypoth.verpand! 29-9-2017"/>
    <s v="Permanent gebouw"/>
    <n v="241"/>
    <m/>
    <n v="2011"/>
    <s v="E"/>
    <m/>
    <x v="1"/>
    <m/>
    <m/>
    <s v=""/>
    <m/>
    <m/>
    <s v="bijgebouw"/>
    <m/>
    <s v="vmbo"/>
    <m/>
    <n v="1"/>
  </r>
  <r>
    <n v="14"/>
    <s v="MS10"/>
    <n v="1980"/>
    <s v="DH Madestein:"/>
    <s v="Kas"/>
    <m/>
    <m/>
    <s v="nieuwe kas "/>
    <s v="hypoth.verpand! 29-9-2017"/>
    <s v="Permanent gebouw"/>
    <n v="260"/>
    <m/>
    <n v="2011"/>
    <s v="E"/>
    <m/>
    <x v="1"/>
    <m/>
    <m/>
    <s v=""/>
    <m/>
    <m/>
    <s v="bijgebouw"/>
    <m/>
    <s v="vmbo"/>
    <m/>
    <n v="1"/>
  </r>
  <r>
    <m/>
    <s v="MS10"/>
    <n v="1990"/>
    <s v="DH Madestein:"/>
    <s v="Terrein"/>
    <m/>
    <m/>
    <s v="terrein; geen opmerkingen"/>
    <m/>
    <m/>
    <m/>
    <m/>
    <m/>
    <m/>
    <m/>
    <x v="0"/>
    <m/>
    <m/>
    <s v=""/>
    <m/>
    <m/>
    <m/>
    <m/>
    <s v="vmbo"/>
    <m/>
    <m/>
  </r>
  <r>
    <n v="14"/>
    <s v="WV10"/>
    <n v="2000"/>
    <s v="DH Westvliet:"/>
    <s v="Locatie/algemeen"/>
    <m/>
    <m/>
    <s v="----"/>
    <m/>
    <m/>
    <m/>
    <m/>
    <m/>
    <m/>
    <m/>
    <x v="0"/>
    <m/>
    <m/>
    <s v=""/>
    <m/>
    <m/>
    <m/>
    <m/>
    <s v="vmbo"/>
    <s v="Westvlietweg 42, 2491 EC  Den Haag 070-3864228"/>
    <m/>
  </r>
  <r>
    <n v="14"/>
    <s v="WV10"/>
    <n v="2010"/>
    <s v="DH Westvliet:"/>
    <s v="Hoofdgebouw"/>
    <m/>
    <m/>
    <s v="Hoofdgebouw (bg 2671+2476m2+867m2), inclusief:_x000a_-dubbele gymzaal_x000a_-kas_x000a_-dierenverblijf_x000a_-extra uitbreiding 2013 onder luifel pleinzijde ca 93m2) "/>
    <s v="hypoth.verpand! 29-9-2017"/>
    <s v="Permanent gebouw"/>
    <n v="6014"/>
    <m/>
    <s v="2009; _x000a_uitbr 2013"/>
    <s v="E"/>
    <m/>
    <x v="1"/>
    <m/>
    <m/>
    <s v=""/>
    <s v="A"/>
    <n v="0.65"/>
    <s v="lesgeb+mix"/>
    <n v="4"/>
    <s v="vmbo"/>
    <m/>
    <n v="1"/>
  </r>
  <r>
    <n v="14"/>
    <s v="WV10"/>
    <n v="2011"/>
    <s v="DH Westvliet:"/>
    <s v="Hoofdgebouw"/>
    <m/>
    <m/>
    <s v="Sprinklerhuisje (techn.ruimte)"/>
    <s v="hypoth.verpand! 29-9-2017"/>
    <s v="Permanent gebouw"/>
    <n v="16"/>
    <m/>
    <n v="2009"/>
    <s v="E"/>
    <m/>
    <x v="3"/>
    <m/>
    <m/>
    <s v=""/>
    <m/>
    <m/>
    <s v="techn gebouw"/>
    <n v="4"/>
    <s v="vmbo"/>
    <m/>
    <n v="1"/>
  </r>
  <r>
    <m/>
    <s v="WV10"/>
    <n v="2020"/>
    <s v="DH Westvliet:"/>
    <s v="Dependance"/>
    <m/>
    <m/>
    <m/>
    <m/>
    <m/>
    <m/>
    <m/>
    <m/>
    <m/>
    <m/>
    <x v="0"/>
    <m/>
    <m/>
    <s v=""/>
    <m/>
    <m/>
    <m/>
    <m/>
    <s v="vmbo"/>
    <m/>
    <m/>
  </r>
  <r>
    <m/>
    <s v="WV10"/>
    <n v="2030"/>
    <s v="DH Westvliet:"/>
    <s v="Noodgebouw"/>
    <m/>
    <m/>
    <m/>
    <m/>
    <m/>
    <m/>
    <m/>
    <m/>
    <m/>
    <m/>
    <x v="0"/>
    <m/>
    <m/>
    <s v=""/>
    <m/>
    <m/>
    <m/>
    <m/>
    <s v="vmbo"/>
    <m/>
    <m/>
  </r>
  <r>
    <n v="14"/>
    <s v="WV10"/>
    <n v="2040"/>
    <s v="DH Westvliet:"/>
    <s v="Gymzaal"/>
    <m/>
    <m/>
    <s v="Inpandig (2 zalen met flexibele tussenwand)_x000a_indicatief: 614m2 excl gang"/>
    <s v="hypoth.verpand! 29-9-2017"/>
    <s v="Permanent gebouw"/>
    <s v="in hfdgeb"/>
    <m/>
    <n v="2009"/>
    <s v="E"/>
    <m/>
    <x v="1"/>
    <m/>
    <m/>
    <s v=""/>
    <m/>
    <m/>
    <s v="lesgebouw"/>
    <n v="4"/>
    <s v="vmbo"/>
    <m/>
    <n v="0"/>
  </r>
  <r>
    <m/>
    <s v="WV10"/>
    <n v="2050"/>
    <s v="DH Westvliet:"/>
    <s v="Stal/schuur"/>
    <m/>
    <m/>
    <m/>
    <m/>
    <m/>
    <m/>
    <m/>
    <m/>
    <m/>
    <m/>
    <x v="0"/>
    <m/>
    <m/>
    <s v=""/>
    <m/>
    <m/>
    <m/>
    <m/>
    <s v="vmbo"/>
    <m/>
    <m/>
  </r>
  <r>
    <m/>
    <s v="WV10"/>
    <n v="2060"/>
    <s v="DH Westvliet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WV10"/>
    <n v="2070"/>
    <s v="DH Westvliet:"/>
    <s v="Dierenverblijf"/>
    <m/>
    <m/>
    <s v="Inpandig!! (indicatief: 287m2)"/>
    <s v="hypoth.verpand! 29-9-2017"/>
    <s v="Permanent gebouw"/>
    <s v="in hfdgeb"/>
    <m/>
    <m/>
    <m/>
    <m/>
    <x v="1"/>
    <m/>
    <m/>
    <s v=""/>
    <m/>
    <m/>
    <s v="bijgebouw"/>
    <m/>
    <s v="vmbo"/>
    <m/>
    <n v="0"/>
  </r>
  <r>
    <n v="14"/>
    <s v="WV10"/>
    <n v="2071"/>
    <s v="DH Westvliet:"/>
    <s v="Dierenverblijf"/>
    <m/>
    <m/>
    <s v="dierenbuitenverblijf (kippenhok/voiliere e.d.)"/>
    <s v="hypoth.verpand! 29-9-2017"/>
    <s v="Permanent gebouw"/>
    <n v="30"/>
    <m/>
    <n v="2013"/>
    <s v="E"/>
    <m/>
    <x v="2"/>
    <m/>
    <m/>
    <s v=""/>
    <m/>
    <m/>
    <s v="bijgebouw"/>
    <m/>
    <s v="vmbo"/>
    <m/>
    <n v="1"/>
  </r>
  <r>
    <n v="14"/>
    <s v="WV10"/>
    <n v="2080"/>
    <s v="DH Westvliet:"/>
    <s v="Kas"/>
    <m/>
    <m/>
    <s v="nieuwbouwkas; op 1e verdieping; (indicatief 169m2)"/>
    <s v="hypoth.verpand! 29-9-2017"/>
    <s v="Permanent gebouw"/>
    <s v="in hfdgeb"/>
    <m/>
    <n v="2009"/>
    <s v="E"/>
    <m/>
    <x v="1"/>
    <m/>
    <m/>
    <s v=""/>
    <m/>
    <m/>
    <s v="bijgebouw"/>
    <m/>
    <s v="vmbo"/>
    <m/>
    <n v="1"/>
  </r>
  <r>
    <n v="14"/>
    <s v="WV10"/>
    <n v="2081"/>
    <s v="DH Westvliet:"/>
    <s v="Kas; tunnelkas"/>
    <m/>
    <m/>
    <s v="tunnelkas; afmetingen ca 160m2 (8*20m)"/>
    <s v="hypoth.verpand! 29-9-2017"/>
    <s v="Permanent gebouw"/>
    <n v="160"/>
    <m/>
    <n v="2013"/>
    <s v="E"/>
    <m/>
    <x v="2"/>
    <m/>
    <m/>
    <s v=""/>
    <m/>
    <m/>
    <s v="bijgebouw"/>
    <m/>
    <s v="vmbo"/>
    <m/>
    <n v="0"/>
  </r>
  <r>
    <m/>
    <s v="WV10"/>
    <n v="2090"/>
    <s v="DH Westvliet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WV10"/>
    <n v="2095"/>
    <s v="DH Westvliet:"/>
    <s v="Dienstwoning"/>
    <m/>
    <m/>
    <s v="Geen dienstw.Norm.verhuur. Eigend.sinds ca 1-'06 (bg:72m2+1e72m2+2e 52m2 )"/>
    <m/>
    <s v="Permanent gebouw"/>
    <n v="196"/>
    <m/>
    <n v="1930"/>
    <s v="E"/>
    <s v="VH"/>
    <x v="2"/>
    <n v="196"/>
    <m/>
    <s v=""/>
    <m/>
    <m/>
    <s v="dienstwoning"/>
    <m/>
    <s v="vmbo"/>
    <s v="westvlietweg 41, 2491 EC 's-Gravenhage"/>
    <n v="1"/>
  </r>
  <r>
    <n v="11"/>
    <s v="DE05"/>
    <n v="4300"/>
    <s v="Delft"/>
    <s v="Locatie/algemeen"/>
    <m/>
    <m/>
    <s v="----"/>
    <m/>
    <m/>
    <m/>
    <m/>
    <m/>
    <m/>
    <m/>
    <x v="0"/>
    <m/>
    <m/>
    <s v=""/>
    <m/>
    <m/>
    <m/>
    <m/>
    <s v="mbo"/>
    <s v="Rotterdamseweg 141, 2628 AL Delft  06-53354691"/>
    <m/>
  </r>
  <r>
    <n v="14"/>
    <s v="DE05"/>
    <n v="4310"/>
    <s v="Delft MBO:"/>
    <s v="Hoofdgebouw"/>
    <m/>
    <m/>
    <s v="Hoofdgebouw; schooljaar 2017/2018: aandeel Wellant van 730m2 nvo= 788m2bvo bedraagt: 74/234 deel"/>
    <m/>
    <s v="Permanent gebouw"/>
    <n v="249.32307692307691"/>
    <m/>
    <s v="start huur: _x000a_1-9-2014"/>
    <s v="H"/>
    <m/>
    <x v="2"/>
    <m/>
    <m/>
    <s v=""/>
    <m/>
    <m/>
    <s v="lesgebouw"/>
    <n v="1"/>
    <s v="mbo"/>
    <m/>
    <n v="1"/>
  </r>
  <r>
    <n v="14"/>
    <s v="DO05"/>
    <n v="2100"/>
    <s v="Dord MBO:"/>
    <s v="Locatie/algemeen"/>
    <m/>
    <m/>
    <s v="----"/>
    <m/>
    <m/>
    <m/>
    <m/>
    <m/>
    <m/>
    <m/>
    <x v="0"/>
    <m/>
    <m/>
    <s v=""/>
    <m/>
    <m/>
    <m/>
    <m/>
    <s v="mbo"/>
    <s v="Chico Mendesring 825, 3315 WX Dordrecht 0786216400"/>
    <m/>
  </r>
  <r>
    <n v="14"/>
    <s v="DO05"/>
    <n v="2110"/>
    <s v="Dord MBO:"/>
    <s v="Hoofdgebouw"/>
    <m/>
    <m/>
    <s v="Hoofdgebouw, excl vleugel beg.grond in gebruik door mavo stek; excl danslok.met berging mavo stek 1e verd."/>
    <m/>
    <s v="Permanent gebouw"/>
    <n v="3827"/>
    <m/>
    <n v="1988"/>
    <s v="E"/>
    <m/>
    <x v="1"/>
    <m/>
    <m/>
    <s v=""/>
    <m/>
    <m/>
    <s v="lesgebouw"/>
    <n v="1"/>
    <s v="mbo"/>
    <m/>
    <n v="1"/>
  </r>
  <r>
    <m/>
    <s v="DO05"/>
    <n v="2120"/>
    <s v="Dord MBO:"/>
    <s v="Dependance"/>
    <m/>
    <m/>
    <m/>
    <m/>
    <m/>
    <m/>
    <m/>
    <m/>
    <m/>
    <m/>
    <x v="0"/>
    <m/>
    <m/>
    <s v=""/>
    <m/>
    <m/>
    <m/>
    <m/>
    <s v="mbo"/>
    <m/>
    <m/>
  </r>
  <r>
    <m/>
    <s v="DO05"/>
    <n v="2130"/>
    <s v="Dord MBO:"/>
    <s v="Noodgebouw"/>
    <m/>
    <m/>
    <m/>
    <m/>
    <m/>
    <m/>
    <m/>
    <m/>
    <m/>
    <m/>
    <x v="0"/>
    <m/>
    <m/>
    <s v=""/>
    <m/>
    <m/>
    <m/>
    <m/>
    <s v="mbo"/>
    <m/>
    <m/>
  </r>
  <r>
    <m/>
    <s v="DO05"/>
    <n v="2140"/>
    <s v="Dord MBO:"/>
    <s v="Gymzaal"/>
    <m/>
    <m/>
    <m/>
    <m/>
    <m/>
    <m/>
    <m/>
    <m/>
    <m/>
    <m/>
    <x v="0"/>
    <m/>
    <m/>
    <s v=""/>
    <m/>
    <m/>
    <m/>
    <m/>
    <s v="mbo"/>
    <m/>
    <m/>
  </r>
  <r>
    <m/>
    <s v="DO05"/>
    <n v="2150"/>
    <s v="Dord MBO:"/>
    <s v="Stal/schuur"/>
    <m/>
    <m/>
    <m/>
    <m/>
    <m/>
    <m/>
    <m/>
    <m/>
    <m/>
    <m/>
    <x v="0"/>
    <m/>
    <m/>
    <s v=""/>
    <m/>
    <m/>
    <m/>
    <m/>
    <s v="mbo"/>
    <m/>
    <m/>
  </r>
  <r>
    <m/>
    <s v="DO05"/>
    <n v="2160"/>
    <s v="Dord MBO:"/>
    <s v="Fietsenstalling"/>
    <m/>
    <m/>
    <m/>
    <m/>
    <m/>
    <m/>
    <m/>
    <m/>
    <m/>
    <m/>
    <x v="0"/>
    <m/>
    <m/>
    <s v=""/>
    <m/>
    <m/>
    <m/>
    <m/>
    <s v="mbo"/>
    <m/>
    <m/>
  </r>
  <r>
    <n v="14"/>
    <s v="DO05"/>
    <n v="2170"/>
    <s v="Dord MBO:"/>
    <s v="Dierenverblijf"/>
    <s v="paarden"/>
    <m/>
    <s v="Paardenstal met gedeelte A&amp;O werkplek"/>
    <m/>
    <s v="Permanent gebouw"/>
    <n v="219"/>
    <m/>
    <n v="1986"/>
    <s v="E"/>
    <m/>
    <x v="1"/>
    <m/>
    <m/>
    <s v=""/>
    <m/>
    <m/>
    <s v="bijgebouw"/>
    <m/>
    <s v="mbo"/>
    <m/>
    <n v="1"/>
  </r>
  <r>
    <n v="14"/>
    <s v="DO05"/>
    <n v="2171"/>
    <s v="Dord MBO:"/>
    <s v="Dierenverblijf"/>
    <s v="paarden"/>
    <m/>
    <s v="Rode Paardenstal; met klein kantoor/opslag"/>
    <m/>
    <s v="Permanent gebouw"/>
    <n v="320"/>
    <m/>
    <n v="2009"/>
    <s v="E"/>
    <m/>
    <x v="3"/>
    <m/>
    <m/>
    <s v=""/>
    <m/>
    <m/>
    <s v="bijgebouw"/>
    <m/>
    <s v="mbo"/>
    <m/>
    <n v="1"/>
  </r>
  <r>
    <n v="14"/>
    <s v="DO05"/>
    <n v="2180"/>
    <s v="Dord MBO:"/>
    <s v="Kas"/>
    <m/>
    <m/>
    <s v="betreft gedeelten kas: verhuur De Steiger, vogels, 1 kantoor; andere deel zie Do10-2.380 (totaal kas: 1426m2)"/>
    <m/>
    <s v="Permanent gebouw"/>
    <n v="296"/>
    <m/>
    <n v="1986"/>
    <s v="E"/>
    <m/>
    <x v="1"/>
    <m/>
    <m/>
    <s v=""/>
    <m/>
    <m/>
    <s v="bijgebouw"/>
    <m/>
    <s v="mbo"/>
    <m/>
    <n v="0.5"/>
  </r>
  <r>
    <n v="14"/>
    <s v="DO05"/>
    <n v="2182"/>
    <s v="Dord MBO:"/>
    <s v="Kas"/>
    <m/>
    <m/>
    <s v="Bloemenshop"/>
    <m/>
    <s v="Permanent gebouw"/>
    <n v="202"/>
    <m/>
    <n v="2004"/>
    <s v="E"/>
    <m/>
    <x v="1"/>
    <m/>
    <m/>
    <s v=""/>
    <m/>
    <m/>
    <s v="bijgebouw"/>
    <m/>
    <s v="mbo"/>
    <m/>
    <n v="1"/>
  </r>
  <r>
    <m/>
    <s v="DO05"/>
    <n v="2190"/>
    <s v="Dord MBO: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4"/>
    <s v="ST10"/>
    <n v="2200"/>
    <s v="Dord Stek:"/>
    <s v="Locatie/algemeen"/>
    <m/>
    <m/>
    <s v="----"/>
    <m/>
    <m/>
    <m/>
    <m/>
    <m/>
    <m/>
    <m/>
    <x v="0"/>
    <m/>
    <m/>
    <s v=""/>
    <m/>
    <m/>
    <m/>
    <m/>
    <s v="mavo"/>
    <s v="Chico Mendesring 825a, 3315 WX Dordrecht 078 6138309"/>
    <m/>
  </r>
  <r>
    <n v="14"/>
    <s v="ST10"/>
    <n v="2210"/>
    <s v="Dord Stek:"/>
    <s v="Hoofdgebouw"/>
    <m/>
    <m/>
    <s v="Gedeelte Nieuwbouw; excl gang naar gym"/>
    <m/>
    <s v="Permanent gebouw"/>
    <n v="2222"/>
    <m/>
    <n v="2004"/>
    <s v="E"/>
    <m/>
    <x v="1"/>
    <m/>
    <m/>
    <s v=""/>
    <m/>
    <m/>
    <s v="lesgebouw"/>
    <n v="4"/>
    <s v="mavo"/>
    <m/>
    <n v="1"/>
  </r>
  <r>
    <n v="14"/>
    <s v="ST10"/>
    <n v="2211"/>
    <s v="Dord Stek:"/>
    <s v="Hoofdgebouw"/>
    <m/>
    <m/>
    <s v="Gedeelte in MBO gebouw: vleugel beg.grond in gebruik door mavo stek"/>
    <m/>
    <s v="Permanent gebouw"/>
    <n v="520"/>
    <m/>
    <n v="1988"/>
    <s v="E"/>
    <m/>
    <x v="1"/>
    <m/>
    <m/>
    <s v=""/>
    <m/>
    <m/>
    <s v="lesgebouw"/>
    <n v="4"/>
    <s v="mavo"/>
    <m/>
    <n v="0"/>
  </r>
  <r>
    <n v="14"/>
    <s v="ST10"/>
    <n v="2212"/>
    <s v="Dord Stek:"/>
    <s v="Hoofdgebouw"/>
    <m/>
    <m/>
    <s v="Gedeelte in MBO gebouw: danslok.met berging mavo stek 1e verd."/>
    <m/>
    <s v="Permanent gebouw"/>
    <n v="177"/>
    <m/>
    <n v="1988"/>
    <s v="E"/>
    <m/>
    <x v="1"/>
    <m/>
    <m/>
    <s v=""/>
    <m/>
    <m/>
    <s v="lesgebouw"/>
    <n v="4"/>
    <s v="mavo"/>
    <m/>
    <n v="0"/>
  </r>
  <r>
    <m/>
    <s v="ST10"/>
    <n v="2220"/>
    <s v="Dord Stek:"/>
    <s v="Dependance"/>
    <m/>
    <m/>
    <m/>
    <m/>
    <m/>
    <m/>
    <m/>
    <m/>
    <m/>
    <m/>
    <x v="0"/>
    <m/>
    <m/>
    <s v=""/>
    <m/>
    <m/>
    <m/>
    <m/>
    <s v="mavo"/>
    <m/>
    <m/>
  </r>
  <r>
    <m/>
    <s v="ST10"/>
    <n v="2230"/>
    <s v="Dord Stek:"/>
    <s v="Noodgebouw"/>
    <m/>
    <m/>
    <m/>
    <m/>
    <m/>
    <m/>
    <m/>
    <m/>
    <m/>
    <m/>
    <x v="0"/>
    <m/>
    <m/>
    <s v=""/>
    <m/>
    <m/>
    <m/>
    <m/>
    <s v="mavo"/>
    <m/>
    <m/>
  </r>
  <r>
    <n v="14"/>
    <s v="ST10"/>
    <n v="2240"/>
    <s v="Dord Stek:"/>
    <s v="Gymzaal"/>
    <m/>
    <m/>
    <s v="Inclusief oude gang+technische ruimte"/>
    <m/>
    <s v="Permanent gebouw"/>
    <n v="597"/>
    <m/>
    <n v="1988"/>
    <s v="E"/>
    <m/>
    <x v="1"/>
    <m/>
    <m/>
    <s v=""/>
    <m/>
    <m/>
    <s v="lesgebouw"/>
    <n v="4"/>
    <s v="mavo"/>
    <m/>
    <n v="1"/>
  </r>
  <r>
    <n v="14"/>
    <s v="ST10"/>
    <n v="2241"/>
    <s v="Dord Stek:"/>
    <s v="Gymzaal"/>
    <m/>
    <m/>
    <s v="Gang naar gymzaal"/>
    <m/>
    <s v="Permanent gebouw"/>
    <n v="39"/>
    <m/>
    <n v="2004"/>
    <s v="E"/>
    <m/>
    <x v="1"/>
    <m/>
    <m/>
    <s v=""/>
    <m/>
    <m/>
    <s v="lesgebouw"/>
    <n v="4"/>
    <s v="mavo"/>
    <m/>
    <n v="0"/>
  </r>
  <r>
    <m/>
    <s v="ST10"/>
    <n v="2250"/>
    <s v="Dord Stek:"/>
    <s v="Stal/schuur"/>
    <m/>
    <m/>
    <m/>
    <m/>
    <m/>
    <m/>
    <m/>
    <m/>
    <m/>
    <m/>
    <x v="0"/>
    <m/>
    <m/>
    <s v=""/>
    <m/>
    <m/>
    <m/>
    <m/>
    <s v="mavo"/>
    <m/>
    <m/>
  </r>
  <r>
    <m/>
    <s v="ST10"/>
    <n v="2260"/>
    <s v="Dord Stek:"/>
    <s v="Fietsenstalling"/>
    <m/>
    <m/>
    <m/>
    <m/>
    <m/>
    <m/>
    <m/>
    <m/>
    <m/>
    <m/>
    <x v="0"/>
    <m/>
    <m/>
    <s v=""/>
    <m/>
    <m/>
    <m/>
    <m/>
    <s v="mavo"/>
    <m/>
    <m/>
  </r>
  <r>
    <m/>
    <s v="ST10"/>
    <n v="2270"/>
    <s v="Dord Stek:"/>
    <s v="Dierenverblijf"/>
    <m/>
    <m/>
    <m/>
    <m/>
    <m/>
    <m/>
    <m/>
    <m/>
    <m/>
    <m/>
    <x v="0"/>
    <m/>
    <m/>
    <s v=""/>
    <m/>
    <m/>
    <m/>
    <m/>
    <s v="mavo"/>
    <m/>
    <m/>
  </r>
  <r>
    <m/>
    <s v="ST10"/>
    <n v="2280"/>
    <s v="Dord Stek:"/>
    <s v="Kas"/>
    <m/>
    <m/>
    <m/>
    <m/>
    <m/>
    <m/>
    <m/>
    <m/>
    <m/>
    <m/>
    <x v="0"/>
    <m/>
    <m/>
    <s v=""/>
    <m/>
    <m/>
    <m/>
    <m/>
    <s v="mavo"/>
    <m/>
    <m/>
  </r>
  <r>
    <m/>
    <s v="ST10"/>
    <n v="2290"/>
    <s v="Dord Stek:"/>
    <s v="Terrein"/>
    <m/>
    <m/>
    <s v="terrein; geen opmerkingen"/>
    <m/>
    <m/>
    <m/>
    <m/>
    <m/>
    <m/>
    <m/>
    <x v="2"/>
    <m/>
    <m/>
    <s v=""/>
    <m/>
    <m/>
    <m/>
    <m/>
    <s v="mavo"/>
    <m/>
    <m/>
  </r>
  <r>
    <n v="14"/>
    <s v="DO10"/>
    <n v="2300"/>
    <s v="Dord VMBO:"/>
    <s v="Locatie/algemeen"/>
    <m/>
    <m/>
    <s v="----"/>
    <m/>
    <m/>
    <m/>
    <m/>
    <m/>
    <m/>
    <m/>
    <x v="0"/>
    <m/>
    <m/>
    <s v=""/>
    <m/>
    <m/>
    <m/>
    <m/>
    <s v="vmbo"/>
    <s v="Groene Zoom 400, 3315  LA  Dordrecht 078-6216464"/>
    <m/>
  </r>
  <r>
    <n v="14"/>
    <s v="DO10"/>
    <n v="2310"/>
    <s v="Dord VMBO:"/>
    <s v="Hoofdgebouw"/>
    <m/>
    <m/>
    <s v="Hoofdgebouw, excl gym,ex kelder,ex dienstw"/>
    <m/>
    <s v="Permanent gebouw"/>
    <n v="5346"/>
    <m/>
    <n v="1973"/>
    <s v="E"/>
    <m/>
    <x v="1"/>
    <m/>
    <m/>
    <s v=""/>
    <m/>
    <m/>
    <s v="lesgebouw"/>
    <n v="4"/>
    <s v="vmbo"/>
    <m/>
    <n v="1"/>
  </r>
  <r>
    <n v="14"/>
    <s v="DO10"/>
    <n v="2311"/>
    <s v="Dord VMBO:"/>
    <s v="Hoofdgebouw"/>
    <s v="kelder"/>
    <m/>
    <s v="Fietsenkelder"/>
    <m/>
    <s v="Permanent gebouw"/>
    <n v="508"/>
    <m/>
    <n v="1973"/>
    <s v="E"/>
    <m/>
    <x v="1"/>
    <m/>
    <m/>
    <s v=""/>
    <m/>
    <m/>
    <s v="lesgeb kelder"/>
    <m/>
    <s v="vmbo"/>
    <m/>
    <n v="0"/>
  </r>
  <r>
    <m/>
    <s v="DO10"/>
    <n v="2320"/>
    <s v="Dord VMBO:"/>
    <s v="Dependance"/>
    <m/>
    <m/>
    <m/>
    <m/>
    <m/>
    <m/>
    <m/>
    <m/>
    <m/>
    <m/>
    <x v="0"/>
    <m/>
    <m/>
    <s v=""/>
    <m/>
    <m/>
    <m/>
    <m/>
    <s v="vmbo"/>
    <m/>
    <m/>
  </r>
  <r>
    <n v="14"/>
    <s v="DO10"/>
    <n v="2330"/>
    <s v="Dord VMBO:"/>
    <s v="Noodgebouw"/>
    <m/>
    <m/>
    <s v="LWT-gebouw;illegaal(geen bouwverg) + 2e hands "/>
    <m/>
    <s v="noodgebouw"/>
    <n v="40"/>
    <m/>
    <s v="ca 1995"/>
    <s v="E"/>
    <m/>
    <x v="3"/>
    <m/>
    <s v="nee"/>
    <e v="#VALUE!"/>
    <m/>
    <m/>
    <s v="lesgebouw"/>
    <n v="4"/>
    <s v="vmbo"/>
    <m/>
    <n v="1"/>
  </r>
  <r>
    <n v="14"/>
    <s v="DO10"/>
    <n v="2340"/>
    <s v="Dord VMBO:"/>
    <s v="Gymzaal"/>
    <m/>
    <m/>
    <s v="Inpandige zaal"/>
    <m/>
    <s v="Permanent gebouw"/>
    <n v="426"/>
    <m/>
    <n v="1973"/>
    <s v="E"/>
    <m/>
    <x v="1"/>
    <m/>
    <m/>
    <s v=""/>
    <m/>
    <m/>
    <s v="lesgebouw"/>
    <n v="4"/>
    <s v="vmbo"/>
    <m/>
    <n v="0"/>
  </r>
  <r>
    <n v="14"/>
    <s v="DO10"/>
    <n v="2350"/>
    <s v="Dord VMBO:"/>
    <s v="Stal/schuur"/>
    <m/>
    <m/>
    <s v="Gereedschapsschuur "/>
    <m/>
    <s v="Permanent gebouw"/>
    <n v="221"/>
    <m/>
    <n v="1973"/>
    <s v="E"/>
    <m/>
    <x v="3"/>
    <m/>
    <m/>
    <s v=""/>
    <m/>
    <m/>
    <s v="bijgebouw"/>
    <m/>
    <s v="vmbo"/>
    <m/>
    <n v="1"/>
  </r>
  <r>
    <m/>
    <s v="DO10"/>
    <n v="2360"/>
    <s v="Dord VMBO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DO10"/>
    <n v="2370"/>
    <s v="Dord VMBO:"/>
    <s v="Dierenverblijf"/>
    <m/>
    <m/>
    <s v="Dierenschuur / varkensstal"/>
    <m/>
    <s v="Permanent gebouw"/>
    <n v="372"/>
    <m/>
    <n v="1991"/>
    <s v="E"/>
    <m/>
    <x v="3"/>
    <m/>
    <m/>
    <s v=""/>
    <m/>
    <m/>
    <s v="bijgebouw"/>
    <m/>
    <s v="vmbo"/>
    <m/>
    <n v="1"/>
  </r>
  <r>
    <n v="14"/>
    <s v="DO10"/>
    <n v="2380"/>
    <s v="Dord VMBO:"/>
    <s v="Kas"/>
    <m/>
    <m/>
    <s v="Kasgedeelten door VMBO in gebruik; andere deel zie Do05-2.180 (totaal kas 1426m2)"/>
    <m/>
    <s v="Permanent gebouw"/>
    <n v="1130"/>
    <m/>
    <n v="1986"/>
    <s v="E"/>
    <m/>
    <x v="1"/>
    <m/>
    <m/>
    <s v=""/>
    <m/>
    <m/>
    <s v="bijgebouw"/>
    <m/>
    <s v="vmbo"/>
    <m/>
    <n v="0.5"/>
  </r>
  <r>
    <n v="4"/>
    <s v="DO10"/>
    <n v="2381"/>
    <s v="Dord VMBO:"/>
    <s v="Kas"/>
    <m/>
    <m/>
    <m/>
    <m/>
    <m/>
    <m/>
    <m/>
    <m/>
    <m/>
    <m/>
    <x v="0"/>
    <m/>
    <m/>
    <s v=""/>
    <m/>
    <m/>
    <m/>
    <m/>
    <s v="vmbo"/>
    <m/>
    <m/>
  </r>
  <r>
    <n v="4"/>
    <s v="DO10"/>
    <n v="2382"/>
    <s v="Dord VMBO:"/>
    <s v="Kas"/>
    <m/>
    <m/>
    <m/>
    <m/>
    <m/>
    <m/>
    <m/>
    <m/>
    <m/>
    <m/>
    <x v="0"/>
    <m/>
    <m/>
    <s v=""/>
    <m/>
    <m/>
    <m/>
    <m/>
    <s v="vmbo"/>
    <m/>
    <m/>
  </r>
  <r>
    <m/>
    <s v="DO10"/>
    <n v="2390"/>
    <s v="Dord VMBO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DO10"/>
    <n v="2395"/>
    <s v="Dord VMBO:"/>
    <s v="Dienstwoning"/>
    <m/>
    <m/>
    <s v="Dienstw; vast aan hfdgeb; sinds medio 2017 in gebruik als onderwijsruimte"/>
    <m/>
    <s v="Permanent gebouw"/>
    <n v="110"/>
    <m/>
    <n v="1973"/>
    <s v="E"/>
    <m/>
    <x v="1"/>
    <m/>
    <m/>
    <s v=""/>
    <m/>
    <m/>
    <s v="lesgebouw"/>
    <m/>
    <s v="vmbo"/>
    <s v="Groene Zoom 402, 3315  CA  Dordrecht"/>
    <n v="0"/>
  </r>
  <r>
    <m/>
    <s v="GO05"/>
    <n v="2400"/>
    <s v="Gorinchem MBO:"/>
    <s v="Locatie/algemeen"/>
    <m/>
    <m/>
    <s v="----"/>
    <m/>
    <m/>
    <m/>
    <m/>
    <m/>
    <m/>
    <m/>
    <x v="0"/>
    <m/>
    <m/>
    <s v=""/>
    <m/>
    <m/>
    <m/>
    <m/>
    <s v="mbo"/>
    <s v="Mollenburgseweg 82, 4205 NB Gorinchem 0183-622966"/>
    <m/>
  </r>
  <r>
    <n v="7"/>
    <s v="GO05"/>
    <n v="2410"/>
    <s v="Gorinchem MBO:"/>
    <s v="Hoofdgebouw"/>
    <m/>
    <m/>
    <s v="Huur ruimten in Da Vinci te Gorinchem per 1-9-2012"/>
    <m/>
    <s v="permanent gebouw (huur)"/>
    <n v="983"/>
    <m/>
    <s v="??"/>
    <s v="H"/>
    <m/>
    <x v="2"/>
    <m/>
    <m/>
    <s v=""/>
    <m/>
    <m/>
    <s v="lesgebouw"/>
    <n v="1"/>
    <s v="mbo"/>
    <m/>
    <n v="1"/>
  </r>
  <r>
    <m/>
    <s v="GO05"/>
    <n v="2420"/>
    <s v="Gorinchem MBO:"/>
    <s v="Dependance"/>
    <m/>
    <m/>
    <m/>
    <m/>
    <m/>
    <m/>
    <m/>
    <m/>
    <m/>
    <m/>
    <x v="0"/>
    <m/>
    <m/>
    <s v=""/>
    <m/>
    <m/>
    <m/>
    <m/>
    <s v="mbo"/>
    <m/>
    <m/>
  </r>
  <r>
    <m/>
    <s v="GO05"/>
    <n v="2430"/>
    <s v="Gorinchem MBO:"/>
    <s v="Noodgebouw"/>
    <m/>
    <m/>
    <m/>
    <m/>
    <m/>
    <m/>
    <m/>
    <m/>
    <m/>
    <m/>
    <x v="0"/>
    <m/>
    <m/>
    <s v=""/>
    <m/>
    <m/>
    <m/>
    <m/>
    <s v="mbo"/>
    <m/>
    <m/>
  </r>
  <r>
    <m/>
    <s v="GO05"/>
    <n v="2440"/>
    <s v="Gorinchem MBO:"/>
    <s v="Gymzaal"/>
    <m/>
    <m/>
    <m/>
    <m/>
    <m/>
    <m/>
    <m/>
    <m/>
    <m/>
    <m/>
    <x v="0"/>
    <m/>
    <m/>
    <s v=""/>
    <m/>
    <m/>
    <m/>
    <m/>
    <s v="mbo"/>
    <m/>
    <m/>
  </r>
  <r>
    <n v="7"/>
    <s v="GO05"/>
    <n v="2450"/>
    <s v="Gorinchem MBO:"/>
    <s v="Stal/schuur"/>
    <m/>
    <m/>
    <s v="stalling voertuigen (oppervlak te checken)"/>
    <m/>
    <s v="permanent gebouw (huur)"/>
    <n v="50"/>
    <m/>
    <n v="2012"/>
    <s v="H"/>
    <m/>
    <x v="2"/>
    <m/>
    <m/>
    <s v=""/>
    <m/>
    <m/>
    <s v="bijgebouw"/>
    <m/>
    <s v="mbo"/>
    <m/>
    <n v="1"/>
  </r>
  <r>
    <m/>
    <s v="GO05"/>
    <n v="2460"/>
    <s v="Gorinchem MBO:"/>
    <s v="Fietsenstalling"/>
    <m/>
    <m/>
    <m/>
    <m/>
    <m/>
    <m/>
    <m/>
    <m/>
    <m/>
    <m/>
    <x v="0"/>
    <m/>
    <m/>
    <s v=""/>
    <m/>
    <m/>
    <m/>
    <m/>
    <s v="mbo"/>
    <m/>
    <m/>
  </r>
  <r>
    <m/>
    <s v="GO05"/>
    <n v="2470"/>
    <s v="Gorinchem MBO:"/>
    <s v="Dierenverblijf"/>
    <m/>
    <m/>
    <m/>
    <m/>
    <m/>
    <m/>
    <m/>
    <m/>
    <m/>
    <m/>
    <x v="0"/>
    <m/>
    <m/>
    <s v=""/>
    <m/>
    <m/>
    <m/>
    <m/>
    <s v="mbo"/>
    <m/>
    <m/>
  </r>
  <r>
    <m/>
    <s v="GO05"/>
    <n v="2480"/>
    <s v="Gorinchem MBO:"/>
    <s v="Kas"/>
    <m/>
    <m/>
    <m/>
    <m/>
    <m/>
    <m/>
    <m/>
    <m/>
    <m/>
    <m/>
    <x v="0"/>
    <m/>
    <m/>
    <s v=""/>
    <m/>
    <m/>
    <m/>
    <m/>
    <s v="mbo"/>
    <m/>
    <m/>
  </r>
  <r>
    <m/>
    <s v="GO05"/>
    <n v="2490"/>
    <s v="Gorinchem MBO: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m/>
    <s v="GO10"/>
    <n v="2500"/>
    <s v="Gor. VMBO Ijsbaan:"/>
    <s v="Locatie/algemeen"/>
    <m/>
    <m/>
    <s v="----"/>
    <m/>
    <m/>
    <m/>
    <m/>
    <m/>
    <m/>
    <m/>
    <x v="0"/>
    <m/>
    <m/>
    <s v=""/>
    <m/>
    <m/>
    <m/>
    <m/>
    <s v="vmbo"/>
    <s v="IJsbaan 455, 4206 VJ  Gorinchem (0183) 611611"/>
    <m/>
  </r>
  <r>
    <n v="12"/>
    <s v="GO10"/>
    <n v="2510"/>
    <s v="Gor. VMBO Ijsbaan:"/>
    <s v="Hoofdgebouw"/>
    <m/>
    <m/>
    <s v="Hoofdgebouw Gorinchem VMBO-&gt; huur bij Merewade"/>
    <m/>
    <s v="Permanent gebouw"/>
    <n v="2000"/>
    <m/>
    <s v="??"/>
    <s v="H"/>
    <m/>
    <x v="2"/>
    <m/>
    <m/>
    <s v=""/>
    <s v="C"/>
    <n v="1.28"/>
    <s v="lesgebouw"/>
    <n v="4"/>
    <s v="vmbo"/>
    <m/>
    <n v="1"/>
  </r>
  <r>
    <m/>
    <s v="GO10"/>
    <n v="2520"/>
    <s v="Gor. VMBO Ijsbaan:"/>
    <s v="Dependance"/>
    <m/>
    <m/>
    <m/>
    <m/>
    <m/>
    <m/>
    <m/>
    <m/>
    <m/>
    <m/>
    <x v="0"/>
    <m/>
    <m/>
    <s v=""/>
    <m/>
    <m/>
    <m/>
    <m/>
    <s v="vmbo"/>
    <m/>
    <m/>
  </r>
  <r>
    <m/>
    <s v="GO10"/>
    <n v="2530"/>
    <s v="Gor. VMBO Ijsbaan:"/>
    <s v="Noodgebouw"/>
    <m/>
    <m/>
    <m/>
    <m/>
    <m/>
    <m/>
    <m/>
    <m/>
    <m/>
    <m/>
    <x v="0"/>
    <m/>
    <m/>
    <s v=""/>
    <m/>
    <m/>
    <m/>
    <m/>
    <s v="vmbo"/>
    <m/>
    <m/>
  </r>
  <r>
    <n v="12"/>
    <s v="GO10"/>
    <n v="2540"/>
    <s v="Gor. VMBO Ijsbaan:"/>
    <s v="Gymzaal"/>
    <m/>
    <m/>
    <m/>
    <m/>
    <m/>
    <m/>
    <m/>
    <m/>
    <m/>
    <m/>
    <x v="0"/>
    <m/>
    <m/>
    <s v=""/>
    <m/>
    <m/>
    <m/>
    <m/>
    <s v="vmbo"/>
    <m/>
    <m/>
  </r>
  <r>
    <n v="13"/>
    <s v="GO10"/>
    <n v="2550"/>
    <s v="Gor. VMBO Ijsbaan:"/>
    <s v="Stal/schuur"/>
    <m/>
    <m/>
    <s v="Vervallen ivm verhuizing naar Omnia "/>
    <m/>
    <m/>
    <m/>
    <m/>
    <m/>
    <m/>
    <m/>
    <x v="2"/>
    <m/>
    <m/>
    <s v=""/>
    <m/>
    <m/>
    <m/>
    <m/>
    <s v="vmbo"/>
    <m/>
    <m/>
  </r>
  <r>
    <m/>
    <s v="GO10"/>
    <n v="2560"/>
    <s v="Gor. VMBO Ijsbaan:"/>
    <s v="Fietsenstalling"/>
    <m/>
    <m/>
    <m/>
    <m/>
    <m/>
    <m/>
    <m/>
    <m/>
    <m/>
    <m/>
    <x v="0"/>
    <m/>
    <m/>
    <s v=""/>
    <m/>
    <m/>
    <m/>
    <m/>
    <s v="vmbo"/>
    <m/>
    <m/>
  </r>
  <r>
    <n v="13"/>
    <s v="GO10"/>
    <n v="2570"/>
    <s v="Gor. VMBO Ijsbaan:"/>
    <s v="Dierenverblijf"/>
    <m/>
    <m/>
    <s v="Vervallen ivm verhuizing naar Omnia "/>
    <m/>
    <m/>
    <m/>
    <m/>
    <m/>
    <m/>
    <m/>
    <x v="2"/>
    <m/>
    <m/>
    <s v=""/>
    <m/>
    <m/>
    <m/>
    <m/>
    <s v="vmbo"/>
    <m/>
    <m/>
  </r>
  <r>
    <n v="13"/>
    <s v="GO10"/>
    <n v="2570"/>
    <s v="Gor. VMBO Ijsbaan:"/>
    <s v="Dierenverblijf"/>
    <m/>
    <m/>
    <s v="nieuw dierenverblijf tpv Omnia college; gebruik als onderdeel van huur onder hoofdgebouw 2.510"/>
    <m/>
    <m/>
    <s v="onderdeel van 2.510"/>
    <m/>
    <m/>
    <m/>
    <m/>
    <x v="2"/>
    <m/>
    <m/>
    <s v=""/>
    <m/>
    <m/>
    <m/>
    <m/>
    <s v="vmbo"/>
    <m/>
    <m/>
  </r>
  <r>
    <n v="13"/>
    <s v="GO10"/>
    <n v="2580"/>
    <s v="Gor. VMBO Ijsbaan:"/>
    <s v="Kas"/>
    <m/>
    <m/>
    <s v="Vervallen ivm verhuizing naar Omnia "/>
    <m/>
    <m/>
    <m/>
    <m/>
    <m/>
    <m/>
    <m/>
    <x v="2"/>
    <m/>
    <m/>
    <s v=""/>
    <m/>
    <m/>
    <m/>
    <m/>
    <s v="vmbo"/>
    <m/>
    <m/>
  </r>
  <r>
    <n v="13"/>
    <s v="GO10"/>
    <n v="2581"/>
    <s v="Gor. VMBO Ijsbaan:"/>
    <s v="Kas"/>
    <m/>
    <m/>
    <s v="Nieuwe kas tpv Omnia college; gebruik als onderdeel van huur onder hoofdgebouw 2.510"/>
    <m/>
    <m/>
    <s v="onderdeel van 2.510"/>
    <m/>
    <m/>
    <m/>
    <m/>
    <x v="2"/>
    <m/>
    <m/>
    <s v=""/>
    <m/>
    <m/>
    <m/>
    <m/>
    <s v="vmbo"/>
    <m/>
    <m/>
  </r>
  <r>
    <m/>
    <s v="GO10"/>
    <n v="2590"/>
    <s v="Gor. VMBO Ijsbaan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GU10"/>
    <n v="2600"/>
    <s v="Gouda:"/>
    <s v="Locatie/algemeen"/>
    <m/>
    <m/>
    <s v="----"/>
    <m/>
    <m/>
    <m/>
    <m/>
    <m/>
    <m/>
    <m/>
    <x v="0"/>
    <m/>
    <m/>
    <s v=""/>
    <m/>
    <m/>
    <m/>
    <m/>
    <s v="mbo/vmbo"/>
    <s v="Ronsseweg 555, 2803 ZK Gouda (0182) 543743"/>
    <m/>
  </r>
  <r>
    <n v="12"/>
    <s v="GU10"/>
    <n v="2610"/>
    <s v="Gouda:"/>
    <s v="Hoofdgebouw"/>
    <m/>
    <m/>
    <s v="Hoofdgebouw incl uitbreiding; (bg 3251m2+1e 1901m2+2e 898m2)"/>
    <m/>
    <s v="Permanent gebouw"/>
    <n v="6050"/>
    <m/>
    <s v="1964/97"/>
    <s v="E"/>
    <m/>
    <x v="1"/>
    <m/>
    <m/>
    <s v=""/>
    <m/>
    <m/>
    <s v="lesgebouw"/>
    <n v="6"/>
    <s v="mbo/vmbo"/>
    <m/>
    <n v="1"/>
  </r>
  <r>
    <m/>
    <s v="GU10"/>
    <n v="2620"/>
    <s v="Gouda:"/>
    <s v="Dependance"/>
    <m/>
    <m/>
    <m/>
    <m/>
    <m/>
    <m/>
    <m/>
    <m/>
    <m/>
    <m/>
    <x v="0"/>
    <m/>
    <m/>
    <s v=""/>
    <m/>
    <m/>
    <m/>
    <m/>
    <s v="mbo/vmbo"/>
    <m/>
    <m/>
  </r>
  <r>
    <m/>
    <s v="GU10"/>
    <n v="2630"/>
    <s v="Gouda:"/>
    <s v="Noodgebouw"/>
    <m/>
    <m/>
    <m/>
    <m/>
    <m/>
    <m/>
    <m/>
    <m/>
    <m/>
    <m/>
    <x v="0"/>
    <m/>
    <m/>
    <s v=""/>
    <m/>
    <m/>
    <m/>
    <m/>
    <s v="mbo/vmbo"/>
    <m/>
    <m/>
  </r>
  <r>
    <m/>
    <s v="GU10"/>
    <n v="2640"/>
    <s v="Gouda:"/>
    <s v="Gymzaal"/>
    <m/>
    <m/>
    <m/>
    <m/>
    <m/>
    <m/>
    <m/>
    <m/>
    <m/>
    <m/>
    <x v="0"/>
    <m/>
    <m/>
    <s v=""/>
    <m/>
    <m/>
    <m/>
    <m/>
    <s v="mbo/vmbo"/>
    <m/>
    <m/>
  </r>
  <r>
    <m/>
    <s v="GU10"/>
    <n v="2650"/>
    <s v="Gouda:"/>
    <s v="Stal/schuur"/>
    <m/>
    <m/>
    <m/>
    <m/>
    <m/>
    <m/>
    <m/>
    <m/>
    <m/>
    <m/>
    <x v="0"/>
    <m/>
    <m/>
    <s v=""/>
    <m/>
    <m/>
    <m/>
    <m/>
    <s v="mbo/vmbo"/>
    <m/>
    <m/>
  </r>
  <r>
    <m/>
    <s v="GU10"/>
    <n v="2660"/>
    <s v="Gouda:"/>
    <s v="Fietsenstalling"/>
    <m/>
    <m/>
    <m/>
    <m/>
    <m/>
    <m/>
    <m/>
    <m/>
    <m/>
    <m/>
    <x v="0"/>
    <m/>
    <m/>
    <s v=""/>
    <m/>
    <m/>
    <m/>
    <m/>
    <s v="mbo/vmbo"/>
    <m/>
    <m/>
  </r>
  <r>
    <n v="6"/>
    <s v="GU10"/>
    <n v="2670"/>
    <s v="Gouda:"/>
    <s v="Dierenverblijf"/>
    <m/>
    <m/>
    <s v="Dierenverblijf"/>
    <m/>
    <s v="Permanent gebouw"/>
    <n v="94"/>
    <m/>
    <n v="1998"/>
    <s v="E"/>
    <m/>
    <x v="1"/>
    <m/>
    <m/>
    <s v=""/>
    <m/>
    <m/>
    <s v="bijgebouw"/>
    <m/>
    <s v="mbo/vmbo"/>
    <m/>
    <n v="1"/>
  </r>
  <r>
    <n v="6"/>
    <s v="GU10"/>
    <n v="2680"/>
    <s v="Gouda:"/>
    <s v="Kas"/>
    <m/>
    <m/>
    <s v="Kas"/>
    <m/>
    <s v="Permanent gebouw"/>
    <n v="943"/>
    <m/>
    <n v="1998"/>
    <s v="E"/>
    <m/>
    <x v="1"/>
    <m/>
    <m/>
    <s v=""/>
    <m/>
    <m/>
    <s v="bijgebouw"/>
    <m/>
    <s v="mbo/vmbo"/>
    <m/>
    <n v="1"/>
  </r>
  <r>
    <m/>
    <s v="GU10"/>
    <n v="2690"/>
    <s v="Gouda:"/>
    <s v="Terrein"/>
    <m/>
    <m/>
    <s v="terrein; geen opmerkingen"/>
    <m/>
    <m/>
    <m/>
    <m/>
    <m/>
    <m/>
    <m/>
    <x v="2"/>
    <m/>
    <m/>
    <s v=""/>
    <m/>
    <m/>
    <m/>
    <m/>
    <s v="mbo/vmbo"/>
    <m/>
    <m/>
  </r>
  <r>
    <m/>
    <s v="HO05"/>
    <n v="2900"/>
    <s v="Houten MBO:"/>
    <s v="Locatie/algemeen"/>
    <m/>
    <m/>
    <s v="----"/>
    <m/>
    <m/>
    <m/>
    <m/>
    <m/>
    <m/>
    <m/>
    <x v="0"/>
    <m/>
    <m/>
    <s v=""/>
    <m/>
    <m/>
    <m/>
    <m/>
    <s v="mbo/vmbo"/>
    <s v="Randhoeve 2 3992 XH Houten (030) 637 70 24"/>
    <m/>
  </r>
  <r>
    <n v="12"/>
    <s v="HO05"/>
    <n v="2910"/>
    <s v="Houten MBO:"/>
    <s v="Hoofdgebouw"/>
    <m/>
    <m/>
    <s v="Gehele Hoofdgebouw MBO/VMBO;bg 4848m2+1e 3015m2+2e 1701m2+3e 891m2+4e 151m2 Inclusief:_x000a_-incl gymzaal_x000a_-incl 372m2 verhuurd gedeelte aan dierenkliniek_x000a_-incl deel 2e verd (CvB en OD)_x000a_-incl deel 3e verd (opslag O.D.bij gymzaal)_x000a_"/>
    <m/>
    <s v="Permanent gebouw"/>
    <n v="10606"/>
    <m/>
    <n v="1987"/>
    <s v="E"/>
    <s v="VH"/>
    <x v="1"/>
    <n v="372"/>
    <m/>
    <s v=""/>
    <m/>
    <m/>
    <s v="lesgebouw"/>
    <n v="6"/>
    <s v="mbo/vmbo"/>
    <s v="Randhoeve 2 3992 XH Houten (030) 637 70 24"/>
    <n v="1"/>
  </r>
  <r>
    <n v="12"/>
    <s v="HO05"/>
    <n v="2920"/>
    <s v="Houten MBO:"/>
    <s v="Dependance"/>
    <m/>
    <m/>
    <s v="In aangepaste L-vormige A&amp;O hal; gebouw van 1986 (in gebruik bij MBO)"/>
    <m/>
    <s v="Permanent gebouw"/>
    <n v="1164"/>
    <m/>
    <s v="1987_x000a_herind.2007"/>
    <s v="E"/>
    <m/>
    <x v="1"/>
    <m/>
    <m/>
    <s v=""/>
    <m/>
    <m/>
    <s v="lesgebouw"/>
    <n v="6"/>
    <s v="mbo/vmbo"/>
    <s v="Oud Wulfseweg 7, Houten"/>
    <n v="1"/>
  </r>
  <r>
    <n v="9"/>
    <s v="HO05"/>
    <n v="2930"/>
    <s v="Houten MBO:"/>
    <s v="Noodgebouw"/>
    <m/>
    <m/>
    <m/>
    <m/>
    <m/>
    <m/>
    <m/>
    <m/>
    <m/>
    <m/>
    <x v="0"/>
    <m/>
    <m/>
    <m/>
    <m/>
    <m/>
    <m/>
    <m/>
    <m/>
    <m/>
    <m/>
  </r>
  <r>
    <n v="11"/>
    <s v="HO05"/>
    <n v="2931"/>
    <s v="Houten MBO:"/>
    <s v="Noodgebouw"/>
    <m/>
    <m/>
    <s v="Noodlokalen (direct achter langgerekte schuur/voertuigenstalling); in gebruik bij MBO"/>
    <m/>
    <s v="noodgebouw"/>
    <n v="441"/>
    <m/>
    <n v="2009"/>
    <s v="E"/>
    <m/>
    <x v="1"/>
    <m/>
    <d v="2022-08-04T00:00:00"/>
    <s v=""/>
    <m/>
    <m/>
    <s v="lesgebouw"/>
    <n v="6"/>
    <s v="mbo/vmbo"/>
    <s v="Oud Wulfseweg 7, Houten"/>
    <n v="1"/>
  </r>
  <r>
    <n v="13"/>
    <s v="HO05"/>
    <n v="2932"/>
    <s v="Houten MBO:"/>
    <s v="Noodgebouw"/>
    <m/>
    <m/>
    <s v="Noodlokalen op parkeerterrein Randhoeve 2; oplevering voorjaar 2016; 10 jaar vergunning"/>
    <m/>
    <m/>
    <n v="495"/>
    <m/>
    <n v="2016"/>
    <s v="E"/>
    <m/>
    <x v="1"/>
    <m/>
    <d v="2026-02-07T00:00:00"/>
    <s v=""/>
    <m/>
    <m/>
    <s v="lesgebouw"/>
    <n v="6"/>
    <s v="mbo/vmbo"/>
    <s v="Oud Wulfseweg 7, Houten"/>
    <n v="1"/>
  </r>
  <r>
    <n v="12"/>
    <s v="HO05"/>
    <n v="2940"/>
    <s v="Houten MBO:"/>
    <s v="Gymzaal"/>
    <m/>
    <m/>
    <s v="Inpandige zaal (in gebruik door vmbo vanaf 1-9-09; indicatief 409m2, excl gang)"/>
    <m/>
    <s v="Permanent gebouw"/>
    <s v="in hfdgeb"/>
    <m/>
    <n v="1987"/>
    <s v="E"/>
    <m/>
    <x v="1"/>
    <m/>
    <m/>
    <m/>
    <m/>
    <m/>
    <s v="lesgebouw"/>
    <n v="6"/>
    <s v="mbo/vmbo"/>
    <s v="Oud Wulfseweg 7, Houten"/>
    <n v="0"/>
  </r>
  <r>
    <n v="1"/>
    <s v="HO05"/>
    <n v="2950"/>
    <s v="Houten MBO:"/>
    <s v="Stal/schuur"/>
    <s v="A&amp;O"/>
    <m/>
    <m/>
    <m/>
    <m/>
    <m/>
    <m/>
    <m/>
    <m/>
    <m/>
    <x v="0"/>
    <m/>
    <m/>
    <m/>
    <m/>
    <m/>
    <m/>
    <m/>
    <s v="mbo/vmbo"/>
    <m/>
    <m/>
  </r>
  <r>
    <n v="12"/>
    <s v="HO05"/>
    <n v="2951"/>
    <s v="Houten MBO:"/>
    <s v="Stal/schuur"/>
    <s v="A&amp;O"/>
    <m/>
    <s v="A&amp;O-Loods 2; in oksel L-vormige A&amp;O-hal/school; in  gebruik bij MBO"/>
    <m/>
    <s v="Permanent gebouw"/>
    <n v="282"/>
    <m/>
    <n v="1992"/>
    <s v="E"/>
    <m/>
    <x v="1"/>
    <m/>
    <m/>
    <m/>
    <m/>
    <m/>
    <s v="bijgebouw"/>
    <m/>
    <s v="mbo/vmbo"/>
    <s v="Oud Wulfseweg 7, Houten"/>
    <n v="1"/>
  </r>
  <r>
    <n v="12"/>
    <s v="HO05"/>
    <n v="2952"/>
    <s v="Houten MBO:"/>
    <s v="Stal/schuur"/>
    <m/>
    <m/>
    <s v="Langgerekte schuur/garage (in gebruik bij MBO)"/>
    <m/>
    <s v="Permanent gebouw"/>
    <n v="266"/>
    <m/>
    <n v="1987"/>
    <s v="E"/>
    <m/>
    <x v="3"/>
    <m/>
    <m/>
    <s v=""/>
    <m/>
    <m/>
    <s v="bijgebouw"/>
    <m/>
    <s v="mbo/vmbo"/>
    <s v="Oud Wulfseweg 7, Houten"/>
    <n v="1"/>
  </r>
  <r>
    <n v="11"/>
    <s v="HO05"/>
    <n v="2953"/>
    <s v="Houten MBO:"/>
    <s v="Stal/schuur"/>
    <s v="A&amp;O"/>
    <m/>
    <s v="Zandhal, frisomat; 39,3x15m + entresol 57M2 (in gebruik bij MBO); geisoleerd zomer 2013; nieuwe permanente vergunning per 16-8-2013 "/>
    <m/>
    <s v="Tijdelijk gebouw"/>
    <n v="655"/>
    <m/>
    <n v="2008"/>
    <s v="E"/>
    <m/>
    <x v="1"/>
    <m/>
    <m/>
    <s v=""/>
    <m/>
    <m/>
    <s v="bijgebouw"/>
    <m/>
    <s v="mbo/vmbo"/>
    <s v="Oud Wulfseweg 7, Houten"/>
    <n v="1"/>
  </r>
  <r>
    <m/>
    <s v="HO05"/>
    <n v="2960"/>
    <s v="Houten MBO:"/>
    <s v="Fietsenstalling"/>
    <m/>
    <m/>
    <m/>
    <m/>
    <m/>
    <m/>
    <m/>
    <m/>
    <m/>
    <m/>
    <x v="0"/>
    <m/>
    <m/>
    <s v=""/>
    <m/>
    <m/>
    <m/>
    <m/>
    <m/>
    <m/>
    <m/>
  </r>
  <r>
    <n v="14"/>
    <s v="HO05"/>
    <n v="2970"/>
    <s v="Houten MBO:"/>
    <s v="Dierenverblijf"/>
    <m/>
    <m/>
    <s v="Instructielokalen en hondenkennel"/>
    <m/>
    <s v="Permanent gebouw"/>
    <n v="254"/>
    <m/>
    <n v="2017"/>
    <s v="E"/>
    <m/>
    <x v="1"/>
    <m/>
    <m/>
    <s v=""/>
    <m/>
    <m/>
    <s v="lesgebouw"/>
    <m/>
    <s v="mbo/vmbo"/>
    <s v="Oud Wulfseweg 7, Houten"/>
    <n v="1"/>
  </r>
  <r>
    <n v="14"/>
    <s v="HO05"/>
    <n v="2980"/>
    <s v="Houten MBO:"/>
    <s v="Kas"/>
    <m/>
    <m/>
    <m/>
    <m/>
    <m/>
    <m/>
    <m/>
    <m/>
    <m/>
    <m/>
    <x v="0"/>
    <m/>
    <m/>
    <m/>
    <m/>
    <m/>
    <m/>
    <m/>
    <m/>
    <m/>
    <m/>
  </r>
  <r>
    <n v="14"/>
    <s v="HO05"/>
    <n v="2981"/>
    <s v="Houten MBO:"/>
    <s v="Kas"/>
    <m/>
    <m/>
    <s v="kas bij Randhoeve 2; per medio 2016"/>
    <m/>
    <s v="Permanent gebouw"/>
    <n v="153"/>
    <m/>
    <n v="2016"/>
    <s v="E"/>
    <m/>
    <x v="1"/>
    <m/>
    <m/>
    <s v=""/>
    <m/>
    <m/>
    <s v="bijgebouw"/>
    <m/>
    <s v="mbo/vmbo"/>
    <s v="Oud Wulfseweg 7, Houten"/>
    <n v="1"/>
  </r>
  <r>
    <m/>
    <s v="HO05"/>
    <n v="2990"/>
    <s v="Houten MBO:"/>
    <s v="Terrein"/>
    <m/>
    <m/>
    <s v="terrein; geen opmerkingen"/>
    <m/>
    <m/>
    <m/>
    <m/>
    <m/>
    <m/>
    <m/>
    <x v="2"/>
    <m/>
    <m/>
    <s v=""/>
    <m/>
    <m/>
    <m/>
    <m/>
    <m/>
    <m/>
    <m/>
  </r>
  <r>
    <n v="6"/>
    <s v="HO05"/>
    <n v="2995"/>
    <s v="Houten MBO:"/>
    <s v="Dienstwoning"/>
    <m/>
    <m/>
    <s v="Dienstwoning (bg 129m2 1e 47m2)"/>
    <m/>
    <s v="Permanent gebouw"/>
    <n v="176"/>
    <m/>
    <n v="1986"/>
    <s v="E"/>
    <s v="DW"/>
    <x v="1"/>
    <n v="176"/>
    <m/>
    <s v=""/>
    <m/>
    <m/>
    <s v="dienstwoning"/>
    <m/>
    <s v="mbo/vmbo"/>
    <s v="Oud Wulfseweg 7, Houten"/>
    <n v="1"/>
  </r>
  <r>
    <m/>
    <s v="KL10"/>
    <n v="3100"/>
    <s v="Klaaswaal:"/>
    <s v="Locatie/algemeen"/>
    <m/>
    <m/>
    <s v="----"/>
    <m/>
    <m/>
    <m/>
    <m/>
    <m/>
    <m/>
    <m/>
    <x v="0"/>
    <m/>
    <m/>
    <s v=""/>
    <m/>
    <m/>
    <m/>
    <m/>
    <s v="vmbo"/>
    <s v="Rijksstraatweg 30b 3286 LS Klaaswaal 0186-572000"/>
    <m/>
  </r>
  <r>
    <n v="11"/>
    <s v="KL10"/>
    <n v="3110"/>
    <s v="Klaaswaal:"/>
    <s v="Hoofdgebouw"/>
    <m/>
    <m/>
    <s v="Hoofdgebouw (bg 3016m2+entres.57m2 + 1e755m2 Inclusief:_x000a_- gymzaal_x000a_-multifunctionele (gym)zaal_x000a_- kas_x000a_- glascorridor_x000a_- stenen dierenverblijf met instructieruimten"/>
    <m/>
    <s v="Permanent gebouw"/>
    <n v="3828"/>
    <m/>
    <s v="1967/'84/'09"/>
    <s v="E"/>
    <s v="VH"/>
    <x v="1"/>
    <n v="72"/>
    <m/>
    <s v=""/>
    <m/>
    <m/>
    <s v="lesgebouw"/>
    <n v="4"/>
    <s v="vmbo"/>
    <s v="Rijksstraatweg 30b 3286 LS Klaaswaal 0186-572000"/>
    <n v="1"/>
  </r>
  <r>
    <n v="6"/>
    <s v="KL10"/>
    <n v="3111"/>
    <s v="Klaaswaal:"/>
    <s v="Hoofdgebouw"/>
    <m/>
    <m/>
    <m/>
    <m/>
    <m/>
    <m/>
    <m/>
    <m/>
    <m/>
    <m/>
    <x v="0"/>
    <m/>
    <m/>
    <s v=""/>
    <m/>
    <m/>
    <m/>
    <m/>
    <s v="vmbo"/>
    <m/>
    <m/>
  </r>
  <r>
    <n v="6"/>
    <s v="KL10"/>
    <n v="3112"/>
    <s v="Klaaswaal:"/>
    <s v="Hoofdgebouw"/>
    <m/>
    <m/>
    <s v="Stenen dierenverblijf met instructieruimten (indicatief 192m2)"/>
    <m/>
    <s v="Permanent gebouw"/>
    <s v="in hfdgeb"/>
    <m/>
    <n v="2009"/>
    <s v="E"/>
    <m/>
    <x v="1"/>
    <m/>
    <m/>
    <s v=""/>
    <m/>
    <m/>
    <s v="lesgebouw"/>
    <n v="4"/>
    <s v="vmbo"/>
    <m/>
    <n v="1"/>
  </r>
  <r>
    <n v="6"/>
    <s v="KL10"/>
    <n v="3120"/>
    <s v="Klaaswaal:"/>
    <s v="Dependance"/>
    <m/>
    <m/>
    <s v="Semi-permanent gebouw (systeembouw)"/>
    <m/>
    <s v="Semi-permanent"/>
    <n v="556"/>
    <m/>
    <s v="aug 2011"/>
    <s v="E"/>
    <m/>
    <x v="1"/>
    <m/>
    <m/>
    <s v=""/>
    <m/>
    <m/>
    <s v="lesgebouw"/>
    <n v="4"/>
    <s v="vmbo"/>
    <m/>
    <n v="1"/>
  </r>
  <r>
    <n v="4"/>
    <s v="KL10"/>
    <n v="3130"/>
    <s v="Klaaswaal:"/>
    <s v="Noodgebouw"/>
    <m/>
    <m/>
    <m/>
    <m/>
    <m/>
    <m/>
    <m/>
    <m/>
    <m/>
    <m/>
    <x v="0"/>
    <m/>
    <m/>
    <s v=""/>
    <m/>
    <m/>
    <m/>
    <m/>
    <s v="vmbo"/>
    <m/>
    <m/>
  </r>
  <r>
    <m/>
    <s v="KL10"/>
    <n v="3140"/>
    <s v="Klaaswaal:"/>
    <s v="Gymzaal"/>
    <m/>
    <m/>
    <s v="Gymzaal (indicatief 447m2; excl cv-ruimte;excl gang)"/>
    <m/>
    <s v="Permanent gebouw"/>
    <s v="in hfdgeb"/>
    <m/>
    <n v="1984"/>
    <s v="E"/>
    <m/>
    <x v="1"/>
    <m/>
    <m/>
    <s v=""/>
    <m/>
    <m/>
    <s v="lesgebouw"/>
    <n v="4"/>
    <s v="vmbo"/>
    <m/>
    <n v="0"/>
  </r>
  <r>
    <m/>
    <s v="KL10"/>
    <n v="3141"/>
    <s v="Klaaswaal:"/>
    <s v="Gymzaal"/>
    <m/>
    <m/>
    <s v="Multifunctionele (gym)zaal incl bergruimte,excl cv (indicatief 248m2)"/>
    <m/>
    <s v="Permanent gebouw"/>
    <s v="in hfdgeb"/>
    <m/>
    <n v="2009"/>
    <s v="E"/>
    <m/>
    <x v="1"/>
    <m/>
    <m/>
    <s v=""/>
    <m/>
    <m/>
    <s v="lesgebouw"/>
    <n v="4"/>
    <s v="vmbo"/>
    <m/>
    <n v="0"/>
  </r>
  <r>
    <m/>
    <s v="KL10"/>
    <n v="3150"/>
    <s v="Klaaswaal:"/>
    <s v="Stal/schuur"/>
    <m/>
    <m/>
    <s v="Kapschuur; illegaal"/>
    <m/>
    <s v="Permanent gebouw"/>
    <n v="126"/>
    <m/>
    <n v="1995"/>
    <s v="E"/>
    <m/>
    <x v="3"/>
    <m/>
    <s v="nee"/>
    <e v="#VALUE!"/>
    <m/>
    <m/>
    <s v="bijgebouw"/>
    <m/>
    <s v="vmbo"/>
    <m/>
    <n v="1"/>
  </r>
  <r>
    <n v="11"/>
    <s v="KL10"/>
    <n v="3151"/>
    <s v="Klaaswaal:"/>
    <s v="Stal/schuur"/>
    <s v="A&amp;O"/>
    <m/>
    <s v="A&amp;O-Loods ; aangepaste/omgebouwde Venlokas tot a&amp;o; 2/3 deel zandgedeelte / 1/3 deel materiaal-en materieelopslag"/>
    <m/>
    <s v="Permanent gebouw"/>
    <n v="352"/>
    <m/>
    <n v="1995"/>
    <s v="E"/>
    <m/>
    <x v="3"/>
    <m/>
    <s v="nee"/>
    <e v="#VALUE!"/>
    <m/>
    <m/>
    <s v="bijgebouw"/>
    <m/>
    <s v="vmbo"/>
    <m/>
    <n v="1"/>
  </r>
  <r>
    <n v="11"/>
    <s v="KL10"/>
    <n v="3160"/>
    <s v="Klaaswaal:"/>
    <m/>
    <m/>
    <m/>
    <m/>
    <m/>
    <m/>
    <m/>
    <m/>
    <m/>
    <m/>
    <m/>
    <x v="0"/>
    <m/>
    <m/>
    <s v=""/>
    <m/>
    <m/>
    <m/>
    <m/>
    <s v="vmbo"/>
    <m/>
    <m/>
  </r>
  <r>
    <n v="14"/>
    <s v="KL10"/>
    <n v="3161"/>
    <s v="Klaaswaal:"/>
    <s v="Fietsenstalling"/>
    <m/>
    <m/>
    <s v="brommerstalling; 3*25,5m. Inclusief berging van ca 4,8*3=14m2"/>
    <m/>
    <s v="Permanent gebouw"/>
    <n v="76.5"/>
    <m/>
    <n v="1967"/>
    <s v="E"/>
    <m/>
    <x v="2"/>
    <m/>
    <m/>
    <s v=""/>
    <m/>
    <m/>
    <s v="fietsenstalling"/>
    <n v="4"/>
    <s v="vmbo"/>
    <m/>
    <n v="1"/>
  </r>
  <r>
    <n v="11"/>
    <s v="KL10"/>
    <n v="3162"/>
    <s v="Klaaswaal:"/>
    <s v="Fietsenstalling"/>
    <m/>
    <m/>
    <s v="docenten fietsenstalling"/>
    <m/>
    <s v="Permanent gebouw"/>
    <n v="67"/>
    <m/>
    <s v="??"/>
    <s v="E"/>
    <m/>
    <x v="3"/>
    <m/>
    <m/>
    <s v=""/>
    <m/>
    <m/>
    <s v="fietsenstalling"/>
    <n v="4"/>
    <s v="vmbo"/>
    <m/>
    <n v="1"/>
  </r>
  <r>
    <n v="6"/>
    <s v="KL10"/>
    <n v="3170"/>
    <s v="Klaaswaal:"/>
    <s v="Dierenverblijf"/>
    <m/>
    <m/>
    <s v="Dierenschuur"/>
    <m/>
    <s v="Permanent gebouw"/>
    <n v="174"/>
    <m/>
    <n v="1995"/>
    <s v="E"/>
    <m/>
    <x v="1"/>
    <m/>
    <m/>
    <s v=""/>
    <m/>
    <m/>
    <s v="bijgebouw"/>
    <m/>
    <s v="vmbo"/>
    <m/>
    <n v="1"/>
  </r>
  <r>
    <n v="11"/>
    <s v="KL10"/>
    <n v="3171"/>
    <s v="Klaaswaal:"/>
    <s v="Dierenverblijf"/>
    <m/>
    <m/>
    <s v="dierenverblijf (2 kippenrennen)"/>
    <m/>
    <s v="Permanent gebouw"/>
    <n v="25"/>
    <m/>
    <n v="2013"/>
    <s v="E"/>
    <m/>
    <x v="2"/>
    <m/>
    <m/>
    <s v=""/>
    <m/>
    <m/>
    <s v="bijgebouw"/>
    <m/>
    <s v="vmbo"/>
    <m/>
    <n v="1"/>
  </r>
  <r>
    <m/>
    <s v="KL10"/>
    <n v="3180"/>
    <s v="Klaaswaal:"/>
    <s v="Kas"/>
    <m/>
    <m/>
    <s v="nieuwbouw kas; lesdeel + plantenteelt (indicatief 286m2)"/>
    <m/>
    <s v="Permanent gebouw"/>
    <s v="in hfdgeb"/>
    <m/>
    <n v="2009"/>
    <s v="E"/>
    <m/>
    <x v="1"/>
    <m/>
    <m/>
    <s v=""/>
    <m/>
    <m/>
    <s v="bijgebouw"/>
    <m/>
    <s v="vmbo"/>
    <m/>
    <n v="1"/>
  </r>
  <r>
    <m/>
    <s v="KL10"/>
    <n v="3181"/>
    <s v="Klaaswaal:"/>
    <s v="Kas"/>
    <m/>
    <m/>
    <s v="nieuwbouw kas; gang en corridor (indicatief 183m2)"/>
    <m/>
    <s v="Permanent gebouw"/>
    <s v="in hfdgeb"/>
    <m/>
    <n v="2009"/>
    <s v="E"/>
    <m/>
    <x v="3"/>
    <m/>
    <m/>
    <s v=""/>
    <m/>
    <m/>
    <s v="bijgebouw"/>
    <m/>
    <s v="vmbo"/>
    <m/>
    <n v="0"/>
  </r>
  <r>
    <m/>
    <s v="KL10"/>
    <n v="3190"/>
    <s v="Klaaswaal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1"/>
    <s v="KL10"/>
    <n v="3195"/>
    <s v="Klaaswaal:"/>
    <s v="Dienstwoning"/>
    <m/>
    <m/>
    <s v="Eigendom St. ter bevordering v Land&amp;Tuinbouw in Hoekse Waard; Wellant doet adm.diensten; concierge bewoont; opp globaal"/>
    <m/>
    <s v="Permanent gebouw"/>
    <n v="137"/>
    <m/>
    <n v="1966"/>
    <s v="H"/>
    <s v="DW"/>
    <x v="2"/>
    <n v="137"/>
    <m/>
    <s v=""/>
    <m/>
    <m/>
    <s v="dienstwoning"/>
    <m/>
    <s v="vmbo"/>
    <s v="Rijksstraatweg 30c 3286 LS Klaaswaal 0186-572000"/>
    <n v="1"/>
  </r>
  <r>
    <n v="14"/>
    <s v="MO10"/>
    <n v="3200"/>
    <s v="Montfoort:"/>
    <s v="Locatie/algemeen"/>
    <m/>
    <m/>
    <s v="----"/>
    <s v="hypoth.verpand! 29-9-2017"/>
    <m/>
    <m/>
    <m/>
    <m/>
    <m/>
    <m/>
    <x v="0"/>
    <m/>
    <m/>
    <s v=""/>
    <m/>
    <m/>
    <m/>
    <m/>
    <s v="vmbo"/>
    <s v="Doeldijk 16 3417 XD Montfoort 0348-471337"/>
    <m/>
  </r>
  <r>
    <n v="14"/>
    <s v="MO10"/>
    <n v="3210"/>
    <s v="Montfoort:"/>
    <s v="Hoofdgebouw"/>
    <m/>
    <m/>
    <s v="Hoofdgebouw; bg 4.520+893=5413m2+1e verd/entresols 1209m2; inclusief:_x000a_-gymzaal oud en gymzaal nieuw_x000a_-schuingeplaatste noodbouw nieuwb 2013 (909m2)_x000a_"/>
    <s v="hypoth.verpand! 29-9-2017"/>
    <s v="Permanent gebouw"/>
    <n v="6622"/>
    <m/>
    <s v="1980/'99/'13/_x000a_uitbr 2017"/>
    <s v="E"/>
    <m/>
    <x v="1"/>
    <m/>
    <m/>
    <s v=""/>
    <m/>
    <m/>
    <s v="lesgebouw"/>
    <n v="4"/>
    <s v="vmbo"/>
    <m/>
    <n v="1"/>
  </r>
  <r>
    <m/>
    <s v="MO10"/>
    <n v="3220"/>
    <s v="Montfoort:"/>
    <s v="Dependance"/>
    <m/>
    <m/>
    <m/>
    <m/>
    <m/>
    <m/>
    <m/>
    <m/>
    <m/>
    <m/>
    <x v="0"/>
    <m/>
    <m/>
    <s v=""/>
    <m/>
    <m/>
    <m/>
    <m/>
    <s v="vmbo"/>
    <m/>
    <m/>
  </r>
  <r>
    <n v="14"/>
    <s v="MO10"/>
    <n v="3230"/>
    <s v="Montfoort:"/>
    <s v="Noodgebouw"/>
    <m/>
    <m/>
    <s v="Schuine aanbouw (909m2)"/>
    <s v="hypoth.verpand! 29-9-2017"/>
    <s v="Semi-permanent"/>
    <s v="in hfdgeb"/>
    <m/>
    <n v="2013"/>
    <s v="E"/>
    <m/>
    <x v="1"/>
    <m/>
    <m/>
    <s v=""/>
    <m/>
    <m/>
    <s v="lesgebouw"/>
    <n v="4"/>
    <s v="vmbo"/>
    <m/>
    <n v="0"/>
  </r>
  <r>
    <n v="14"/>
    <s v="MO10"/>
    <n v="3231"/>
    <s v="Montfoort:"/>
    <s v="Noodgebouw"/>
    <m/>
    <m/>
    <m/>
    <m/>
    <m/>
    <m/>
    <m/>
    <m/>
    <m/>
    <m/>
    <x v="0"/>
    <m/>
    <m/>
    <m/>
    <m/>
    <m/>
    <m/>
    <m/>
    <m/>
    <m/>
    <m/>
  </r>
  <r>
    <n v="14"/>
    <s v="MO10"/>
    <n v="3240"/>
    <s v="Montfoort:"/>
    <s v="Gymzaal"/>
    <m/>
    <m/>
    <s v="Inpandige zaal; (indicatief  410m2 excl gang)"/>
    <s v="hypoth.verpand! 29-9-2017"/>
    <s v="Permanent gebouw"/>
    <s v="in hfdgeb"/>
    <m/>
    <n v="1980"/>
    <s v="E"/>
    <m/>
    <x v="1"/>
    <m/>
    <m/>
    <s v=""/>
    <m/>
    <m/>
    <s v="lesgebouw"/>
    <n v="4"/>
    <s v="vmbo"/>
    <m/>
    <n v="0"/>
  </r>
  <r>
    <n v="14"/>
    <s v="MO10"/>
    <n v="3241"/>
    <s v="Montfoort:"/>
    <s v="Gymzaal"/>
    <m/>
    <m/>
    <s v="Inpandige zaal; (indicatief  465m2 excl gang)"/>
    <s v="hypoth.verpand! 29-9-2017"/>
    <s v="Permanent gebouw"/>
    <s v="in hfdgeb"/>
    <m/>
    <n v="2017"/>
    <s v="E"/>
    <m/>
    <x v="1"/>
    <m/>
    <m/>
    <s v=""/>
    <m/>
    <m/>
    <s v="lesgebouw"/>
    <n v="4"/>
    <s v="vmbo"/>
    <m/>
    <n v="0"/>
  </r>
  <r>
    <n v="14"/>
    <s v="MO10"/>
    <n v="3250"/>
    <s v="Montfoort:"/>
    <s v="Stal/schuur"/>
    <m/>
    <m/>
    <s v="Schuur veraf links op terrein; bg 191m2+entres 78m2"/>
    <s v="hypoth.verpand! 29-9-2017"/>
    <s v="Permanent gebouw"/>
    <n v="269"/>
    <m/>
    <n v="1980"/>
    <s v="E"/>
    <m/>
    <x v="3"/>
    <m/>
    <m/>
    <s v=""/>
    <m/>
    <m/>
    <s v="bijgebouw"/>
    <m/>
    <s v="vmbo"/>
    <m/>
    <n v="1"/>
  </r>
  <r>
    <n v="14"/>
    <s v="MO10"/>
    <n v="3251"/>
    <s v="Montfoort:"/>
    <s v="Stal/schuur"/>
    <m/>
    <m/>
    <s v="Hooiberg"/>
    <s v="hypoth.verpand! 29-9-2017"/>
    <s v="Permanent gebouw"/>
    <n v="32"/>
    <m/>
    <s v="1980??"/>
    <s v="E"/>
    <m/>
    <x v="2"/>
    <m/>
    <m/>
    <s v=""/>
    <m/>
    <m/>
    <s v="bijgebouw"/>
    <m/>
    <s v="vmbo"/>
    <m/>
    <n v="1"/>
  </r>
  <r>
    <m/>
    <s v="MO10"/>
    <n v="3260"/>
    <s v="Montfoort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MO10"/>
    <n v="3270"/>
    <s v="Montfoort:"/>
    <s v="Dierenverblijf"/>
    <m/>
    <m/>
    <s v="dierenverblijf (haaks op kas)_x000a_bg 249m2+1e 121m2+ opslagoverkapping ca36m2"/>
    <s v="hypoth.verpand! 29-9-2017"/>
    <s v="Permanent gebouw"/>
    <n v="406"/>
    <m/>
    <n v="1980"/>
    <s v="E"/>
    <m/>
    <x v="3"/>
    <m/>
    <m/>
    <s v=""/>
    <m/>
    <m/>
    <s v="bijgebouw"/>
    <m/>
    <s v="vmbo"/>
    <m/>
    <n v="1"/>
  </r>
  <r>
    <n v="14"/>
    <s v="MO10"/>
    <n v="3271"/>
    <s v="Montfoort:"/>
    <s v="Dierenverblijf"/>
    <m/>
    <m/>
    <s v="kippenverblijf_x000a_beg 46m2+1e 43m2"/>
    <s v="hypoth.verpand! 29-9-2017"/>
    <s v="Permanent gebouw"/>
    <n v="89"/>
    <m/>
    <n v="2005"/>
    <s v="E"/>
    <m/>
    <x v="3"/>
    <m/>
    <m/>
    <s v=""/>
    <m/>
    <m/>
    <s v="bijgebouw"/>
    <m/>
    <s v="vmbo"/>
    <m/>
    <n v="1"/>
  </r>
  <r>
    <n v="14"/>
    <s v="MO10"/>
    <n v="3280"/>
    <s v="Montfoort:"/>
    <s v="Kas"/>
    <m/>
    <m/>
    <s v="kas"/>
    <s v="hypoth.verpand! 29-9-2017"/>
    <s v="Permanent gebouw"/>
    <n v="468"/>
    <m/>
    <n v="1979"/>
    <s v="E"/>
    <m/>
    <x v="1"/>
    <m/>
    <m/>
    <s v=""/>
    <m/>
    <m/>
    <s v="bijgebouw"/>
    <m/>
    <s v="vmbo"/>
    <m/>
    <n v="1"/>
  </r>
  <r>
    <m/>
    <s v="MO10"/>
    <n v="3290"/>
    <s v="Montfoort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NA10"/>
    <n v="3300"/>
    <s v="Naarden:"/>
    <s v="Locatie/algemeen"/>
    <m/>
    <m/>
    <s v="----"/>
    <m/>
    <m/>
    <m/>
    <m/>
    <m/>
    <m/>
    <m/>
    <x v="0"/>
    <m/>
    <m/>
    <s v=""/>
    <m/>
    <m/>
    <m/>
    <m/>
    <s v="vmbo"/>
    <s v="Tenierslaan 2 1412 JE Naarden (035) 694 36 80 "/>
    <m/>
  </r>
  <r>
    <n v="12"/>
    <s v="NA10"/>
    <n v="3310"/>
    <s v="Naarden:"/>
    <s v="Hoofdgebouw"/>
    <m/>
    <m/>
    <s v="Hoofdgebouw; excl gymzalen"/>
    <m/>
    <s v="Permanent gebouw"/>
    <n v="3930"/>
    <m/>
    <n v="1974"/>
    <s v="E"/>
    <m/>
    <x v="1"/>
    <m/>
    <m/>
    <s v=""/>
    <m/>
    <m/>
    <s v="lesgebouw"/>
    <n v="4"/>
    <s v="vmbo"/>
    <s v="Tenierslaan 2 1412 JE Naarden (035) 694 36 80 "/>
    <n v="1"/>
  </r>
  <r>
    <m/>
    <s v="NA10"/>
    <n v="3320"/>
    <s v="Naarden:"/>
    <s v="Dependance"/>
    <m/>
    <m/>
    <m/>
    <m/>
    <m/>
    <m/>
    <m/>
    <m/>
    <m/>
    <m/>
    <x v="0"/>
    <m/>
    <m/>
    <s v=""/>
    <m/>
    <m/>
    <m/>
    <m/>
    <s v="vmbo"/>
    <m/>
    <m/>
  </r>
  <r>
    <m/>
    <s v="NA10"/>
    <n v="3330"/>
    <s v="Naarden:"/>
    <s v="Noodgebouw"/>
    <m/>
    <m/>
    <s v="noodgebouw"/>
    <m/>
    <s v="noodgebouw"/>
    <n v="98"/>
    <m/>
    <n v="2004"/>
    <s v="E"/>
    <m/>
    <x v="1"/>
    <m/>
    <m/>
    <s v=""/>
    <m/>
    <m/>
    <s v="lesgebouw"/>
    <n v="4"/>
    <s v="vmbo"/>
    <m/>
    <n v="1"/>
  </r>
  <r>
    <n v="12"/>
    <s v="NA10"/>
    <n v="3340"/>
    <s v="Naarden:"/>
    <s v="Gymzaal"/>
    <m/>
    <m/>
    <s v="Tegen hoofdgebouw"/>
    <m/>
    <s v="Permanent gebouw"/>
    <n v="520"/>
    <m/>
    <n v="1974"/>
    <s v="E"/>
    <m/>
    <x v="1"/>
    <m/>
    <m/>
    <s v=""/>
    <m/>
    <m/>
    <s v="lesgebouw"/>
    <n v="4"/>
    <s v="vmbo"/>
    <m/>
    <n v="0"/>
  </r>
  <r>
    <n v="12"/>
    <s v="NA10"/>
    <n v="3341"/>
    <s v="Naarden:"/>
    <s v="Gymzaal"/>
    <m/>
    <m/>
    <s v="Tegen hoofdgebouw;gym2"/>
    <m/>
    <s v="Permanent gebouw"/>
    <n v="520"/>
    <m/>
    <n v="1974"/>
    <s v="E"/>
    <m/>
    <x v="1"/>
    <m/>
    <m/>
    <s v=""/>
    <m/>
    <m/>
    <s v="lesgebouw"/>
    <n v="4"/>
    <s v="vmbo"/>
    <m/>
    <n v="0"/>
  </r>
  <r>
    <n v="11"/>
    <s v="NA10"/>
    <n v="3350"/>
    <s v="Naarden:"/>
    <s v="Dierenverblijf"/>
    <m/>
    <m/>
    <s v="dierenverblijf"/>
    <m/>
    <s v="Permanent gebouw"/>
    <n v="59"/>
    <m/>
    <n v="1997"/>
    <s v="E"/>
    <m/>
    <x v="1"/>
    <m/>
    <m/>
    <s v=""/>
    <m/>
    <m/>
    <s v="bijgebouw"/>
    <m/>
    <s v="vmbo"/>
    <m/>
    <n v="1"/>
  </r>
  <r>
    <m/>
    <s v="NA10"/>
    <n v="3360"/>
    <s v="Naarden:"/>
    <s v="Fietsenstalling"/>
    <m/>
    <m/>
    <s v="overkapping in 2011 verkleind"/>
    <m/>
    <s v="fietsenstalling"/>
    <n v="8"/>
    <m/>
    <n v="2011"/>
    <s v="E"/>
    <m/>
    <x v="2"/>
    <m/>
    <m/>
    <s v=""/>
    <m/>
    <m/>
    <s v="fietsenstalling"/>
    <m/>
    <s v="vmbo"/>
    <m/>
    <n v="1"/>
  </r>
  <r>
    <m/>
    <s v="NA10"/>
    <n v="3370"/>
    <s v="Naarden:"/>
    <s v="Dierenverblijf"/>
    <m/>
    <m/>
    <m/>
    <m/>
    <m/>
    <m/>
    <m/>
    <m/>
    <m/>
    <m/>
    <x v="0"/>
    <m/>
    <m/>
    <s v=""/>
    <m/>
    <m/>
    <m/>
    <m/>
    <s v="vmbo"/>
    <m/>
    <m/>
  </r>
  <r>
    <m/>
    <s v="NA10"/>
    <n v="3380"/>
    <s v="Naarden:"/>
    <s v="Kas"/>
    <m/>
    <m/>
    <s v="kas"/>
    <m/>
    <s v="Permanent gebouw"/>
    <n v="538"/>
    <m/>
    <n v="1979"/>
    <s v="E"/>
    <m/>
    <x v="1"/>
    <m/>
    <m/>
    <s v=""/>
    <m/>
    <m/>
    <s v="bijgebouw"/>
    <m/>
    <s v="vmbo"/>
    <m/>
    <n v="1"/>
  </r>
  <r>
    <n v="4"/>
    <s v="NA10"/>
    <n v="3381"/>
    <s v="Naarden:"/>
    <s v="Kas; tunnelkas"/>
    <m/>
    <m/>
    <s v="tunnelkas (afmetingen circa); frame oud, overige gerenoveerd 2011."/>
    <m/>
    <s v="Permanent gebouw"/>
    <n v="50"/>
    <m/>
    <n v="2011"/>
    <s v="E"/>
    <m/>
    <x v="2"/>
    <m/>
    <m/>
    <s v=""/>
    <m/>
    <m/>
    <s v="bijgebouw"/>
    <m/>
    <s v="vmbo"/>
    <m/>
    <n v="1"/>
  </r>
  <r>
    <m/>
    <s v="NA10"/>
    <n v="3390"/>
    <s v="Naarden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4"/>
    <s v="NA10"/>
    <n v="3395"/>
    <s v="Naarden:"/>
    <s v="Dienstwoning"/>
    <m/>
    <m/>
    <s v="Dienstwoning"/>
    <m/>
    <s v="Permanent gebouw"/>
    <n v="115"/>
    <m/>
    <s v="jrn '60"/>
    <s v="E"/>
    <s v="VH"/>
    <x v="2"/>
    <n v="115"/>
    <m/>
    <s v=""/>
    <m/>
    <m/>
    <s v="dienstwoning"/>
    <m/>
    <s v="vmbo"/>
    <s v="Gérard Doulaan 20  1412 JB NAARDEN_x000a_"/>
    <n v="1"/>
  </r>
  <r>
    <n v="14"/>
    <s v="OE10"/>
    <n v="3400"/>
    <s v="Oegstgeest:"/>
    <s v="Locatie/algemeen"/>
    <m/>
    <m/>
    <s v="----"/>
    <s v="hypoth.verpand! 29-9-2017"/>
    <m/>
    <m/>
    <m/>
    <m/>
    <m/>
    <m/>
    <x v="0"/>
    <m/>
    <m/>
    <s v=""/>
    <m/>
    <m/>
    <m/>
    <m/>
    <s v="vmbo"/>
    <s v="Lange Voort 70 2341 KD Oegstgeest (071) 517 32 16"/>
    <m/>
  </r>
  <r>
    <n v="14"/>
    <s v="OE10"/>
    <n v="3410"/>
    <s v="Oegstgeest:"/>
    <s v="Hoofdgebouw"/>
    <m/>
    <m/>
    <s v="Hoofdgebouw;bg 2246+entres.45m2+1e 938m2+2e 619m2; inclusief:_x000a_- gymzaal"/>
    <s v="hypoth.verpand! 29-9-2017"/>
    <s v="Permanent gebouw"/>
    <n v="3848"/>
    <m/>
    <s v="1995/2000"/>
    <s v="E"/>
    <m/>
    <x v="1"/>
    <m/>
    <m/>
    <s v=""/>
    <m/>
    <m/>
    <s v="lesgebouw"/>
    <n v="4"/>
    <s v="vmbo"/>
    <m/>
    <n v="1"/>
  </r>
  <r>
    <n v="6"/>
    <s v="OE10"/>
    <n v="3411"/>
    <s v="Oegstgeest:"/>
    <s v="Hoofdgebouw"/>
    <m/>
    <m/>
    <m/>
    <m/>
    <m/>
    <m/>
    <m/>
    <m/>
    <m/>
    <m/>
    <x v="0"/>
    <m/>
    <m/>
    <s v=""/>
    <m/>
    <m/>
    <m/>
    <m/>
    <s v="vmbo"/>
    <m/>
    <m/>
  </r>
  <r>
    <m/>
    <s v="OE10"/>
    <n v="3420"/>
    <s v="Oegstgeest:"/>
    <s v="Dependance"/>
    <m/>
    <m/>
    <m/>
    <m/>
    <m/>
    <m/>
    <m/>
    <m/>
    <m/>
    <m/>
    <x v="0"/>
    <m/>
    <m/>
    <s v=""/>
    <m/>
    <m/>
    <m/>
    <m/>
    <s v="vmbo"/>
    <m/>
    <m/>
  </r>
  <r>
    <m/>
    <s v="OE10"/>
    <n v="3430"/>
    <s v="Oegstgeest:"/>
    <s v="Noodgebouw"/>
    <m/>
    <m/>
    <m/>
    <m/>
    <m/>
    <m/>
    <m/>
    <m/>
    <m/>
    <m/>
    <x v="0"/>
    <m/>
    <m/>
    <s v=""/>
    <m/>
    <m/>
    <m/>
    <m/>
    <s v="vmbo"/>
    <m/>
    <m/>
  </r>
  <r>
    <n v="14"/>
    <s v="OE10"/>
    <n v="3440"/>
    <s v="Oegstgeest:"/>
    <s v="Gymzaal"/>
    <m/>
    <m/>
    <s v="Inpandige zaal  (indicatief 420m2 incl entreehal, excl gangetje)"/>
    <s v="hypoth.verpand! 29-9-2017"/>
    <s v="Permanent gebouw"/>
    <s v="in hfdgeb"/>
    <m/>
    <n v="1995"/>
    <s v="E"/>
    <m/>
    <x v="1"/>
    <m/>
    <m/>
    <s v=""/>
    <m/>
    <m/>
    <s v="lesgebouw"/>
    <n v="4"/>
    <s v="vmbo"/>
    <m/>
    <n v="0"/>
  </r>
  <r>
    <n v="14"/>
    <s v="OE10"/>
    <n v="3450"/>
    <s v="Oegstgeest:"/>
    <s v="Stal/schuur"/>
    <s v="A&amp;O; _x000a_kasloods"/>
    <m/>
    <s v="gedeelte A&amp;O in kasloods incl instructie;totale gebouw incl kasgedeelte= 565m2 zie ook 3.480"/>
    <s v="hypoth.verpand! 29-9-2017"/>
    <s v="Permanent gebouw"/>
    <n v="282.5"/>
    <m/>
    <n v="2009"/>
    <s v="E"/>
    <m/>
    <x v="3"/>
    <m/>
    <m/>
    <s v=""/>
    <m/>
    <m/>
    <s v="bijgebouw"/>
    <m/>
    <s v="vmbo"/>
    <m/>
    <n v="1"/>
  </r>
  <r>
    <m/>
    <s v="OE10"/>
    <n v="3460"/>
    <s v="Oegstgeest:"/>
    <s v="Fietsenstalling"/>
    <m/>
    <m/>
    <m/>
    <m/>
    <m/>
    <m/>
    <m/>
    <m/>
    <m/>
    <m/>
    <x v="0"/>
    <m/>
    <m/>
    <s v=""/>
    <m/>
    <m/>
    <m/>
    <m/>
    <s v="vmbo"/>
    <m/>
    <m/>
  </r>
  <r>
    <m/>
    <s v="OE10"/>
    <n v="3470"/>
    <s v="Oegstgeest:"/>
    <s v="Dierenverblijf"/>
    <m/>
    <m/>
    <m/>
    <m/>
    <m/>
    <m/>
    <m/>
    <m/>
    <m/>
    <m/>
    <x v="0"/>
    <m/>
    <m/>
    <s v=""/>
    <m/>
    <m/>
    <m/>
    <m/>
    <s v="vmbo"/>
    <m/>
    <m/>
  </r>
  <r>
    <n v="14"/>
    <s v="OE10"/>
    <n v="3480"/>
    <s v="Oegstgeest:"/>
    <s v="Kas"/>
    <s v="Kasloods"/>
    <m/>
    <s v="Gedeelte kas in kasloods incl instructie; totale gebouw incl loodsgedeelte = 565m2; zie ook 3.450"/>
    <s v="hypoth.verpand! 29-9-2017"/>
    <s v="Permanent gebouw"/>
    <n v="282.5"/>
    <m/>
    <n v="2009"/>
    <s v="E"/>
    <m/>
    <x v="1"/>
    <m/>
    <m/>
    <s v=""/>
    <m/>
    <m/>
    <s v="bijgebouw"/>
    <m/>
    <s v="vmbo"/>
    <m/>
    <n v="1"/>
  </r>
  <r>
    <m/>
    <s v="OE10"/>
    <n v="3490"/>
    <s v="Oegstgeest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OT10"/>
    <n v="3500"/>
    <s v="Ottoland:"/>
    <s v="Locatie/algemeen"/>
    <m/>
    <m/>
    <s v="----"/>
    <m/>
    <m/>
    <m/>
    <m/>
    <m/>
    <m/>
    <m/>
    <x v="0"/>
    <m/>
    <m/>
    <s v=""/>
    <m/>
    <m/>
    <m/>
    <m/>
    <s v="vmbo"/>
    <s v="B 140  2975 BK Ottoland (0184) 641409"/>
    <m/>
  </r>
  <r>
    <n v="12"/>
    <s v="OT10"/>
    <n v="3510"/>
    <s v="Ottoland:"/>
    <s v="Hoofdgebouw"/>
    <m/>
    <m/>
    <s v="Hoofdgebouw;_x000a_ (bg 1931m2+1e 919m2)"/>
    <m/>
    <s v="Permanent gebouw"/>
    <n v="2850"/>
    <m/>
    <n v="1984"/>
    <s v="E"/>
    <m/>
    <x v="1"/>
    <m/>
    <m/>
    <s v=""/>
    <m/>
    <m/>
    <s v="lesgebouw"/>
    <n v="4"/>
    <s v="vmbo"/>
    <m/>
    <n v="1"/>
  </r>
  <r>
    <m/>
    <s v="OT10"/>
    <n v="3511"/>
    <s v="Ottoland:"/>
    <s v="Hoofdgebouw"/>
    <m/>
    <m/>
    <m/>
    <m/>
    <m/>
    <m/>
    <m/>
    <m/>
    <m/>
    <m/>
    <x v="0"/>
    <m/>
    <m/>
    <s v=""/>
    <m/>
    <m/>
    <m/>
    <m/>
    <s v="vmbo"/>
    <m/>
    <m/>
  </r>
  <r>
    <n v="6"/>
    <s v="OT10"/>
    <n v="3512"/>
    <s v="Ottoland:"/>
    <s v="Hoofdgebouw"/>
    <m/>
    <m/>
    <s v="Uitbreiding 2 van gebouw 2 (bg 378m2+1e 385m2)"/>
    <m/>
    <s v="Permanent gebouw"/>
    <n v="763"/>
    <m/>
    <n v="2004"/>
    <s v="E"/>
    <m/>
    <x v="1"/>
    <m/>
    <m/>
    <s v=""/>
    <s v="[A]"/>
    <n v="0.94"/>
    <s v="lesgebouw"/>
    <n v="4"/>
    <s v="vmbo"/>
    <m/>
    <n v="1"/>
  </r>
  <r>
    <m/>
    <s v="OT10"/>
    <n v="3520"/>
    <s v="Ottoland:"/>
    <s v="Dependance"/>
    <m/>
    <m/>
    <m/>
    <m/>
    <m/>
    <m/>
    <m/>
    <m/>
    <m/>
    <m/>
    <x v="0"/>
    <m/>
    <m/>
    <s v=""/>
    <m/>
    <m/>
    <m/>
    <m/>
    <s v="vmbo"/>
    <m/>
    <m/>
  </r>
  <r>
    <n v="6"/>
    <s v="OT10"/>
    <n v="3530"/>
    <s v="Ottoland:"/>
    <s v="Noodgebouw"/>
    <m/>
    <m/>
    <m/>
    <m/>
    <m/>
    <m/>
    <m/>
    <m/>
    <m/>
    <m/>
    <x v="0"/>
    <m/>
    <m/>
    <s v=""/>
    <m/>
    <m/>
    <m/>
    <m/>
    <s v="vmbo"/>
    <m/>
    <m/>
  </r>
  <r>
    <n v="12"/>
    <s v="OT10"/>
    <n v="3540"/>
    <s v="Ottoland:"/>
    <s v="Gymzaal"/>
    <m/>
    <m/>
    <s v="Vrijstaande gymzaal"/>
    <m/>
    <s v="Permanent gebouw"/>
    <n v="427"/>
    <m/>
    <n v="1982"/>
    <s v="E"/>
    <m/>
    <x v="1"/>
    <m/>
    <m/>
    <s v=""/>
    <m/>
    <m/>
    <s v="lesgebouw"/>
    <n v="4"/>
    <s v="vmbo"/>
    <m/>
    <n v="1"/>
  </r>
  <r>
    <n v="6"/>
    <s v="OT10"/>
    <n v="3550"/>
    <s v="Ottoland:"/>
    <s v="Stal/schuur"/>
    <s v="A&amp;O; _x000a_kasloods"/>
    <m/>
    <s v="gedeelte kasloods ;totale gebouw incl kasgedeelte= 557m2 zie ook 3.580 (50% Kasgedeelte, 50% kasloods.)"/>
    <m/>
    <s v="Permanent gebouw"/>
    <n v="279"/>
    <m/>
    <n v="2010"/>
    <s v="E"/>
    <m/>
    <x v="1"/>
    <m/>
    <m/>
    <s v=""/>
    <m/>
    <m/>
    <s v="bijgebouw"/>
    <m/>
    <s v="vmbo"/>
    <m/>
    <n v="1"/>
  </r>
  <r>
    <n v="6"/>
    <s v="OT10"/>
    <n v="3551"/>
    <s v="Ottoland:"/>
    <s v="Stal/schuur"/>
    <m/>
    <m/>
    <s v="schuurtje bij gebouw 3 (zie ook3.570); opslag"/>
    <s v=" "/>
    <s v="Permanent gebouw"/>
    <n v="22"/>
    <m/>
    <s v="??"/>
    <s v="E"/>
    <m/>
    <x v="2"/>
    <m/>
    <m/>
    <s v=""/>
    <m/>
    <m/>
    <s v="bijgebouw"/>
    <m/>
    <s v="vmbo"/>
    <m/>
    <n v="1"/>
  </r>
  <r>
    <n v="6"/>
    <s v="OT10"/>
    <n v="3560"/>
    <s v="Ottoland:"/>
    <s v="Fietsenstalling"/>
    <m/>
    <m/>
    <m/>
    <m/>
    <m/>
    <m/>
    <m/>
    <m/>
    <m/>
    <m/>
    <x v="0"/>
    <m/>
    <m/>
    <s v=""/>
    <m/>
    <m/>
    <m/>
    <m/>
    <s v="vmbo"/>
    <m/>
    <m/>
  </r>
  <r>
    <n v="6"/>
    <s v="OT10"/>
    <n v="3570"/>
    <s v="Ottoland:"/>
    <s v="Dierenverblijf"/>
    <m/>
    <m/>
    <s v="gebouw 3_x000a_beg gr:285m2+1e 285m2 "/>
    <m/>
    <s v="Permanent gebouw"/>
    <n v="570"/>
    <m/>
    <n v="1996"/>
    <s v="E"/>
    <m/>
    <x v="1"/>
    <m/>
    <m/>
    <s v=""/>
    <m/>
    <m/>
    <s v="bijgebouw"/>
    <m/>
    <s v="vmbo"/>
    <m/>
    <n v="1"/>
  </r>
  <r>
    <n v="14"/>
    <s v="OT10"/>
    <n v="3571"/>
    <s v="Ottoland:"/>
    <s v="Dierenverblijf"/>
    <m/>
    <m/>
    <s v="Stal (tbv pony's en hooiopslag)"/>
    <m/>
    <s v="Permanent gebouw"/>
    <n v="19"/>
    <m/>
    <n v="2012"/>
    <s v="E"/>
    <m/>
    <x v="2"/>
    <m/>
    <m/>
    <m/>
    <m/>
    <m/>
    <s v="bijgebouw"/>
    <m/>
    <s v="vmbo"/>
    <m/>
    <n v="1"/>
  </r>
  <r>
    <n v="6"/>
    <s v="OT10"/>
    <n v="3580"/>
    <s v="Ottoland:"/>
    <s v="Kas"/>
    <s v="Kasloods"/>
    <m/>
    <s v="kasgedeelte;totale gebouw incl loodsgedeelte= 557m2 zie ook 3.550 (50% Kasgedeelte, 50% kasloods.)"/>
    <m/>
    <s v="Permanent gebouw"/>
    <n v="278"/>
    <m/>
    <n v="2010"/>
    <s v="E"/>
    <m/>
    <x v="1"/>
    <m/>
    <m/>
    <s v=""/>
    <m/>
    <m/>
    <s v="bijgebouw"/>
    <m/>
    <s v="vmbo"/>
    <m/>
    <n v="1"/>
  </r>
  <r>
    <m/>
    <s v="OT10"/>
    <n v="3590"/>
    <s v="Ottoland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4"/>
    <s v="RI10"/>
    <n v="3600"/>
    <s v="Rijnsburg VMBO:"/>
    <s v="Locatie/algemeen"/>
    <m/>
    <m/>
    <s v="----"/>
    <s v="hypoth.verpand! 29-9-2017"/>
    <m/>
    <m/>
    <m/>
    <m/>
    <m/>
    <m/>
    <x v="0"/>
    <m/>
    <m/>
    <s v=""/>
    <m/>
    <m/>
    <m/>
    <m/>
    <s v="vmbo"/>
    <s v="Sandtlaan 98, 2231 CE Rijnsburg (071)4021657"/>
    <m/>
  </r>
  <r>
    <n v="14"/>
    <s v="RI10"/>
    <n v="3610"/>
    <s v="Rijnsburg VMBO:"/>
    <s v="Hoofdgebouw"/>
    <m/>
    <m/>
    <s v="hoofdgebouw; bg 2611m2+1e 1330m2+2e379m2"/>
    <s v="hypoth.verpand! 29-9-2017"/>
    <s v="Permanent gebouw"/>
    <n v="4320"/>
    <m/>
    <s v="1966/'96/11"/>
    <s v="E"/>
    <m/>
    <x v="1"/>
    <m/>
    <m/>
    <s v=""/>
    <s v="[A]"/>
    <n v="0.96"/>
    <s v="lesgebouw"/>
    <n v="4"/>
    <s v="vmbo"/>
    <m/>
    <n v="1"/>
  </r>
  <r>
    <n v="14"/>
    <s v="RI10"/>
    <n v="3611"/>
    <s v="Rijnsburg VMBO:"/>
    <s v="Hoofdgebouw"/>
    <m/>
    <m/>
    <s v="kelder"/>
    <s v="hypoth.verpand! 29-9-2017"/>
    <s v="Permanent gebouw"/>
    <n v="70"/>
    <m/>
    <n v="1966"/>
    <s v="E"/>
    <m/>
    <x v="2"/>
    <m/>
    <m/>
    <s v=""/>
    <m/>
    <m/>
    <s v="lesgeb kelder"/>
    <n v="4"/>
    <s v="vmbo"/>
    <m/>
    <n v="0"/>
  </r>
  <r>
    <n v="6"/>
    <s v="RI10"/>
    <n v="3612"/>
    <s v="Rijnsburg VMBO:"/>
    <s v="Hoofdgebouw"/>
    <m/>
    <m/>
    <m/>
    <m/>
    <m/>
    <m/>
    <m/>
    <m/>
    <m/>
    <m/>
    <x v="0"/>
    <m/>
    <m/>
    <s v=""/>
    <m/>
    <m/>
    <m/>
    <m/>
    <s v="vmbo"/>
    <m/>
    <m/>
  </r>
  <r>
    <n v="14"/>
    <s v="RI10"/>
    <n v="3620"/>
    <s v="Rijnsburg VMBO:"/>
    <s v="Dependance"/>
    <m/>
    <m/>
    <s v="(opgenomen onder: RI05-4210)"/>
    <s v="hypoth.verpand! 29-9-2017"/>
    <m/>
    <m/>
    <m/>
    <m/>
    <m/>
    <m/>
    <x v="2"/>
    <m/>
    <m/>
    <s v=""/>
    <m/>
    <m/>
    <m/>
    <m/>
    <s v="vmbo"/>
    <m/>
    <m/>
  </r>
  <r>
    <n v="4"/>
    <s v="RI10"/>
    <n v="3630"/>
    <s v="Rijnsburg VMBO:"/>
    <s v="Noodgebouw"/>
    <m/>
    <m/>
    <m/>
    <m/>
    <m/>
    <m/>
    <m/>
    <m/>
    <m/>
    <m/>
    <x v="0"/>
    <m/>
    <m/>
    <s v=""/>
    <m/>
    <m/>
    <m/>
    <m/>
    <s v="vmbo"/>
    <m/>
    <m/>
  </r>
  <r>
    <n v="4"/>
    <s v="RI10"/>
    <n v="3631"/>
    <s v="Rijnsburg VMBO:"/>
    <s v="Noodgebouw"/>
    <m/>
    <m/>
    <m/>
    <m/>
    <m/>
    <m/>
    <m/>
    <m/>
    <m/>
    <m/>
    <x v="0"/>
    <m/>
    <m/>
    <s v=""/>
    <m/>
    <m/>
    <m/>
    <m/>
    <s v="vmbo"/>
    <m/>
    <m/>
  </r>
  <r>
    <n v="14"/>
    <s v="RI10"/>
    <n v="3640"/>
    <s v="Rijnsburg VMBO:"/>
    <s v="Gymzaal"/>
    <m/>
    <m/>
    <s v="Inpandige zaal, (indicatief 450m2; excl gang)"/>
    <s v="hypoth.verpand! 29-9-2017"/>
    <s v="gymzaal"/>
    <s v="in hfdgeb"/>
    <m/>
    <n v="2011"/>
    <s v="E"/>
    <m/>
    <x v="1"/>
    <m/>
    <m/>
    <s v=""/>
    <m/>
    <m/>
    <s v="lesgebouw"/>
    <n v="4"/>
    <s v="vmbo"/>
    <m/>
    <n v="0"/>
  </r>
  <r>
    <n v="4"/>
    <s v="RI10"/>
    <n v="3650"/>
    <s v="Rijnsburg VMBO:"/>
    <s v="Stal/schuur"/>
    <m/>
    <m/>
    <m/>
    <m/>
    <m/>
    <m/>
    <m/>
    <m/>
    <m/>
    <m/>
    <x v="0"/>
    <m/>
    <m/>
    <s v=""/>
    <m/>
    <m/>
    <m/>
    <m/>
    <s v="vmbo"/>
    <m/>
    <m/>
  </r>
  <r>
    <m/>
    <s v="RI10"/>
    <n v="3660"/>
    <s v="Rijnsburg VMBO:"/>
    <s v="Fietsenstalling"/>
    <m/>
    <m/>
    <m/>
    <m/>
    <m/>
    <m/>
    <m/>
    <m/>
    <m/>
    <m/>
    <x v="0"/>
    <m/>
    <m/>
    <s v=""/>
    <m/>
    <m/>
    <m/>
    <m/>
    <s v="vmbo"/>
    <m/>
    <m/>
  </r>
  <r>
    <m/>
    <s v="RI10"/>
    <n v="3670"/>
    <s v="Rijnsburg VMBO:"/>
    <s v="Dierenverblijf"/>
    <m/>
    <m/>
    <m/>
    <m/>
    <m/>
    <m/>
    <m/>
    <m/>
    <m/>
    <m/>
    <x v="0"/>
    <m/>
    <m/>
    <s v=""/>
    <m/>
    <m/>
    <m/>
    <m/>
    <s v="vmbo"/>
    <m/>
    <m/>
  </r>
  <r>
    <n v="14"/>
    <s v="RI10"/>
    <n v="3680"/>
    <s v="Rijnsburg VMBO:"/>
    <s v="Kas"/>
    <s v="Kasloods"/>
    <m/>
    <s v="kasloods; gevels deels sandwich; overige kunstglas"/>
    <s v="hypoth.verpand! 29-9-2017"/>
    <s v="Permanent gebouw"/>
    <n v="413"/>
    <m/>
    <n v="2012"/>
    <s v="E"/>
    <m/>
    <x v="1"/>
    <m/>
    <m/>
    <s v=""/>
    <m/>
    <m/>
    <s v="bijgebouw"/>
    <m/>
    <s v="vmbo"/>
    <m/>
    <n v="1"/>
  </r>
  <r>
    <m/>
    <s v="RI10"/>
    <n v="3690"/>
    <s v="Rijnsburg VMBO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n v="10"/>
    <s v="RI05"/>
    <n v="4200"/>
    <s v="Rijnsburg MBO:"/>
    <s v="Locatie/algemeen"/>
    <m/>
    <m/>
    <s v="----"/>
    <m/>
    <m/>
    <m/>
    <m/>
    <m/>
    <m/>
    <m/>
    <x v="0"/>
    <m/>
    <m/>
    <s v=""/>
    <m/>
    <m/>
    <m/>
    <m/>
    <s v="mbo"/>
    <s v="Laan van Verhof 1 2231 BZ Rijnsburg (071) 4025703"/>
    <m/>
  </r>
  <r>
    <n v="14"/>
    <s v="RI05"/>
    <n v="4210"/>
    <s v="Rijnsburg MBO:"/>
    <s v="Hoofdgebouw"/>
    <m/>
    <m/>
    <s v="op Floraterrein (gehuurd terrein), Laan van Verhof; units uit Ottoland overgeplaatst dd okt 2012; bouwjaar Ottoland:1-8-2007; uitgebreid zomer 2017"/>
    <m/>
    <s v="noodgebouw"/>
    <n v="1074"/>
    <m/>
    <n v="2012"/>
    <s v="E"/>
    <m/>
    <x v="1"/>
    <m/>
    <d v="2022-09-07T00:00:00"/>
    <s v=""/>
    <m/>
    <m/>
    <s v="lesgebouw"/>
    <n v="1"/>
    <s v="mbo"/>
    <s v="Laan van Verhof 1 2231 BZ Rijnsburg (071) 4025703"/>
    <n v="1"/>
  </r>
  <r>
    <n v="13"/>
    <s v="RI05"/>
    <n v="4220"/>
    <s v="Rijnsburg MBO:"/>
    <s v="Dependance"/>
    <m/>
    <m/>
    <s v="2 lokalen, laan van Verhof 3; per 4 jan 2016"/>
    <m/>
    <s v="noodgebouw"/>
    <n v="159.5"/>
    <m/>
    <s v="??"/>
    <s v="H"/>
    <m/>
    <x v="2"/>
    <m/>
    <m/>
    <s v=""/>
    <m/>
    <m/>
    <s v="lesgebouw"/>
    <n v="1"/>
    <s v="mbo"/>
    <s v="Laan van Verhof 3 Rijnsburg"/>
    <n v="1"/>
  </r>
  <r>
    <n v="12"/>
    <s v="RI05"/>
    <n v="4221"/>
    <s v="Rijnsburg MBO:"/>
    <s v="Dependance"/>
    <m/>
    <m/>
    <s v="op terrein van DZB; per aug 2015; afmetingen geschat"/>
    <m/>
    <s v="noodgebouw"/>
    <n v="72"/>
    <m/>
    <n v="2015"/>
    <s v="H"/>
    <m/>
    <x v="2"/>
    <m/>
    <m/>
    <s v=""/>
    <m/>
    <m/>
    <s v="lesgebouw"/>
    <n v="1"/>
    <s v="mbo"/>
    <s v="Nachtegaallaan 41-43 Leiden"/>
    <n v="1"/>
  </r>
  <r>
    <n v="14"/>
    <s v="RI05"/>
    <n v="4223"/>
    <s v="Rijnsburg MBO:"/>
    <s v="Dependance"/>
    <m/>
    <m/>
    <s v="1 lokalen/kantoren, laan van Verhof 3; per 3 -10-16"/>
    <m/>
    <s v="noodgebouw"/>
    <n v="68.040000000000006"/>
    <m/>
    <s v="??"/>
    <s v="H"/>
    <m/>
    <x v="2"/>
    <m/>
    <m/>
    <s v=""/>
    <m/>
    <m/>
    <s v="lesgebouw"/>
    <n v="1"/>
    <s v="mbo"/>
    <s v="Laan van Verhof 3 Rijnsburg"/>
    <n v="1"/>
  </r>
  <r>
    <n v="14"/>
    <s v="RI05"/>
    <n v="4280"/>
    <s v="Rijnsburg MBO:"/>
    <s v="Kas"/>
    <m/>
    <m/>
    <s v="op terrein van DZB; per aug 2015; afmetingen geschat"/>
    <m/>
    <s v="noodgebouw"/>
    <n v="231"/>
    <m/>
    <n v="2015"/>
    <s v="H"/>
    <m/>
    <x v="2"/>
    <m/>
    <m/>
    <s v=""/>
    <m/>
    <m/>
    <s v="bijgebouw"/>
    <m/>
    <s v="mbo"/>
    <s v="Nachtegaallaan 41-43 Leiden"/>
    <n v="1"/>
  </r>
  <r>
    <n v="14"/>
    <s v="RY05"/>
    <n v="3700"/>
    <s v="Rijswijk:"/>
    <s v="Locatie/algemeen"/>
    <m/>
    <m/>
    <s v="----"/>
    <s v="hypoth.verpand! 29-9-2017"/>
    <m/>
    <m/>
    <m/>
    <m/>
    <m/>
    <m/>
    <x v="0"/>
    <m/>
    <m/>
    <s v=""/>
    <m/>
    <m/>
    <m/>
    <m/>
    <s v="mbo"/>
    <s v="Huis te Landelaan 2 2283 SG Rijswijk (070) 390 40 16"/>
    <m/>
  </r>
  <r>
    <n v="14"/>
    <s v="RY05"/>
    <n v="3710"/>
    <s v="Rijswijk:"/>
    <s v="Hoofdgebouw"/>
    <m/>
    <m/>
    <s v="Hoofdgebouw; bg 2789m2+entres.53m2"/>
    <s v="hypoth.verpand! 29-9-2017"/>
    <s v="Permanent gebouw"/>
    <n v="2842"/>
    <m/>
    <n v="1987"/>
    <s v="E"/>
    <m/>
    <x v="1"/>
    <m/>
    <m/>
    <s v=""/>
    <m/>
    <m/>
    <s v="lesgebouw"/>
    <n v="1"/>
    <s v="mbo"/>
    <s v="Huis te Landelaan 2 2283 SG Rijswijk (070) 390 40 16"/>
    <n v="1"/>
  </r>
  <r>
    <n v="14"/>
    <s v="RY05"/>
    <n v="3720"/>
    <s v="Rijswijk:"/>
    <s v="Dependance"/>
    <m/>
    <m/>
    <s v="Vrijstaand lesgebouw"/>
    <s v="hypoth.verpand! 29-9-2017"/>
    <s v="Permanent gebouw"/>
    <n v="273"/>
    <m/>
    <n v="2000"/>
    <s v="E"/>
    <m/>
    <x v="1"/>
    <m/>
    <m/>
    <s v=""/>
    <m/>
    <m/>
    <s v="lesgebouw"/>
    <n v="1"/>
    <s v="mbo"/>
    <m/>
    <n v="1"/>
  </r>
  <r>
    <n v="14"/>
    <s v="RY05"/>
    <n v="3721"/>
    <s v="Rijswijk:"/>
    <s v="Dependance"/>
    <m/>
    <m/>
    <s v="Orangerie;bruikleen(Wellant: GO+KO+zak.lasten)_x000a_bg 183m2+1e 122m2; exclusief kelder"/>
    <s v="hypoth.verpand! 29-9-2017"/>
    <s v="Bruikleenpand"/>
    <n v="305"/>
    <m/>
    <n v="1979"/>
    <s v="BL_x000a_(bruikleen)"/>
    <m/>
    <x v="1"/>
    <m/>
    <m/>
    <s v=""/>
    <m/>
    <m/>
    <s v="lesgebouw"/>
    <n v="1"/>
    <s v="mbo"/>
    <m/>
    <n v="1"/>
  </r>
  <r>
    <n v="14"/>
    <s v="RY05"/>
    <n v="3721"/>
    <s v="Rijswijk:"/>
    <s v="Dependance"/>
    <s v="kelder"/>
    <m/>
    <s v="Orangerie;bruikleen(Wellant: GO+KO+zak.lasten)_x000a_(kelder: 115m2; deels gebruikt door huurder knaaghof)"/>
    <s v="hypoth.verpand! 29-9-2017"/>
    <s v="Bruikleenpand"/>
    <n v="115"/>
    <m/>
    <n v="1979"/>
    <s v="BL_x000a_(bruikleen)"/>
    <m/>
    <x v="2"/>
    <m/>
    <m/>
    <s v=""/>
    <m/>
    <m/>
    <s v="lesgeb kelder"/>
    <n v="1"/>
    <s v="mbo"/>
    <m/>
    <n v="0"/>
  </r>
  <r>
    <m/>
    <s v="RY05"/>
    <n v="3730"/>
    <s v="Rijswijk:"/>
    <s v="Noodgebouw"/>
    <m/>
    <m/>
    <m/>
    <m/>
    <m/>
    <m/>
    <m/>
    <m/>
    <m/>
    <m/>
    <x v="0"/>
    <m/>
    <m/>
    <s v=""/>
    <m/>
    <m/>
    <m/>
    <m/>
    <s v="mbo"/>
    <m/>
    <m/>
  </r>
  <r>
    <m/>
    <s v="RY05"/>
    <n v="3740"/>
    <s v="Rijswijk:"/>
    <s v="Gymzaal"/>
    <m/>
    <m/>
    <m/>
    <m/>
    <m/>
    <m/>
    <m/>
    <m/>
    <m/>
    <m/>
    <x v="0"/>
    <m/>
    <m/>
    <s v=""/>
    <m/>
    <m/>
    <m/>
    <m/>
    <s v="mbo"/>
    <m/>
    <m/>
  </r>
  <r>
    <n v="14"/>
    <s v="RY05"/>
    <n v="3750"/>
    <s v="Rijswijk:"/>
    <s v="Stal/schuur"/>
    <s v="A&amp;O"/>
    <m/>
    <s v="A&amp;O loods; incl 115m2 voor 2 lokalen. Incl ca 225m2 verhuurd aan Dierenbescherming DH va 1-10-2009 tm 30-9-2012; incl 58m2 extra verhuur aan DB per 1dec 2011"/>
    <s v="hypoth.verpand! 29-9-2017"/>
    <s v="Permanent gebouw"/>
    <n v="572"/>
    <m/>
    <n v="1978"/>
    <s v="E"/>
    <s v="VH"/>
    <x v="1"/>
    <n v="283"/>
    <m/>
    <s v=""/>
    <m/>
    <m/>
    <s v="bijgebouw"/>
    <m/>
    <s v="mbo"/>
    <m/>
    <n v="1"/>
  </r>
  <r>
    <n v="14"/>
    <s v="RY05"/>
    <n v="3751"/>
    <s v="Rijswijk:"/>
    <s v="Stal/schuur"/>
    <s v="A&amp;O"/>
    <m/>
    <s v="Nieuwe loods A&amp;O (uit Gorinchem+ aangepast in Rijswijk), in gebruik per ca 1 maart 2016"/>
    <s v="hypoth.verpand! 29-9-2017"/>
    <s v="Permanent gebouw"/>
    <n v="304"/>
    <m/>
    <n v="2016"/>
    <s v="E"/>
    <m/>
    <x v="1"/>
    <m/>
    <m/>
    <s v=""/>
    <m/>
    <m/>
    <s v="bijgebouw"/>
    <m/>
    <s v="mbo"/>
    <m/>
    <n v="1"/>
  </r>
  <r>
    <m/>
    <s v="RY05"/>
    <n v="3760"/>
    <s v="Rijswijk:"/>
    <s v="Fietsenstalling"/>
    <m/>
    <m/>
    <m/>
    <m/>
    <m/>
    <m/>
    <m/>
    <m/>
    <m/>
    <m/>
    <x v="0"/>
    <m/>
    <m/>
    <s v=""/>
    <m/>
    <m/>
    <m/>
    <m/>
    <s v="mbo"/>
    <m/>
    <m/>
  </r>
  <r>
    <n v="14"/>
    <s v="RY05"/>
    <n v="3770"/>
    <s v="Rijswijk:"/>
    <s v="Dierenverblijf"/>
    <m/>
    <m/>
    <s v="Stalletje tpv weide;"/>
    <s v="hypoth.verpand! 29-9-2017"/>
    <m/>
    <n v="23"/>
    <m/>
    <s v="ca 2008"/>
    <s v="E"/>
    <m/>
    <x v="2"/>
    <m/>
    <m/>
    <s v=""/>
    <m/>
    <m/>
    <s v="bijgebouw"/>
    <m/>
    <s v="mbo"/>
    <m/>
    <n v="1"/>
  </r>
  <r>
    <n v="11"/>
    <s v="RY05"/>
    <n v="3780"/>
    <s v="Rijswijk:"/>
    <s v="Kas"/>
    <m/>
    <m/>
    <m/>
    <m/>
    <m/>
    <m/>
    <m/>
    <m/>
    <m/>
    <m/>
    <x v="0"/>
    <m/>
    <m/>
    <s v=""/>
    <m/>
    <m/>
    <m/>
    <m/>
    <s v="mbo"/>
    <m/>
    <m/>
  </r>
  <r>
    <n v="14"/>
    <s v="RY05"/>
    <n v="3782"/>
    <s v="Rijswijk:"/>
    <s v="Kas; tunnelkas"/>
    <m/>
    <m/>
    <m/>
    <m/>
    <m/>
    <m/>
    <m/>
    <m/>
    <m/>
    <m/>
    <x v="0"/>
    <m/>
    <m/>
    <m/>
    <m/>
    <m/>
    <m/>
    <m/>
    <m/>
    <m/>
    <m/>
  </r>
  <r>
    <m/>
    <s v="RY05"/>
    <n v="3790"/>
    <s v="Rijswijk:"/>
    <s v="Terrein"/>
    <m/>
    <m/>
    <s v="terrein; geen opmerkingen"/>
    <m/>
    <m/>
    <m/>
    <m/>
    <m/>
    <m/>
    <m/>
    <x v="2"/>
    <m/>
    <m/>
    <s v=""/>
    <m/>
    <m/>
    <m/>
    <m/>
    <s v="mbo"/>
    <m/>
    <m/>
  </r>
  <r>
    <n v="14"/>
    <s v="RY05"/>
    <n v="3795"/>
    <s v="Rijswijk:"/>
    <s v="Dienstwoning"/>
    <m/>
    <m/>
    <s v="sinds20-2-09 antikraak met bruikleenovereenkomst; inclusief vrijstaande schuur; excl carport; bg 62m2+1e 47m2+2e23m2+ schuur22m2"/>
    <s v="hypoth.verpand! 29-9-2017"/>
    <s v="Permanent gebouw"/>
    <n v="154"/>
    <m/>
    <n v="1990"/>
    <s v="E"/>
    <s v="AK"/>
    <x v="2"/>
    <n v="154"/>
    <m/>
    <s v=""/>
    <m/>
    <m/>
    <s v="dienstwoning"/>
    <m/>
    <s v="mbo"/>
    <s v="Huis te Landelaan 2a  2283 SG Rijswijk (070) 390 40 16"/>
    <n v="1"/>
  </r>
  <r>
    <m/>
    <s v="RO10"/>
    <n v="3800"/>
    <s v="Rotterdam:"/>
    <s v="Locatie/algemeen"/>
    <m/>
    <m/>
    <s v="----"/>
    <m/>
    <m/>
    <m/>
    <m/>
    <m/>
    <m/>
    <m/>
    <x v="0"/>
    <m/>
    <m/>
    <s v=""/>
    <m/>
    <m/>
    <m/>
    <m/>
    <s v="mbo/vmbo"/>
    <s v="Bosdreef 111 3062 CA  Rotterdam (010) 2175922"/>
    <m/>
  </r>
  <r>
    <n v="6"/>
    <s v="RO10"/>
    <n v="3810"/>
    <s v="Rotterdam:"/>
    <s v="Hoofdgebouw"/>
    <m/>
    <m/>
    <s v="Hoofdgebouw (bg 2949m2+entres.197m2+1e 1037m2+2e 1015m2_x000a_Inclusief:_x000a_-gymzaal_x000a_Exclusief:_x000a_- kelder"/>
    <m/>
    <s v="Permanent gebouw"/>
    <n v="5198"/>
    <m/>
    <s v="1970/'78/'00"/>
    <s v="E"/>
    <m/>
    <x v="1"/>
    <m/>
    <m/>
    <s v=""/>
    <s v="E"/>
    <n v="1.48"/>
    <s v="lesgebouw"/>
    <n v="6"/>
    <s v="mbo/vmbo"/>
    <m/>
    <n v="1"/>
  </r>
  <r>
    <n v="6"/>
    <s v="RO10"/>
    <n v="3811"/>
    <s v="Rotterdam:"/>
    <s v="Hoofdgebouw"/>
    <m/>
    <m/>
    <m/>
    <m/>
    <m/>
    <m/>
    <m/>
    <m/>
    <m/>
    <m/>
    <x v="0"/>
    <m/>
    <m/>
    <s v=""/>
    <m/>
    <m/>
    <m/>
    <m/>
    <s v="mbo/vmbo"/>
    <m/>
    <m/>
  </r>
  <r>
    <n v="6"/>
    <s v="RO10"/>
    <n v="3812"/>
    <s v="Rotterdam:"/>
    <s v="Hoofdgebouw"/>
    <s v="kelder"/>
    <m/>
    <s v="Kelder"/>
    <m/>
    <s v="Permanent gebouw"/>
    <n v="436"/>
    <m/>
    <n v="1970"/>
    <s v="E"/>
    <m/>
    <x v="1"/>
    <m/>
    <m/>
    <s v=""/>
    <m/>
    <m/>
    <s v="lesgeb kelder"/>
    <m/>
    <s v="mbo/vmbo"/>
    <m/>
    <n v="0"/>
  </r>
  <r>
    <n v="8"/>
    <s v="RO10"/>
    <n v="3820"/>
    <s v="Rotterdam:"/>
    <s v="Dependance"/>
    <m/>
    <m/>
    <m/>
    <m/>
    <m/>
    <m/>
    <m/>
    <m/>
    <m/>
    <m/>
    <x v="0"/>
    <m/>
    <m/>
    <s v=""/>
    <m/>
    <m/>
    <m/>
    <m/>
    <s v="mbo/vmbo"/>
    <m/>
    <m/>
  </r>
  <r>
    <m/>
    <s v="RO10"/>
    <n v="3830"/>
    <s v="Rotterdam:"/>
    <s v="Noodgebouw"/>
    <m/>
    <m/>
    <m/>
    <m/>
    <m/>
    <m/>
    <m/>
    <m/>
    <m/>
    <m/>
    <x v="0"/>
    <m/>
    <m/>
    <s v=""/>
    <m/>
    <m/>
    <m/>
    <m/>
    <s v="mbo/vmbo"/>
    <m/>
    <m/>
  </r>
  <r>
    <m/>
    <s v="RO10"/>
    <n v="3840"/>
    <s v="Rotterdam:"/>
    <s v="Gymzaal"/>
    <m/>
    <m/>
    <s v="Inpandige zaal (indicatief 466m2, incl entreehal)"/>
    <m/>
    <s v="Permanent gebouw"/>
    <s v="in hfdgeb"/>
    <m/>
    <n v="1970"/>
    <s v="E"/>
    <m/>
    <x v="1"/>
    <m/>
    <m/>
    <s v=""/>
    <m/>
    <m/>
    <s v="lesgebouw"/>
    <n v="6"/>
    <s v="mbo/vmbo"/>
    <m/>
    <n v="0"/>
  </r>
  <r>
    <m/>
    <s v="RO10"/>
    <n v="3850"/>
    <s v="Rotterdam:"/>
    <s v="Stal/schuur"/>
    <s v="A&amp;O"/>
    <m/>
    <s v="A&amp;O loods_x000a_(bg 840m2+1e 145m2)"/>
    <m/>
    <s v="Permanent gebouw"/>
    <n v="985"/>
    <m/>
    <n v="1992"/>
    <s v="E"/>
    <m/>
    <x v="1"/>
    <m/>
    <m/>
    <s v=""/>
    <m/>
    <m/>
    <s v="bijgebouw"/>
    <m/>
    <s v="mbo/vmbo"/>
    <m/>
    <n v="1"/>
  </r>
  <r>
    <n v="6"/>
    <s v="RO10"/>
    <n v="3851"/>
    <s v="Rotterdam:"/>
    <s v="Stal/schuur"/>
    <m/>
    <m/>
    <s v="Gereedschapsberging"/>
    <m/>
    <s v="Permanent gebouw"/>
    <n v="71"/>
    <m/>
    <s v="??"/>
    <s v="E"/>
    <m/>
    <x v="2"/>
    <m/>
    <m/>
    <s v=""/>
    <m/>
    <m/>
    <s v="bijgebouw"/>
    <m/>
    <s v="mbo/vmbo"/>
    <m/>
    <n v="1"/>
  </r>
  <r>
    <m/>
    <s v="RO10"/>
    <n v="3860"/>
    <s v="Rotterdam:"/>
    <s v="Fietsenstalling"/>
    <m/>
    <m/>
    <m/>
    <m/>
    <m/>
    <m/>
    <m/>
    <m/>
    <m/>
    <m/>
    <x v="0"/>
    <m/>
    <m/>
    <s v=""/>
    <m/>
    <m/>
    <m/>
    <m/>
    <s v="mbo/vmbo"/>
    <m/>
    <m/>
  </r>
  <r>
    <n v="6"/>
    <s v="RO10"/>
    <n v="3870"/>
    <s v="Rotterdam:"/>
    <s v="Dierenverblijf"/>
    <s v="paarden"/>
    <m/>
    <s v="paardenstal"/>
    <m/>
    <s v="Permanent gebouw"/>
    <n v="81"/>
    <m/>
    <n v="2000"/>
    <s v="E"/>
    <m/>
    <x v="3"/>
    <m/>
    <m/>
    <s v=""/>
    <m/>
    <m/>
    <s v="bijgebouw"/>
    <m/>
    <s v="mbo/vmbo"/>
    <m/>
    <n v="1"/>
  </r>
  <r>
    <n v="6"/>
    <s v="RO10"/>
    <n v="3871"/>
    <s v="Rotterdam:"/>
    <s v="Dierenverblijf"/>
    <m/>
    <m/>
    <s v="dierenverblijf"/>
    <m/>
    <s v="Permanent gebouw"/>
    <n v="24"/>
    <m/>
    <s v="ca 2008?"/>
    <s v="E"/>
    <m/>
    <x v="2"/>
    <m/>
    <m/>
    <s v=""/>
    <m/>
    <m/>
    <s v="bijgebouw"/>
    <m/>
    <s v="mbo/vmbo"/>
    <m/>
    <n v="1"/>
  </r>
  <r>
    <n v="6"/>
    <s v="RO10"/>
    <n v="3872"/>
    <s v="Rotterdam:"/>
    <s v="Dierenverblijf"/>
    <m/>
    <m/>
    <s v="dierenverblijf"/>
    <m/>
    <s v="Permanent gebouw"/>
    <n v="32"/>
    <m/>
    <s v="ca 2008?"/>
    <s v="E"/>
    <m/>
    <x v="2"/>
    <m/>
    <m/>
    <s v=""/>
    <m/>
    <m/>
    <s v="bijgebouw"/>
    <m/>
    <s v="mbo/vmbo"/>
    <m/>
    <n v="1"/>
  </r>
  <r>
    <n v="6"/>
    <s v="RO10"/>
    <n v="3873"/>
    <s v="Rotterdam:"/>
    <s v="Dierenverblijf"/>
    <m/>
    <m/>
    <s v="dierenverblijf"/>
    <m/>
    <s v="Permanent gebouw"/>
    <n v="10"/>
    <m/>
    <s v="ca 2008?"/>
    <s v="E"/>
    <m/>
    <x v="2"/>
    <m/>
    <m/>
    <s v=""/>
    <m/>
    <m/>
    <s v="bijgebouw"/>
    <m/>
    <s v="mbo/vmbo"/>
    <m/>
    <n v="1"/>
  </r>
  <r>
    <n v="5"/>
    <s v="RO10"/>
    <n v="3880"/>
    <s v="Rotterdam:"/>
    <s v="Kas"/>
    <m/>
    <m/>
    <s v="kas"/>
    <m/>
    <s v="Permanent gebouw"/>
    <n v="367.488"/>
    <m/>
    <n v="1989"/>
    <s v="E"/>
    <m/>
    <x v="1"/>
    <m/>
    <m/>
    <s v=""/>
    <m/>
    <m/>
    <s v="bijgebouw"/>
    <m/>
    <s v="mbo/vmbo"/>
    <m/>
    <n v="1"/>
  </r>
  <r>
    <m/>
    <s v="RO10"/>
    <n v="3890"/>
    <s v="Rotterdam:"/>
    <s v="Terrein"/>
    <m/>
    <m/>
    <s v="terrein; geen opmerkingen"/>
    <m/>
    <m/>
    <m/>
    <m/>
    <m/>
    <m/>
    <m/>
    <x v="2"/>
    <m/>
    <m/>
    <s v=""/>
    <m/>
    <m/>
    <m/>
    <m/>
    <s v="mbo/vmbo"/>
    <m/>
    <m/>
  </r>
  <r>
    <n v="14"/>
    <s v="UT10"/>
    <n v="3900"/>
    <s v="Utrecht:"/>
    <s v="Locatie/algemeen"/>
    <m/>
    <m/>
    <s v="----"/>
    <s v="hypoth.verpand! 29-9-2017"/>
    <m/>
    <m/>
    <m/>
    <m/>
    <m/>
    <m/>
    <x v="0"/>
    <m/>
    <m/>
    <s v=""/>
    <m/>
    <m/>
    <m/>
    <m/>
    <s v="vmbo"/>
    <s v="Theo Thijssenplein 32 3555 SJ  Utrecht (030) 244 43 94 "/>
    <m/>
  </r>
  <r>
    <n v="14"/>
    <s v="UT10"/>
    <n v="3910"/>
    <s v="Utrecht:"/>
    <s v="Hoofdgebouw"/>
    <m/>
    <m/>
    <s v="nieuwbouw; oplevering mei 2017; bg 2141m2, incl gymzaal a 500m2bvo; 1e verd 1209m2; 2e verd 830m2; "/>
    <s v="hypoth.verpand! 29-9-2017"/>
    <s v="Permanent gebouw"/>
    <n v="4180"/>
    <m/>
    <n v="2017"/>
    <s v="E"/>
    <m/>
    <x v="1"/>
    <m/>
    <m/>
    <s v=""/>
    <m/>
    <m/>
    <s v="lesgebouw"/>
    <n v="4"/>
    <s v="vmbo"/>
    <m/>
    <n v="1"/>
  </r>
  <r>
    <m/>
    <s v="UT10"/>
    <n v="3920"/>
    <s v="Utrecht:"/>
    <s v="Dependance"/>
    <m/>
    <m/>
    <m/>
    <m/>
    <m/>
    <m/>
    <m/>
    <m/>
    <m/>
    <m/>
    <x v="0"/>
    <m/>
    <m/>
    <s v=""/>
    <m/>
    <m/>
    <m/>
    <m/>
    <s v="vmbo"/>
    <m/>
    <m/>
  </r>
  <r>
    <m/>
    <s v="UT10"/>
    <n v="3930"/>
    <s v="Utrecht:"/>
    <s v="Noodgebouw"/>
    <m/>
    <m/>
    <m/>
    <m/>
    <m/>
    <m/>
    <m/>
    <m/>
    <m/>
    <m/>
    <x v="0"/>
    <m/>
    <m/>
    <s v=""/>
    <m/>
    <m/>
    <m/>
    <m/>
    <s v="vmbo"/>
    <m/>
    <m/>
  </r>
  <r>
    <n v="14"/>
    <s v="UT10"/>
    <n v="3940"/>
    <s v="Utrecht:"/>
    <s v="Gymzaal"/>
    <m/>
    <m/>
    <s v="Inpandige zaal (indicatief 500m2)"/>
    <s v="hypoth.verpand! 29-9-2017"/>
    <s v="Permanent gebouw"/>
    <s v="in hfdgeb"/>
    <m/>
    <n v="2017"/>
    <s v="E"/>
    <m/>
    <x v="1"/>
    <m/>
    <m/>
    <s v=""/>
    <m/>
    <m/>
    <s v="lesgebouw"/>
    <m/>
    <s v="vmbo"/>
    <m/>
    <m/>
  </r>
  <r>
    <n v="14"/>
    <s v="UT10"/>
    <n v="3950"/>
    <s v="Utrecht:"/>
    <s v="Stal/schuur"/>
    <s v="A&amp;O"/>
    <m/>
    <s v="Loods A&amp;O; onderdeel van kas; zie 3980; incl helft technische ruimte/berging"/>
    <s v="hypoth.verpand! 29-9-2017"/>
    <s v="Permanent gebouw"/>
    <n v="126"/>
    <m/>
    <n v="2017"/>
    <s v="E"/>
    <m/>
    <x v="1"/>
    <m/>
    <m/>
    <s v=""/>
    <m/>
    <m/>
    <s v="bijgebouw"/>
    <m/>
    <s v="vmbo"/>
    <m/>
    <m/>
  </r>
  <r>
    <n v="4"/>
    <s v="UT10"/>
    <n v="3960"/>
    <s v="Utrecht:"/>
    <s v="Fietsenstalling"/>
    <m/>
    <m/>
    <m/>
    <m/>
    <m/>
    <m/>
    <m/>
    <m/>
    <m/>
    <m/>
    <x v="0"/>
    <m/>
    <m/>
    <s v=""/>
    <m/>
    <m/>
    <m/>
    <m/>
    <s v="vmbo"/>
    <m/>
    <m/>
  </r>
  <r>
    <n v="14"/>
    <s v="UT10"/>
    <n v="3970"/>
    <s v="Utrecht:"/>
    <s v="Dierenverblijf"/>
    <m/>
    <m/>
    <s v="instructielokaal en dierenverblijf"/>
    <s v="hypoth.verpand! 29-9-2017"/>
    <s v="Permanent gebouw"/>
    <n v="144"/>
    <m/>
    <n v="2017"/>
    <s v="E"/>
    <m/>
    <x v="1"/>
    <m/>
    <m/>
    <s v=""/>
    <m/>
    <m/>
    <s v="bijgebouw"/>
    <m/>
    <s v="vmbo"/>
    <m/>
    <n v="1"/>
  </r>
  <r>
    <n v="14"/>
    <s v="UT10"/>
    <n v="3971"/>
    <s v="Utrecht:"/>
    <s v="Dierenverblijf"/>
    <m/>
    <m/>
    <s v="stro-opslag in de kas; zie 3980"/>
    <s v="hypoth.verpand! 29-9-2017"/>
    <s v="Permanent gebouw"/>
    <n v="13"/>
    <m/>
    <n v="2017"/>
    <s v="E"/>
    <m/>
    <x v="1"/>
    <m/>
    <m/>
    <s v=""/>
    <m/>
    <m/>
    <s v="bijgebouw"/>
    <m/>
    <s v="vmbo"/>
    <m/>
    <m/>
  </r>
  <r>
    <n v="14"/>
    <s v="UT10"/>
    <n v="3980"/>
    <s v="Utrecht:"/>
    <s v="Kas"/>
    <m/>
    <m/>
    <s v="Kas; kasgedeelte, incl helft technische ruimte/berging; overige van gebouw A&amp;O, zie 3950"/>
    <s v="hypoth.verpand! 29-9-2017"/>
    <s v="Permanent gebouw"/>
    <n v="162"/>
    <m/>
    <n v="2017"/>
    <s v="E"/>
    <m/>
    <x v="1"/>
    <m/>
    <m/>
    <m/>
    <m/>
    <m/>
    <s v="bijgebouw"/>
    <m/>
    <s v="vmbo"/>
    <m/>
    <n v="1"/>
  </r>
  <r>
    <m/>
    <s v="UT10"/>
    <n v="3990"/>
    <s v="Utrecht:"/>
    <s v="Terrein"/>
    <m/>
    <m/>
    <s v="terrein; geen opmerkingen"/>
    <m/>
    <m/>
    <m/>
    <m/>
    <m/>
    <m/>
    <m/>
    <x v="2"/>
    <m/>
    <m/>
    <s v=""/>
    <m/>
    <m/>
    <m/>
    <m/>
    <s v="vmbo"/>
    <m/>
    <m/>
  </r>
  <r>
    <m/>
    <s v="OD"/>
    <n v="4000"/>
    <s v="Ondersteunende Diensten"/>
    <s v="Locatie/algemeen"/>
    <m/>
    <m/>
    <s v="----"/>
    <m/>
    <m/>
    <m/>
    <m/>
    <m/>
    <m/>
    <m/>
    <x v="0"/>
    <m/>
    <m/>
    <s v=""/>
    <m/>
    <m/>
    <m/>
    <m/>
    <s v="od"/>
    <m/>
    <m/>
  </r>
  <r>
    <n v="6"/>
    <s v="OD"/>
    <n v="4010"/>
    <s v="Ondersteunende Diensten"/>
    <s v="Hoofdgebouw"/>
    <m/>
    <m/>
    <s v="2e en 3e verdieping (incl magazijn/archief 3e verd (3ruimten met halletje met trap); (indicatief: 2e verd 856m2; 3e verd 157m2); totaal indicatief: 1013m2 "/>
    <m/>
    <s v="Permanent gebouw"/>
    <s v="in hfdgeb Houten MBO"/>
    <m/>
    <n v="2005"/>
    <s v="E"/>
    <m/>
    <x v="1"/>
    <m/>
    <m/>
    <s v=""/>
    <m/>
    <m/>
    <s v="kantoorgebouw"/>
    <n v="6"/>
    <s v="od"/>
    <m/>
    <n v="0"/>
  </r>
  <r>
    <n v="3"/>
    <s v="OD"/>
    <n v="4011"/>
    <s v="Ondersteunende Diensten"/>
    <s v="Dependance"/>
    <m/>
    <m/>
    <m/>
    <m/>
    <m/>
    <m/>
    <m/>
    <m/>
    <m/>
    <m/>
    <x v="0"/>
    <m/>
    <m/>
    <s v=""/>
    <m/>
    <m/>
    <m/>
    <m/>
    <s v="od"/>
    <m/>
    <m/>
  </r>
  <r>
    <n v="8"/>
    <s v="OD"/>
    <n v="4012"/>
    <s v="Ondersteunende Diensten"/>
    <s v="Dependance"/>
    <m/>
    <m/>
    <m/>
    <m/>
    <m/>
    <m/>
    <m/>
    <m/>
    <m/>
    <m/>
    <x v="0"/>
    <m/>
    <m/>
    <s v=""/>
    <m/>
    <m/>
    <m/>
    <m/>
    <s v="od"/>
    <m/>
    <m/>
  </r>
  <r>
    <n v="11"/>
    <s v="OD"/>
    <n v="4013"/>
    <s v="Ondersteunende Diensten"/>
    <s v="Dependance"/>
    <m/>
    <m/>
    <s v="Kant 3, Houten"/>
    <m/>
    <s v="Permanent gebouw"/>
    <n v="1016"/>
    <m/>
    <s v="start huur: _x000a_1-11-2014"/>
    <s v="H"/>
    <m/>
    <x v="1"/>
    <m/>
    <m/>
    <s v=""/>
    <m/>
    <m/>
    <s v="kantoorgebouw"/>
    <n v="5"/>
    <s v="od"/>
    <s v="Kant 3, 3995  DZ  \Houten"/>
    <n v="1"/>
  </r>
  <r>
    <n v="5"/>
    <s v="OD"/>
    <n v="4041"/>
    <s v="Ondersteunende Diensten"/>
    <s v="Gymzaal"/>
    <m/>
    <m/>
    <s v="Linnaeuslaan 2a Aalsmeer; t.b.v. opslag voor Ondersteunende Diensten per jan 2012  (voorheen regel 1141; Aalsmeer Groenstrook)"/>
    <m/>
    <s v="Permanent gebouw"/>
    <n v="462"/>
    <m/>
    <n v="1964"/>
    <s v="E"/>
    <m/>
    <x v="2"/>
    <m/>
    <m/>
    <s v=""/>
    <m/>
    <m/>
    <s v="lesgebouw"/>
    <n v="5"/>
    <s v="od"/>
    <s v="Linneauslaan 2,_x000a_1431  JV  Aalsmeer 0297 32 46 88"/>
    <n v="1"/>
  </r>
  <r>
    <n v="12"/>
    <s v="OD"/>
    <n v="4042"/>
    <s v="Ondersteunende Diensten"/>
    <s v="Dependance"/>
    <m/>
    <m/>
    <m/>
    <m/>
    <m/>
    <m/>
    <m/>
    <m/>
    <m/>
    <m/>
    <x v="0"/>
    <m/>
    <m/>
    <s v=""/>
    <m/>
    <m/>
    <m/>
    <m/>
    <s v="od"/>
    <m/>
    <m/>
  </r>
  <r>
    <n v="14"/>
    <s v="OD"/>
    <n v="4043"/>
    <s v="Ondersteunende Diensten"/>
    <s v="Hoofdgebouw"/>
    <m/>
    <m/>
    <s v="Gorinchem Ijsbaan 455;Hoofdgebouw (leegstand)"/>
    <m/>
    <s v="Permanent gebouw"/>
    <n v="2439"/>
    <m/>
    <n v="1976"/>
    <s v="E"/>
    <m/>
    <x v="1"/>
    <m/>
    <m/>
    <s v=""/>
    <m/>
    <m/>
    <s v="lesgebouw"/>
    <n v="5"/>
    <s v="od"/>
    <m/>
    <n v="1"/>
  </r>
  <r>
    <n v="14"/>
    <s v="OD"/>
    <n v="4044"/>
    <s v="Ondersteunende Diensten"/>
    <s v="Gymzaal"/>
    <m/>
    <m/>
    <s v="Gorinchem Ijsbaan 455; Inpandige gymzaal (leegstand)"/>
    <m/>
    <s v="Permanent gebouw"/>
    <n v="492"/>
    <m/>
    <n v="1976"/>
    <s v="E"/>
    <m/>
    <x v="2"/>
    <m/>
    <m/>
    <s v=""/>
    <m/>
    <m/>
    <s v="lesgebouw"/>
    <n v="5"/>
    <s v="od"/>
    <m/>
    <n v="0"/>
  </r>
  <r>
    <n v="13"/>
    <s v="OD"/>
    <n v="2550"/>
    <s v="Ondersteunende Diensten"/>
    <s v="Stal/schuur"/>
    <s v="A&amp;O"/>
    <m/>
    <s v="Gorinchem Ijsbaan 455; loods A&amp;O;gedemonteerd medio 2016+ opnieuw in Rijswijk opgebouwd"/>
    <m/>
    <m/>
    <m/>
    <m/>
    <m/>
    <m/>
    <m/>
    <x v="2"/>
    <m/>
    <m/>
    <s v=""/>
    <m/>
    <m/>
    <m/>
    <m/>
    <s v="od"/>
    <m/>
    <m/>
  </r>
  <r>
    <n v="13"/>
    <s v="GO10"/>
    <n v="2570"/>
    <s v="Ondersteunende Diensten"/>
    <s v="Dierenverblijf"/>
    <m/>
    <m/>
    <s v="Gorinchem Ijsbaan 455; dierenverblijf (herbouwd na brand)"/>
    <m/>
    <s v="Permanent gebouw"/>
    <n v="204"/>
    <m/>
    <n v="2002"/>
    <s v="E"/>
    <m/>
    <x v="2"/>
    <m/>
    <m/>
    <s v=""/>
    <m/>
    <m/>
    <s v="bijgebouw"/>
    <m/>
    <s v="od"/>
    <m/>
    <n v="1"/>
  </r>
  <r>
    <n v="13"/>
    <s v="GO10"/>
    <n v="2580"/>
    <s v="Ondersteunende Diensten"/>
    <s v="Kas"/>
    <m/>
    <m/>
    <s v="Gorinchem Ijsbaan 455; restant kas; onverwarmd deel gesloopt 2010"/>
    <m/>
    <s v="Permanent gebouw"/>
    <n v="300"/>
    <m/>
    <n v="1980"/>
    <s v="E"/>
    <m/>
    <x v="2"/>
    <m/>
    <m/>
    <s v=""/>
    <m/>
    <m/>
    <s v="bijgebouw"/>
    <m/>
    <s v="od"/>
    <m/>
    <n v="1"/>
  </r>
  <r>
    <s v="12b"/>
    <s v="OD"/>
    <n v="4045"/>
    <s v="Utrecht:"/>
    <s v="Hoofdgebouw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6"/>
    <s v="Utrecht:"/>
    <s v="Stal/schuur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7"/>
    <s v="Utrecht:"/>
    <s v="Dierenverblijf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8"/>
    <s v="Utrecht:"/>
    <s v="Dierenverblijf"/>
    <m/>
    <m/>
    <s v="Gesloopt voorjaar 2016"/>
    <m/>
    <m/>
    <m/>
    <m/>
    <m/>
    <m/>
    <m/>
    <x v="0"/>
    <m/>
    <m/>
    <s v=""/>
    <m/>
    <m/>
    <m/>
    <m/>
    <s v="od"/>
    <m/>
    <m/>
  </r>
  <r>
    <s v="12b"/>
    <s v="OD"/>
    <n v="4049"/>
    <s v="Utrecht:"/>
    <s v="Kas"/>
    <m/>
    <m/>
    <s v="Gesloopt voorjaar 2016"/>
    <m/>
    <m/>
    <m/>
    <m/>
    <m/>
    <m/>
    <m/>
    <x v="0"/>
    <m/>
    <m/>
    <s v=""/>
    <m/>
    <m/>
    <m/>
    <m/>
    <s v="od"/>
    <m/>
    <m/>
  </r>
  <r>
    <m/>
    <m/>
    <m/>
    <m/>
    <m/>
    <m/>
    <m/>
    <m/>
    <m/>
    <m/>
    <m/>
    <m/>
    <m/>
    <m/>
    <m/>
    <x v="0"/>
    <m/>
    <m/>
    <s v="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Draaitabel4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6:B40" firstHeaderRow="1" firstDataRow="1" firstDataCol="1" rowPageCount="1" colPageCount="1"/>
  <pivotFields count="26">
    <pivotField showAll="0"/>
    <pivotField showAll="0"/>
    <pivotField showAll="0"/>
    <pivotField axis="axisRow" showAll="0">
      <items count="36">
        <item x="0"/>
        <item x="2"/>
        <item x="3"/>
        <item x="7"/>
        <item x="8"/>
        <item x="4"/>
        <item x="6"/>
        <item x="1"/>
        <item x="9"/>
        <item x="10"/>
        <item x="13"/>
        <item x="14"/>
        <item x="11"/>
        <item x="12"/>
        <item x="15"/>
        <item x="16"/>
        <item x="17"/>
        <item x="19"/>
        <item x="18"/>
        <item x="20"/>
        <item m="1" x="34"/>
        <item x="21"/>
        <item x="22"/>
        <item x="23"/>
        <item x="24"/>
        <item x="25"/>
        <item x="32"/>
        <item x="26"/>
        <item x="28"/>
        <item x="27"/>
        <item m="1" x="33"/>
        <item x="29"/>
        <item x="30"/>
        <item x="3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multipleItemSelectionAllowed="1" showAll="0">
      <items count="6">
        <item x="3"/>
        <item x="4"/>
        <item x="1"/>
        <item x="2"/>
        <item x="0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/>
    <pivotField showAll="0"/>
  </pivotFields>
  <rowFields count="1"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 t="grand">
      <x/>
    </i>
  </rowItems>
  <colItems count="1">
    <i/>
  </colItems>
  <pageFields count="1">
    <pageField fld="15" hier="-1"/>
  </pageFields>
  <dataFields count="1">
    <dataField name="Som van Opp (m2 bvo)" fld="10" baseField="3" baseItem="0" numFmtId="168"/>
  </dataFields>
  <formats count="8">
    <format dxfId="9">
      <pivotArea outline="0" collapsedLevelsAreSubtotals="1" fieldPosition="0"/>
    </format>
    <format dxfId="8">
      <pivotArea dataOnly="0" labelOnly="1" outline="0" fieldPosition="0">
        <references count="1">
          <reference field="15" count="0"/>
        </references>
      </pivotArea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15" count="0"/>
        </references>
      </pivotArea>
    </format>
    <format dxfId="3">
      <pivotArea dataOnly="0" labelOnly="1" outline="0" axis="axisValues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Draaitabel8" cacheId="1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D6:E12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6">
        <item x="3"/>
        <item x="4"/>
        <item x="1"/>
        <item x="2"/>
        <item x="0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 van Opp (m2 bvo)" fld="10" baseField="15" baseItem="0" numFmtId="168"/>
  </dataFields>
  <formats count="4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dule">
  <a:themeElements>
    <a:clrScheme name="Stijl Edwin">
      <a:dk1>
        <a:sysClr val="windowText" lastClr="000000"/>
      </a:dk1>
      <a:lt1>
        <a:sysClr val="window" lastClr="FFFFFF"/>
      </a:lt1>
      <a:dk2>
        <a:srgbClr val="7030A0"/>
      </a:dk2>
      <a:lt2>
        <a:srgbClr val="EEECE1"/>
      </a:lt2>
      <a:accent1>
        <a:srgbClr val="FFFF00"/>
      </a:accent1>
      <a:accent2>
        <a:srgbClr val="FF0000"/>
      </a:accent2>
      <a:accent3>
        <a:srgbClr val="62E82C"/>
      </a:accent3>
      <a:accent4>
        <a:srgbClr val="6565FF"/>
      </a:accent4>
      <a:accent5>
        <a:srgbClr val="00B0F0"/>
      </a:accent5>
      <a:accent6>
        <a:srgbClr val="FFC000"/>
      </a:accent6>
      <a:hlink>
        <a:srgbClr val="0000FF"/>
      </a:hlink>
      <a:folHlink>
        <a:srgbClr val="800080"/>
      </a:folHlink>
    </a:clrScheme>
    <a:fontScheme name="Module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tabColor theme="6"/>
  </sheetPr>
  <dimension ref="A1:M273"/>
  <sheetViews>
    <sheetView tabSelected="1" view="pageBreakPreview" zoomScale="90" zoomScaleNormal="70" zoomScaleSheetLayoutView="90" workbookViewId="0">
      <pane xSplit="5" ySplit="4" topLeftCell="F5" activePane="bottomRight" state="frozen"/>
      <selection pane="topRight" activeCell="G1" sqref="G1"/>
      <selection pane="bottomLeft" activeCell="A18" sqref="A18"/>
      <selection pane="bottomRight" activeCell="E239" sqref="E239"/>
    </sheetView>
  </sheetViews>
  <sheetFormatPr defaultRowHeight="13" x14ac:dyDescent="0.3"/>
  <cols>
    <col min="1" max="1" width="10.54296875" customWidth="1"/>
    <col min="2" max="2" width="6" style="1" customWidth="1"/>
    <col min="3" max="3" width="11.26953125" style="2" customWidth="1"/>
    <col min="4" max="4" width="23.54296875" bestFit="1" customWidth="1"/>
    <col min="5" max="5" width="18" customWidth="1"/>
    <col min="6" max="6" width="9.453125" customWidth="1"/>
    <col min="7" max="7" width="43.7265625" style="15" customWidth="1"/>
    <col min="8" max="8" width="18" style="68" customWidth="1"/>
    <col min="9" max="9" width="11.1796875" style="9" customWidth="1"/>
    <col min="10" max="10" width="11.7265625" customWidth="1"/>
    <col min="11" max="11" width="12.1796875" style="12" customWidth="1"/>
    <col min="12" max="12" width="6.81640625" style="9" customWidth="1"/>
    <col min="13" max="13" width="29.1796875" style="107" customWidth="1"/>
  </cols>
  <sheetData>
    <row r="1" spans="2:13" s="34" customFormat="1" ht="14" x14ac:dyDescent="0.3">
      <c r="B1" s="36" t="s">
        <v>96</v>
      </c>
      <c r="C1" s="35">
        <v>44197</v>
      </c>
      <c r="D1" s="36" t="s">
        <v>105</v>
      </c>
      <c r="E1" s="37">
        <v>22</v>
      </c>
      <c r="G1" s="105"/>
      <c r="H1" s="66"/>
      <c r="I1" s="80"/>
      <c r="J1" s="104" t="s">
        <v>284</v>
      </c>
      <c r="L1" s="58" t="s">
        <v>261</v>
      </c>
      <c r="M1" s="106">
        <f ca="1">TODAY()</f>
        <v>44581</v>
      </c>
    </row>
    <row r="2" spans="2:13" ht="76.5" customHeight="1" x14ac:dyDescent="0.25">
      <c r="B2" s="85" t="s">
        <v>269</v>
      </c>
      <c r="C2" s="95" t="s">
        <v>268</v>
      </c>
      <c r="D2" s="7" t="s">
        <v>0</v>
      </c>
      <c r="E2" s="7" t="s">
        <v>60</v>
      </c>
      <c r="F2" s="85" t="s">
        <v>208</v>
      </c>
      <c r="G2" s="44" t="s">
        <v>118</v>
      </c>
      <c r="H2" s="67" t="s">
        <v>75</v>
      </c>
      <c r="I2" s="10" t="s">
        <v>62</v>
      </c>
      <c r="J2" s="7" t="s">
        <v>63</v>
      </c>
      <c r="K2" s="14" t="s">
        <v>84</v>
      </c>
      <c r="L2" s="85" t="s">
        <v>276</v>
      </c>
      <c r="M2" s="107" t="s">
        <v>216</v>
      </c>
    </row>
    <row r="3" spans="2:13" ht="6.75" customHeight="1" x14ac:dyDescent="0.3">
      <c r="B3" s="4"/>
      <c r="C3" s="5"/>
      <c r="D3" s="6"/>
      <c r="E3" s="6"/>
      <c r="F3" s="6"/>
      <c r="G3" s="16"/>
      <c r="H3" s="16"/>
      <c r="I3" s="8"/>
      <c r="J3" s="6"/>
      <c r="K3" s="11"/>
      <c r="L3" s="6"/>
      <c r="M3" s="108"/>
    </row>
    <row r="4" spans="2:13" ht="12.5" x14ac:dyDescent="0.25">
      <c r="B4" s="96" t="s">
        <v>269</v>
      </c>
      <c r="C4" s="96" t="s">
        <v>268</v>
      </c>
      <c r="D4" s="96" t="s">
        <v>0</v>
      </c>
      <c r="E4" s="96" t="s">
        <v>60</v>
      </c>
      <c r="F4" s="96" t="s">
        <v>208</v>
      </c>
      <c r="G4" s="96" t="s">
        <v>118</v>
      </c>
      <c r="H4" s="96" t="s">
        <v>75</v>
      </c>
      <c r="I4" s="96" t="s">
        <v>62</v>
      </c>
      <c r="J4" s="96" t="s">
        <v>63</v>
      </c>
      <c r="K4" s="96" t="s">
        <v>84</v>
      </c>
      <c r="L4" s="96" t="s">
        <v>277</v>
      </c>
      <c r="M4" s="109" t="s">
        <v>216</v>
      </c>
    </row>
    <row r="5" spans="2:13" s="17" customFormat="1" ht="23" x14ac:dyDescent="0.25">
      <c r="B5" s="18" t="s">
        <v>11</v>
      </c>
      <c r="C5" s="19">
        <v>1000</v>
      </c>
      <c r="D5" s="18" t="s">
        <v>12</v>
      </c>
      <c r="E5" s="18" t="s">
        <v>59</v>
      </c>
      <c r="F5" s="18"/>
      <c r="G5" s="49" t="s">
        <v>104</v>
      </c>
      <c r="H5" s="60"/>
      <c r="I5" s="22"/>
      <c r="K5" s="20"/>
      <c r="L5" s="18" t="s">
        <v>278</v>
      </c>
      <c r="M5" s="110" t="s">
        <v>220</v>
      </c>
    </row>
    <row r="6" spans="2:13" s="17" customFormat="1" ht="34" customHeight="1" x14ac:dyDescent="0.25">
      <c r="B6" s="21" t="s">
        <v>11</v>
      </c>
      <c r="C6" s="23">
        <v>1010</v>
      </c>
      <c r="D6" s="17" t="s">
        <v>12</v>
      </c>
      <c r="E6" s="17" t="s">
        <v>4</v>
      </c>
      <c r="G6" s="40" t="s">
        <v>364</v>
      </c>
      <c r="H6" s="60" t="s">
        <v>76</v>
      </c>
      <c r="I6" s="63">
        <f>2755+1990+34-343</f>
        <v>4436</v>
      </c>
      <c r="J6" s="17">
        <v>1991</v>
      </c>
      <c r="K6" s="24" t="s">
        <v>85</v>
      </c>
      <c r="L6" s="17" t="s">
        <v>278</v>
      </c>
      <c r="M6" s="110"/>
    </row>
    <row r="7" spans="2:13" s="17" customFormat="1" ht="28.5" customHeight="1" x14ac:dyDescent="0.25">
      <c r="B7" s="21" t="s">
        <v>11</v>
      </c>
      <c r="C7" s="23">
        <v>1060</v>
      </c>
      <c r="D7" s="17" t="s">
        <v>12</v>
      </c>
      <c r="E7" s="21" t="s">
        <v>16</v>
      </c>
      <c r="F7" s="21"/>
      <c r="G7" s="40" t="s">
        <v>176</v>
      </c>
      <c r="H7" s="48" t="s">
        <v>177</v>
      </c>
      <c r="I7" s="63">
        <v>172</v>
      </c>
      <c r="J7" s="57" t="s">
        <v>114</v>
      </c>
      <c r="K7" s="24" t="s">
        <v>86</v>
      </c>
      <c r="L7" s="17" t="s">
        <v>278</v>
      </c>
      <c r="M7" s="110"/>
    </row>
    <row r="8" spans="2:13" s="17" customFormat="1" ht="12.5" x14ac:dyDescent="0.25">
      <c r="B8" s="21" t="s">
        <v>11</v>
      </c>
      <c r="C8" s="23">
        <v>1070</v>
      </c>
      <c r="D8" s="17" t="s">
        <v>12</v>
      </c>
      <c r="E8" s="17" t="s">
        <v>18</v>
      </c>
      <c r="G8" s="40" t="s">
        <v>291</v>
      </c>
      <c r="H8" s="48" t="s">
        <v>76</v>
      </c>
      <c r="I8" s="63">
        <v>27</v>
      </c>
      <c r="J8" s="17">
        <v>2017</v>
      </c>
      <c r="K8" s="24" t="s">
        <v>86</v>
      </c>
      <c r="L8" s="17" t="s">
        <v>278</v>
      </c>
      <c r="M8" s="110"/>
    </row>
    <row r="9" spans="2:13" s="17" customFormat="1" ht="38.5" x14ac:dyDescent="0.25">
      <c r="B9" s="21" t="s">
        <v>11</v>
      </c>
      <c r="C9" s="23">
        <v>1080</v>
      </c>
      <c r="D9" s="17" t="s">
        <v>12</v>
      </c>
      <c r="E9" s="17" t="s">
        <v>8</v>
      </c>
      <c r="G9" s="41" t="s">
        <v>372</v>
      </c>
      <c r="H9" s="61" t="s">
        <v>76</v>
      </c>
      <c r="I9" s="63">
        <f>154</f>
        <v>154</v>
      </c>
      <c r="J9" s="88">
        <v>1967</v>
      </c>
      <c r="K9" s="24" t="s">
        <v>86</v>
      </c>
      <c r="L9" s="17" t="s">
        <v>278</v>
      </c>
      <c r="M9" s="110"/>
    </row>
    <row r="10" spans="2:13" s="17" customFormat="1" ht="13.5" customHeight="1" x14ac:dyDescent="0.25">
      <c r="B10" s="21" t="s">
        <v>11</v>
      </c>
      <c r="C10" s="23">
        <v>1090</v>
      </c>
      <c r="D10" s="17" t="s">
        <v>12</v>
      </c>
      <c r="E10" s="17" t="s">
        <v>19</v>
      </c>
      <c r="G10" s="40" t="s">
        <v>248</v>
      </c>
      <c r="H10" s="61"/>
      <c r="I10" s="22"/>
      <c r="K10" s="20"/>
      <c r="L10" s="17" t="s">
        <v>278</v>
      </c>
      <c r="M10" s="32"/>
    </row>
    <row r="11" spans="2:13" s="17" customFormat="1" ht="29.25" customHeight="1" x14ac:dyDescent="0.25">
      <c r="B11" s="18" t="s">
        <v>20</v>
      </c>
      <c r="C11" s="19">
        <v>1100</v>
      </c>
      <c r="D11" s="18" t="s">
        <v>64</v>
      </c>
      <c r="E11" s="18" t="s">
        <v>59</v>
      </c>
      <c r="F11" s="18"/>
      <c r="G11" s="49" t="s">
        <v>104</v>
      </c>
      <c r="H11" s="69"/>
      <c r="I11" s="22"/>
      <c r="K11" s="20"/>
      <c r="L11" s="18" t="s">
        <v>279</v>
      </c>
      <c r="M11" s="40" t="s">
        <v>219</v>
      </c>
    </row>
    <row r="12" spans="2:13" s="17" customFormat="1" ht="12.5" x14ac:dyDescent="0.25">
      <c r="B12" s="21" t="s">
        <v>20</v>
      </c>
      <c r="C12" s="23">
        <v>1110</v>
      </c>
      <c r="D12" s="21" t="s">
        <v>64</v>
      </c>
      <c r="E12" s="17" t="s">
        <v>4</v>
      </c>
      <c r="G12" s="40" t="s">
        <v>140</v>
      </c>
      <c r="H12" s="60" t="s">
        <v>76</v>
      </c>
      <c r="I12" s="63">
        <f>2848+1142</f>
        <v>3990</v>
      </c>
      <c r="J12" s="17" t="s">
        <v>141</v>
      </c>
      <c r="K12" s="24" t="s">
        <v>85</v>
      </c>
      <c r="L12" s="29" t="s">
        <v>279</v>
      </c>
      <c r="M12" s="110"/>
    </row>
    <row r="13" spans="2:13" s="17" customFormat="1" ht="25" x14ac:dyDescent="0.25">
      <c r="B13" s="21" t="s">
        <v>20</v>
      </c>
      <c r="C13" s="23">
        <v>1120</v>
      </c>
      <c r="D13" s="21" t="s">
        <v>64</v>
      </c>
      <c r="E13" s="17" t="s">
        <v>13</v>
      </c>
      <c r="G13" s="40" t="s">
        <v>249</v>
      </c>
      <c r="H13" s="60" t="s">
        <v>76</v>
      </c>
      <c r="I13" s="63">
        <v>896</v>
      </c>
      <c r="J13" s="73" t="s">
        <v>245</v>
      </c>
      <c r="K13" s="24" t="s">
        <v>85</v>
      </c>
      <c r="L13" s="29" t="s">
        <v>279</v>
      </c>
      <c r="M13" s="40" t="s">
        <v>354</v>
      </c>
    </row>
    <row r="14" spans="2:13" s="17" customFormat="1" ht="12.5" x14ac:dyDescent="0.25">
      <c r="B14" s="21" t="s">
        <v>20</v>
      </c>
      <c r="C14" s="23">
        <v>1140</v>
      </c>
      <c r="D14" s="21" t="s">
        <v>64</v>
      </c>
      <c r="E14" s="17" t="s">
        <v>15</v>
      </c>
      <c r="G14" s="40" t="s">
        <v>102</v>
      </c>
      <c r="H14" s="48" t="s">
        <v>76</v>
      </c>
      <c r="I14" s="63">
        <v>936</v>
      </c>
      <c r="J14" s="17">
        <v>2010</v>
      </c>
      <c r="K14" s="31" t="s">
        <v>85</v>
      </c>
      <c r="L14" s="29" t="s">
        <v>279</v>
      </c>
      <c r="M14" s="110"/>
    </row>
    <row r="15" spans="2:13" s="17" customFormat="1" ht="37.5" x14ac:dyDescent="0.25">
      <c r="B15" s="21" t="s">
        <v>20</v>
      </c>
      <c r="C15" s="23">
        <v>1141</v>
      </c>
      <c r="D15" s="21" t="s">
        <v>64</v>
      </c>
      <c r="E15" s="17" t="s">
        <v>15</v>
      </c>
      <c r="G15" s="45" t="s">
        <v>120</v>
      </c>
      <c r="H15" s="60" t="s">
        <v>76</v>
      </c>
      <c r="I15" s="56" t="s">
        <v>124</v>
      </c>
      <c r="J15" s="56" t="s">
        <v>124</v>
      </c>
      <c r="K15" s="24" t="s">
        <v>85</v>
      </c>
      <c r="L15" s="29" t="s">
        <v>279</v>
      </c>
      <c r="M15" s="110"/>
    </row>
    <row r="16" spans="2:13" s="17" customFormat="1" ht="25" x14ac:dyDescent="0.25">
      <c r="B16" s="21" t="s">
        <v>20</v>
      </c>
      <c r="C16" s="23">
        <v>1170</v>
      </c>
      <c r="D16" s="21" t="s">
        <v>64</v>
      </c>
      <c r="E16" s="29" t="s">
        <v>18</v>
      </c>
      <c r="F16" s="29" t="s">
        <v>206</v>
      </c>
      <c r="G16" s="40" t="s">
        <v>125</v>
      </c>
      <c r="H16" s="48" t="s">
        <v>76</v>
      </c>
      <c r="I16" s="63">
        <v>79</v>
      </c>
      <c r="J16" s="17">
        <v>2009</v>
      </c>
      <c r="K16" s="24" t="s">
        <v>86</v>
      </c>
      <c r="L16" s="29" t="s">
        <v>279</v>
      </c>
      <c r="M16" s="110"/>
    </row>
    <row r="17" spans="2:13" s="17" customFormat="1" ht="12.5" x14ac:dyDescent="0.25">
      <c r="B17" s="21" t="s">
        <v>20</v>
      </c>
      <c r="C17" s="23">
        <v>1171</v>
      </c>
      <c r="D17" s="21" t="s">
        <v>64</v>
      </c>
      <c r="E17" s="29" t="s">
        <v>18</v>
      </c>
      <c r="F17" s="29"/>
      <c r="G17" s="40" t="s">
        <v>290</v>
      </c>
      <c r="H17" s="48" t="s">
        <v>76</v>
      </c>
      <c r="I17" s="63">
        <v>104</v>
      </c>
      <c r="J17" s="17">
        <v>2009</v>
      </c>
      <c r="K17" s="24" t="s">
        <v>86</v>
      </c>
      <c r="L17" s="17" t="s">
        <v>278</v>
      </c>
      <c r="M17" s="110"/>
    </row>
    <row r="18" spans="2:13" s="17" customFormat="1" ht="38.5" x14ac:dyDescent="0.25">
      <c r="B18" s="21" t="s">
        <v>20</v>
      </c>
      <c r="C18" s="23">
        <v>1180</v>
      </c>
      <c r="D18" s="21" t="s">
        <v>64</v>
      </c>
      <c r="E18" s="17" t="s">
        <v>8</v>
      </c>
      <c r="G18" s="41" t="s">
        <v>373</v>
      </c>
      <c r="H18" s="61" t="s">
        <v>76</v>
      </c>
      <c r="I18" s="63">
        <f>1358-154</f>
        <v>1204</v>
      </c>
      <c r="J18" s="88">
        <v>1967</v>
      </c>
      <c r="K18" s="24" t="s">
        <v>86</v>
      </c>
      <c r="L18" s="29" t="s">
        <v>279</v>
      </c>
      <c r="M18" s="110"/>
    </row>
    <row r="19" spans="2:13" s="17" customFormat="1" ht="12.5" x14ac:dyDescent="0.25">
      <c r="B19" s="21" t="s">
        <v>20</v>
      </c>
      <c r="C19" s="23">
        <v>1190</v>
      </c>
      <c r="D19" s="21" t="s">
        <v>64</v>
      </c>
      <c r="E19" s="17" t="s">
        <v>19</v>
      </c>
      <c r="G19" s="40" t="s">
        <v>248</v>
      </c>
      <c r="H19" s="61"/>
      <c r="I19" s="22"/>
      <c r="K19" s="20"/>
      <c r="L19" s="29" t="s">
        <v>279</v>
      </c>
      <c r="M19" s="32"/>
    </row>
    <row r="20" spans="2:13" s="17" customFormat="1" ht="27.75" customHeight="1" x14ac:dyDescent="0.25">
      <c r="B20" s="18" t="s">
        <v>21</v>
      </c>
      <c r="C20" s="19">
        <v>1200</v>
      </c>
      <c r="D20" s="69" t="s">
        <v>61</v>
      </c>
      <c r="E20" s="18" t="s">
        <v>59</v>
      </c>
      <c r="F20" s="18"/>
      <c r="G20" s="82" t="s">
        <v>188</v>
      </c>
      <c r="H20" s="69"/>
      <c r="I20" s="22"/>
      <c r="K20" s="20"/>
      <c r="L20" s="69" t="s">
        <v>280</v>
      </c>
      <c r="M20" s="110" t="s">
        <v>221</v>
      </c>
    </row>
    <row r="21" spans="2:13" s="17" customFormat="1" ht="29.25" customHeight="1" x14ac:dyDescent="0.25">
      <c r="B21" s="21" t="s">
        <v>21</v>
      </c>
      <c r="C21" s="23">
        <v>1210</v>
      </c>
      <c r="D21" s="21" t="s">
        <v>61</v>
      </c>
      <c r="E21" s="17" t="s">
        <v>4</v>
      </c>
      <c r="G21" s="40" t="s">
        <v>119</v>
      </c>
      <c r="H21" s="60" t="s">
        <v>76</v>
      </c>
      <c r="I21" s="63">
        <v>2814</v>
      </c>
      <c r="J21" s="89" t="s">
        <v>246</v>
      </c>
      <c r="K21" s="24" t="s">
        <v>85</v>
      </c>
      <c r="L21" s="29" t="s">
        <v>280</v>
      </c>
      <c r="M21" s="110" t="s">
        <v>221</v>
      </c>
    </row>
    <row r="22" spans="2:13" s="17" customFormat="1" ht="12.5" x14ac:dyDescent="0.25">
      <c r="B22" s="21" t="s">
        <v>21</v>
      </c>
      <c r="C22" s="23">
        <v>1211</v>
      </c>
      <c r="D22" s="21" t="s">
        <v>61</v>
      </c>
      <c r="E22" s="17" t="s">
        <v>4</v>
      </c>
      <c r="G22" s="40" t="s">
        <v>127</v>
      </c>
      <c r="H22" s="60" t="s">
        <v>76</v>
      </c>
      <c r="I22" s="63">
        <v>70</v>
      </c>
      <c r="J22" s="88">
        <v>1960</v>
      </c>
      <c r="K22" s="31" t="s">
        <v>100</v>
      </c>
      <c r="L22" s="29" t="s">
        <v>280</v>
      </c>
      <c r="M22" s="110"/>
    </row>
    <row r="23" spans="2:13" s="17" customFormat="1" ht="23.25" customHeight="1" x14ac:dyDescent="0.25">
      <c r="B23" s="21" t="s">
        <v>21</v>
      </c>
      <c r="C23" s="23">
        <v>1220</v>
      </c>
      <c r="D23" s="21" t="s">
        <v>61</v>
      </c>
      <c r="E23" s="17" t="s">
        <v>13</v>
      </c>
      <c r="G23" s="40" t="s">
        <v>365</v>
      </c>
      <c r="H23" s="60" t="s">
        <v>76</v>
      </c>
      <c r="I23" s="22">
        <v>343</v>
      </c>
      <c r="K23" s="31" t="s">
        <v>85</v>
      </c>
      <c r="L23" s="29" t="s">
        <v>280</v>
      </c>
      <c r="M23" s="110" t="s">
        <v>220</v>
      </c>
    </row>
    <row r="24" spans="2:13" s="17" customFormat="1" ht="28.5" customHeight="1" x14ac:dyDescent="0.25">
      <c r="B24" s="21" t="s">
        <v>21</v>
      </c>
      <c r="C24" s="23">
        <v>1240</v>
      </c>
      <c r="D24" s="21" t="s">
        <v>61</v>
      </c>
      <c r="E24" s="17" t="s">
        <v>15</v>
      </c>
      <c r="G24" s="40" t="s">
        <v>97</v>
      </c>
      <c r="H24" s="60" t="s">
        <v>76</v>
      </c>
      <c r="I24" s="63">
        <v>528</v>
      </c>
      <c r="J24" s="88">
        <v>1960</v>
      </c>
      <c r="K24" s="24" t="s">
        <v>85</v>
      </c>
      <c r="L24" s="29" t="s">
        <v>280</v>
      </c>
      <c r="M24" s="110" t="s">
        <v>217</v>
      </c>
    </row>
    <row r="25" spans="2:13" s="17" customFormat="1" ht="12.5" x14ac:dyDescent="0.25">
      <c r="B25" s="21" t="s">
        <v>21</v>
      </c>
      <c r="C25" s="23">
        <v>1290</v>
      </c>
      <c r="D25" s="21" t="s">
        <v>61</v>
      </c>
      <c r="E25" s="17" t="s">
        <v>19</v>
      </c>
      <c r="G25" s="40" t="s">
        <v>248</v>
      </c>
      <c r="H25" s="61"/>
      <c r="I25" s="22"/>
      <c r="K25" s="20"/>
      <c r="L25" s="29" t="s">
        <v>280</v>
      </c>
      <c r="M25" s="32"/>
    </row>
    <row r="26" spans="2:13" s="17" customFormat="1" ht="23" x14ac:dyDescent="0.25">
      <c r="B26" s="18" t="s">
        <v>22</v>
      </c>
      <c r="C26" s="19">
        <v>1300</v>
      </c>
      <c r="D26" s="18" t="s">
        <v>68</v>
      </c>
      <c r="E26" s="18" t="s">
        <v>59</v>
      </c>
      <c r="F26" s="18"/>
      <c r="G26" s="49" t="s">
        <v>104</v>
      </c>
      <c r="H26" s="69"/>
      <c r="I26" s="22"/>
      <c r="K26" s="20"/>
      <c r="L26" s="29" t="s">
        <v>279</v>
      </c>
      <c r="M26" s="110" t="s">
        <v>222</v>
      </c>
    </row>
    <row r="27" spans="2:13" s="17" customFormat="1" ht="62.5" x14ac:dyDescent="0.25">
      <c r="B27" s="21" t="s">
        <v>22</v>
      </c>
      <c r="C27" s="23">
        <v>1310</v>
      </c>
      <c r="D27" s="21" t="s">
        <v>68</v>
      </c>
      <c r="E27" s="17" t="s">
        <v>4</v>
      </c>
      <c r="G27" s="40" t="s">
        <v>179</v>
      </c>
      <c r="H27" s="60" t="s">
        <v>76</v>
      </c>
      <c r="I27" s="63">
        <f>2971+73+738</f>
        <v>3782</v>
      </c>
      <c r="J27" s="61">
        <v>1977</v>
      </c>
      <c r="K27" s="24" t="s">
        <v>85</v>
      </c>
      <c r="L27" s="29" t="s">
        <v>279</v>
      </c>
      <c r="M27" s="110"/>
    </row>
    <row r="28" spans="2:13" s="17" customFormat="1" ht="25" x14ac:dyDescent="0.25">
      <c r="B28" s="21" t="s">
        <v>22</v>
      </c>
      <c r="C28" s="23">
        <v>1330</v>
      </c>
      <c r="D28" s="21" t="s">
        <v>68</v>
      </c>
      <c r="E28" s="17" t="s">
        <v>14</v>
      </c>
      <c r="G28" s="40" t="s">
        <v>178</v>
      </c>
      <c r="H28" s="61" t="s">
        <v>108</v>
      </c>
      <c r="I28" s="77" t="s">
        <v>170</v>
      </c>
      <c r="J28" s="17">
        <v>1999</v>
      </c>
      <c r="K28" s="24" t="s">
        <v>85</v>
      </c>
      <c r="L28" s="29" t="s">
        <v>279</v>
      </c>
      <c r="M28" s="110"/>
    </row>
    <row r="29" spans="2:13" s="17" customFormat="1" ht="27.75" customHeight="1" x14ac:dyDescent="0.25">
      <c r="B29" s="21" t="s">
        <v>22</v>
      </c>
      <c r="C29" s="23">
        <v>1331</v>
      </c>
      <c r="D29" s="21" t="s">
        <v>68</v>
      </c>
      <c r="E29" s="17" t="s">
        <v>14</v>
      </c>
      <c r="G29" s="40" t="s">
        <v>262</v>
      </c>
      <c r="H29" s="61" t="s">
        <v>108</v>
      </c>
      <c r="I29" s="62">
        <v>133</v>
      </c>
      <c r="J29" s="17">
        <v>2016</v>
      </c>
      <c r="K29" s="31" t="s">
        <v>85</v>
      </c>
      <c r="L29" s="29" t="s">
        <v>279</v>
      </c>
      <c r="M29" s="110"/>
    </row>
    <row r="30" spans="2:13" s="17" customFormat="1" ht="27.75" customHeight="1" x14ac:dyDescent="0.25">
      <c r="B30" s="21" t="s">
        <v>22</v>
      </c>
      <c r="C30" s="23">
        <v>1332</v>
      </c>
      <c r="D30" s="21" t="s">
        <v>68</v>
      </c>
      <c r="E30" s="17" t="s">
        <v>14</v>
      </c>
      <c r="G30" s="40" t="s">
        <v>374</v>
      </c>
      <c r="H30" s="48" t="s">
        <v>375</v>
      </c>
      <c r="I30" s="144">
        <f>6.14*27.63</f>
        <v>169.64819999999997</v>
      </c>
      <c r="J30" s="17">
        <v>2020</v>
      </c>
      <c r="K30" s="31"/>
      <c r="L30" s="29"/>
      <c r="M30" s="110"/>
    </row>
    <row r="31" spans="2:13" s="17" customFormat="1" ht="12.5" x14ac:dyDescent="0.25">
      <c r="B31" s="21" t="s">
        <v>22</v>
      </c>
      <c r="C31" s="23">
        <v>1340</v>
      </c>
      <c r="D31" s="21" t="s">
        <v>68</v>
      </c>
      <c r="E31" s="17" t="s">
        <v>15</v>
      </c>
      <c r="G31" s="40" t="s">
        <v>154</v>
      </c>
      <c r="H31" s="60" t="s">
        <v>76</v>
      </c>
      <c r="I31" s="77" t="s">
        <v>170</v>
      </c>
      <c r="J31" s="61">
        <v>1977</v>
      </c>
      <c r="K31" s="24" t="s">
        <v>85</v>
      </c>
      <c r="L31" s="29" t="s">
        <v>279</v>
      </c>
      <c r="M31" s="110"/>
    </row>
    <row r="32" spans="2:13" s="17" customFormat="1" ht="12.5" x14ac:dyDescent="0.25">
      <c r="B32" s="21" t="s">
        <v>22</v>
      </c>
      <c r="C32" s="23">
        <v>1350</v>
      </c>
      <c r="D32" s="21" t="s">
        <v>68</v>
      </c>
      <c r="E32" s="21" t="s">
        <v>16</v>
      </c>
      <c r="F32" s="21"/>
      <c r="G32" s="40" t="s">
        <v>143</v>
      </c>
      <c r="H32" s="48" t="s">
        <v>76</v>
      </c>
      <c r="I32" s="63">
        <v>47</v>
      </c>
      <c r="J32" s="17">
        <v>2007</v>
      </c>
      <c r="K32" s="31" t="s">
        <v>86</v>
      </c>
      <c r="L32" s="29" t="s">
        <v>279</v>
      </c>
      <c r="M32" s="110"/>
    </row>
    <row r="33" spans="2:13" s="17" customFormat="1" ht="37.5" x14ac:dyDescent="0.25">
      <c r="B33" s="60" t="s">
        <v>22</v>
      </c>
      <c r="C33" s="92">
        <v>1351</v>
      </c>
      <c r="D33" s="60" t="s">
        <v>68</v>
      </c>
      <c r="E33" s="48" t="s">
        <v>16</v>
      </c>
      <c r="F33" s="94" t="s">
        <v>210</v>
      </c>
      <c r="G33" s="45" t="s">
        <v>266</v>
      </c>
      <c r="H33" s="48" t="s">
        <v>76</v>
      </c>
      <c r="I33" s="47">
        <f>10*12</f>
        <v>120</v>
      </c>
      <c r="J33" s="61">
        <v>2016</v>
      </c>
      <c r="K33" s="31" t="s">
        <v>86</v>
      </c>
      <c r="L33" s="29" t="s">
        <v>279</v>
      </c>
      <c r="M33" s="110"/>
    </row>
    <row r="34" spans="2:13" s="17" customFormat="1" ht="27.75" customHeight="1" x14ac:dyDescent="0.25">
      <c r="B34" s="21" t="s">
        <v>22</v>
      </c>
      <c r="C34" s="23">
        <v>1360</v>
      </c>
      <c r="D34" s="21" t="s">
        <v>68</v>
      </c>
      <c r="E34" s="17" t="s">
        <v>17</v>
      </c>
      <c r="G34" s="40" t="s">
        <v>103</v>
      </c>
      <c r="H34" s="48" t="s">
        <v>101</v>
      </c>
      <c r="I34" s="22">
        <v>35</v>
      </c>
      <c r="J34" s="17">
        <v>2007</v>
      </c>
      <c r="K34" s="31" t="s">
        <v>101</v>
      </c>
      <c r="L34" s="29" t="s">
        <v>279</v>
      </c>
      <c r="M34" s="110"/>
    </row>
    <row r="35" spans="2:13" s="17" customFormat="1" ht="12.5" x14ac:dyDescent="0.25">
      <c r="B35" s="21" t="s">
        <v>22</v>
      </c>
      <c r="C35" s="23">
        <v>1370</v>
      </c>
      <c r="D35" s="21" t="s">
        <v>68</v>
      </c>
      <c r="E35" s="17" t="s">
        <v>18</v>
      </c>
      <c r="G35" s="33" t="s">
        <v>5</v>
      </c>
      <c r="H35" s="60" t="s">
        <v>76</v>
      </c>
      <c r="I35" s="63">
        <v>92</v>
      </c>
      <c r="J35" s="88">
        <v>2005</v>
      </c>
      <c r="K35" s="24" t="s">
        <v>86</v>
      </c>
      <c r="L35" s="29" t="s">
        <v>279</v>
      </c>
      <c r="M35" s="110"/>
    </row>
    <row r="36" spans="2:13" s="17" customFormat="1" ht="37.5" x14ac:dyDescent="0.25">
      <c r="B36" s="60" t="s">
        <v>22</v>
      </c>
      <c r="C36" s="92">
        <v>1380</v>
      </c>
      <c r="D36" s="60" t="s">
        <v>68</v>
      </c>
      <c r="E36" s="61" t="s">
        <v>8</v>
      </c>
      <c r="F36" s="61" t="s">
        <v>129</v>
      </c>
      <c r="G36" s="45" t="s">
        <v>267</v>
      </c>
      <c r="H36" s="60" t="s">
        <v>76</v>
      </c>
      <c r="I36" s="47">
        <v>168</v>
      </c>
      <c r="J36" s="61">
        <v>2016</v>
      </c>
      <c r="K36" s="24" t="s">
        <v>86</v>
      </c>
      <c r="L36" s="29" t="s">
        <v>279</v>
      </c>
      <c r="M36" s="110"/>
    </row>
    <row r="37" spans="2:13" s="17" customFormat="1" ht="12.5" x14ac:dyDescent="0.25">
      <c r="B37" s="21" t="s">
        <v>22</v>
      </c>
      <c r="C37" s="23">
        <v>1390</v>
      </c>
      <c r="D37" s="21" t="s">
        <v>68</v>
      </c>
      <c r="E37" s="17" t="s">
        <v>19</v>
      </c>
      <c r="G37" s="40" t="s">
        <v>248</v>
      </c>
      <c r="H37" s="61"/>
      <c r="I37" s="22"/>
      <c r="K37" s="20"/>
      <c r="L37" s="29" t="s">
        <v>279</v>
      </c>
      <c r="M37" s="32"/>
    </row>
    <row r="38" spans="2:13" s="17" customFormat="1" ht="25" x14ac:dyDescent="0.25">
      <c r="B38" s="18" t="s">
        <v>23</v>
      </c>
      <c r="C38" s="19">
        <v>1400</v>
      </c>
      <c r="D38" s="18" t="s">
        <v>24</v>
      </c>
      <c r="E38" s="18" t="s">
        <v>59</v>
      </c>
      <c r="F38" s="18"/>
      <c r="G38" s="49" t="s">
        <v>104</v>
      </c>
      <c r="H38" s="69"/>
      <c r="I38" s="22"/>
      <c r="K38" s="20"/>
      <c r="L38" s="29" t="s">
        <v>279</v>
      </c>
      <c r="M38" s="40" t="s">
        <v>223</v>
      </c>
    </row>
    <row r="39" spans="2:13" s="17" customFormat="1" ht="60" customHeight="1" x14ac:dyDescent="0.25">
      <c r="B39" s="21" t="s">
        <v>23</v>
      </c>
      <c r="C39" s="23">
        <v>1410</v>
      </c>
      <c r="D39" s="17" t="s">
        <v>24</v>
      </c>
      <c r="E39" s="17" t="s">
        <v>4</v>
      </c>
      <c r="G39" s="40" t="s">
        <v>144</v>
      </c>
      <c r="H39" s="60" t="s">
        <v>76</v>
      </c>
      <c r="I39" s="63">
        <f>2309+1692+1754+161</f>
        <v>5916</v>
      </c>
      <c r="J39" s="17">
        <v>2005</v>
      </c>
      <c r="K39" s="24" t="s">
        <v>85</v>
      </c>
      <c r="L39" s="29" t="s">
        <v>279</v>
      </c>
      <c r="M39" s="110"/>
    </row>
    <row r="40" spans="2:13" s="17" customFormat="1" ht="42" customHeight="1" x14ac:dyDescent="0.25">
      <c r="B40" s="21" t="s">
        <v>23</v>
      </c>
      <c r="C40" s="23">
        <v>1440</v>
      </c>
      <c r="D40" s="17" t="s">
        <v>24</v>
      </c>
      <c r="E40" s="17" t="s">
        <v>15</v>
      </c>
      <c r="G40" s="40" t="s">
        <v>156</v>
      </c>
      <c r="H40" s="60" t="s">
        <v>76</v>
      </c>
      <c r="I40" s="77" t="s">
        <v>170</v>
      </c>
      <c r="J40" s="17">
        <v>2005</v>
      </c>
      <c r="K40" s="24" t="s">
        <v>85</v>
      </c>
      <c r="L40" s="29" t="s">
        <v>279</v>
      </c>
      <c r="M40" s="110"/>
    </row>
    <row r="41" spans="2:13" s="17" customFormat="1" ht="12.5" x14ac:dyDescent="0.25">
      <c r="B41" s="21" t="s">
        <v>23</v>
      </c>
      <c r="C41" s="23">
        <v>1441</v>
      </c>
      <c r="D41" s="17" t="s">
        <v>24</v>
      </c>
      <c r="E41" s="17" t="s">
        <v>15</v>
      </c>
      <c r="F41" s="17" t="s">
        <v>305</v>
      </c>
      <c r="G41" s="40" t="s">
        <v>155</v>
      </c>
      <c r="H41" s="60" t="s">
        <v>76</v>
      </c>
      <c r="I41" s="77" t="s">
        <v>170</v>
      </c>
      <c r="K41" s="24"/>
      <c r="L41" s="29" t="s">
        <v>279</v>
      </c>
      <c r="M41" s="110"/>
    </row>
    <row r="42" spans="2:13" s="17" customFormat="1" ht="62.5" x14ac:dyDescent="0.25">
      <c r="B42" s="21" t="s">
        <v>23</v>
      </c>
      <c r="C42" s="23">
        <v>1470</v>
      </c>
      <c r="D42" s="17" t="s">
        <v>24</v>
      </c>
      <c r="E42" s="17" t="s">
        <v>18</v>
      </c>
      <c r="G42" s="40" t="s">
        <v>145</v>
      </c>
      <c r="H42" s="60" t="s">
        <v>76</v>
      </c>
      <c r="I42" s="63">
        <f>318+61-10*18.5</f>
        <v>194</v>
      </c>
      <c r="J42" s="17">
        <v>2005</v>
      </c>
      <c r="K42" s="24" t="s">
        <v>86</v>
      </c>
      <c r="L42" s="29" t="s">
        <v>279</v>
      </c>
      <c r="M42" s="110"/>
    </row>
    <row r="43" spans="2:13" s="17" customFormat="1" ht="12.5" x14ac:dyDescent="0.25">
      <c r="B43" s="21" t="s">
        <v>23</v>
      </c>
      <c r="C43" s="23">
        <v>1480</v>
      </c>
      <c r="D43" s="17" t="s">
        <v>24</v>
      </c>
      <c r="E43" s="17" t="s">
        <v>8</v>
      </c>
      <c r="G43" s="40" t="s">
        <v>3</v>
      </c>
      <c r="H43" s="60" t="s">
        <v>76</v>
      </c>
      <c r="I43" s="63">
        <f>10*18.5</f>
        <v>185</v>
      </c>
      <c r="J43" s="17">
        <v>2005</v>
      </c>
      <c r="K43" s="24" t="s">
        <v>86</v>
      </c>
      <c r="L43" s="29" t="s">
        <v>279</v>
      </c>
      <c r="M43" s="110"/>
    </row>
    <row r="44" spans="2:13" s="17" customFormat="1" ht="13.5" customHeight="1" x14ac:dyDescent="0.25">
      <c r="B44" s="21" t="s">
        <v>23</v>
      </c>
      <c r="C44" s="23">
        <v>1490</v>
      </c>
      <c r="D44" s="17" t="s">
        <v>24</v>
      </c>
      <c r="E44" s="17" t="s">
        <v>19</v>
      </c>
      <c r="G44" s="40" t="s">
        <v>248</v>
      </c>
      <c r="H44" s="61"/>
      <c r="I44" s="22"/>
      <c r="K44" s="20"/>
      <c r="L44" s="29" t="s">
        <v>279</v>
      </c>
      <c r="M44" s="32"/>
    </row>
    <row r="45" spans="2:13" s="17" customFormat="1" ht="25" x14ac:dyDescent="0.25">
      <c r="B45" s="18" t="s">
        <v>25</v>
      </c>
      <c r="C45" s="19">
        <v>1500</v>
      </c>
      <c r="D45" s="18" t="s">
        <v>69</v>
      </c>
      <c r="E45" s="18" t="s">
        <v>59</v>
      </c>
      <c r="F45" s="18"/>
      <c r="G45" s="49" t="s">
        <v>104</v>
      </c>
      <c r="H45" s="69"/>
      <c r="I45" s="22"/>
      <c r="K45" s="20"/>
      <c r="L45" s="29" t="s">
        <v>279</v>
      </c>
      <c r="M45" s="40" t="s">
        <v>224</v>
      </c>
    </row>
    <row r="46" spans="2:13" s="17" customFormat="1" ht="12.5" x14ac:dyDescent="0.25">
      <c r="B46" s="21" t="s">
        <v>25</v>
      </c>
      <c r="C46" s="23">
        <v>1510</v>
      </c>
      <c r="D46" s="21" t="s">
        <v>69</v>
      </c>
      <c r="E46" s="17" t="s">
        <v>4</v>
      </c>
      <c r="G46" s="33" t="s">
        <v>65</v>
      </c>
      <c r="H46" s="60" t="s">
        <v>76</v>
      </c>
      <c r="I46" s="25">
        <v>3887</v>
      </c>
      <c r="J46" s="88">
        <v>1973</v>
      </c>
      <c r="K46" s="24" t="s">
        <v>85</v>
      </c>
      <c r="L46" s="29" t="s">
        <v>279</v>
      </c>
      <c r="M46" s="40"/>
    </row>
    <row r="47" spans="2:13" s="17" customFormat="1" ht="12.5" x14ac:dyDescent="0.25">
      <c r="B47" s="21" t="s">
        <v>25</v>
      </c>
      <c r="C47" s="23">
        <v>1511</v>
      </c>
      <c r="D47" s="21" t="s">
        <v>69</v>
      </c>
      <c r="E47" s="29" t="s">
        <v>4</v>
      </c>
      <c r="F47" s="29" t="s">
        <v>174</v>
      </c>
      <c r="G47" s="33" t="s">
        <v>77</v>
      </c>
      <c r="H47" s="60" t="s">
        <v>76</v>
      </c>
      <c r="I47" s="25">
        <v>501</v>
      </c>
      <c r="J47" s="88">
        <v>1973</v>
      </c>
      <c r="K47" s="31" t="s">
        <v>100</v>
      </c>
      <c r="L47" s="29" t="s">
        <v>279</v>
      </c>
      <c r="M47" s="33"/>
    </row>
    <row r="48" spans="2:13" s="17" customFormat="1" ht="12.5" x14ac:dyDescent="0.25">
      <c r="B48" s="21" t="s">
        <v>25</v>
      </c>
      <c r="C48" s="23">
        <v>1540</v>
      </c>
      <c r="D48" s="21" t="s">
        <v>69</v>
      </c>
      <c r="E48" s="17" t="s">
        <v>15</v>
      </c>
      <c r="G48" s="33" t="s">
        <v>81</v>
      </c>
      <c r="H48" s="60" t="s">
        <v>76</v>
      </c>
      <c r="I48" s="25">
        <v>428</v>
      </c>
      <c r="J48" s="88">
        <v>1973</v>
      </c>
      <c r="K48" s="24" t="s">
        <v>85</v>
      </c>
      <c r="L48" s="29" t="s">
        <v>279</v>
      </c>
      <c r="M48" s="40"/>
    </row>
    <row r="49" spans="2:13" s="17" customFormat="1" ht="12.5" x14ac:dyDescent="0.25">
      <c r="B49" s="21" t="s">
        <v>25</v>
      </c>
      <c r="C49" s="23">
        <v>1541</v>
      </c>
      <c r="D49" s="21" t="s">
        <v>69</v>
      </c>
      <c r="E49" s="17" t="s">
        <v>15</v>
      </c>
      <c r="G49" s="33" t="s">
        <v>81</v>
      </c>
      <c r="H49" s="60" t="s">
        <v>76</v>
      </c>
      <c r="I49" s="25">
        <v>427</v>
      </c>
      <c r="J49" s="88">
        <v>1973</v>
      </c>
      <c r="K49" s="24" t="s">
        <v>85</v>
      </c>
      <c r="L49" s="29" t="s">
        <v>279</v>
      </c>
      <c r="M49" s="40"/>
    </row>
    <row r="50" spans="2:13" s="17" customFormat="1" ht="12.5" x14ac:dyDescent="0.25">
      <c r="B50" s="21" t="s">
        <v>25</v>
      </c>
      <c r="C50" s="23">
        <v>1580</v>
      </c>
      <c r="D50" s="21" t="s">
        <v>69</v>
      </c>
      <c r="E50" s="17" t="s">
        <v>8</v>
      </c>
      <c r="G50" s="33" t="s">
        <v>92</v>
      </c>
      <c r="H50" s="60" t="s">
        <v>76</v>
      </c>
      <c r="I50" s="22">
        <v>636</v>
      </c>
      <c r="J50" s="17">
        <v>1986</v>
      </c>
      <c r="K50" s="24" t="s">
        <v>86</v>
      </c>
      <c r="L50" s="29" t="s">
        <v>279</v>
      </c>
      <c r="M50" s="32"/>
    </row>
    <row r="51" spans="2:13" s="17" customFormat="1" ht="13.5" customHeight="1" x14ac:dyDescent="0.25">
      <c r="B51" s="21" t="s">
        <v>25</v>
      </c>
      <c r="C51" s="23">
        <v>1590</v>
      </c>
      <c r="D51" s="21" t="s">
        <v>69</v>
      </c>
      <c r="E51" s="17" t="s">
        <v>19</v>
      </c>
      <c r="G51" s="40" t="s">
        <v>248</v>
      </c>
      <c r="H51" s="61"/>
      <c r="I51" s="22"/>
      <c r="K51" s="20"/>
      <c r="L51" s="29" t="s">
        <v>279</v>
      </c>
      <c r="M51" s="32"/>
    </row>
    <row r="52" spans="2:13" s="17" customFormat="1" ht="23" x14ac:dyDescent="0.25">
      <c r="B52" s="18" t="s">
        <v>26</v>
      </c>
      <c r="C52" s="19">
        <v>1600</v>
      </c>
      <c r="D52" s="69" t="s">
        <v>70</v>
      </c>
      <c r="E52" s="18" t="s">
        <v>59</v>
      </c>
      <c r="F52" s="18"/>
      <c r="G52" s="49" t="s">
        <v>104</v>
      </c>
      <c r="H52" s="69"/>
      <c r="I52" s="22"/>
      <c r="K52" s="20"/>
      <c r="L52" s="29" t="s">
        <v>281</v>
      </c>
      <c r="M52" s="110" t="s">
        <v>225</v>
      </c>
    </row>
    <row r="53" spans="2:13" s="17" customFormat="1" ht="25" x14ac:dyDescent="0.25">
      <c r="B53" s="21" t="s">
        <v>26</v>
      </c>
      <c r="C53" s="23">
        <v>1610</v>
      </c>
      <c r="D53" s="21" t="s">
        <v>70</v>
      </c>
      <c r="E53" s="17" t="s">
        <v>4</v>
      </c>
      <c r="G53" s="40" t="s">
        <v>301</v>
      </c>
      <c r="H53" s="60" t="s">
        <v>76</v>
      </c>
      <c r="I53" s="63">
        <f>1862+1033</f>
        <v>2895</v>
      </c>
      <c r="J53" s="17">
        <v>2001</v>
      </c>
      <c r="K53" s="24" t="s">
        <v>85</v>
      </c>
      <c r="L53" s="29" t="s">
        <v>281</v>
      </c>
      <c r="M53" s="110"/>
    </row>
    <row r="54" spans="2:13" s="17" customFormat="1" ht="54" customHeight="1" x14ac:dyDescent="0.25">
      <c r="B54" s="21" t="s">
        <v>26</v>
      </c>
      <c r="C54" s="23">
        <v>1611</v>
      </c>
      <c r="D54" s="21" t="s">
        <v>70</v>
      </c>
      <c r="E54" s="17" t="s">
        <v>4</v>
      </c>
      <c r="G54" s="40" t="s">
        <v>302</v>
      </c>
      <c r="H54" s="60" t="s">
        <v>76</v>
      </c>
      <c r="I54" s="63">
        <f>602+111</f>
        <v>713</v>
      </c>
      <c r="J54" s="17">
        <v>2001</v>
      </c>
      <c r="K54" s="24" t="s">
        <v>85</v>
      </c>
      <c r="L54" s="29" t="s">
        <v>281</v>
      </c>
      <c r="M54" s="110"/>
    </row>
    <row r="55" spans="2:13" s="17" customFormat="1" ht="25" x14ac:dyDescent="0.25">
      <c r="B55" s="21" t="s">
        <v>26</v>
      </c>
      <c r="C55" s="23">
        <v>1640</v>
      </c>
      <c r="D55" s="21" t="s">
        <v>70</v>
      </c>
      <c r="E55" s="17" t="s">
        <v>15</v>
      </c>
      <c r="G55" s="40" t="s">
        <v>300</v>
      </c>
      <c r="H55" s="60" t="s">
        <v>76</v>
      </c>
      <c r="I55" s="63">
        <f>526+196</f>
        <v>722</v>
      </c>
      <c r="J55" s="17">
        <v>2000</v>
      </c>
      <c r="K55" s="24" t="s">
        <v>85</v>
      </c>
      <c r="L55" s="29" t="s">
        <v>281</v>
      </c>
      <c r="M55" s="110"/>
    </row>
    <row r="56" spans="2:13" s="17" customFormat="1" ht="12.5" x14ac:dyDescent="0.25">
      <c r="B56" s="21" t="s">
        <v>26</v>
      </c>
      <c r="C56" s="23">
        <v>1670</v>
      </c>
      <c r="D56" s="21" t="s">
        <v>70</v>
      </c>
      <c r="E56" s="17" t="s">
        <v>18</v>
      </c>
      <c r="G56" s="40" t="s">
        <v>142</v>
      </c>
      <c r="H56" s="60" t="s">
        <v>76</v>
      </c>
      <c r="I56" s="63">
        <f>207+27</f>
        <v>234</v>
      </c>
      <c r="J56" s="17">
        <v>2001</v>
      </c>
      <c r="K56" s="24" t="s">
        <v>86</v>
      </c>
      <c r="L56" s="29" t="s">
        <v>281</v>
      </c>
      <c r="M56" s="110"/>
    </row>
    <row r="57" spans="2:13" s="17" customFormat="1" ht="12.5" x14ac:dyDescent="0.25">
      <c r="B57" s="21" t="s">
        <v>26</v>
      </c>
      <c r="C57" s="23">
        <v>1680</v>
      </c>
      <c r="D57" s="21" t="s">
        <v>70</v>
      </c>
      <c r="E57" s="17" t="s">
        <v>8</v>
      </c>
      <c r="G57" s="40" t="s">
        <v>303</v>
      </c>
      <c r="H57" s="60" t="s">
        <v>76</v>
      </c>
      <c r="I57" s="63">
        <v>337</v>
      </c>
      <c r="J57" s="17">
        <v>2001</v>
      </c>
      <c r="K57" s="24" t="s">
        <v>86</v>
      </c>
      <c r="L57" s="29" t="s">
        <v>281</v>
      </c>
      <c r="M57" s="110"/>
    </row>
    <row r="58" spans="2:13" s="17" customFormat="1" ht="13.5" customHeight="1" x14ac:dyDescent="0.25">
      <c r="B58" s="21" t="s">
        <v>26</v>
      </c>
      <c r="C58" s="23">
        <v>1690</v>
      </c>
      <c r="D58" s="21" t="s">
        <v>70</v>
      </c>
      <c r="E58" s="17" t="s">
        <v>19</v>
      </c>
      <c r="G58" s="40" t="s">
        <v>248</v>
      </c>
      <c r="H58" s="61"/>
      <c r="I58" s="22"/>
      <c r="K58" s="20"/>
      <c r="L58" s="29" t="s">
        <v>281</v>
      </c>
      <c r="M58" s="32"/>
    </row>
    <row r="59" spans="2:13" s="17" customFormat="1" ht="23" x14ac:dyDescent="0.25">
      <c r="B59" s="18" t="s">
        <v>27</v>
      </c>
      <c r="C59" s="19">
        <v>1700</v>
      </c>
      <c r="D59" s="18" t="s">
        <v>28</v>
      </c>
      <c r="E59" s="18" t="s">
        <v>59</v>
      </c>
      <c r="F59" s="18"/>
      <c r="G59" s="49" t="s">
        <v>104</v>
      </c>
      <c r="H59" s="69"/>
      <c r="I59" s="22"/>
      <c r="K59" s="20"/>
      <c r="L59" s="29" t="s">
        <v>279</v>
      </c>
      <c r="M59" s="110" t="s">
        <v>226</v>
      </c>
    </row>
    <row r="60" spans="2:13" s="17" customFormat="1" ht="25" x14ac:dyDescent="0.25">
      <c r="B60" s="21" t="s">
        <v>27</v>
      </c>
      <c r="C60" s="23">
        <v>1710</v>
      </c>
      <c r="D60" s="17" t="s">
        <v>28</v>
      </c>
      <c r="E60" s="17" t="s">
        <v>4</v>
      </c>
      <c r="G60" s="40" t="s">
        <v>211</v>
      </c>
      <c r="H60" s="48" t="s">
        <v>76</v>
      </c>
      <c r="I60" s="62">
        <f>1874+1628+199</f>
        <v>3701</v>
      </c>
      <c r="J60" s="30">
        <v>2014</v>
      </c>
      <c r="K60" s="31" t="s">
        <v>85</v>
      </c>
      <c r="L60" s="29" t="s">
        <v>279</v>
      </c>
      <c r="M60" s="110" t="s">
        <v>226</v>
      </c>
    </row>
    <row r="61" spans="2:13" s="17" customFormat="1" ht="12.5" x14ac:dyDescent="0.25">
      <c r="B61" s="21" t="s">
        <v>27</v>
      </c>
      <c r="C61" s="23">
        <v>1711</v>
      </c>
      <c r="D61" s="17" t="s">
        <v>28</v>
      </c>
      <c r="E61" s="29" t="s">
        <v>4</v>
      </c>
      <c r="F61" s="29" t="s">
        <v>174</v>
      </c>
      <c r="G61" s="40" t="s">
        <v>189</v>
      </c>
      <c r="H61" s="60"/>
      <c r="I61" s="22"/>
      <c r="J61" s="30"/>
      <c r="K61" s="31"/>
      <c r="L61" s="29" t="s">
        <v>279</v>
      </c>
      <c r="M61" s="110"/>
    </row>
    <row r="62" spans="2:13" s="17" customFormat="1" ht="25" x14ac:dyDescent="0.25">
      <c r="B62" s="21" t="s">
        <v>27</v>
      </c>
      <c r="C62" s="23">
        <v>1720</v>
      </c>
      <c r="D62" s="17" t="s">
        <v>28</v>
      </c>
      <c r="E62" s="17" t="s">
        <v>13</v>
      </c>
      <c r="G62" s="40" t="s">
        <v>190</v>
      </c>
      <c r="H62" s="48" t="s">
        <v>76</v>
      </c>
      <c r="I62" s="63">
        <v>161</v>
      </c>
      <c r="J62" s="17">
        <v>2013</v>
      </c>
      <c r="K62" s="24" t="s">
        <v>85</v>
      </c>
      <c r="L62" s="29" t="s">
        <v>279</v>
      </c>
      <c r="M62" s="40" t="s">
        <v>218</v>
      </c>
    </row>
    <row r="63" spans="2:13" s="17" customFormat="1" ht="23.25" customHeight="1" x14ac:dyDescent="0.25">
      <c r="B63" s="21" t="s">
        <v>27</v>
      </c>
      <c r="C63" s="23">
        <v>1730</v>
      </c>
      <c r="D63" s="17" t="s">
        <v>28</v>
      </c>
      <c r="E63" s="17" t="s">
        <v>14</v>
      </c>
      <c r="G63" s="40" t="s">
        <v>328</v>
      </c>
      <c r="H63" s="48" t="s">
        <v>6</v>
      </c>
      <c r="I63" s="22">
        <f>6*21</f>
        <v>126</v>
      </c>
      <c r="J63" s="17">
        <v>2018</v>
      </c>
      <c r="K63" s="24" t="s">
        <v>85</v>
      </c>
      <c r="L63" s="29" t="s">
        <v>279</v>
      </c>
      <c r="M63" s="40" t="s">
        <v>226</v>
      </c>
    </row>
    <row r="64" spans="2:13" s="17" customFormat="1" ht="25" x14ac:dyDescent="0.25">
      <c r="B64" s="21" t="s">
        <v>27</v>
      </c>
      <c r="C64" s="23">
        <v>1740</v>
      </c>
      <c r="D64" s="17" t="s">
        <v>28</v>
      </c>
      <c r="E64" s="17" t="s">
        <v>15</v>
      </c>
      <c r="G64" s="40" t="s">
        <v>202</v>
      </c>
      <c r="H64" s="48" t="s">
        <v>98</v>
      </c>
      <c r="I64" s="26" t="s">
        <v>170</v>
      </c>
      <c r="J64" s="17">
        <v>2014</v>
      </c>
      <c r="K64" s="31" t="s">
        <v>85</v>
      </c>
      <c r="L64" s="29" t="s">
        <v>279</v>
      </c>
      <c r="M64" s="110"/>
    </row>
    <row r="65" spans="2:13" s="17" customFormat="1" ht="12.5" x14ac:dyDescent="0.25">
      <c r="B65" s="21" t="s">
        <v>27</v>
      </c>
      <c r="C65" s="23">
        <v>1741</v>
      </c>
      <c r="D65" s="17" t="s">
        <v>28</v>
      </c>
      <c r="E65" s="17" t="s">
        <v>15</v>
      </c>
      <c r="F65" s="17" t="s">
        <v>305</v>
      </c>
      <c r="G65" s="40" t="s">
        <v>201</v>
      </c>
      <c r="H65" s="48" t="s">
        <v>98</v>
      </c>
      <c r="I65" s="26" t="s">
        <v>170</v>
      </c>
      <c r="J65" s="17">
        <v>2014</v>
      </c>
      <c r="K65" s="31" t="s">
        <v>85</v>
      </c>
      <c r="L65" s="29" t="s">
        <v>279</v>
      </c>
      <c r="M65" s="110"/>
    </row>
    <row r="66" spans="2:13" s="17" customFormat="1" ht="37.5" x14ac:dyDescent="0.25">
      <c r="B66" s="21" t="s">
        <v>27</v>
      </c>
      <c r="C66" s="23">
        <v>1750</v>
      </c>
      <c r="D66" s="17" t="s">
        <v>28</v>
      </c>
      <c r="E66" s="29" t="s">
        <v>16</v>
      </c>
      <c r="F66" s="29" t="s">
        <v>207</v>
      </c>
      <c r="G66" s="40" t="s">
        <v>264</v>
      </c>
      <c r="H66" s="48" t="s">
        <v>98</v>
      </c>
      <c r="I66" s="22">
        <v>129</v>
      </c>
      <c r="J66" s="17">
        <v>2014</v>
      </c>
      <c r="K66" s="31" t="s">
        <v>86</v>
      </c>
      <c r="L66" s="29" t="s">
        <v>279</v>
      </c>
      <c r="M66" s="110"/>
    </row>
    <row r="67" spans="2:13" s="17" customFormat="1" ht="12.5" x14ac:dyDescent="0.25">
      <c r="B67" s="21" t="s">
        <v>27</v>
      </c>
      <c r="C67" s="23">
        <v>1751</v>
      </c>
      <c r="D67" s="17" t="s">
        <v>28</v>
      </c>
      <c r="E67" s="29" t="s">
        <v>16</v>
      </c>
      <c r="F67" s="29" t="s">
        <v>250</v>
      </c>
      <c r="G67" s="40" t="s">
        <v>251</v>
      </c>
      <c r="H67" s="48" t="s">
        <v>98</v>
      </c>
      <c r="I67" s="22">
        <f>9*6</f>
        <v>54</v>
      </c>
      <c r="J67" s="17">
        <v>2015</v>
      </c>
      <c r="K67" s="31" t="s">
        <v>86</v>
      </c>
      <c r="L67" s="29" t="s">
        <v>279</v>
      </c>
      <c r="M67" s="110"/>
    </row>
    <row r="68" spans="2:13" s="17" customFormat="1" ht="12.5" x14ac:dyDescent="0.25">
      <c r="B68" s="21" t="s">
        <v>27</v>
      </c>
      <c r="C68" s="23">
        <v>1760</v>
      </c>
      <c r="D68" s="17" t="s">
        <v>28</v>
      </c>
      <c r="E68" s="17" t="s">
        <v>17</v>
      </c>
      <c r="G68" s="32" t="s">
        <v>199</v>
      </c>
      <c r="H68" s="61" t="s">
        <v>98</v>
      </c>
      <c r="I68" s="26">
        <v>30</v>
      </c>
      <c r="J68" s="17">
        <v>2014</v>
      </c>
      <c r="K68" s="20" t="s">
        <v>101</v>
      </c>
      <c r="L68" s="29" t="s">
        <v>279</v>
      </c>
      <c r="M68" s="110"/>
    </row>
    <row r="69" spans="2:13" s="17" customFormat="1" ht="25" x14ac:dyDescent="0.25">
      <c r="B69" s="21" t="s">
        <v>27</v>
      </c>
      <c r="C69" s="23">
        <v>1771</v>
      </c>
      <c r="D69" s="17" t="s">
        <v>28</v>
      </c>
      <c r="E69" s="17" t="s">
        <v>18</v>
      </c>
      <c r="G69" s="40" t="s">
        <v>263</v>
      </c>
      <c r="H69" s="48" t="s">
        <v>98</v>
      </c>
      <c r="I69" s="22">
        <f>95+52</f>
        <v>147</v>
      </c>
      <c r="J69" s="17">
        <v>2014</v>
      </c>
      <c r="K69" s="31" t="s">
        <v>86</v>
      </c>
      <c r="L69" s="29" t="s">
        <v>279</v>
      </c>
      <c r="M69" s="110"/>
    </row>
    <row r="70" spans="2:13" s="17" customFormat="1" ht="25" x14ac:dyDescent="0.25">
      <c r="B70" s="21" t="s">
        <v>27</v>
      </c>
      <c r="C70" s="23">
        <v>1780</v>
      </c>
      <c r="D70" s="17" t="s">
        <v>28</v>
      </c>
      <c r="E70" s="29" t="s">
        <v>8</v>
      </c>
      <c r="F70" s="29"/>
      <c r="G70" s="40" t="s">
        <v>198</v>
      </c>
      <c r="H70" s="48" t="s">
        <v>98</v>
      </c>
      <c r="I70" s="22">
        <v>126</v>
      </c>
      <c r="J70" s="17">
        <v>2014</v>
      </c>
      <c r="K70" s="31" t="s">
        <v>86</v>
      </c>
      <c r="L70" s="29" t="s">
        <v>279</v>
      </c>
      <c r="M70" s="110"/>
    </row>
    <row r="71" spans="2:13" s="17" customFormat="1" ht="13.5" customHeight="1" x14ac:dyDescent="0.25">
      <c r="B71" s="21" t="s">
        <v>27</v>
      </c>
      <c r="C71" s="23">
        <v>1790</v>
      </c>
      <c r="D71" s="17" t="s">
        <v>28</v>
      </c>
      <c r="E71" s="17" t="s">
        <v>19</v>
      </c>
      <c r="G71" s="40" t="s">
        <v>248</v>
      </c>
      <c r="H71" s="61"/>
      <c r="I71" s="22"/>
      <c r="K71" s="20"/>
      <c r="L71" s="29" t="s">
        <v>279</v>
      </c>
      <c r="M71" s="32"/>
    </row>
    <row r="72" spans="2:13" s="17" customFormat="1" ht="23" x14ac:dyDescent="0.25">
      <c r="B72" s="18" t="s">
        <v>29</v>
      </c>
      <c r="C72" s="19">
        <v>1800</v>
      </c>
      <c r="D72" s="18" t="s">
        <v>30</v>
      </c>
      <c r="E72" s="18" t="s">
        <v>59</v>
      </c>
      <c r="F72" s="18"/>
      <c r="G72" s="49" t="s">
        <v>104</v>
      </c>
      <c r="H72" s="69"/>
      <c r="I72" s="22"/>
      <c r="K72" s="20"/>
      <c r="L72" s="29" t="s">
        <v>279</v>
      </c>
      <c r="M72" s="110" t="s">
        <v>227</v>
      </c>
    </row>
    <row r="73" spans="2:13" s="17" customFormat="1" ht="62.5" x14ac:dyDescent="0.25">
      <c r="B73" s="21" t="s">
        <v>29</v>
      </c>
      <c r="C73" s="23">
        <v>1810</v>
      </c>
      <c r="D73" s="17" t="s">
        <v>30</v>
      </c>
      <c r="E73" s="17" t="s">
        <v>4</v>
      </c>
      <c r="G73" s="45" t="s">
        <v>252</v>
      </c>
      <c r="H73" s="60" t="s">
        <v>76</v>
      </c>
      <c r="I73" s="63">
        <f>3629+2781</f>
        <v>6410</v>
      </c>
      <c r="J73" s="17">
        <v>1982</v>
      </c>
      <c r="K73" s="24" t="s">
        <v>85</v>
      </c>
      <c r="L73" s="29" t="s">
        <v>279</v>
      </c>
      <c r="M73" s="110"/>
    </row>
    <row r="74" spans="2:13" s="17" customFormat="1" ht="25" x14ac:dyDescent="0.25">
      <c r="B74" s="21" t="s">
        <v>29</v>
      </c>
      <c r="C74" s="23">
        <v>1840</v>
      </c>
      <c r="D74" s="17" t="s">
        <v>30</v>
      </c>
      <c r="E74" s="17" t="s">
        <v>15</v>
      </c>
      <c r="G74" s="40" t="s">
        <v>157</v>
      </c>
      <c r="H74" s="60" t="s">
        <v>76</v>
      </c>
      <c r="I74" s="77" t="s">
        <v>170</v>
      </c>
      <c r="J74" s="17">
        <v>1982</v>
      </c>
      <c r="K74" s="24" t="s">
        <v>85</v>
      </c>
      <c r="L74" s="29" t="s">
        <v>279</v>
      </c>
      <c r="M74" s="110"/>
    </row>
    <row r="75" spans="2:13" s="17" customFormat="1" ht="12.5" x14ac:dyDescent="0.25">
      <c r="B75" s="21" t="s">
        <v>29</v>
      </c>
      <c r="C75" s="23">
        <v>1850</v>
      </c>
      <c r="D75" s="17" t="s">
        <v>30</v>
      </c>
      <c r="E75" s="29" t="s">
        <v>16</v>
      </c>
      <c r="F75" s="29" t="s">
        <v>207</v>
      </c>
      <c r="G75" s="40" t="s">
        <v>214</v>
      </c>
      <c r="H75" s="60" t="s">
        <v>76</v>
      </c>
      <c r="I75" s="81">
        <f>9.204*25.724</f>
        <v>236.76369600000001</v>
      </c>
      <c r="J75" s="17">
        <v>2015</v>
      </c>
      <c r="K75" s="31" t="s">
        <v>86</v>
      </c>
      <c r="L75" s="29" t="s">
        <v>279</v>
      </c>
      <c r="M75" s="110"/>
    </row>
    <row r="76" spans="2:13" s="17" customFormat="1" ht="12.5" x14ac:dyDescent="0.25">
      <c r="B76" s="21" t="s">
        <v>29</v>
      </c>
      <c r="C76" s="23">
        <v>1860</v>
      </c>
      <c r="D76" s="17" t="s">
        <v>30</v>
      </c>
      <c r="E76" s="17" t="s">
        <v>17</v>
      </c>
      <c r="G76" s="40" t="s">
        <v>79</v>
      </c>
      <c r="H76" s="48" t="s">
        <v>76</v>
      </c>
      <c r="I76" s="63">
        <v>470</v>
      </c>
      <c r="J76" s="17">
        <v>1982</v>
      </c>
      <c r="K76" s="24" t="s">
        <v>87</v>
      </c>
      <c r="L76" s="29" t="s">
        <v>279</v>
      </c>
      <c r="M76" s="110"/>
    </row>
    <row r="77" spans="2:13" s="17" customFormat="1" ht="12.5" x14ac:dyDescent="0.25">
      <c r="B77" s="21" t="s">
        <v>29</v>
      </c>
      <c r="C77" s="23">
        <v>1861</v>
      </c>
      <c r="D77" s="17" t="s">
        <v>30</v>
      </c>
      <c r="E77" s="17" t="s">
        <v>17</v>
      </c>
      <c r="G77" s="40" t="s">
        <v>197</v>
      </c>
      <c r="H77" s="48" t="s">
        <v>76</v>
      </c>
      <c r="I77" s="63">
        <v>191</v>
      </c>
      <c r="J77" s="29" t="s">
        <v>67</v>
      </c>
      <c r="K77" s="31" t="s">
        <v>101</v>
      </c>
      <c r="L77" s="29" t="s">
        <v>279</v>
      </c>
      <c r="M77" s="110"/>
    </row>
    <row r="78" spans="2:13" s="17" customFormat="1" ht="12.5" x14ac:dyDescent="0.25">
      <c r="B78" s="21" t="s">
        <v>29</v>
      </c>
      <c r="C78" s="23">
        <v>1870</v>
      </c>
      <c r="D78" s="17" t="s">
        <v>30</v>
      </c>
      <c r="E78" s="17" t="s">
        <v>18</v>
      </c>
      <c r="G78" s="33" t="s">
        <v>89</v>
      </c>
      <c r="H78" s="60" t="s">
        <v>76</v>
      </c>
      <c r="I78" s="63">
        <v>96</v>
      </c>
      <c r="J78" s="17">
        <v>1990</v>
      </c>
      <c r="K78" s="24" t="s">
        <v>86</v>
      </c>
      <c r="L78" s="29" t="s">
        <v>279</v>
      </c>
      <c r="M78" s="110"/>
    </row>
    <row r="79" spans="2:13" s="17" customFormat="1" ht="12.5" x14ac:dyDescent="0.25">
      <c r="B79" s="21" t="s">
        <v>29</v>
      </c>
      <c r="C79" s="23">
        <v>1871</v>
      </c>
      <c r="D79" s="17" t="s">
        <v>30</v>
      </c>
      <c r="E79" s="17" t="s">
        <v>18</v>
      </c>
      <c r="G79" s="33" t="s">
        <v>89</v>
      </c>
      <c r="H79" s="60" t="s">
        <v>76</v>
      </c>
      <c r="I79" s="63">
        <v>84</v>
      </c>
      <c r="J79" s="17">
        <v>1996</v>
      </c>
      <c r="K79" s="24" t="s">
        <v>86</v>
      </c>
      <c r="L79" s="29" t="s">
        <v>279</v>
      </c>
      <c r="M79" s="110"/>
    </row>
    <row r="80" spans="2:13" s="17" customFormat="1" ht="12.5" x14ac:dyDescent="0.25">
      <c r="B80" s="21" t="s">
        <v>29</v>
      </c>
      <c r="C80" s="23">
        <v>1872</v>
      </c>
      <c r="D80" s="17" t="s">
        <v>30</v>
      </c>
      <c r="E80" s="17" t="s">
        <v>18</v>
      </c>
      <c r="G80" s="33" t="s">
        <v>10</v>
      </c>
      <c r="H80" s="60" t="s">
        <v>76</v>
      </c>
      <c r="I80" s="63">
        <v>18</v>
      </c>
      <c r="J80" s="17">
        <v>1990</v>
      </c>
      <c r="K80" s="24" t="s">
        <v>86</v>
      </c>
      <c r="L80" s="29" t="s">
        <v>279</v>
      </c>
      <c r="M80" s="110"/>
    </row>
    <row r="81" spans="2:13" s="17" customFormat="1" ht="12.5" x14ac:dyDescent="0.25">
      <c r="B81" s="21" t="s">
        <v>29</v>
      </c>
      <c r="C81" s="23">
        <v>1880</v>
      </c>
      <c r="D81" s="17" t="s">
        <v>30</v>
      </c>
      <c r="E81" s="17" t="s">
        <v>8</v>
      </c>
      <c r="G81" s="33" t="s">
        <v>8</v>
      </c>
      <c r="H81" s="60" t="s">
        <v>76</v>
      </c>
      <c r="I81" s="81">
        <v>59</v>
      </c>
      <c r="J81" s="17">
        <v>2015</v>
      </c>
      <c r="K81" s="24" t="s">
        <v>86</v>
      </c>
      <c r="L81" s="29" t="s">
        <v>279</v>
      </c>
      <c r="M81" s="110"/>
    </row>
    <row r="82" spans="2:13" s="17" customFormat="1" ht="13.5" customHeight="1" x14ac:dyDescent="0.25">
      <c r="B82" s="21" t="s">
        <v>29</v>
      </c>
      <c r="C82" s="23">
        <v>1890</v>
      </c>
      <c r="D82" s="17" t="s">
        <v>30</v>
      </c>
      <c r="E82" s="17" t="s">
        <v>19</v>
      </c>
      <c r="G82" s="40" t="s">
        <v>248</v>
      </c>
      <c r="H82" s="61"/>
      <c r="I82" s="22"/>
      <c r="K82" s="20"/>
      <c r="L82" s="29" t="s">
        <v>279</v>
      </c>
      <c r="M82" s="32"/>
    </row>
    <row r="83" spans="2:13" s="17" customFormat="1" ht="23" x14ac:dyDescent="0.25">
      <c r="B83" s="18" t="s">
        <v>31</v>
      </c>
      <c r="C83" s="19">
        <v>1900</v>
      </c>
      <c r="D83" s="18" t="s">
        <v>71</v>
      </c>
      <c r="E83" s="18" t="s">
        <v>59</v>
      </c>
      <c r="F83" s="18"/>
      <c r="G83" s="49" t="s">
        <v>104</v>
      </c>
      <c r="H83" s="69"/>
      <c r="I83" s="22"/>
      <c r="K83" s="20"/>
      <c r="L83" s="29" t="s">
        <v>279</v>
      </c>
      <c r="M83" s="110" t="s">
        <v>228</v>
      </c>
    </row>
    <row r="84" spans="2:13" s="17" customFormat="1" ht="37.5" x14ac:dyDescent="0.25">
      <c r="B84" s="21" t="s">
        <v>31</v>
      </c>
      <c r="C84" s="23">
        <v>1910</v>
      </c>
      <c r="D84" s="21" t="s">
        <v>71</v>
      </c>
      <c r="E84" s="17" t="s">
        <v>4</v>
      </c>
      <c r="G84" s="40" t="s">
        <v>158</v>
      </c>
      <c r="H84" s="60" t="s">
        <v>76</v>
      </c>
      <c r="I84" s="63">
        <f>2776+104+1006</f>
        <v>3886</v>
      </c>
      <c r="J84" s="91" t="s">
        <v>146</v>
      </c>
      <c r="K84" s="24" t="s">
        <v>85</v>
      </c>
      <c r="L84" s="29" t="s">
        <v>279</v>
      </c>
      <c r="M84" s="110"/>
    </row>
    <row r="85" spans="2:13" s="17" customFormat="1" ht="12.5" x14ac:dyDescent="0.25">
      <c r="B85" s="21" t="s">
        <v>31</v>
      </c>
      <c r="C85" s="23">
        <v>1940</v>
      </c>
      <c r="D85" s="21" t="s">
        <v>71</v>
      </c>
      <c r="E85" s="17" t="s">
        <v>15</v>
      </c>
      <c r="G85" s="40" t="s">
        <v>159</v>
      </c>
      <c r="H85" s="60" t="s">
        <v>76</v>
      </c>
      <c r="I85" s="77" t="s">
        <v>170</v>
      </c>
      <c r="J85" s="61">
        <v>1974</v>
      </c>
      <c r="K85" s="24" t="s">
        <v>85</v>
      </c>
      <c r="L85" s="29" t="s">
        <v>279</v>
      </c>
      <c r="M85" s="110"/>
    </row>
    <row r="86" spans="2:13" s="17" customFormat="1" ht="12.5" x14ac:dyDescent="0.25">
      <c r="B86" s="21" t="s">
        <v>31</v>
      </c>
      <c r="C86" s="23">
        <v>1950</v>
      </c>
      <c r="D86" s="21" t="s">
        <v>71</v>
      </c>
      <c r="E86" s="17" t="s">
        <v>16</v>
      </c>
      <c r="G86" s="40" t="s">
        <v>122</v>
      </c>
      <c r="H86" s="48" t="s">
        <v>76</v>
      </c>
      <c r="I86" s="22">
        <v>10</v>
      </c>
      <c r="J86" s="17">
        <v>2000</v>
      </c>
      <c r="K86" s="20" t="s">
        <v>86</v>
      </c>
      <c r="L86" s="29" t="s">
        <v>279</v>
      </c>
      <c r="M86" s="110"/>
    </row>
    <row r="87" spans="2:13" s="17" customFormat="1" ht="25" x14ac:dyDescent="0.25">
      <c r="B87" s="21" t="s">
        <v>31</v>
      </c>
      <c r="C87" s="23">
        <v>1970</v>
      </c>
      <c r="D87" s="21" t="s">
        <v>71</v>
      </c>
      <c r="E87" s="17" t="s">
        <v>18</v>
      </c>
      <c r="G87" s="45" t="s">
        <v>147</v>
      </c>
      <c r="H87" s="48" t="s">
        <v>76</v>
      </c>
      <c r="I87" s="62">
        <f>197+44</f>
        <v>241</v>
      </c>
      <c r="J87" s="17">
        <v>2011</v>
      </c>
      <c r="K87" s="29" t="s">
        <v>86</v>
      </c>
      <c r="L87" s="29" t="s">
        <v>279</v>
      </c>
      <c r="M87" s="110"/>
    </row>
    <row r="88" spans="2:13" s="17" customFormat="1" ht="12.5" x14ac:dyDescent="0.25">
      <c r="B88" s="21" t="s">
        <v>31</v>
      </c>
      <c r="C88" s="23">
        <v>1980</v>
      </c>
      <c r="D88" s="21" t="s">
        <v>71</v>
      </c>
      <c r="E88" s="17" t="s">
        <v>8</v>
      </c>
      <c r="G88" s="40" t="s">
        <v>126</v>
      </c>
      <c r="H88" s="60" t="s">
        <v>76</v>
      </c>
      <c r="I88" s="63">
        <v>260</v>
      </c>
      <c r="J88" s="17">
        <v>2011</v>
      </c>
      <c r="K88" s="24" t="s">
        <v>86</v>
      </c>
      <c r="L88" s="29" t="s">
        <v>279</v>
      </c>
      <c r="M88" s="110"/>
    </row>
    <row r="89" spans="2:13" s="17" customFormat="1" ht="13.5" customHeight="1" x14ac:dyDescent="0.25">
      <c r="B89" s="21" t="s">
        <v>31</v>
      </c>
      <c r="C89" s="23">
        <v>1990</v>
      </c>
      <c r="D89" s="21" t="s">
        <v>71</v>
      </c>
      <c r="E89" s="17" t="s">
        <v>19</v>
      </c>
      <c r="G89" s="40" t="s">
        <v>248</v>
      </c>
      <c r="H89" s="61"/>
      <c r="I89" s="22"/>
      <c r="K89" s="20"/>
      <c r="L89" s="29" t="s">
        <v>279</v>
      </c>
      <c r="M89" s="32"/>
    </row>
    <row r="90" spans="2:13" s="17" customFormat="1" ht="23" x14ac:dyDescent="0.25">
      <c r="B90" s="18" t="s">
        <v>32</v>
      </c>
      <c r="C90" s="19">
        <v>2000</v>
      </c>
      <c r="D90" s="18" t="s">
        <v>72</v>
      </c>
      <c r="E90" s="18" t="s">
        <v>59</v>
      </c>
      <c r="F90" s="18"/>
      <c r="G90" s="49" t="s">
        <v>104</v>
      </c>
      <c r="H90" s="69"/>
      <c r="I90" s="22"/>
      <c r="K90" s="20"/>
      <c r="L90" s="29" t="s">
        <v>279</v>
      </c>
      <c r="M90" s="110" t="s">
        <v>229</v>
      </c>
    </row>
    <row r="91" spans="2:13" s="17" customFormat="1" ht="75" x14ac:dyDescent="0.25">
      <c r="B91" s="21" t="s">
        <v>32</v>
      </c>
      <c r="C91" s="23">
        <v>2010</v>
      </c>
      <c r="D91" s="21" t="s">
        <v>72</v>
      </c>
      <c r="E91" s="17" t="s">
        <v>4</v>
      </c>
      <c r="G91" s="40" t="s">
        <v>242</v>
      </c>
      <c r="H91" s="60" t="s">
        <v>76</v>
      </c>
      <c r="I91" s="63">
        <f>2671+2476+867</f>
        <v>6014</v>
      </c>
      <c r="J91" s="59" t="s">
        <v>212</v>
      </c>
      <c r="K91" s="31" t="s">
        <v>180</v>
      </c>
      <c r="L91" s="29" t="s">
        <v>279</v>
      </c>
      <c r="M91" s="111"/>
    </row>
    <row r="92" spans="2:13" s="17" customFormat="1" ht="12.5" x14ac:dyDescent="0.25">
      <c r="B92" s="21" t="s">
        <v>32</v>
      </c>
      <c r="C92" s="23">
        <v>2011</v>
      </c>
      <c r="D92" s="21" t="s">
        <v>72</v>
      </c>
      <c r="E92" s="17" t="s">
        <v>4</v>
      </c>
      <c r="G92" s="33" t="s">
        <v>88</v>
      </c>
      <c r="H92" s="60" t="s">
        <v>76</v>
      </c>
      <c r="I92" s="63">
        <v>16</v>
      </c>
      <c r="J92" s="17">
        <v>2009</v>
      </c>
      <c r="K92" s="31" t="s">
        <v>181</v>
      </c>
      <c r="L92" s="29" t="s">
        <v>279</v>
      </c>
      <c r="M92" s="110"/>
    </row>
    <row r="93" spans="2:13" s="17" customFormat="1" ht="25" x14ac:dyDescent="0.25">
      <c r="B93" s="21" t="s">
        <v>32</v>
      </c>
      <c r="C93" s="23">
        <v>2040</v>
      </c>
      <c r="D93" s="21" t="s">
        <v>72</v>
      </c>
      <c r="E93" s="17" t="s">
        <v>15</v>
      </c>
      <c r="G93" s="40" t="s">
        <v>160</v>
      </c>
      <c r="H93" s="60" t="s">
        <v>76</v>
      </c>
      <c r="I93" s="77" t="s">
        <v>170</v>
      </c>
      <c r="J93" s="17">
        <v>2009</v>
      </c>
      <c r="K93" s="24" t="s">
        <v>85</v>
      </c>
      <c r="L93" s="29" t="s">
        <v>279</v>
      </c>
      <c r="M93" s="110"/>
    </row>
    <row r="94" spans="2:13" s="17" customFormat="1" ht="12.5" x14ac:dyDescent="0.25">
      <c r="B94" s="21" t="s">
        <v>32</v>
      </c>
      <c r="C94" s="23">
        <v>2070</v>
      </c>
      <c r="D94" s="21" t="s">
        <v>72</v>
      </c>
      <c r="E94" s="17" t="s">
        <v>18</v>
      </c>
      <c r="G94" s="40" t="s">
        <v>162</v>
      </c>
      <c r="H94" s="61" t="s">
        <v>76</v>
      </c>
      <c r="I94" s="77" t="s">
        <v>170</v>
      </c>
      <c r="K94" s="20" t="s">
        <v>86</v>
      </c>
      <c r="L94" s="29" t="s">
        <v>279</v>
      </c>
      <c r="M94" s="110"/>
    </row>
    <row r="95" spans="2:13" s="17" customFormat="1" ht="12.5" x14ac:dyDescent="0.25">
      <c r="B95" s="21" t="s">
        <v>32</v>
      </c>
      <c r="C95" s="23">
        <v>2071</v>
      </c>
      <c r="D95" s="21" t="s">
        <v>72</v>
      </c>
      <c r="E95" s="17" t="s">
        <v>18</v>
      </c>
      <c r="G95" s="40" t="s">
        <v>192</v>
      </c>
      <c r="H95" s="61" t="s">
        <v>76</v>
      </c>
      <c r="I95" s="47">
        <v>30</v>
      </c>
      <c r="J95" s="17">
        <v>2013</v>
      </c>
      <c r="K95" s="20" t="s">
        <v>86</v>
      </c>
      <c r="L95" s="29" t="s">
        <v>279</v>
      </c>
      <c r="M95" s="110"/>
    </row>
    <row r="96" spans="2:13" s="17" customFormat="1" ht="12.5" x14ac:dyDescent="0.25">
      <c r="B96" s="21" t="s">
        <v>32</v>
      </c>
      <c r="C96" s="23">
        <v>2080</v>
      </c>
      <c r="D96" s="21" t="s">
        <v>72</v>
      </c>
      <c r="E96" s="17" t="s">
        <v>8</v>
      </c>
      <c r="G96" s="40" t="s">
        <v>161</v>
      </c>
      <c r="H96" s="60" t="s">
        <v>76</v>
      </c>
      <c r="I96" s="77" t="s">
        <v>170</v>
      </c>
      <c r="J96" s="17">
        <v>2009</v>
      </c>
      <c r="K96" s="24" t="s">
        <v>86</v>
      </c>
      <c r="L96" s="29" t="s">
        <v>279</v>
      </c>
      <c r="M96" s="110"/>
    </row>
    <row r="97" spans="2:13" s="17" customFormat="1" ht="12.5" x14ac:dyDescent="0.25">
      <c r="B97" s="21" t="s">
        <v>32</v>
      </c>
      <c r="C97" s="23">
        <v>2081</v>
      </c>
      <c r="D97" s="21" t="s">
        <v>72</v>
      </c>
      <c r="E97" s="61" t="s">
        <v>93</v>
      </c>
      <c r="F97" s="61"/>
      <c r="G97" s="40" t="s">
        <v>191</v>
      </c>
      <c r="H97" s="60" t="s">
        <v>76</v>
      </c>
      <c r="I97" s="86">
        <v>160</v>
      </c>
      <c r="J97" s="17">
        <v>2013</v>
      </c>
      <c r="K97" s="24" t="s">
        <v>86</v>
      </c>
      <c r="L97" s="29" t="s">
        <v>279</v>
      </c>
      <c r="M97" s="110"/>
    </row>
    <row r="98" spans="2:13" s="17" customFormat="1" ht="13.5" customHeight="1" x14ac:dyDescent="0.25">
      <c r="B98" s="21" t="s">
        <v>32</v>
      </c>
      <c r="C98" s="23">
        <v>2090</v>
      </c>
      <c r="D98" s="21" t="s">
        <v>72</v>
      </c>
      <c r="E98" s="17" t="s">
        <v>19</v>
      </c>
      <c r="G98" s="40" t="s">
        <v>248</v>
      </c>
      <c r="H98" s="61"/>
      <c r="I98" s="22"/>
      <c r="K98" s="20"/>
      <c r="L98" s="29" t="s">
        <v>279</v>
      </c>
      <c r="M98" s="32"/>
    </row>
    <row r="99" spans="2:13" s="17" customFormat="1" x14ac:dyDescent="0.25">
      <c r="B99" s="18" t="s">
        <v>33</v>
      </c>
      <c r="C99" s="19">
        <v>2100</v>
      </c>
      <c r="D99" s="18" t="s">
        <v>34</v>
      </c>
      <c r="E99" s="18" t="s">
        <v>59</v>
      </c>
      <c r="F99" s="18"/>
      <c r="G99" s="49" t="s">
        <v>104</v>
      </c>
      <c r="H99" s="69"/>
      <c r="I99" s="22"/>
      <c r="K99" s="20"/>
      <c r="L99" s="18" t="s">
        <v>278</v>
      </c>
      <c r="M99" s="110" t="s">
        <v>366</v>
      </c>
    </row>
    <row r="100" spans="2:13" s="17" customFormat="1" ht="37.5" x14ac:dyDescent="0.25">
      <c r="B100" s="21" t="s">
        <v>33</v>
      </c>
      <c r="C100" s="23">
        <v>2110</v>
      </c>
      <c r="D100" s="17" t="s">
        <v>34</v>
      </c>
      <c r="E100" s="17" t="s">
        <v>4</v>
      </c>
      <c r="G100" s="40" t="s">
        <v>371</v>
      </c>
      <c r="H100" s="60" t="s">
        <v>76</v>
      </c>
      <c r="I100" s="22">
        <f>698+1207+1045</f>
        <v>2950</v>
      </c>
      <c r="J100" s="17">
        <v>2020</v>
      </c>
      <c r="K100" s="24" t="s">
        <v>85</v>
      </c>
      <c r="L100" s="29" t="s">
        <v>278</v>
      </c>
      <c r="M100" s="110"/>
    </row>
    <row r="101" spans="2:13" s="17" customFormat="1" ht="12.5" x14ac:dyDescent="0.25">
      <c r="B101" s="21" t="s">
        <v>33</v>
      </c>
      <c r="C101" s="23">
        <v>2170</v>
      </c>
      <c r="D101" s="17" t="s">
        <v>34</v>
      </c>
      <c r="E101" s="29" t="s">
        <v>18</v>
      </c>
      <c r="F101" s="29" t="s">
        <v>206</v>
      </c>
      <c r="G101" s="33" t="s">
        <v>90</v>
      </c>
      <c r="H101" s="60" t="s">
        <v>76</v>
      </c>
      <c r="I101" s="22">
        <v>219</v>
      </c>
      <c r="J101" s="61">
        <v>1986</v>
      </c>
      <c r="K101" s="24" t="s">
        <v>86</v>
      </c>
      <c r="L101" s="29" t="s">
        <v>278</v>
      </c>
      <c r="M101" s="110"/>
    </row>
    <row r="102" spans="2:13" s="17" customFormat="1" ht="12.5" x14ac:dyDescent="0.25">
      <c r="B102" s="21" t="s">
        <v>33</v>
      </c>
      <c r="C102" s="23">
        <v>2171</v>
      </c>
      <c r="D102" s="17" t="s">
        <v>34</v>
      </c>
      <c r="E102" s="29" t="s">
        <v>18</v>
      </c>
      <c r="F102" s="29" t="s">
        <v>206</v>
      </c>
      <c r="G102" s="40" t="s">
        <v>106</v>
      </c>
      <c r="H102" s="60" t="s">
        <v>76</v>
      </c>
      <c r="I102" s="38">
        <v>320</v>
      </c>
      <c r="J102" s="17">
        <v>2009</v>
      </c>
      <c r="K102" s="24" t="s">
        <v>86</v>
      </c>
      <c r="L102" s="29" t="s">
        <v>278</v>
      </c>
      <c r="M102" s="110"/>
    </row>
    <row r="103" spans="2:13" s="17" customFormat="1" ht="37.5" x14ac:dyDescent="0.25">
      <c r="B103" s="21" t="s">
        <v>33</v>
      </c>
      <c r="C103" s="23">
        <v>2180</v>
      </c>
      <c r="D103" s="17" t="s">
        <v>34</v>
      </c>
      <c r="E103" s="17" t="s">
        <v>8</v>
      </c>
      <c r="G103" s="40" t="s">
        <v>115</v>
      </c>
      <c r="H103" s="60" t="s">
        <v>76</v>
      </c>
      <c r="I103" s="51">
        <v>296</v>
      </c>
      <c r="J103" s="61">
        <v>1986</v>
      </c>
      <c r="K103" s="24" t="s">
        <v>86</v>
      </c>
      <c r="L103" s="29" t="s">
        <v>278</v>
      </c>
      <c r="M103" s="110"/>
    </row>
    <row r="104" spans="2:13" s="17" customFormat="1" ht="12.5" x14ac:dyDescent="0.25">
      <c r="B104" s="21" t="s">
        <v>33</v>
      </c>
      <c r="C104" s="23">
        <v>2182</v>
      </c>
      <c r="D104" s="17" t="s">
        <v>34</v>
      </c>
      <c r="E104" s="21" t="s">
        <v>8</v>
      </c>
      <c r="F104" s="21"/>
      <c r="G104" s="40" t="s">
        <v>367</v>
      </c>
      <c r="H104" s="60"/>
      <c r="I104" s="22"/>
      <c r="K104" s="24"/>
      <c r="L104" s="29"/>
      <c r="M104" s="110"/>
    </row>
    <row r="105" spans="2:13" s="17" customFormat="1" ht="13.5" customHeight="1" x14ac:dyDescent="0.25">
      <c r="B105" s="21" t="s">
        <v>33</v>
      </c>
      <c r="C105" s="23">
        <v>2190</v>
      </c>
      <c r="D105" s="17" t="s">
        <v>34</v>
      </c>
      <c r="E105" s="17" t="s">
        <v>19</v>
      </c>
      <c r="G105" s="40" t="s">
        <v>248</v>
      </c>
      <c r="H105" s="61"/>
      <c r="I105" s="22"/>
      <c r="K105" s="20"/>
      <c r="L105" s="29" t="s">
        <v>278</v>
      </c>
      <c r="M105" s="32"/>
    </row>
    <row r="106" spans="2:13" s="17" customFormat="1" x14ac:dyDescent="0.25">
      <c r="B106" s="18" t="s">
        <v>35</v>
      </c>
      <c r="C106" s="19">
        <v>2200</v>
      </c>
      <c r="D106" s="18" t="s">
        <v>36</v>
      </c>
      <c r="E106" s="18" t="s">
        <v>59</v>
      </c>
      <c r="F106" s="18"/>
      <c r="G106" s="49" t="s">
        <v>104</v>
      </c>
      <c r="H106" s="69"/>
      <c r="I106" s="22"/>
      <c r="K106" s="20"/>
      <c r="L106" s="18"/>
      <c r="M106" s="110"/>
    </row>
    <row r="107" spans="2:13" s="17" customFormat="1" ht="12.5" x14ac:dyDescent="0.25">
      <c r="B107" s="21" t="s">
        <v>35</v>
      </c>
      <c r="C107" s="23">
        <v>2210</v>
      </c>
      <c r="D107" s="17" t="s">
        <v>36</v>
      </c>
      <c r="E107" s="17" t="s">
        <v>4</v>
      </c>
      <c r="G107" s="29" t="s">
        <v>376</v>
      </c>
    </row>
    <row r="108" spans="2:13" s="17" customFormat="1" ht="12.5" x14ac:dyDescent="0.25">
      <c r="B108" s="21" t="s">
        <v>35</v>
      </c>
      <c r="C108" s="23">
        <v>2211</v>
      </c>
      <c r="D108" s="17" t="s">
        <v>36</v>
      </c>
      <c r="E108" s="17" t="s">
        <v>4</v>
      </c>
      <c r="G108" s="40" t="s">
        <v>367</v>
      </c>
      <c r="H108" s="60"/>
      <c r="I108" s="22"/>
      <c r="K108" s="24"/>
      <c r="L108" s="29"/>
      <c r="M108" s="110"/>
    </row>
    <row r="109" spans="2:13" s="17" customFormat="1" ht="12.5" x14ac:dyDescent="0.25">
      <c r="B109" s="21" t="s">
        <v>35</v>
      </c>
      <c r="C109" s="23">
        <v>2212</v>
      </c>
      <c r="D109" s="17" t="s">
        <v>36</v>
      </c>
      <c r="E109" s="17" t="s">
        <v>4</v>
      </c>
      <c r="G109" s="40" t="s">
        <v>367</v>
      </c>
      <c r="H109" s="60"/>
      <c r="I109" s="22"/>
      <c r="K109" s="24"/>
      <c r="L109" s="29"/>
      <c r="M109" s="110"/>
    </row>
    <row r="110" spans="2:13" s="17" customFormat="1" ht="12.5" x14ac:dyDescent="0.25">
      <c r="B110" s="21" t="s">
        <v>35</v>
      </c>
      <c r="C110" s="23">
        <v>2240</v>
      </c>
      <c r="D110" s="17" t="s">
        <v>36</v>
      </c>
      <c r="E110" s="17" t="s">
        <v>15</v>
      </c>
      <c r="G110" s="29" t="s">
        <v>378</v>
      </c>
      <c r="H110" s="60"/>
      <c r="I110" s="22"/>
      <c r="K110" s="24"/>
      <c r="L110" s="29"/>
      <c r="M110" s="110"/>
    </row>
    <row r="111" spans="2:13" s="17" customFormat="1" ht="12.5" x14ac:dyDescent="0.25">
      <c r="B111" s="21" t="s">
        <v>35</v>
      </c>
      <c r="C111" s="23">
        <v>2241</v>
      </c>
      <c r="D111" s="17" t="s">
        <v>36</v>
      </c>
      <c r="E111" s="17" t="s">
        <v>15</v>
      </c>
      <c r="G111" s="29" t="s">
        <v>377</v>
      </c>
      <c r="H111" s="60"/>
      <c r="I111" s="22"/>
      <c r="K111" s="24"/>
      <c r="L111" s="29"/>
      <c r="M111" s="110"/>
    </row>
    <row r="112" spans="2:13" s="17" customFormat="1" ht="13.5" customHeight="1" x14ac:dyDescent="0.25">
      <c r="B112" s="21" t="s">
        <v>35</v>
      </c>
      <c r="C112" s="23">
        <v>2290</v>
      </c>
      <c r="D112" s="17" t="s">
        <v>36</v>
      </c>
      <c r="E112" s="17" t="s">
        <v>19</v>
      </c>
      <c r="G112" s="40" t="s">
        <v>248</v>
      </c>
      <c r="H112" s="61"/>
      <c r="I112" s="22"/>
      <c r="K112" s="20"/>
      <c r="L112" s="29"/>
      <c r="M112" s="32"/>
    </row>
    <row r="113" spans="2:13" s="17" customFormat="1" ht="37.5" customHeight="1" x14ac:dyDescent="0.25">
      <c r="B113" s="18" t="s">
        <v>37</v>
      </c>
      <c r="C113" s="19">
        <v>2300</v>
      </c>
      <c r="D113" s="18" t="s">
        <v>38</v>
      </c>
      <c r="E113" s="18" t="s">
        <v>59</v>
      </c>
      <c r="F113" s="18"/>
      <c r="G113" s="49" t="s">
        <v>104</v>
      </c>
      <c r="H113" s="69"/>
      <c r="I113" s="22"/>
      <c r="K113" s="20"/>
      <c r="L113" s="18" t="s">
        <v>382</v>
      </c>
      <c r="M113" s="110" t="s">
        <v>230</v>
      </c>
    </row>
    <row r="114" spans="2:13" s="17" customFormat="1" ht="12.5" x14ac:dyDescent="0.25">
      <c r="B114" s="21" t="s">
        <v>37</v>
      </c>
      <c r="C114" s="23">
        <v>2310</v>
      </c>
      <c r="D114" s="17" t="s">
        <v>38</v>
      </c>
      <c r="E114" s="17" t="s">
        <v>4</v>
      </c>
      <c r="G114" s="33" t="s">
        <v>66</v>
      </c>
      <c r="H114" s="60" t="s">
        <v>76</v>
      </c>
      <c r="I114" s="22">
        <v>5346</v>
      </c>
      <c r="J114" s="17">
        <v>1973</v>
      </c>
      <c r="K114" s="24" t="s">
        <v>85</v>
      </c>
      <c r="L114" s="29" t="s">
        <v>382</v>
      </c>
      <c r="M114" s="110"/>
    </row>
    <row r="115" spans="2:13" s="17" customFormat="1" ht="12.5" x14ac:dyDescent="0.25">
      <c r="B115" s="21" t="s">
        <v>37</v>
      </c>
      <c r="C115" s="23">
        <v>2311</v>
      </c>
      <c r="D115" s="17" t="s">
        <v>38</v>
      </c>
      <c r="E115" s="29" t="s">
        <v>4</v>
      </c>
      <c r="F115" s="29" t="s">
        <v>174</v>
      </c>
      <c r="G115" s="33" t="s">
        <v>78</v>
      </c>
      <c r="H115" s="60" t="s">
        <v>76</v>
      </c>
      <c r="I115" s="22">
        <v>508</v>
      </c>
      <c r="J115" s="17">
        <v>1973</v>
      </c>
      <c r="K115" s="31" t="s">
        <v>100</v>
      </c>
      <c r="L115" s="29" t="s">
        <v>382</v>
      </c>
      <c r="M115" s="110"/>
    </row>
    <row r="116" spans="2:13" s="17" customFormat="1" ht="25" x14ac:dyDescent="0.25">
      <c r="B116" s="21" t="s">
        <v>37</v>
      </c>
      <c r="C116" s="23">
        <v>2312</v>
      </c>
      <c r="D116" s="17" t="s">
        <v>38</v>
      </c>
      <c r="E116" s="29" t="s">
        <v>4</v>
      </c>
      <c r="F116" s="29"/>
      <c r="G116" s="40" t="s">
        <v>379</v>
      </c>
      <c r="H116" s="60" t="s">
        <v>76</v>
      </c>
      <c r="I116" s="22">
        <v>2222</v>
      </c>
      <c r="J116" s="17">
        <v>2004</v>
      </c>
      <c r="K116" s="24" t="s">
        <v>85</v>
      </c>
      <c r="L116" s="29" t="s">
        <v>382</v>
      </c>
      <c r="M116" s="111"/>
    </row>
    <row r="117" spans="2:13" s="17" customFormat="1" ht="12.5" x14ac:dyDescent="0.25">
      <c r="B117" s="21" t="s">
        <v>37</v>
      </c>
      <c r="C117" s="23">
        <v>2330</v>
      </c>
      <c r="D117" s="17" t="s">
        <v>38</v>
      </c>
      <c r="E117" s="17" t="s">
        <v>14</v>
      </c>
      <c r="G117" s="33" t="s">
        <v>80</v>
      </c>
      <c r="H117" s="60" t="s">
        <v>6</v>
      </c>
      <c r="I117" s="22">
        <v>40</v>
      </c>
      <c r="J117" s="21" t="s">
        <v>2</v>
      </c>
      <c r="K117" s="24" t="s">
        <v>85</v>
      </c>
      <c r="L117" s="29" t="s">
        <v>382</v>
      </c>
      <c r="M117" s="110"/>
    </row>
    <row r="118" spans="2:13" s="17" customFormat="1" ht="12.5" x14ac:dyDescent="0.25">
      <c r="B118" s="21" t="s">
        <v>37</v>
      </c>
      <c r="C118" s="23">
        <v>2340</v>
      </c>
      <c r="D118" s="17" t="s">
        <v>38</v>
      </c>
      <c r="E118" s="17" t="s">
        <v>15</v>
      </c>
      <c r="G118" s="33" t="s">
        <v>82</v>
      </c>
      <c r="H118" s="60" t="s">
        <v>76</v>
      </c>
      <c r="I118" s="22">
        <v>426</v>
      </c>
      <c r="J118" s="17">
        <v>1973</v>
      </c>
      <c r="K118" s="24" t="s">
        <v>85</v>
      </c>
      <c r="L118" s="29" t="s">
        <v>382</v>
      </c>
      <c r="M118" s="110"/>
    </row>
    <row r="119" spans="2:13" s="17" customFormat="1" ht="25" x14ac:dyDescent="0.25">
      <c r="B119" s="21" t="s">
        <v>35</v>
      </c>
      <c r="C119" s="23">
        <v>2341</v>
      </c>
      <c r="D119" s="17" t="s">
        <v>36</v>
      </c>
      <c r="E119" s="17" t="s">
        <v>15</v>
      </c>
      <c r="G119" s="40" t="s">
        <v>380</v>
      </c>
      <c r="H119" s="60" t="s">
        <v>76</v>
      </c>
      <c r="I119" s="22">
        <v>597</v>
      </c>
      <c r="J119" s="17">
        <v>1988</v>
      </c>
      <c r="K119" s="24" t="s">
        <v>85</v>
      </c>
      <c r="L119" s="29" t="s">
        <v>382</v>
      </c>
      <c r="M119" s="110"/>
    </row>
    <row r="120" spans="2:13" s="17" customFormat="1" ht="25" x14ac:dyDescent="0.25">
      <c r="B120" s="21" t="s">
        <v>35</v>
      </c>
      <c r="C120" s="23">
        <v>2342</v>
      </c>
      <c r="D120" s="17" t="s">
        <v>36</v>
      </c>
      <c r="E120" s="17" t="s">
        <v>15</v>
      </c>
      <c r="G120" s="40" t="s">
        <v>381</v>
      </c>
      <c r="H120" s="60" t="s">
        <v>76</v>
      </c>
      <c r="I120" s="22">
        <v>39</v>
      </c>
      <c r="J120" s="17">
        <v>2004</v>
      </c>
      <c r="K120" s="24" t="s">
        <v>85</v>
      </c>
      <c r="L120" s="29" t="s">
        <v>382</v>
      </c>
      <c r="M120" s="110"/>
    </row>
    <row r="121" spans="2:13" s="17" customFormat="1" ht="12.5" x14ac:dyDescent="0.25">
      <c r="B121" s="21" t="s">
        <v>37</v>
      </c>
      <c r="C121" s="23">
        <v>2370</v>
      </c>
      <c r="D121" s="17" t="s">
        <v>38</v>
      </c>
      <c r="E121" s="17" t="s">
        <v>18</v>
      </c>
      <c r="G121" s="33" t="s">
        <v>91</v>
      </c>
      <c r="H121" s="60" t="s">
        <v>76</v>
      </c>
      <c r="I121" s="22">
        <v>372</v>
      </c>
      <c r="J121" s="17">
        <v>1991</v>
      </c>
      <c r="K121" s="24" t="s">
        <v>86</v>
      </c>
      <c r="L121" s="29" t="s">
        <v>382</v>
      </c>
      <c r="M121" s="110"/>
    </row>
    <row r="122" spans="2:13" s="17" customFormat="1" ht="25" x14ac:dyDescent="0.25">
      <c r="B122" s="21" t="s">
        <v>37</v>
      </c>
      <c r="C122" s="23">
        <v>2380</v>
      </c>
      <c r="D122" s="17" t="s">
        <v>38</v>
      </c>
      <c r="E122" s="17" t="s">
        <v>8</v>
      </c>
      <c r="G122" s="40" t="s">
        <v>116</v>
      </c>
      <c r="H122" s="60" t="s">
        <v>76</v>
      </c>
      <c r="I122" s="25">
        <v>1130</v>
      </c>
      <c r="J122" s="17">
        <v>1986</v>
      </c>
      <c r="K122" s="24" t="s">
        <v>86</v>
      </c>
      <c r="L122" s="29" t="s">
        <v>382</v>
      </c>
      <c r="M122" s="110"/>
    </row>
    <row r="123" spans="2:13" s="17" customFormat="1" ht="13.5" customHeight="1" x14ac:dyDescent="0.25">
      <c r="B123" s="21" t="s">
        <v>37</v>
      </c>
      <c r="C123" s="23">
        <v>2390</v>
      </c>
      <c r="D123" s="17" t="s">
        <v>38</v>
      </c>
      <c r="E123" s="17" t="s">
        <v>19</v>
      </c>
      <c r="G123" s="40" t="s">
        <v>248</v>
      </c>
      <c r="H123" s="61"/>
      <c r="I123" s="22"/>
      <c r="K123" s="20"/>
      <c r="L123" s="29" t="s">
        <v>382</v>
      </c>
      <c r="M123" s="32"/>
    </row>
    <row r="124" spans="2:13" s="17" customFormat="1" ht="25" x14ac:dyDescent="0.25">
      <c r="B124" s="21" t="s">
        <v>37</v>
      </c>
      <c r="C124" s="23">
        <v>2395</v>
      </c>
      <c r="D124" s="17" t="s">
        <v>38</v>
      </c>
      <c r="E124" s="29" t="s">
        <v>9</v>
      </c>
      <c r="F124" s="29"/>
      <c r="G124" s="40" t="s">
        <v>292</v>
      </c>
      <c r="H124" s="48" t="s">
        <v>76</v>
      </c>
      <c r="I124" s="22">
        <v>110</v>
      </c>
      <c r="J124" s="17">
        <v>1973</v>
      </c>
      <c r="K124" s="31" t="s">
        <v>85</v>
      </c>
      <c r="L124" s="29" t="s">
        <v>382</v>
      </c>
      <c r="M124" s="110" t="s">
        <v>243</v>
      </c>
    </row>
    <row r="125" spans="2:13" s="17" customFormat="1" ht="55.5" customHeight="1" x14ac:dyDescent="0.25">
      <c r="B125" s="18" t="s">
        <v>39</v>
      </c>
      <c r="C125" s="19">
        <v>2600</v>
      </c>
      <c r="D125" s="18" t="s">
        <v>40</v>
      </c>
      <c r="E125" s="18" t="s">
        <v>59</v>
      </c>
      <c r="F125" s="18"/>
      <c r="G125" s="49" t="s">
        <v>104</v>
      </c>
      <c r="H125" s="69"/>
      <c r="I125" s="22"/>
      <c r="K125" s="20"/>
      <c r="L125" s="18" t="s">
        <v>281</v>
      </c>
      <c r="M125" s="40" t="s">
        <v>231</v>
      </c>
    </row>
    <row r="126" spans="2:13" s="17" customFormat="1" ht="25" x14ac:dyDescent="0.25">
      <c r="B126" s="21" t="s">
        <v>39</v>
      </c>
      <c r="C126" s="23">
        <v>2610</v>
      </c>
      <c r="D126" s="17" t="s">
        <v>40</v>
      </c>
      <c r="E126" s="17" t="s">
        <v>4</v>
      </c>
      <c r="G126" s="40" t="s">
        <v>137</v>
      </c>
      <c r="H126" s="60" t="s">
        <v>76</v>
      </c>
      <c r="I126" s="64">
        <f>3251+1901+898</f>
        <v>6050</v>
      </c>
      <c r="J126" s="90" t="s">
        <v>247</v>
      </c>
      <c r="K126" s="24" t="s">
        <v>85</v>
      </c>
      <c r="L126" s="29" t="s">
        <v>281</v>
      </c>
      <c r="M126" s="40"/>
    </row>
    <row r="127" spans="2:13" s="17" customFormat="1" ht="23.25" customHeight="1" x14ac:dyDescent="0.25">
      <c r="B127" s="21" t="s">
        <v>39</v>
      </c>
      <c r="C127" s="23">
        <v>2650</v>
      </c>
      <c r="D127" s="17" t="s">
        <v>40</v>
      </c>
      <c r="E127" s="17" t="s">
        <v>16</v>
      </c>
      <c r="G127" s="32" t="s">
        <v>306</v>
      </c>
      <c r="H127" s="61" t="s">
        <v>98</v>
      </c>
      <c r="I127" s="63">
        <v>10</v>
      </c>
      <c r="J127" s="17">
        <v>2017</v>
      </c>
      <c r="K127" s="20" t="s">
        <v>86</v>
      </c>
      <c r="L127" s="29" t="s">
        <v>281</v>
      </c>
      <c r="M127" s="32"/>
    </row>
    <row r="128" spans="2:13" s="17" customFormat="1" ht="12.5" x14ac:dyDescent="0.25">
      <c r="B128" s="21" t="s">
        <v>39</v>
      </c>
      <c r="C128" s="23">
        <v>2670</v>
      </c>
      <c r="D128" s="17" t="s">
        <v>40</v>
      </c>
      <c r="E128" s="17" t="s">
        <v>18</v>
      </c>
      <c r="G128" s="33" t="s">
        <v>18</v>
      </c>
      <c r="H128" s="60" t="s">
        <v>76</v>
      </c>
      <c r="I128" s="64">
        <v>94</v>
      </c>
      <c r="J128" s="17">
        <v>1998</v>
      </c>
      <c r="K128" s="24" t="s">
        <v>86</v>
      </c>
      <c r="L128" s="29" t="s">
        <v>281</v>
      </c>
      <c r="M128" s="33"/>
    </row>
    <row r="129" spans="1:13" s="17" customFormat="1" ht="12.5" x14ac:dyDescent="0.25">
      <c r="B129" s="21" t="s">
        <v>39</v>
      </c>
      <c r="C129" s="23">
        <v>2680</v>
      </c>
      <c r="D129" s="17" t="s">
        <v>40</v>
      </c>
      <c r="E129" s="17" t="s">
        <v>8</v>
      </c>
      <c r="G129" s="33" t="s">
        <v>8</v>
      </c>
      <c r="H129" s="60" t="s">
        <v>76</v>
      </c>
      <c r="I129" s="64">
        <v>943</v>
      </c>
      <c r="J129" s="17">
        <v>1998</v>
      </c>
      <c r="K129" s="24" t="s">
        <v>86</v>
      </c>
      <c r="L129" s="29" t="s">
        <v>281</v>
      </c>
      <c r="M129" s="32"/>
    </row>
    <row r="130" spans="1:13" s="17" customFormat="1" ht="13.5" customHeight="1" x14ac:dyDescent="0.25">
      <c r="B130" s="21" t="s">
        <v>39</v>
      </c>
      <c r="C130" s="23">
        <v>2690</v>
      </c>
      <c r="D130" s="17" t="s">
        <v>40</v>
      </c>
      <c r="E130" s="17" t="s">
        <v>19</v>
      </c>
      <c r="G130" s="40" t="s">
        <v>248</v>
      </c>
      <c r="H130" s="61"/>
      <c r="I130" s="22"/>
      <c r="K130" s="20"/>
      <c r="L130" s="29" t="s">
        <v>281</v>
      </c>
      <c r="M130" s="32"/>
    </row>
    <row r="131" spans="1:13" s="17" customFormat="1" ht="24.75" customHeight="1" x14ac:dyDescent="0.25">
      <c r="B131" s="18" t="s">
        <v>41</v>
      </c>
      <c r="C131" s="19">
        <v>2900</v>
      </c>
      <c r="D131" s="18" t="s">
        <v>42</v>
      </c>
      <c r="E131" s="18" t="s">
        <v>59</v>
      </c>
      <c r="F131" s="18"/>
      <c r="G131" s="49" t="s">
        <v>104</v>
      </c>
      <c r="H131" s="69"/>
      <c r="I131" s="22"/>
      <c r="K131" s="20"/>
      <c r="L131" s="18" t="s">
        <v>281</v>
      </c>
      <c r="M131" s="40" t="s">
        <v>232</v>
      </c>
    </row>
    <row r="132" spans="1:13" s="17" customFormat="1" ht="87.5" x14ac:dyDescent="0.25">
      <c r="B132" s="21" t="s">
        <v>41</v>
      </c>
      <c r="C132" s="23">
        <v>2910</v>
      </c>
      <c r="D132" s="17" t="s">
        <v>42</v>
      </c>
      <c r="E132" s="17" t="s">
        <v>4</v>
      </c>
      <c r="G132" s="40" t="s">
        <v>353</v>
      </c>
      <c r="H132" s="60" t="s">
        <v>76</v>
      </c>
      <c r="I132" s="64">
        <f>4848+3015+1701+891+151</f>
        <v>10606</v>
      </c>
      <c r="J132" s="17">
        <v>1987</v>
      </c>
      <c r="K132" s="24" t="s">
        <v>85</v>
      </c>
      <c r="L132" s="29" t="s">
        <v>281</v>
      </c>
      <c r="M132" s="40" t="s">
        <v>232</v>
      </c>
    </row>
    <row r="133" spans="1:13" s="17" customFormat="1" ht="25" x14ac:dyDescent="0.25">
      <c r="B133" s="21" t="s">
        <v>41</v>
      </c>
      <c r="C133" s="23">
        <v>2920</v>
      </c>
      <c r="D133" s="17" t="s">
        <v>42</v>
      </c>
      <c r="E133" s="17" t="s">
        <v>13</v>
      </c>
      <c r="G133" s="40" t="s">
        <v>110</v>
      </c>
      <c r="H133" s="60" t="s">
        <v>76</v>
      </c>
      <c r="I133" s="64">
        <v>1164</v>
      </c>
      <c r="J133" s="65" t="s">
        <v>244</v>
      </c>
      <c r="K133" s="31" t="s">
        <v>85</v>
      </c>
      <c r="L133" s="29" t="s">
        <v>281</v>
      </c>
      <c r="M133" s="40" t="s">
        <v>233</v>
      </c>
    </row>
    <row r="134" spans="1:13" s="17" customFormat="1" ht="36.5" x14ac:dyDescent="0.25">
      <c r="A134" s="17">
        <v>16</v>
      </c>
      <c r="B134" s="21" t="s">
        <v>41</v>
      </c>
      <c r="C134" s="23">
        <v>2921</v>
      </c>
      <c r="D134" s="17" t="s">
        <v>42</v>
      </c>
      <c r="E134" s="17" t="s">
        <v>13</v>
      </c>
      <c r="G134" s="40" t="s">
        <v>369</v>
      </c>
      <c r="H134" s="60" t="s">
        <v>76</v>
      </c>
      <c r="I134" s="22">
        <v>455</v>
      </c>
      <c r="J134" s="65" t="s">
        <v>346</v>
      </c>
      <c r="K134" s="31" t="s">
        <v>85</v>
      </c>
      <c r="L134" s="29" t="s">
        <v>281</v>
      </c>
      <c r="M134" s="40" t="s">
        <v>347</v>
      </c>
    </row>
    <row r="135" spans="1:13" s="17" customFormat="1" ht="37.5" x14ac:dyDescent="0.25">
      <c r="B135" s="21" t="s">
        <v>41</v>
      </c>
      <c r="C135" s="23">
        <v>2922</v>
      </c>
      <c r="D135" s="17" t="s">
        <v>42</v>
      </c>
      <c r="E135" s="17" t="s">
        <v>13</v>
      </c>
      <c r="G135" s="40" t="s">
        <v>348</v>
      </c>
      <c r="H135" s="60" t="s">
        <v>76</v>
      </c>
      <c r="I135" s="22">
        <f>4*6</f>
        <v>24</v>
      </c>
      <c r="J135" s="65" t="s">
        <v>349</v>
      </c>
      <c r="K135" s="31" t="s">
        <v>86</v>
      </c>
      <c r="L135" s="29" t="s">
        <v>281</v>
      </c>
      <c r="M135" s="40" t="s">
        <v>347</v>
      </c>
    </row>
    <row r="136" spans="1:13" s="17" customFormat="1" ht="30.65" customHeight="1" x14ac:dyDescent="0.25">
      <c r="B136" s="21" t="s">
        <v>41</v>
      </c>
      <c r="C136" s="23">
        <v>2931</v>
      </c>
      <c r="D136" s="17" t="s">
        <v>42</v>
      </c>
      <c r="E136" s="17" t="s">
        <v>14</v>
      </c>
      <c r="G136" s="40" t="s">
        <v>113</v>
      </c>
      <c r="H136" s="61" t="s">
        <v>6</v>
      </c>
      <c r="I136" s="63">
        <v>441</v>
      </c>
      <c r="J136" s="17">
        <v>2009</v>
      </c>
      <c r="K136" s="20" t="s">
        <v>85</v>
      </c>
      <c r="L136" s="29" t="s">
        <v>281</v>
      </c>
      <c r="M136" s="40" t="s">
        <v>233</v>
      </c>
    </row>
    <row r="137" spans="1:13" s="17" customFormat="1" ht="30.65" customHeight="1" x14ac:dyDescent="0.25">
      <c r="B137" s="21" t="s">
        <v>41</v>
      </c>
      <c r="C137" s="92">
        <v>2932</v>
      </c>
      <c r="D137" s="17" t="s">
        <v>42</v>
      </c>
      <c r="E137" s="17" t="s">
        <v>14</v>
      </c>
      <c r="G137" s="40" t="s">
        <v>265</v>
      </c>
      <c r="H137" s="61"/>
      <c r="I137" s="63">
        <f>15*33</f>
        <v>495</v>
      </c>
      <c r="J137" s="17">
        <v>2016</v>
      </c>
      <c r="K137" s="20" t="s">
        <v>85</v>
      </c>
      <c r="L137" s="29" t="s">
        <v>281</v>
      </c>
      <c r="M137" s="40" t="s">
        <v>233</v>
      </c>
    </row>
    <row r="138" spans="1:13" s="17" customFormat="1" ht="25" x14ac:dyDescent="0.25">
      <c r="B138" s="21" t="s">
        <v>41</v>
      </c>
      <c r="C138" s="23">
        <v>2940</v>
      </c>
      <c r="D138" s="17" t="s">
        <v>42</v>
      </c>
      <c r="E138" s="17" t="s">
        <v>15</v>
      </c>
      <c r="G138" s="40" t="s">
        <v>163</v>
      </c>
      <c r="H138" s="60" t="s">
        <v>76</v>
      </c>
      <c r="I138" s="77" t="s">
        <v>170</v>
      </c>
      <c r="J138" s="17">
        <v>1987</v>
      </c>
      <c r="K138" s="24" t="s">
        <v>85</v>
      </c>
      <c r="L138" s="29" t="s">
        <v>281</v>
      </c>
      <c r="M138" s="40" t="s">
        <v>233</v>
      </c>
    </row>
    <row r="139" spans="1:13" s="17" customFormat="1" ht="25" x14ac:dyDescent="0.25">
      <c r="B139" s="21" t="s">
        <v>41</v>
      </c>
      <c r="C139" s="23">
        <v>2951</v>
      </c>
      <c r="D139" s="17" t="s">
        <v>42</v>
      </c>
      <c r="E139" s="29" t="s">
        <v>16</v>
      </c>
      <c r="F139" s="29" t="s">
        <v>207</v>
      </c>
      <c r="G139" s="40" t="s">
        <v>111</v>
      </c>
      <c r="H139" s="60" t="s">
        <v>76</v>
      </c>
      <c r="I139" s="64">
        <v>282</v>
      </c>
      <c r="J139" s="17">
        <v>1992</v>
      </c>
      <c r="K139" s="24" t="s">
        <v>86</v>
      </c>
      <c r="L139" s="29" t="s">
        <v>281</v>
      </c>
      <c r="M139" s="40" t="s">
        <v>233</v>
      </c>
    </row>
    <row r="140" spans="1:13" s="17" customFormat="1" ht="12.5" x14ac:dyDescent="0.25">
      <c r="B140" s="21" t="s">
        <v>41</v>
      </c>
      <c r="C140" s="23">
        <v>2952</v>
      </c>
      <c r="D140" s="17" t="s">
        <v>42</v>
      </c>
      <c r="E140" s="21" t="s">
        <v>16</v>
      </c>
      <c r="F140" s="21"/>
      <c r="G140" s="40" t="s">
        <v>112</v>
      </c>
      <c r="H140" s="60" t="s">
        <v>76</v>
      </c>
      <c r="I140" s="64">
        <v>266</v>
      </c>
      <c r="J140" s="17">
        <v>1987</v>
      </c>
      <c r="K140" s="24" t="s">
        <v>86</v>
      </c>
      <c r="L140" s="29" t="s">
        <v>281</v>
      </c>
      <c r="M140" s="40" t="s">
        <v>233</v>
      </c>
    </row>
    <row r="141" spans="1:13" s="17" customFormat="1" ht="37.5" x14ac:dyDescent="0.25">
      <c r="B141" s="21" t="s">
        <v>41</v>
      </c>
      <c r="C141" s="23">
        <v>2953</v>
      </c>
      <c r="D141" s="17" t="s">
        <v>42</v>
      </c>
      <c r="E141" s="29" t="s">
        <v>16</v>
      </c>
      <c r="F141" s="29" t="s">
        <v>207</v>
      </c>
      <c r="G141" s="40" t="s">
        <v>260</v>
      </c>
      <c r="H141" s="48" t="s">
        <v>95</v>
      </c>
      <c r="I141" s="62">
        <f>591+64</f>
        <v>655</v>
      </c>
      <c r="J141" s="17">
        <v>2008</v>
      </c>
      <c r="K141" s="31" t="s">
        <v>86</v>
      </c>
      <c r="L141" s="29" t="s">
        <v>281</v>
      </c>
      <c r="M141" s="40" t="s">
        <v>233</v>
      </c>
    </row>
    <row r="142" spans="1:13" s="17" customFormat="1" ht="12.5" x14ac:dyDescent="0.25">
      <c r="B142" s="60" t="s">
        <v>41</v>
      </c>
      <c r="C142" s="92">
        <v>2970</v>
      </c>
      <c r="D142" s="61" t="s">
        <v>42</v>
      </c>
      <c r="E142" s="61" t="s">
        <v>18</v>
      </c>
      <c r="F142" s="61"/>
      <c r="G142" s="45" t="s">
        <v>296</v>
      </c>
      <c r="H142" s="48" t="s">
        <v>98</v>
      </c>
      <c r="I142" s="63">
        <v>255</v>
      </c>
      <c r="J142" s="61">
        <v>2017</v>
      </c>
      <c r="K142" s="93" t="s">
        <v>85</v>
      </c>
      <c r="L142" s="48" t="s">
        <v>281</v>
      </c>
      <c r="M142" s="110" t="s">
        <v>233</v>
      </c>
    </row>
    <row r="143" spans="1:13" s="17" customFormat="1" ht="37" x14ac:dyDescent="0.25">
      <c r="B143" s="60" t="s">
        <v>41</v>
      </c>
      <c r="C143" s="92">
        <v>2971</v>
      </c>
      <c r="D143" s="61" t="s">
        <v>42</v>
      </c>
      <c r="E143" s="61" t="s">
        <v>18</v>
      </c>
      <c r="F143" s="61"/>
      <c r="G143" s="45" t="s">
        <v>309</v>
      </c>
      <c r="H143" s="48" t="s">
        <v>98</v>
      </c>
      <c r="I143" s="47">
        <f>4*6</f>
        <v>24</v>
      </c>
      <c r="J143" s="113" t="s">
        <v>308</v>
      </c>
      <c r="K143" s="93" t="s">
        <v>86</v>
      </c>
      <c r="L143" s="48" t="s">
        <v>281</v>
      </c>
      <c r="M143" s="110" t="s">
        <v>233</v>
      </c>
    </row>
    <row r="144" spans="1:13" s="17" customFormat="1" ht="25" x14ac:dyDescent="0.25">
      <c r="B144" s="21" t="s">
        <v>41</v>
      </c>
      <c r="C144" s="92">
        <v>2981</v>
      </c>
      <c r="D144" s="17" t="s">
        <v>42</v>
      </c>
      <c r="E144" s="61" t="s">
        <v>8</v>
      </c>
      <c r="F144" s="61"/>
      <c r="G144" s="45" t="s">
        <v>259</v>
      </c>
      <c r="H144" s="60" t="s">
        <v>76</v>
      </c>
      <c r="I144" s="64">
        <v>153</v>
      </c>
      <c r="J144" s="17">
        <v>2016</v>
      </c>
      <c r="K144" s="24" t="s">
        <v>86</v>
      </c>
      <c r="L144" s="29" t="s">
        <v>281</v>
      </c>
      <c r="M144" s="40" t="s">
        <v>232</v>
      </c>
    </row>
    <row r="145" spans="2:13" s="17" customFormat="1" ht="13.5" customHeight="1" x14ac:dyDescent="0.25">
      <c r="B145" s="21" t="s">
        <v>41</v>
      </c>
      <c r="C145" s="23">
        <v>2990</v>
      </c>
      <c r="D145" s="17" t="s">
        <v>42</v>
      </c>
      <c r="E145" s="17" t="s">
        <v>19</v>
      </c>
      <c r="G145" s="40" t="s">
        <v>248</v>
      </c>
      <c r="H145" s="61"/>
      <c r="I145" s="22"/>
      <c r="K145" s="20"/>
      <c r="L145" s="29"/>
      <c r="M145" s="32"/>
    </row>
    <row r="146" spans="2:13" s="17" customFormat="1" ht="13.5" customHeight="1" x14ac:dyDescent="0.25">
      <c r="B146" s="21" t="s">
        <v>41</v>
      </c>
      <c r="C146" s="23">
        <v>2995</v>
      </c>
      <c r="D146" s="17" t="s">
        <v>42</v>
      </c>
      <c r="E146" s="29" t="s">
        <v>9</v>
      </c>
      <c r="F146" s="29"/>
      <c r="G146" s="40" t="s">
        <v>136</v>
      </c>
      <c r="H146" s="48" t="s">
        <v>76</v>
      </c>
      <c r="I146" s="64">
        <f>129+47</f>
        <v>176</v>
      </c>
      <c r="J146" s="17">
        <v>1986</v>
      </c>
      <c r="K146" s="31" t="s">
        <v>94</v>
      </c>
      <c r="L146" s="29" t="s">
        <v>393</v>
      </c>
      <c r="M146" s="40" t="s">
        <v>233</v>
      </c>
    </row>
    <row r="147" spans="2:13" s="17" customFormat="1" ht="25" x14ac:dyDescent="0.25">
      <c r="B147" s="18" t="s">
        <v>43</v>
      </c>
      <c r="C147" s="19">
        <v>3100</v>
      </c>
      <c r="D147" s="18" t="s">
        <v>44</v>
      </c>
      <c r="E147" s="18" t="s">
        <v>59</v>
      </c>
      <c r="F147" s="18"/>
      <c r="G147" s="49" t="s">
        <v>104</v>
      </c>
      <c r="H147" s="69"/>
      <c r="I147" s="22"/>
      <c r="K147" s="20"/>
      <c r="L147" s="18" t="s">
        <v>279</v>
      </c>
      <c r="M147" s="40" t="s">
        <v>234</v>
      </c>
    </row>
    <row r="148" spans="2:13" s="17" customFormat="1" ht="87.5" x14ac:dyDescent="0.25">
      <c r="B148" s="21" t="s">
        <v>43</v>
      </c>
      <c r="C148" s="23">
        <v>3110</v>
      </c>
      <c r="D148" s="17" t="s">
        <v>44</v>
      </c>
      <c r="E148" s="17" t="s">
        <v>4</v>
      </c>
      <c r="G148" s="40" t="s">
        <v>169</v>
      </c>
      <c r="H148" s="48" t="s">
        <v>76</v>
      </c>
      <c r="I148" s="63">
        <f>3016+57+755</f>
        <v>3828</v>
      </c>
      <c r="J148" s="79" t="s">
        <v>164</v>
      </c>
      <c r="K148" s="24" t="s">
        <v>85</v>
      </c>
      <c r="L148" s="29" t="s">
        <v>279</v>
      </c>
      <c r="M148" s="40" t="s">
        <v>234</v>
      </c>
    </row>
    <row r="149" spans="2:13" s="17" customFormat="1" ht="25" x14ac:dyDescent="0.25">
      <c r="B149" s="21" t="s">
        <v>43</v>
      </c>
      <c r="C149" s="23">
        <v>3112</v>
      </c>
      <c r="D149" s="17" t="s">
        <v>44</v>
      </c>
      <c r="E149" s="17" t="s">
        <v>4</v>
      </c>
      <c r="G149" s="40" t="s">
        <v>171</v>
      </c>
      <c r="H149" s="29" t="s">
        <v>76</v>
      </c>
      <c r="I149" s="77" t="s">
        <v>170</v>
      </c>
      <c r="J149" s="79">
        <v>2009</v>
      </c>
      <c r="K149" s="31" t="s">
        <v>85</v>
      </c>
      <c r="L149" s="29" t="s">
        <v>279</v>
      </c>
      <c r="M149" s="33"/>
    </row>
    <row r="150" spans="2:13" s="17" customFormat="1" ht="12.5" x14ac:dyDescent="0.25">
      <c r="B150" s="21" t="s">
        <v>43</v>
      </c>
      <c r="C150" s="23">
        <v>3120</v>
      </c>
      <c r="D150" s="17" t="s">
        <v>44</v>
      </c>
      <c r="E150" s="17" t="s">
        <v>13</v>
      </c>
      <c r="G150" s="32" t="s">
        <v>107</v>
      </c>
      <c r="H150" s="61" t="s">
        <v>108</v>
      </c>
      <c r="I150" s="64">
        <v>556</v>
      </c>
      <c r="J150" s="52" t="s">
        <v>109</v>
      </c>
      <c r="K150" s="24" t="s">
        <v>85</v>
      </c>
      <c r="L150" s="29" t="s">
        <v>279</v>
      </c>
      <c r="M150" s="40"/>
    </row>
    <row r="151" spans="2:13" s="17" customFormat="1" ht="12.5" x14ac:dyDescent="0.25">
      <c r="B151" s="21" t="s">
        <v>43</v>
      </c>
      <c r="C151" s="23">
        <v>3140</v>
      </c>
      <c r="D151" s="17" t="s">
        <v>44</v>
      </c>
      <c r="E151" s="17" t="s">
        <v>15</v>
      </c>
      <c r="G151" s="40" t="s">
        <v>168</v>
      </c>
      <c r="H151" s="60" t="s">
        <v>76</v>
      </c>
      <c r="I151" s="77" t="s">
        <v>170</v>
      </c>
      <c r="J151" s="21">
        <v>1984</v>
      </c>
      <c r="K151" s="24" t="s">
        <v>85</v>
      </c>
      <c r="L151" s="29" t="s">
        <v>279</v>
      </c>
      <c r="M151" s="33"/>
    </row>
    <row r="152" spans="2:13" s="17" customFormat="1" ht="25" x14ac:dyDescent="0.25">
      <c r="B152" s="21" t="s">
        <v>43</v>
      </c>
      <c r="C152" s="23">
        <v>3141</v>
      </c>
      <c r="D152" s="17" t="s">
        <v>44</v>
      </c>
      <c r="E152" s="17" t="s">
        <v>15</v>
      </c>
      <c r="G152" s="40" t="s">
        <v>167</v>
      </c>
      <c r="H152" s="60" t="s">
        <v>76</v>
      </c>
      <c r="I152" s="77" t="s">
        <v>170</v>
      </c>
      <c r="J152" s="21">
        <v>2009</v>
      </c>
      <c r="K152" s="24" t="s">
        <v>85</v>
      </c>
      <c r="L152" s="29" t="s">
        <v>279</v>
      </c>
      <c r="M152" s="33"/>
    </row>
    <row r="153" spans="2:13" s="17" customFormat="1" ht="12.5" x14ac:dyDescent="0.25">
      <c r="B153" s="21" t="s">
        <v>43</v>
      </c>
      <c r="C153" s="23">
        <v>3150</v>
      </c>
      <c r="D153" s="17" t="s">
        <v>44</v>
      </c>
      <c r="E153" s="21" t="s">
        <v>16</v>
      </c>
      <c r="F153" s="21"/>
      <c r="G153" s="40" t="s">
        <v>135</v>
      </c>
      <c r="H153" s="60" t="s">
        <v>76</v>
      </c>
      <c r="I153" s="64">
        <v>126</v>
      </c>
      <c r="J153" s="21">
        <v>1995</v>
      </c>
      <c r="K153" s="24" t="s">
        <v>86</v>
      </c>
      <c r="L153" s="29" t="s">
        <v>279</v>
      </c>
      <c r="M153" s="32"/>
    </row>
    <row r="154" spans="2:13" s="17" customFormat="1" ht="37.5" x14ac:dyDescent="0.25">
      <c r="B154" s="21" t="s">
        <v>43</v>
      </c>
      <c r="C154" s="23">
        <v>3151</v>
      </c>
      <c r="D154" s="17" t="s">
        <v>44</v>
      </c>
      <c r="E154" s="29" t="s">
        <v>16</v>
      </c>
      <c r="F154" s="29" t="s">
        <v>207</v>
      </c>
      <c r="G154" s="40" t="s">
        <v>286</v>
      </c>
      <c r="H154" s="60" t="s">
        <v>76</v>
      </c>
      <c r="I154" s="64">
        <v>352</v>
      </c>
      <c r="J154" s="21">
        <v>1995</v>
      </c>
      <c r="K154" s="24" t="s">
        <v>86</v>
      </c>
      <c r="L154" s="29" t="s">
        <v>279</v>
      </c>
      <c r="M154" s="32"/>
    </row>
    <row r="155" spans="2:13" s="17" customFormat="1" ht="12.5" x14ac:dyDescent="0.25">
      <c r="B155" s="21" t="s">
        <v>43</v>
      </c>
      <c r="C155" s="23">
        <v>3252</v>
      </c>
      <c r="D155" s="17" t="s">
        <v>44</v>
      </c>
      <c r="E155" s="29" t="s">
        <v>16</v>
      </c>
      <c r="F155" s="29" t="s">
        <v>368</v>
      </c>
      <c r="G155" s="40" t="s">
        <v>383</v>
      </c>
      <c r="H155" s="60" t="s">
        <v>76</v>
      </c>
      <c r="I155" s="81">
        <v>29</v>
      </c>
      <c r="J155" s="21">
        <v>2020</v>
      </c>
      <c r="K155" s="24" t="s">
        <v>86</v>
      </c>
      <c r="L155" s="29" t="s">
        <v>279</v>
      </c>
      <c r="M155" s="32"/>
    </row>
    <row r="156" spans="2:13" s="17" customFormat="1" ht="25" x14ac:dyDescent="0.25">
      <c r="B156" s="29" t="s">
        <v>43</v>
      </c>
      <c r="C156" s="23">
        <v>3161</v>
      </c>
      <c r="D156" s="17" t="s">
        <v>44</v>
      </c>
      <c r="E156" s="61" t="s">
        <v>17</v>
      </c>
      <c r="F156" s="61"/>
      <c r="G156" s="40" t="s">
        <v>315</v>
      </c>
      <c r="H156" s="60" t="s">
        <v>76</v>
      </c>
      <c r="I156" s="60">
        <f>3*25.5</f>
        <v>76.5</v>
      </c>
      <c r="J156" s="42">
        <v>1967</v>
      </c>
      <c r="K156" s="31" t="s">
        <v>101</v>
      </c>
      <c r="L156" s="29" t="s">
        <v>279</v>
      </c>
      <c r="M156" s="110"/>
    </row>
    <row r="157" spans="2:13" s="17" customFormat="1" ht="12.5" x14ac:dyDescent="0.25">
      <c r="B157" s="29" t="s">
        <v>43</v>
      </c>
      <c r="C157" s="23">
        <v>3162</v>
      </c>
      <c r="D157" s="17" t="s">
        <v>44</v>
      </c>
      <c r="E157" s="61" t="s">
        <v>17</v>
      </c>
      <c r="F157" s="61"/>
      <c r="G157" s="40" t="s">
        <v>200</v>
      </c>
      <c r="H157" s="60" t="s">
        <v>76</v>
      </c>
      <c r="I157" s="60">
        <v>67</v>
      </c>
      <c r="J157" s="42" t="s">
        <v>67</v>
      </c>
      <c r="K157" s="31" t="s">
        <v>101</v>
      </c>
      <c r="L157" s="29" t="s">
        <v>279</v>
      </c>
      <c r="M157" s="32"/>
    </row>
    <row r="158" spans="2:13" s="17" customFormat="1" ht="24.5" x14ac:dyDescent="0.25">
      <c r="B158" s="21" t="s">
        <v>43</v>
      </c>
      <c r="C158" s="23">
        <v>3170</v>
      </c>
      <c r="D158" s="17" t="s">
        <v>44</v>
      </c>
      <c r="E158" s="17" t="s">
        <v>18</v>
      </c>
      <c r="G158" s="40" t="s">
        <v>316</v>
      </c>
      <c r="H158" s="60" t="s">
        <v>76</v>
      </c>
      <c r="I158" s="64">
        <f>174+92</f>
        <v>266</v>
      </c>
      <c r="J158" s="21">
        <v>1995</v>
      </c>
      <c r="K158" s="24" t="s">
        <v>86</v>
      </c>
      <c r="L158" s="29" t="s">
        <v>279</v>
      </c>
      <c r="M158" s="33"/>
    </row>
    <row r="159" spans="2:13" s="17" customFormat="1" ht="12.5" x14ac:dyDescent="0.25">
      <c r="B159" s="21" t="s">
        <v>43</v>
      </c>
      <c r="C159" s="23">
        <v>3171</v>
      </c>
      <c r="D159" s="17" t="s">
        <v>44</v>
      </c>
      <c r="E159" s="17" t="s">
        <v>18</v>
      </c>
      <c r="G159" s="40" t="s">
        <v>205</v>
      </c>
      <c r="H159" s="60" t="s">
        <v>76</v>
      </c>
      <c r="I159" s="83">
        <f>9+16</f>
        <v>25</v>
      </c>
      <c r="J159" s="21">
        <v>2013</v>
      </c>
      <c r="K159" s="24" t="s">
        <v>86</v>
      </c>
      <c r="L159" s="29" t="s">
        <v>279</v>
      </c>
      <c r="M159" s="33"/>
    </row>
    <row r="160" spans="2:13" s="17" customFormat="1" ht="25" x14ac:dyDescent="0.25">
      <c r="B160" s="21" t="s">
        <v>43</v>
      </c>
      <c r="C160" s="23">
        <v>3180</v>
      </c>
      <c r="D160" s="17" t="s">
        <v>44</v>
      </c>
      <c r="E160" s="17" t="s">
        <v>8</v>
      </c>
      <c r="G160" s="40" t="s">
        <v>165</v>
      </c>
      <c r="H160" s="60" t="s">
        <v>76</v>
      </c>
      <c r="I160" s="77" t="s">
        <v>170</v>
      </c>
      <c r="J160" s="21">
        <v>2009</v>
      </c>
      <c r="K160" s="24" t="s">
        <v>86</v>
      </c>
      <c r="L160" s="29" t="s">
        <v>279</v>
      </c>
      <c r="M160" s="32"/>
    </row>
    <row r="161" spans="2:13" s="17" customFormat="1" ht="12.5" x14ac:dyDescent="0.25">
      <c r="B161" s="21" t="s">
        <v>43</v>
      </c>
      <c r="C161" s="23">
        <v>3181</v>
      </c>
      <c r="D161" s="17" t="s">
        <v>44</v>
      </c>
      <c r="E161" s="17" t="s">
        <v>8</v>
      </c>
      <c r="G161" s="40" t="s">
        <v>166</v>
      </c>
      <c r="H161" s="60" t="s">
        <v>76</v>
      </c>
      <c r="I161" s="77" t="s">
        <v>170</v>
      </c>
      <c r="J161" s="21">
        <v>2009</v>
      </c>
      <c r="K161" s="24" t="s">
        <v>86</v>
      </c>
      <c r="L161" s="29" t="s">
        <v>279</v>
      </c>
      <c r="M161" s="32"/>
    </row>
    <row r="162" spans="2:13" s="17" customFormat="1" ht="13.5" customHeight="1" x14ac:dyDescent="0.25">
      <c r="B162" s="21" t="s">
        <v>43</v>
      </c>
      <c r="C162" s="23">
        <v>3190</v>
      </c>
      <c r="D162" s="17" t="s">
        <v>44</v>
      </c>
      <c r="E162" s="17" t="s">
        <v>19</v>
      </c>
      <c r="G162" s="40" t="s">
        <v>248</v>
      </c>
      <c r="H162" s="60"/>
      <c r="I162" s="22"/>
      <c r="K162" s="20"/>
      <c r="L162" s="29" t="s">
        <v>279</v>
      </c>
      <c r="M162" s="32"/>
    </row>
    <row r="163" spans="2:13" s="17" customFormat="1" ht="25" x14ac:dyDescent="0.25">
      <c r="B163" s="21" t="s">
        <v>43</v>
      </c>
      <c r="C163" s="23">
        <v>3195</v>
      </c>
      <c r="D163" s="17" t="s">
        <v>44</v>
      </c>
      <c r="E163" s="29" t="s">
        <v>9</v>
      </c>
      <c r="F163" s="29"/>
      <c r="G163" s="40" t="s">
        <v>392</v>
      </c>
      <c r="H163" s="60" t="s">
        <v>76</v>
      </c>
      <c r="I163" s="64">
        <v>137</v>
      </c>
      <c r="J163" s="29">
        <v>1966</v>
      </c>
      <c r="K163" s="31" t="s">
        <v>94</v>
      </c>
      <c r="L163" s="29" t="s">
        <v>393</v>
      </c>
      <c r="M163" s="40" t="s">
        <v>235</v>
      </c>
    </row>
    <row r="164" spans="2:13" s="17" customFormat="1" ht="23" x14ac:dyDescent="0.25">
      <c r="B164" s="18" t="s">
        <v>45</v>
      </c>
      <c r="C164" s="19">
        <v>3200</v>
      </c>
      <c r="D164" s="18" t="s">
        <v>46</v>
      </c>
      <c r="E164" s="18" t="s">
        <v>59</v>
      </c>
      <c r="F164" s="18"/>
      <c r="G164" s="49" t="s">
        <v>104</v>
      </c>
      <c r="H164" s="69"/>
      <c r="I164" s="22"/>
      <c r="K164" s="20"/>
      <c r="L164" s="29" t="s">
        <v>279</v>
      </c>
      <c r="M164" s="110" t="s">
        <v>236</v>
      </c>
    </row>
    <row r="165" spans="2:13" s="17" customFormat="1" ht="94.9" customHeight="1" x14ac:dyDescent="0.25">
      <c r="B165" s="60" t="s">
        <v>45</v>
      </c>
      <c r="C165" s="92">
        <v>3210</v>
      </c>
      <c r="D165" s="61" t="s">
        <v>46</v>
      </c>
      <c r="E165" s="61" t="s">
        <v>4</v>
      </c>
      <c r="F165" s="61"/>
      <c r="G165" s="45" t="s">
        <v>317</v>
      </c>
      <c r="H165" s="60" t="s">
        <v>76</v>
      </c>
      <c r="I165" s="64">
        <f>5424+1209</f>
        <v>6633</v>
      </c>
      <c r="J165" s="59" t="s">
        <v>293</v>
      </c>
      <c r="K165" s="24" t="s">
        <v>85</v>
      </c>
      <c r="L165" s="29" t="s">
        <v>279</v>
      </c>
      <c r="M165" s="111"/>
    </row>
    <row r="166" spans="2:13" s="17" customFormat="1" ht="12.5" x14ac:dyDescent="0.25">
      <c r="B166" s="21" t="s">
        <v>45</v>
      </c>
      <c r="C166" s="23">
        <v>3230</v>
      </c>
      <c r="D166" s="17" t="s">
        <v>46</v>
      </c>
      <c r="E166" s="29" t="s">
        <v>14</v>
      </c>
      <c r="F166" s="29"/>
      <c r="G166" s="45" t="s">
        <v>297</v>
      </c>
      <c r="H166" s="61" t="s">
        <v>108</v>
      </c>
      <c r="I166" s="77" t="s">
        <v>170</v>
      </c>
      <c r="J166" s="29">
        <v>2013</v>
      </c>
      <c r="K166" s="24" t="s">
        <v>85</v>
      </c>
      <c r="L166" s="29" t="s">
        <v>279</v>
      </c>
      <c r="M166" s="110"/>
    </row>
    <row r="167" spans="2:13" s="17" customFormat="1" ht="12.5" x14ac:dyDescent="0.25">
      <c r="B167" s="21" t="s">
        <v>45</v>
      </c>
      <c r="C167" s="23">
        <v>3240</v>
      </c>
      <c r="D167" s="17" t="s">
        <v>46</v>
      </c>
      <c r="E167" s="17" t="s">
        <v>15</v>
      </c>
      <c r="G167" s="40" t="s">
        <v>294</v>
      </c>
      <c r="H167" s="60" t="s">
        <v>76</v>
      </c>
      <c r="I167" s="77" t="s">
        <v>170</v>
      </c>
      <c r="J167" s="17">
        <v>1980</v>
      </c>
      <c r="K167" s="24" t="s">
        <v>85</v>
      </c>
      <c r="L167" s="29" t="s">
        <v>279</v>
      </c>
      <c r="M167" s="110"/>
    </row>
    <row r="168" spans="2:13" s="17" customFormat="1" ht="12.5" x14ac:dyDescent="0.25">
      <c r="B168" s="21" t="s">
        <v>45</v>
      </c>
      <c r="C168" s="23">
        <v>3241</v>
      </c>
      <c r="D168" s="17" t="s">
        <v>46</v>
      </c>
      <c r="E168" s="17" t="s">
        <v>15</v>
      </c>
      <c r="G168" s="40" t="s">
        <v>295</v>
      </c>
      <c r="H168" s="60" t="s">
        <v>76</v>
      </c>
      <c r="I168" s="77" t="s">
        <v>170</v>
      </c>
      <c r="J168" s="17">
        <v>2017</v>
      </c>
      <c r="K168" s="24" t="s">
        <v>85</v>
      </c>
      <c r="L168" s="29" t="s">
        <v>279</v>
      </c>
      <c r="M168" s="110"/>
    </row>
    <row r="169" spans="2:13" s="17" customFormat="1" ht="25" x14ac:dyDescent="0.25">
      <c r="B169" s="21" t="s">
        <v>45</v>
      </c>
      <c r="C169" s="23">
        <v>3250</v>
      </c>
      <c r="D169" s="17" t="s">
        <v>46</v>
      </c>
      <c r="E169" s="21" t="s">
        <v>16</v>
      </c>
      <c r="F169" s="21"/>
      <c r="G169" s="40" t="s">
        <v>148</v>
      </c>
      <c r="H169" s="48" t="s">
        <v>76</v>
      </c>
      <c r="I169" s="64">
        <f>191+78</f>
        <v>269</v>
      </c>
      <c r="J169" s="27">
        <v>1980</v>
      </c>
      <c r="K169" s="31" t="s">
        <v>86</v>
      </c>
      <c r="L169" s="29" t="s">
        <v>279</v>
      </c>
      <c r="M169" s="110"/>
    </row>
    <row r="170" spans="2:13" s="17" customFormat="1" ht="12.5" x14ac:dyDescent="0.25">
      <c r="B170" s="21" t="s">
        <v>45</v>
      </c>
      <c r="C170" s="23">
        <v>3251</v>
      </c>
      <c r="D170" s="17" t="s">
        <v>46</v>
      </c>
      <c r="E170" s="21" t="s">
        <v>16</v>
      </c>
      <c r="F170" s="21"/>
      <c r="G170" s="40" t="s">
        <v>134</v>
      </c>
      <c r="H170" s="48" t="s">
        <v>76</v>
      </c>
      <c r="I170" s="64">
        <v>32</v>
      </c>
      <c r="J170" s="78" t="s">
        <v>149</v>
      </c>
      <c r="K170" s="31" t="s">
        <v>86</v>
      </c>
      <c r="L170" s="29" t="s">
        <v>279</v>
      </c>
      <c r="M170" s="110"/>
    </row>
    <row r="171" spans="2:13" s="17" customFormat="1" ht="25" x14ac:dyDescent="0.25">
      <c r="B171" s="21" t="s">
        <v>45</v>
      </c>
      <c r="C171" s="23">
        <v>3270</v>
      </c>
      <c r="D171" s="17" t="s">
        <v>46</v>
      </c>
      <c r="E171" s="17" t="s">
        <v>18</v>
      </c>
      <c r="G171" s="40" t="s">
        <v>150</v>
      </c>
      <c r="H171" s="60" t="s">
        <v>76</v>
      </c>
      <c r="I171" s="64">
        <f>249+121+36</f>
        <v>406</v>
      </c>
      <c r="J171" s="27">
        <v>1980</v>
      </c>
      <c r="K171" s="24" t="s">
        <v>86</v>
      </c>
      <c r="L171" s="29" t="s">
        <v>279</v>
      </c>
      <c r="M171" s="110"/>
    </row>
    <row r="172" spans="2:13" s="17" customFormat="1" ht="25" x14ac:dyDescent="0.25">
      <c r="B172" s="21" t="s">
        <v>45</v>
      </c>
      <c r="C172" s="23">
        <v>3271</v>
      </c>
      <c r="D172" s="17" t="s">
        <v>46</v>
      </c>
      <c r="E172" s="17" t="s">
        <v>18</v>
      </c>
      <c r="G172" s="40" t="s">
        <v>139</v>
      </c>
      <c r="H172" s="48" t="s">
        <v>76</v>
      </c>
      <c r="I172" s="64">
        <f>46+43</f>
        <v>89</v>
      </c>
      <c r="J172" s="76">
        <v>2005</v>
      </c>
      <c r="K172" s="24" t="s">
        <v>86</v>
      </c>
      <c r="L172" s="29" t="s">
        <v>279</v>
      </c>
      <c r="M172" s="110"/>
    </row>
    <row r="173" spans="2:13" s="17" customFormat="1" ht="12.5" x14ac:dyDescent="0.25">
      <c r="B173" s="21" t="s">
        <v>45</v>
      </c>
      <c r="C173" s="23">
        <v>3280</v>
      </c>
      <c r="D173" s="17" t="s">
        <v>46</v>
      </c>
      <c r="E173" s="17" t="s">
        <v>8</v>
      </c>
      <c r="G173" s="33" t="s">
        <v>3</v>
      </c>
      <c r="H173" s="60" t="s">
        <v>76</v>
      </c>
      <c r="I173" s="64">
        <v>468</v>
      </c>
      <c r="J173" s="17">
        <v>1979</v>
      </c>
      <c r="K173" s="24" t="s">
        <v>86</v>
      </c>
      <c r="L173" s="29" t="s">
        <v>279</v>
      </c>
      <c r="M173" s="110"/>
    </row>
    <row r="174" spans="2:13" s="17" customFormat="1" ht="13.5" customHeight="1" x14ac:dyDescent="0.25">
      <c r="B174" s="21" t="s">
        <v>45</v>
      </c>
      <c r="C174" s="23">
        <v>3290</v>
      </c>
      <c r="D174" s="17" t="s">
        <v>46</v>
      </c>
      <c r="E174" s="17" t="s">
        <v>19</v>
      </c>
      <c r="G174" s="40" t="s">
        <v>248</v>
      </c>
      <c r="H174" s="61"/>
      <c r="I174" s="22"/>
      <c r="K174" s="20"/>
      <c r="L174" s="29" t="s">
        <v>279</v>
      </c>
      <c r="M174" s="32"/>
    </row>
    <row r="175" spans="2:13" s="17" customFormat="1" ht="25" x14ac:dyDescent="0.25">
      <c r="B175" s="18" t="s">
        <v>47</v>
      </c>
      <c r="C175" s="19">
        <v>3300</v>
      </c>
      <c r="D175" s="18" t="s">
        <v>48</v>
      </c>
      <c r="E175" s="18" t="s">
        <v>59</v>
      </c>
      <c r="F175" s="18"/>
      <c r="G175" s="49" t="s">
        <v>104</v>
      </c>
      <c r="H175" s="69"/>
      <c r="I175" s="22"/>
      <c r="K175" s="20"/>
      <c r="L175" s="29" t="s">
        <v>279</v>
      </c>
      <c r="M175" s="40" t="s">
        <v>355</v>
      </c>
    </row>
    <row r="176" spans="2:13" s="17" customFormat="1" ht="37.5" x14ac:dyDescent="0.25">
      <c r="B176" s="21" t="s">
        <v>47</v>
      </c>
      <c r="C176" s="23">
        <v>3310</v>
      </c>
      <c r="D176" s="17" t="s">
        <v>48</v>
      </c>
      <c r="E176" s="17" t="s">
        <v>4</v>
      </c>
      <c r="G176" s="40" t="s">
        <v>384</v>
      </c>
      <c r="H176" s="60" t="s">
        <v>76</v>
      </c>
      <c r="I176" s="145">
        <f>1730+1356</f>
        <v>3086</v>
      </c>
      <c r="J176" s="17">
        <v>2019</v>
      </c>
      <c r="K176" s="24" t="s">
        <v>85</v>
      </c>
      <c r="L176" s="29" t="s">
        <v>279</v>
      </c>
      <c r="M176" s="40" t="s">
        <v>355</v>
      </c>
    </row>
    <row r="177" spans="2:13" s="17" customFormat="1" ht="12.5" x14ac:dyDescent="0.25">
      <c r="B177" s="21" t="s">
        <v>47</v>
      </c>
      <c r="C177" s="23">
        <v>3340</v>
      </c>
      <c r="D177" s="61" t="s">
        <v>48</v>
      </c>
      <c r="E177" s="61" t="s">
        <v>15</v>
      </c>
      <c r="G177" s="40" t="s">
        <v>385</v>
      </c>
      <c r="H177" s="60" t="s">
        <v>76</v>
      </c>
      <c r="I177" s="28" t="s">
        <v>170</v>
      </c>
      <c r="J177" s="17">
        <v>2019</v>
      </c>
      <c r="K177" s="24" t="s">
        <v>85</v>
      </c>
      <c r="L177" s="29" t="s">
        <v>279</v>
      </c>
      <c r="M177" s="40"/>
    </row>
    <row r="178" spans="2:13" s="17" customFormat="1" ht="25" x14ac:dyDescent="0.25">
      <c r="B178" s="21" t="s">
        <v>47</v>
      </c>
      <c r="C178" s="23">
        <v>3350</v>
      </c>
      <c r="D178" s="17" t="s">
        <v>48</v>
      </c>
      <c r="E178" s="29" t="s">
        <v>16</v>
      </c>
      <c r="G178" s="40" t="s">
        <v>357</v>
      </c>
      <c r="H178" s="60" t="s">
        <v>76</v>
      </c>
      <c r="I178" s="145">
        <f>ROUND(3*3.2*15-2*3.2*3,0)+1</f>
        <v>126</v>
      </c>
      <c r="J178" s="17">
        <v>2019</v>
      </c>
      <c r="K178" s="24" t="s">
        <v>85</v>
      </c>
      <c r="L178" s="29" t="s">
        <v>279</v>
      </c>
    </row>
    <row r="179" spans="2:13" s="17" customFormat="1" ht="23.25" customHeight="1" x14ac:dyDescent="0.25">
      <c r="B179" s="21" t="s">
        <v>47</v>
      </c>
      <c r="C179" s="23">
        <v>3370</v>
      </c>
      <c r="D179" s="17" t="s">
        <v>48</v>
      </c>
      <c r="E179" s="17" t="s">
        <v>18</v>
      </c>
      <c r="G179" s="40" t="s">
        <v>356</v>
      </c>
      <c r="H179" s="60" t="s">
        <v>76</v>
      </c>
      <c r="I179" s="145">
        <f>113+57</f>
        <v>170</v>
      </c>
      <c r="J179">
        <v>2019</v>
      </c>
      <c r="K179" s="24" t="s">
        <v>86</v>
      </c>
      <c r="L179" s="29" t="s">
        <v>279</v>
      </c>
      <c r="M179" s="33"/>
    </row>
    <row r="180" spans="2:13" s="17" customFormat="1" ht="23.25" customHeight="1" x14ac:dyDescent="0.25">
      <c r="B180" s="21" t="s">
        <v>47</v>
      </c>
      <c r="C180" s="23">
        <v>3371</v>
      </c>
      <c r="D180" s="17" t="s">
        <v>48</v>
      </c>
      <c r="E180" s="17" t="s">
        <v>18</v>
      </c>
      <c r="G180" s="40" t="s">
        <v>358</v>
      </c>
      <c r="H180" s="60" t="s">
        <v>76</v>
      </c>
      <c r="I180" s="145">
        <v>22</v>
      </c>
      <c r="J180">
        <v>2019</v>
      </c>
      <c r="K180" s="24" t="s">
        <v>86</v>
      </c>
      <c r="L180" s="29" t="s">
        <v>279</v>
      </c>
      <c r="M180" s="33"/>
    </row>
    <row r="181" spans="2:13" s="17" customFormat="1" ht="25" x14ac:dyDescent="0.25">
      <c r="B181" s="21" t="s">
        <v>47</v>
      </c>
      <c r="C181" s="23">
        <v>3380</v>
      </c>
      <c r="D181" s="17" t="s">
        <v>48</v>
      </c>
      <c r="E181" s="17" t="s">
        <v>8</v>
      </c>
      <c r="G181" s="40" t="s">
        <v>359</v>
      </c>
      <c r="H181" s="60" t="s">
        <v>76</v>
      </c>
      <c r="I181" s="145">
        <f>ROUND(3*3.2*15+2*3.2*3,0)+2</f>
        <v>165</v>
      </c>
      <c r="J181">
        <v>2019</v>
      </c>
      <c r="K181" s="24" t="s">
        <v>86</v>
      </c>
      <c r="L181" s="29" t="s">
        <v>279</v>
      </c>
      <c r="M181" s="32"/>
    </row>
    <row r="182" spans="2:13" s="17" customFormat="1" ht="13.5" customHeight="1" x14ac:dyDescent="0.25">
      <c r="B182" s="21" t="s">
        <v>47</v>
      </c>
      <c r="C182" s="23">
        <v>3390</v>
      </c>
      <c r="D182" s="17" t="s">
        <v>48</v>
      </c>
      <c r="E182" s="17" t="s">
        <v>19</v>
      </c>
      <c r="G182" s="40" t="s">
        <v>248</v>
      </c>
      <c r="H182" s="61"/>
      <c r="I182" s="22"/>
      <c r="K182" s="20"/>
      <c r="L182" s="29" t="s">
        <v>279</v>
      </c>
      <c r="M182" s="32"/>
    </row>
    <row r="183" spans="2:13" s="17" customFormat="1" ht="23" x14ac:dyDescent="0.25">
      <c r="B183" s="18" t="s">
        <v>49</v>
      </c>
      <c r="C183" s="19">
        <v>3400</v>
      </c>
      <c r="D183" s="18" t="s">
        <v>50</v>
      </c>
      <c r="E183" s="18" t="s">
        <v>59</v>
      </c>
      <c r="F183" s="18"/>
      <c r="G183" s="49" t="s">
        <v>104</v>
      </c>
      <c r="H183" s="69"/>
      <c r="I183" s="22"/>
      <c r="K183" s="20"/>
      <c r="L183" s="29" t="s">
        <v>279</v>
      </c>
      <c r="M183" s="110" t="s">
        <v>241</v>
      </c>
    </row>
    <row r="184" spans="2:13" s="17" customFormat="1" ht="37.5" x14ac:dyDescent="0.25">
      <c r="B184" s="21" t="s">
        <v>49</v>
      </c>
      <c r="C184" s="23">
        <v>3410</v>
      </c>
      <c r="D184" s="17" t="s">
        <v>50</v>
      </c>
      <c r="E184" s="17" t="s">
        <v>4</v>
      </c>
      <c r="G184" s="40" t="s">
        <v>152</v>
      </c>
      <c r="H184" s="60" t="s">
        <v>76</v>
      </c>
      <c r="I184" s="63">
        <f>2246+45+938+619</f>
        <v>3848</v>
      </c>
      <c r="J184" s="29" t="s">
        <v>151</v>
      </c>
      <c r="K184" s="24" t="s">
        <v>85</v>
      </c>
      <c r="L184" s="29" t="s">
        <v>279</v>
      </c>
      <c r="M184" s="110"/>
    </row>
    <row r="185" spans="2:13" s="17" customFormat="1" ht="23.25" customHeight="1" x14ac:dyDescent="0.25">
      <c r="B185" s="21" t="s">
        <v>49</v>
      </c>
      <c r="C185" s="23">
        <v>3430</v>
      </c>
      <c r="D185" s="17" t="s">
        <v>50</v>
      </c>
      <c r="E185" s="17" t="s">
        <v>14</v>
      </c>
      <c r="G185" s="40" t="s">
        <v>360</v>
      </c>
      <c r="H185" s="48" t="s">
        <v>95</v>
      </c>
      <c r="I185" s="22">
        <f>ROUND(6.14*27.63,0)</f>
        <v>170</v>
      </c>
      <c r="J185" s="17">
        <v>2019</v>
      </c>
      <c r="K185" s="31" t="s">
        <v>85</v>
      </c>
      <c r="L185" s="29" t="s">
        <v>279</v>
      </c>
      <c r="M185" s="32"/>
    </row>
    <row r="186" spans="2:13" s="17" customFormat="1" ht="25" x14ac:dyDescent="0.25">
      <c r="B186" s="21" t="s">
        <v>49</v>
      </c>
      <c r="C186" s="23">
        <v>3440</v>
      </c>
      <c r="D186" s="17" t="s">
        <v>50</v>
      </c>
      <c r="E186" s="17" t="s">
        <v>15</v>
      </c>
      <c r="G186" s="40" t="s">
        <v>153</v>
      </c>
      <c r="H186" s="60" t="s">
        <v>76</v>
      </c>
      <c r="I186" s="77" t="s">
        <v>170</v>
      </c>
      <c r="J186" s="17">
        <v>1995</v>
      </c>
      <c r="K186" s="24" t="s">
        <v>85</v>
      </c>
      <c r="L186" s="29" t="s">
        <v>279</v>
      </c>
      <c r="M186" s="110"/>
    </row>
    <row r="187" spans="2:13" s="17" customFormat="1" ht="25" x14ac:dyDescent="0.25">
      <c r="B187" s="21" t="s">
        <v>49</v>
      </c>
      <c r="C187" s="23">
        <v>3450</v>
      </c>
      <c r="D187" s="17" t="s">
        <v>50</v>
      </c>
      <c r="E187" s="29" t="s">
        <v>16</v>
      </c>
      <c r="F187" s="59" t="s">
        <v>210</v>
      </c>
      <c r="G187" s="40" t="s">
        <v>130</v>
      </c>
      <c r="H187" s="60" t="s">
        <v>76</v>
      </c>
      <c r="I187" s="64">
        <f>565/2</f>
        <v>282.5</v>
      </c>
      <c r="J187" s="39">
        <v>2009</v>
      </c>
      <c r="K187" s="31" t="s">
        <v>86</v>
      </c>
      <c r="L187" s="29" t="s">
        <v>279</v>
      </c>
      <c r="M187" s="110"/>
    </row>
    <row r="188" spans="2:13" s="17" customFormat="1" ht="25" x14ac:dyDescent="0.25">
      <c r="B188" s="21" t="s">
        <v>49</v>
      </c>
      <c r="C188" s="23">
        <v>3480</v>
      </c>
      <c r="D188" s="17" t="s">
        <v>50</v>
      </c>
      <c r="E188" s="29" t="s">
        <v>8</v>
      </c>
      <c r="F188" s="29" t="s">
        <v>129</v>
      </c>
      <c r="G188" s="40" t="s">
        <v>131</v>
      </c>
      <c r="H188" s="60" t="s">
        <v>76</v>
      </c>
      <c r="I188" s="64">
        <f>565/2</f>
        <v>282.5</v>
      </c>
      <c r="J188" s="39">
        <v>2009</v>
      </c>
      <c r="K188" s="24" t="s">
        <v>86</v>
      </c>
      <c r="L188" s="29" t="s">
        <v>279</v>
      </c>
      <c r="M188" s="110"/>
    </row>
    <row r="189" spans="2:13" s="17" customFormat="1" ht="13.5" customHeight="1" x14ac:dyDescent="0.25">
      <c r="B189" s="21" t="s">
        <v>49</v>
      </c>
      <c r="C189" s="23">
        <v>3490</v>
      </c>
      <c r="D189" s="17" t="s">
        <v>50</v>
      </c>
      <c r="E189" s="17" t="s">
        <v>19</v>
      </c>
      <c r="G189" s="40" t="s">
        <v>248</v>
      </c>
      <c r="H189" s="61"/>
      <c r="I189" s="22"/>
      <c r="K189" s="20"/>
      <c r="L189" s="29" t="s">
        <v>279</v>
      </c>
      <c r="M189" s="32"/>
    </row>
    <row r="190" spans="2:13" s="17" customFormat="1" ht="25" x14ac:dyDescent="0.25">
      <c r="B190" s="18" t="s">
        <v>51</v>
      </c>
      <c r="C190" s="19">
        <v>3500</v>
      </c>
      <c r="D190" s="18" t="s">
        <v>52</v>
      </c>
      <c r="E190" s="18" t="s">
        <v>59</v>
      </c>
      <c r="F190" s="18"/>
      <c r="G190" s="49" t="s">
        <v>104</v>
      </c>
      <c r="H190" s="69"/>
      <c r="I190" s="22"/>
      <c r="K190" s="20"/>
      <c r="L190" s="29" t="s">
        <v>279</v>
      </c>
      <c r="M190" s="40" t="s">
        <v>237</v>
      </c>
    </row>
    <row r="191" spans="2:13" s="17" customFormat="1" ht="25" x14ac:dyDescent="0.25">
      <c r="B191" s="21" t="s">
        <v>51</v>
      </c>
      <c r="C191" s="23">
        <v>3510</v>
      </c>
      <c r="D191" s="17" t="s">
        <v>52</v>
      </c>
      <c r="E191" s="17" t="s">
        <v>4</v>
      </c>
      <c r="G191" s="40" t="s">
        <v>132</v>
      </c>
      <c r="H191" s="60" t="s">
        <v>76</v>
      </c>
      <c r="I191" s="72">
        <f>1931+919</f>
        <v>2850</v>
      </c>
      <c r="J191" s="88">
        <v>1984</v>
      </c>
      <c r="K191" s="24" t="s">
        <v>85</v>
      </c>
      <c r="L191" s="29" t="s">
        <v>279</v>
      </c>
      <c r="M191" s="40"/>
    </row>
    <row r="192" spans="2:13" s="17" customFormat="1" ht="27" customHeight="1" x14ac:dyDescent="0.25">
      <c r="B192" s="21" t="s">
        <v>51</v>
      </c>
      <c r="C192" s="23">
        <v>3512</v>
      </c>
      <c r="D192" s="17" t="s">
        <v>52</v>
      </c>
      <c r="E192" s="17" t="s">
        <v>4</v>
      </c>
      <c r="G192" s="40" t="s">
        <v>133</v>
      </c>
      <c r="H192" s="60" t="s">
        <v>76</v>
      </c>
      <c r="I192" s="72">
        <f>378+385</f>
        <v>763</v>
      </c>
      <c r="J192" s="17">
        <v>2004</v>
      </c>
      <c r="K192" s="24" t="s">
        <v>85</v>
      </c>
      <c r="L192" s="29" t="s">
        <v>279</v>
      </c>
      <c r="M192" s="40"/>
    </row>
    <row r="193" spans="2:13" s="17" customFormat="1" ht="12.5" x14ac:dyDescent="0.25">
      <c r="B193" s="21" t="s">
        <v>51</v>
      </c>
      <c r="C193" s="23">
        <v>3540</v>
      </c>
      <c r="D193" s="17" t="s">
        <v>52</v>
      </c>
      <c r="E193" s="17" t="s">
        <v>15</v>
      </c>
      <c r="G193" s="33" t="s">
        <v>83</v>
      </c>
      <c r="H193" s="60" t="s">
        <v>76</v>
      </c>
      <c r="I193" s="72">
        <v>427</v>
      </c>
      <c r="J193" s="88">
        <v>1982</v>
      </c>
      <c r="K193" s="24" t="s">
        <v>85</v>
      </c>
      <c r="L193" s="29" t="s">
        <v>279</v>
      </c>
      <c r="M193" s="40"/>
    </row>
    <row r="194" spans="2:13" s="17" customFormat="1" ht="37.5" x14ac:dyDescent="0.25">
      <c r="B194" s="21" t="s">
        <v>51</v>
      </c>
      <c r="C194" s="23">
        <v>3550</v>
      </c>
      <c r="D194" s="17" t="s">
        <v>52</v>
      </c>
      <c r="E194" s="29" t="s">
        <v>16</v>
      </c>
      <c r="F194" s="59" t="s">
        <v>210</v>
      </c>
      <c r="G194" s="40" t="s">
        <v>185</v>
      </c>
      <c r="H194" s="60" t="s">
        <v>76</v>
      </c>
      <c r="I194" s="72">
        <f>557/2+0.5</f>
        <v>279</v>
      </c>
      <c r="J194" s="17">
        <v>2010</v>
      </c>
      <c r="K194" s="31" t="s">
        <v>86</v>
      </c>
      <c r="L194" s="29" t="s">
        <v>279</v>
      </c>
      <c r="M194" s="33"/>
    </row>
    <row r="195" spans="2:13" s="17" customFormat="1" ht="12.5" x14ac:dyDescent="0.25">
      <c r="B195" s="21" t="s">
        <v>51</v>
      </c>
      <c r="C195" s="23">
        <v>3551</v>
      </c>
      <c r="D195" s="17" t="s">
        <v>52</v>
      </c>
      <c r="E195" s="29" t="s">
        <v>16</v>
      </c>
      <c r="F195" s="29"/>
      <c r="G195" s="40" t="s">
        <v>182</v>
      </c>
      <c r="H195" s="60" t="s">
        <v>76</v>
      </c>
      <c r="I195" s="72">
        <v>22</v>
      </c>
      <c r="J195" s="29" t="s">
        <v>67</v>
      </c>
      <c r="K195" s="31" t="s">
        <v>86</v>
      </c>
      <c r="L195" s="29" t="s">
        <v>279</v>
      </c>
      <c r="M195" s="33"/>
    </row>
    <row r="196" spans="2:13" s="17" customFormat="1" ht="25" x14ac:dyDescent="0.25">
      <c r="B196" s="21" t="s">
        <v>51</v>
      </c>
      <c r="C196" s="23">
        <v>3570</v>
      </c>
      <c r="D196" s="17" t="s">
        <v>52</v>
      </c>
      <c r="E196" s="17" t="s">
        <v>18</v>
      </c>
      <c r="G196" s="40" t="s">
        <v>138</v>
      </c>
      <c r="H196" s="60" t="s">
        <v>76</v>
      </c>
      <c r="I196" s="72">
        <f>2*285</f>
        <v>570</v>
      </c>
      <c r="J196" s="17">
        <v>1996</v>
      </c>
      <c r="K196" s="24" t="s">
        <v>86</v>
      </c>
      <c r="L196" s="29" t="s">
        <v>279</v>
      </c>
      <c r="M196" s="33"/>
    </row>
    <row r="197" spans="2:13" s="17" customFormat="1" ht="12.5" x14ac:dyDescent="0.25">
      <c r="B197" s="21" t="s">
        <v>51</v>
      </c>
      <c r="C197" s="23">
        <v>3571</v>
      </c>
      <c r="D197" s="17" t="s">
        <v>52</v>
      </c>
      <c r="E197" s="17" t="s">
        <v>18</v>
      </c>
      <c r="G197" s="40" t="s">
        <v>285</v>
      </c>
      <c r="H197" s="60" t="s">
        <v>76</v>
      </c>
      <c r="I197" s="83">
        <v>13</v>
      </c>
      <c r="J197" s="61">
        <v>2018</v>
      </c>
      <c r="K197" s="31" t="s">
        <v>86</v>
      </c>
      <c r="L197" s="29" t="s">
        <v>279</v>
      </c>
      <c r="M197" s="110"/>
    </row>
    <row r="198" spans="2:13" s="17" customFormat="1" ht="37.5" x14ac:dyDescent="0.25">
      <c r="B198" s="21" t="s">
        <v>51</v>
      </c>
      <c r="C198" s="23">
        <v>3580</v>
      </c>
      <c r="D198" s="17" t="s">
        <v>52</v>
      </c>
      <c r="E198" s="29" t="s">
        <v>8</v>
      </c>
      <c r="F198" s="17" t="s">
        <v>129</v>
      </c>
      <c r="G198" s="45" t="s">
        <v>186</v>
      </c>
      <c r="H198" s="60" t="s">
        <v>76</v>
      </c>
      <c r="I198" s="72">
        <f>557/2-0.5</f>
        <v>278</v>
      </c>
      <c r="J198" s="17">
        <v>2010</v>
      </c>
      <c r="K198" s="24" t="s">
        <v>86</v>
      </c>
      <c r="L198" s="29" t="s">
        <v>279</v>
      </c>
      <c r="M198" s="32"/>
    </row>
    <row r="199" spans="2:13" s="17" customFormat="1" ht="13.5" customHeight="1" x14ac:dyDescent="0.25">
      <c r="B199" s="21" t="s">
        <v>51</v>
      </c>
      <c r="C199" s="23">
        <v>3590</v>
      </c>
      <c r="D199" s="17" t="s">
        <v>52</v>
      </c>
      <c r="E199" s="17" t="s">
        <v>19</v>
      </c>
      <c r="G199" s="40" t="s">
        <v>248</v>
      </c>
      <c r="H199" s="61"/>
      <c r="I199" s="22"/>
      <c r="K199" s="20"/>
      <c r="L199" s="29" t="s">
        <v>279</v>
      </c>
      <c r="M199" s="32"/>
    </row>
    <row r="200" spans="2:13" s="17" customFormat="1" ht="23" x14ac:dyDescent="0.25">
      <c r="B200" s="18" t="s">
        <v>53</v>
      </c>
      <c r="C200" s="19">
        <v>3600</v>
      </c>
      <c r="D200" s="18" t="s">
        <v>386</v>
      </c>
      <c r="E200" s="18" t="s">
        <v>59</v>
      </c>
      <c r="F200" s="18"/>
      <c r="G200" s="49" t="s">
        <v>104</v>
      </c>
      <c r="H200" s="69"/>
      <c r="I200" s="22"/>
      <c r="K200" s="20"/>
      <c r="L200" s="29" t="s">
        <v>281</v>
      </c>
      <c r="M200" s="110" t="s">
        <v>283</v>
      </c>
    </row>
    <row r="201" spans="2:13" s="17" customFormat="1" ht="12.5" x14ac:dyDescent="0.25">
      <c r="B201" s="21" t="s">
        <v>53</v>
      </c>
      <c r="C201" s="23">
        <v>3610</v>
      </c>
      <c r="D201" s="29" t="s">
        <v>386</v>
      </c>
      <c r="E201" s="17" t="s">
        <v>4</v>
      </c>
      <c r="G201" s="40" t="s">
        <v>175</v>
      </c>
      <c r="H201" s="60" t="s">
        <v>76</v>
      </c>
      <c r="I201" s="72">
        <f>2611+1330+379</f>
        <v>4320</v>
      </c>
      <c r="J201" s="29" t="s">
        <v>203</v>
      </c>
      <c r="K201" s="24" t="s">
        <v>85</v>
      </c>
      <c r="L201" s="29" t="s">
        <v>281</v>
      </c>
      <c r="M201" s="110"/>
    </row>
    <row r="202" spans="2:13" s="17" customFormat="1" ht="12.5" x14ac:dyDescent="0.25">
      <c r="B202" s="21" t="s">
        <v>53</v>
      </c>
      <c r="C202" s="23">
        <v>3611</v>
      </c>
      <c r="D202" s="29" t="s">
        <v>386</v>
      </c>
      <c r="E202" s="17" t="s">
        <v>4</v>
      </c>
      <c r="G202" s="40" t="s">
        <v>174</v>
      </c>
      <c r="H202" s="60" t="s">
        <v>76</v>
      </c>
      <c r="I202" s="72">
        <v>70</v>
      </c>
      <c r="J202" s="17">
        <v>1966</v>
      </c>
      <c r="K202" s="31" t="s">
        <v>100</v>
      </c>
      <c r="L202" s="29" t="s">
        <v>281</v>
      </c>
      <c r="M202" s="110"/>
    </row>
    <row r="203" spans="2:13" s="17" customFormat="1" ht="39" customHeight="1" x14ac:dyDescent="0.25">
      <c r="B203" s="21" t="s">
        <v>53</v>
      </c>
      <c r="C203" s="23">
        <v>3620</v>
      </c>
      <c r="D203" s="29" t="s">
        <v>386</v>
      </c>
      <c r="E203" s="17" t="s">
        <v>13</v>
      </c>
      <c r="G203" s="40" t="s">
        <v>388</v>
      </c>
      <c r="H203" s="61" t="s">
        <v>6</v>
      </c>
      <c r="I203" s="75">
        <f>54+18</f>
        <v>72</v>
      </c>
      <c r="J203" s="42">
        <v>2015</v>
      </c>
      <c r="K203" s="31" t="s">
        <v>85</v>
      </c>
      <c r="L203" s="29" t="s">
        <v>281</v>
      </c>
      <c r="M203" s="45" t="s">
        <v>253</v>
      </c>
    </row>
    <row r="204" spans="2:13" s="17" customFormat="1" ht="12.5" x14ac:dyDescent="0.25">
      <c r="B204" s="21" t="s">
        <v>53</v>
      </c>
      <c r="C204" s="23">
        <v>3640</v>
      </c>
      <c r="D204" s="29" t="s">
        <v>386</v>
      </c>
      <c r="E204" s="17" t="s">
        <v>15</v>
      </c>
      <c r="G204" s="40" t="s">
        <v>172</v>
      </c>
      <c r="H204" s="48" t="s">
        <v>97</v>
      </c>
      <c r="I204" s="63" t="s">
        <v>170</v>
      </c>
      <c r="J204" s="17">
        <v>2011</v>
      </c>
      <c r="K204" s="31" t="s">
        <v>85</v>
      </c>
      <c r="L204" s="29" t="s">
        <v>281</v>
      </c>
      <c r="M204" s="110"/>
    </row>
    <row r="205" spans="2:13" s="17" customFormat="1" ht="12.5" x14ac:dyDescent="0.25">
      <c r="B205" s="21" t="s">
        <v>53</v>
      </c>
      <c r="C205" s="23">
        <v>3680</v>
      </c>
      <c r="D205" s="29" t="s">
        <v>386</v>
      </c>
      <c r="E205" s="29" t="s">
        <v>8</v>
      </c>
      <c r="F205" s="17" t="s">
        <v>209</v>
      </c>
      <c r="G205" s="40" t="s">
        <v>183</v>
      </c>
      <c r="H205" s="60" t="s">
        <v>76</v>
      </c>
      <c r="I205" s="63">
        <v>413</v>
      </c>
      <c r="J205" s="17">
        <v>2012</v>
      </c>
      <c r="K205" s="24" t="s">
        <v>86</v>
      </c>
      <c r="L205" s="29" t="s">
        <v>281</v>
      </c>
      <c r="M205" s="110"/>
    </row>
    <row r="206" spans="2:13" s="17" customFormat="1" ht="25" x14ac:dyDescent="0.25">
      <c r="B206" s="21" t="s">
        <v>53</v>
      </c>
      <c r="C206" s="23">
        <v>3681</v>
      </c>
      <c r="D206" s="29" t="s">
        <v>386</v>
      </c>
      <c r="E206" s="29" t="s">
        <v>3</v>
      </c>
      <c r="G206" s="40" t="s">
        <v>390</v>
      </c>
      <c r="H206" s="61" t="s">
        <v>6</v>
      </c>
      <c r="I206" s="75">
        <v>231</v>
      </c>
      <c r="J206" s="42">
        <v>2015</v>
      </c>
      <c r="K206" s="31" t="s">
        <v>86</v>
      </c>
      <c r="L206" s="29" t="s">
        <v>281</v>
      </c>
      <c r="M206" s="112" t="s">
        <v>253</v>
      </c>
    </row>
    <row r="207" spans="2:13" s="17" customFormat="1" ht="13.5" customHeight="1" x14ac:dyDescent="0.25">
      <c r="B207" s="21" t="s">
        <v>53</v>
      </c>
      <c r="C207" s="23">
        <v>3690</v>
      </c>
      <c r="D207" s="29" t="s">
        <v>386</v>
      </c>
      <c r="E207" s="17" t="s">
        <v>19</v>
      </c>
      <c r="G207" s="40" t="s">
        <v>248</v>
      </c>
      <c r="H207" s="61"/>
      <c r="I207" s="22"/>
      <c r="K207" s="20"/>
      <c r="L207" s="29" t="s">
        <v>281</v>
      </c>
      <c r="M207" s="32"/>
    </row>
    <row r="208" spans="2:13" s="17" customFormat="1" x14ac:dyDescent="0.25">
      <c r="B208" s="18" t="s">
        <v>193</v>
      </c>
      <c r="C208" s="19">
        <v>4200</v>
      </c>
      <c r="D208" s="18" t="s">
        <v>194</v>
      </c>
      <c r="E208" s="18" t="s">
        <v>59</v>
      </c>
      <c r="F208" s="18"/>
      <c r="G208" s="49" t="s">
        <v>104</v>
      </c>
      <c r="H208" s="69"/>
      <c r="I208" s="22"/>
      <c r="K208" s="20"/>
      <c r="L208" s="29" t="s">
        <v>278</v>
      </c>
      <c r="M208" s="40"/>
    </row>
    <row r="209" spans="2:13" s="17" customFormat="1" ht="53.5" customHeight="1" x14ac:dyDescent="0.25">
      <c r="B209" s="29" t="s">
        <v>193</v>
      </c>
      <c r="C209" s="23">
        <v>4210</v>
      </c>
      <c r="D209" s="29" t="s">
        <v>194</v>
      </c>
      <c r="E209" s="17" t="s">
        <v>4</v>
      </c>
      <c r="G209" s="40" t="s">
        <v>387</v>
      </c>
      <c r="H209" s="69"/>
      <c r="I209" s="22"/>
      <c r="K209" s="20"/>
      <c r="L209" s="29"/>
      <c r="M209" s="40"/>
    </row>
    <row r="210" spans="2:13" s="17" customFormat="1" ht="12.5" x14ac:dyDescent="0.25">
      <c r="B210" s="29" t="s">
        <v>193</v>
      </c>
      <c r="C210" s="23">
        <v>4221</v>
      </c>
      <c r="D210" s="29" t="s">
        <v>194</v>
      </c>
      <c r="E210" s="29" t="s">
        <v>13</v>
      </c>
      <c r="G210" s="45" t="s">
        <v>389</v>
      </c>
      <c r="H210" s="61"/>
      <c r="I210" s="48"/>
      <c r="J210" s="113"/>
      <c r="K210" s="93"/>
      <c r="L210" s="48"/>
      <c r="M210" s="45"/>
    </row>
    <row r="211" spans="2:13" s="17" customFormat="1" ht="12.5" x14ac:dyDescent="0.25">
      <c r="B211" s="29" t="s">
        <v>193</v>
      </c>
      <c r="C211" s="23">
        <v>4280</v>
      </c>
      <c r="D211" s="29" t="s">
        <v>194</v>
      </c>
      <c r="E211" s="29" t="s">
        <v>3</v>
      </c>
      <c r="G211" s="45" t="s">
        <v>391</v>
      </c>
      <c r="H211" s="61"/>
      <c r="I211" s="75"/>
      <c r="J211" s="42"/>
      <c r="K211" s="31"/>
      <c r="L211" s="29"/>
      <c r="M211" s="112"/>
    </row>
    <row r="212" spans="2:13" s="17" customFormat="1" ht="23" x14ac:dyDescent="0.25">
      <c r="B212" s="18" t="s">
        <v>54</v>
      </c>
      <c r="C212" s="19">
        <v>3700</v>
      </c>
      <c r="D212" s="18" t="s">
        <v>55</v>
      </c>
      <c r="E212" s="18" t="s">
        <v>59</v>
      </c>
      <c r="F212" s="18"/>
      <c r="G212" s="49" t="s">
        <v>104</v>
      </c>
      <c r="H212" s="69"/>
      <c r="I212" s="22"/>
      <c r="K212" s="20"/>
      <c r="L212" s="29" t="s">
        <v>278</v>
      </c>
      <c r="M212" s="110" t="s">
        <v>238</v>
      </c>
    </row>
    <row r="213" spans="2:13" s="17" customFormat="1" ht="23" x14ac:dyDescent="0.25">
      <c r="B213" s="21" t="s">
        <v>54</v>
      </c>
      <c r="C213" s="23">
        <v>3710</v>
      </c>
      <c r="D213" s="17" t="s">
        <v>55</v>
      </c>
      <c r="E213" s="17" t="s">
        <v>4</v>
      </c>
      <c r="G213" s="40" t="s">
        <v>173</v>
      </c>
      <c r="H213" s="60" t="s">
        <v>76</v>
      </c>
      <c r="I213" s="63">
        <f>2789+53</f>
        <v>2842</v>
      </c>
      <c r="J213" s="17">
        <v>1987</v>
      </c>
      <c r="K213" s="24" t="s">
        <v>85</v>
      </c>
      <c r="L213" s="29" t="s">
        <v>278</v>
      </c>
      <c r="M213" s="110" t="s">
        <v>238</v>
      </c>
    </row>
    <row r="214" spans="2:13" s="17" customFormat="1" ht="12.5" x14ac:dyDescent="0.25">
      <c r="B214" s="21" t="s">
        <v>54</v>
      </c>
      <c r="C214" s="23">
        <v>3720</v>
      </c>
      <c r="D214" s="17" t="s">
        <v>55</v>
      </c>
      <c r="E214" s="17" t="s">
        <v>13</v>
      </c>
      <c r="G214" s="32" t="s">
        <v>7</v>
      </c>
      <c r="H214" s="60" t="s">
        <v>76</v>
      </c>
      <c r="I214" s="63">
        <v>273</v>
      </c>
      <c r="J214" s="17">
        <v>2000</v>
      </c>
      <c r="K214" s="24" t="s">
        <v>85</v>
      </c>
      <c r="L214" s="29" t="s">
        <v>278</v>
      </c>
      <c r="M214" s="110"/>
    </row>
    <row r="215" spans="2:13" s="17" customFormat="1" ht="25" x14ac:dyDescent="0.25">
      <c r="B215" s="21" t="s">
        <v>54</v>
      </c>
      <c r="C215" s="23">
        <v>3721</v>
      </c>
      <c r="D215" s="17" t="s">
        <v>55</v>
      </c>
      <c r="E215" s="17" t="s">
        <v>13</v>
      </c>
      <c r="G215" s="40" t="s">
        <v>361</v>
      </c>
      <c r="H215" s="60" t="s">
        <v>76</v>
      </c>
      <c r="I215" s="63">
        <f>183+122</f>
        <v>305</v>
      </c>
      <c r="J215" s="17">
        <v>1979</v>
      </c>
      <c r="K215" s="24" t="s">
        <v>85</v>
      </c>
      <c r="L215" s="29" t="s">
        <v>278</v>
      </c>
      <c r="M215" s="110"/>
    </row>
    <row r="216" spans="2:13" s="17" customFormat="1" ht="37.5" x14ac:dyDescent="0.25">
      <c r="B216" s="21" t="s">
        <v>54</v>
      </c>
      <c r="C216" s="23">
        <v>3721</v>
      </c>
      <c r="D216" s="17" t="s">
        <v>55</v>
      </c>
      <c r="E216" s="29" t="s">
        <v>13</v>
      </c>
      <c r="F216" s="29" t="s">
        <v>174</v>
      </c>
      <c r="G216" s="40" t="s">
        <v>362</v>
      </c>
      <c r="H216" s="60" t="s">
        <v>76</v>
      </c>
      <c r="I216" s="63">
        <v>115</v>
      </c>
      <c r="J216" s="17">
        <v>1979</v>
      </c>
      <c r="K216" s="31" t="s">
        <v>100</v>
      </c>
      <c r="L216" s="29" t="s">
        <v>278</v>
      </c>
      <c r="M216" s="110"/>
    </row>
    <row r="217" spans="2:13" s="17" customFormat="1" ht="30.65" customHeight="1" x14ac:dyDescent="0.25">
      <c r="B217" s="21" t="s">
        <v>54</v>
      </c>
      <c r="C217" s="23">
        <v>3750</v>
      </c>
      <c r="D217" s="17" t="s">
        <v>55</v>
      </c>
      <c r="E217" s="29" t="s">
        <v>16</v>
      </c>
      <c r="F217" s="29" t="s">
        <v>207</v>
      </c>
      <c r="G217" s="40" t="s">
        <v>123</v>
      </c>
      <c r="H217" s="60" t="s">
        <v>76</v>
      </c>
      <c r="I217" s="63">
        <v>572</v>
      </c>
      <c r="J217" s="17">
        <v>1978</v>
      </c>
      <c r="K217" s="24" t="s">
        <v>86</v>
      </c>
      <c r="L217" s="29" t="s">
        <v>278</v>
      </c>
      <c r="M217" s="110"/>
    </row>
    <row r="218" spans="2:13" s="17" customFormat="1" ht="25" x14ac:dyDescent="0.25">
      <c r="B218" s="21" t="s">
        <v>54</v>
      </c>
      <c r="C218" s="23">
        <v>3751</v>
      </c>
      <c r="D218" s="17" t="s">
        <v>55</v>
      </c>
      <c r="E218" s="29" t="s">
        <v>16</v>
      </c>
      <c r="F218" s="29" t="s">
        <v>207</v>
      </c>
      <c r="G218" s="40" t="s">
        <v>254</v>
      </c>
      <c r="H218" s="60" t="s">
        <v>76</v>
      </c>
      <c r="I218" s="63">
        <v>304</v>
      </c>
      <c r="J218" s="17">
        <v>2016</v>
      </c>
      <c r="K218" s="24" t="s">
        <v>86</v>
      </c>
      <c r="L218" s="29" t="s">
        <v>278</v>
      </c>
      <c r="M218" s="110"/>
    </row>
    <row r="219" spans="2:13" s="17" customFormat="1" ht="12.5" x14ac:dyDescent="0.25">
      <c r="B219" s="21" t="s">
        <v>54</v>
      </c>
      <c r="C219" s="23">
        <v>3770</v>
      </c>
      <c r="D219" s="17" t="s">
        <v>55</v>
      </c>
      <c r="E219" s="17" t="s">
        <v>18</v>
      </c>
      <c r="G219" s="40" t="s">
        <v>128</v>
      </c>
      <c r="H219" s="61"/>
      <c r="I219" s="63">
        <v>23</v>
      </c>
      <c r="J219" s="29" t="s">
        <v>117</v>
      </c>
      <c r="K219" s="20" t="s">
        <v>86</v>
      </c>
      <c r="L219" s="29" t="s">
        <v>278</v>
      </c>
      <c r="M219" s="110"/>
    </row>
    <row r="220" spans="2:13" s="17" customFormat="1" ht="13.5" customHeight="1" x14ac:dyDescent="0.25">
      <c r="B220" s="21" t="s">
        <v>54</v>
      </c>
      <c r="C220" s="23">
        <v>3790</v>
      </c>
      <c r="D220" s="17" t="s">
        <v>55</v>
      </c>
      <c r="E220" s="17" t="s">
        <v>19</v>
      </c>
      <c r="G220" s="40" t="s">
        <v>248</v>
      </c>
      <c r="H220" s="61"/>
      <c r="I220" s="22"/>
      <c r="K220" s="20"/>
      <c r="L220" s="29" t="s">
        <v>278</v>
      </c>
      <c r="M220" s="32"/>
    </row>
    <row r="221" spans="2:13" s="17" customFormat="1" ht="37.5" x14ac:dyDescent="0.25">
      <c r="B221" s="21" t="s">
        <v>54</v>
      </c>
      <c r="C221" s="23">
        <v>3795</v>
      </c>
      <c r="D221" s="17" t="s">
        <v>55</v>
      </c>
      <c r="E221" s="29" t="s">
        <v>9</v>
      </c>
      <c r="F221" s="29"/>
      <c r="G221" s="40" t="s">
        <v>184</v>
      </c>
      <c r="H221" s="48" t="s">
        <v>76</v>
      </c>
      <c r="I221" s="63">
        <f>62+47+22+23</f>
        <v>154</v>
      </c>
      <c r="J221" s="17">
        <v>1990</v>
      </c>
      <c r="K221" s="31" t="s">
        <v>94</v>
      </c>
      <c r="L221" s="29" t="s">
        <v>393</v>
      </c>
      <c r="M221" s="110" t="s">
        <v>239</v>
      </c>
    </row>
    <row r="222" spans="2:13" s="17" customFormat="1" ht="25" x14ac:dyDescent="0.25">
      <c r="B222" s="18" t="s">
        <v>311</v>
      </c>
      <c r="C222" s="19">
        <v>3800</v>
      </c>
      <c r="D222" s="18" t="s">
        <v>56</v>
      </c>
      <c r="E222" s="18" t="s">
        <v>59</v>
      </c>
      <c r="F222" s="18"/>
      <c r="G222" s="49" t="s">
        <v>104</v>
      </c>
      <c r="H222" s="69"/>
      <c r="I222" s="22"/>
      <c r="K222" s="20"/>
      <c r="L222" s="18" t="s">
        <v>281</v>
      </c>
      <c r="M222" s="40" t="s">
        <v>313</v>
      </c>
    </row>
    <row r="223" spans="2:13" s="17" customFormat="1" ht="25.5" x14ac:dyDescent="0.25">
      <c r="B223" s="29" t="s">
        <v>312</v>
      </c>
      <c r="C223" s="84">
        <v>3810</v>
      </c>
      <c r="D223" s="17" t="s">
        <v>56</v>
      </c>
      <c r="E223" s="17" t="s">
        <v>4</v>
      </c>
      <c r="G223" s="45" t="s">
        <v>352</v>
      </c>
      <c r="H223" s="60" t="s">
        <v>76</v>
      </c>
      <c r="I223" s="47">
        <v>1770</v>
      </c>
      <c r="J223" s="114" t="s">
        <v>314</v>
      </c>
      <c r="K223" s="24" t="s">
        <v>85</v>
      </c>
      <c r="L223" s="29" t="s">
        <v>278</v>
      </c>
      <c r="M223" s="40"/>
    </row>
    <row r="224" spans="2:13" s="17" customFormat="1" ht="13.5" customHeight="1" x14ac:dyDescent="0.25">
      <c r="B224" s="29" t="s">
        <v>312</v>
      </c>
      <c r="C224" s="84">
        <v>3890</v>
      </c>
      <c r="D224" s="17" t="s">
        <v>56</v>
      </c>
      <c r="E224" s="17" t="s">
        <v>19</v>
      </c>
      <c r="G224" s="40" t="s">
        <v>310</v>
      </c>
      <c r="H224" s="61"/>
      <c r="I224" s="22"/>
      <c r="K224" s="20"/>
      <c r="L224" s="29" t="s">
        <v>281</v>
      </c>
      <c r="M224" s="32"/>
    </row>
    <row r="225" spans="2:13" s="17" customFormat="1" ht="34.5" customHeight="1" x14ac:dyDescent="0.25">
      <c r="B225" s="18" t="s">
        <v>57</v>
      </c>
      <c r="C225" s="19">
        <v>3900</v>
      </c>
      <c r="D225" s="18" t="s">
        <v>58</v>
      </c>
      <c r="E225" s="18" t="s">
        <v>59</v>
      </c>
      <c r="F225" s="18"/>
      <c r="G225" s="49" t="s">
        <v>104</v>
      </c>
      <c r="H225" s="69"/>
      <c r="I225" s="22"/>
      <c r="K225" s="20"/>
      <c r="L225" s="18" t="s">
        <v>279</v>
      </c>
      <c r="M225" s="110" t="s">
        <v>240</v>
      </c>
    </row>
    <row r="226" spans="2:13" s="17" customFormat="1" ht="37.5" x14ac:dyDescent="0.25">
      <c r="B226" s="21" t="s">
        <v>57</v>
      </c>
      <c r="C226" s="23">
        <v>3910</v>
      </c>
      <c r="D226" s="17" t="s">
        <v>58</v>
      </c>
      <c r="E226" s="17" t="s">
        <v>4</v>
      </c>
      <c r="G226" s="45" t="s">
        <v>341</v>
      </c>
      <c r="H226" s="60" t="s">
        <v>76</v>
      </c>
      <c r="I226" s="64">
        <f>2151+1224+809</f>
        <v>4184</v>
      </c>
      <c r="J226" s="3">
        <v>2017</v>
      </c>
      <c r="K226" s="24" t="s">
        <v>85</v>
      </c>
      <c r="L226" s="29" t="s">
        <v>279</v>
      </c>
      <c r="M226" s="110"/>
    </row>
    <row r="227" spans="2:13" s="17" customFormat="1" ht="12.5" x14ac:dyDescent="0.25">
      <c r="B227" s="21" t="s">
        <v>57</v>
      </c>
      <c r="C227" s="23">
        <v>3940</v>
      </c>
      <c r="D227" s="17" t="s">
        <v>58</v>
      </c>
      <c r="E227" s="17" t="s">
        <v>15</v>
      </c>
      <c r="G227" s="40" t="s">
        <v>298</v>
      </c>
      <c r="H227" s="48" t="s">
        <v>98</v>
      </c>
      <c r="I227" s="22" t="s">
        <v>170</v>
      </c>
      <c r="J227" s="17">
        <v>2017</v>
      </c>
      <c r="K227" s="31" t="s">
        <v>85</v>
      </c>
      <c r="L227" s="29" t="s">
        <v>279</v>
      </c>
      <c r="M227" s="110"/>
    </row>
    <row r="228" spans="2:13" s="17" customFormat="1" ht="25" x14ac:dyDescent="0.25">
      <c r="B228" s="21" t="s">
        <v>57</v>
      </c>
      <c r="C228" s="23">
        <v>3950</v>
      </c>
      <c r="D228" s="17" t="s">
        <v>58</v>
      </c>
      <c r="E228" s="21" t="s">
        <v>16</v>
      </c>
      <c r="F228" s="29" t="s">
        <v>207</v>
      </c>
      <c r="G228" s="40" t="s">
        <v>288</v>
      </c>
      <c r="H228" s="48" t="s">
        <v>98</v>
      </c>
      <c r="I228" s="62">
        <v>127</v>
      </c>
      <c r="J228" s="17">
        <v>2017</v>
      </c>
      <c r="K228" s="31" t="s">
        <v>86</v>
      </c>
      <c r="L228" s="29" t="s">
        <v>279</v>
      </c>
      <c r="M228" s="110"/>
    </row>
    <row r="229" spans="2:13" s="17" customFormat="1" ht="25" x14ac:dyDescent="0.25">
      <c r="B229" s="21" t="s">
        <v>57</v>
      </c>
      <c r="C229" s="23">
        <v>3970</v>
      </c>
      <c r="D229" s="17" t="s">
        <v>58</v>
      </c>
      <c r="E229" s="17" t="s">
        <v>18</v>
      </c>
      <c r="G229" s="40" t="s">
        <v>340</v>
      </c>
      <c r="H229" s="60" t="s">
        <v>76</v>
      </c>
      <c r="I229" s="50">
        <f>80+78</f>
        <v>158</v>
      </c>
      <c r="J229" s="17">
        <v>2017</v>
      </c>
      <c r="K229" s="24" t="s">
        <v>86</v>
      </c>
      <c r="L229" s="29" t="s">
        <v>279</v>
      </c>
      <c r="M229" s="110"/>
    </row>
    <row r="230" spans="2:13" s="17" customFormat="1" ht="12.5" x14ac:dyDescent="0.25">
      <c r="B230" s="21" t="s">
        <v>57</v>
      </c>
      <c r="C230" s="23">
        <v>3971</v>
      </c>
      <c r="D230" s="17" t="s">
        <v>58</v>
      </c>
      <c r="E230" s="17" t="s">
        <v>18</v>
      </c>
      <c r="G230" s="40" t="s">
        <v>287</v>
      </c>
      <c r="H230" s="60" t="s">
        <v>76</v>
      </c>
      <c r="I230" s="51">
        <f>ROUND(4.36*3,0)+1</f>
        <v>14</v>
      </c>
      <c r="J230" s="17">
        <v>2017</v>
      </c>
      <c r="K230" s="24" t="s">
        <v>86</v>
      </c>
      <c r="L230" s="29" t="s">
        <v>279</v>
      </c>
      <c r="M230" s="110"/>
    </row>
    <row r="231" spans="2:13" s="17" customFormat="1" ht="39.65" customHeight="1" x14ac:dyDescent="0.25">
      <c r="B231" s="21" t="s">
        <v>57</v>
      </c>
      <c r="C231" s="23">
        <v>3980</v>
      </c>
      <c r="D231" s="17" t="s">
        <v>58</v>
      </c>
      <c r="E231" s="29" t="s">
        <v>8</v>
      </c>
      <c r="G231" s="40" t="s">
        <v>289</v>
      </c>
      <c r="H231" s="60" t="s">
        <v>76</v>
      </c>
      <c r="I231" s="50">
        <f>ROUND(14.18*12.36-13,0)</f>
        <v>162</v>
      </c>
      <c r="J231" s="17">
        <v>2017</v>
      </c>
      <c r="K231" s="31" t="s">
        <v>86</v>
      </c>
      <c r="L231" s="29" t="s">
        <v>279</v>
      </c>
      <c r="M231" s="110"/>
    </row>
    <row r="232" spans="2:13" s="17" customFormat="1" ht="13.5" customHeight="1" x14ac:dyDescent="0.25">
      <c r="B232" s="21" t="s">
        <v>57</v>
      </c>
      <c r="C232" s="23">
        <v>3990</v>
      </c>
      <c r="D232" s="17" t="s">
        <v>58</v>
      </c>
      <c r="E232" s="17" t="s">
        <v>19</v>
      </c>
      <c r="G232" s="40" t="s">
        <v>248</v>
      </c>
      <c r="H232" s="61"/>
      <c r="I232" s="22"/>
      <c r="K232" s="20"/>
      <c r="L232" s="29" t="s">
        <v>279</v>
      </c>
      <c r="M232" s="32"/>
    </row>
    <row r="233" spans="2:13" s="17" customFormat="1" x14ac:dyDescent="0.25">
      <c r="B233" s="18" t="s">
        <v>196</v>
      </c>
      <c r="C233" s="19">
        <v>4000</v>
      </c>
      <c r="D233" s="18" t="s">
        <v>215</v>
      </c>
      <c r="E233" s="18" t="s">
        <v>59</v>
      </c>
      <c r="F233" s="18"/>
      <c r="G233" s="49" t="s">
        <v>104</v>
      </c>
      <c r="H233" s="69"/>
      <c r="I233" s="22"/>
      <c r="K233" s="20"/>
      <c r="L233" s="18" t="s">
        <v>282</v>
      </c>
      <c r="M233" s="32"/>
    </row>
    <row r="234" spans="2:13" s="17" customFormat="1" ht="36" x14ac:dyDescent="0.25">
      <c r="B234" s="29" t="s">
        <v>196</v>
      </c>
      <c r="C234" s="84">
        <v>4014</v>
      </c>
      <c r="D234" s="29" t="s">
        <v>215</v>
      </c>
      <c r="E234" s="43" t="s">
        <v>13</v>
      </c>
      <c r="F234" s="18"/>
      <c r="G234" s="82" t="s">
        <v>370</v>
      </c>
      <c r="H234" s="48" t="s">
        <v>98</v>
      </c>
      <c r="I234" s="22">
        <f>672+672+492+108</f>
        <v>1944</v>
      </c>
      <c r="J234" s="59" t="s">
        <v>344</v>
      </c>
      <c r="K234" s="31" t="s">
        <v>99</v>
      </c>
      <c r="L234" s="29" t="s">
        <v>282</v>
      </c>
      <c r="M234" s="40" t="s">
        <v>345</v>
      </c>
    </row>
    <row r="235" spans="2:13" s="17" customFormat="1" ht="37.5" x14ac:dyDescent="0.25">
      <c r="B235" s="29" t="s">
        <v>196</v>
      </c>
      <c r="C235" s="23">
        <v>4041</v>
      </c>
      <c r="D235" s="29" t="s">
        <v>215</v>
      </c>
      <c r="E235" s="17" t="s">
        <v>15</v>
      </c>
      <c r="G235" s="45" t="s">
        <v>121</v>
      </c>
      <c r="H235" s="60" t="s">
        <v>76</v>
      </c>
      <c r="I235" s="47">
        <v>462</v>
      </c>
      <c r="J235" s="17">
        <v>1964</v>
      </c>
      <c r="K235" s="24" t="s">
        <v>85</v>
      </c>
      <c r="L235" s="29" t="s">
        <v>363</v>
      </c>
      <c r="M235" s="40" t="s">
        <v>220</v>
      </c>
    </row>
    <row r="245" spans="2:13" s="17" customFormat="1" ht="12.5" x14ac:dyDescent="0.25">
      <c r="B245" s="29"/>
      <c r="C245" s="23"/>
      <c r="G245" s="45"/>
      <c r="H245" s="60"/>
      <c r="I245" s="60"/>
      <c r="K245" s="24"/>
      <c r="L245" s="29"/>
      <c r="M245" s="32"/>
    </row>
    <row r="246" spans="2:13" ht="23.25" customHeight="1" x14ac:dyDescent="0.3">
      <c r="M246" s="15"/>
    </row>
    <row r="247" spans="2:13" ht="23.25" customHeight="1" x14ac:dyDescent="0.3">
      <c r="M247" s="15"/>
    </row>
    <row r="248" spans="2:13" ht="23.25" customHeight="1" x14ac:dyDescent="0.3">
      <c r="M248" s="15"/>
    </row>
    <row r="249" spans="2:13" ht="23.25" customHeight="1" x14ac:dyDescent="0.3">
      <c r="M249" s="15"/>
    </row>
    <row r="250" spans="2:13" ht="23.25" customHeight="1" x14ac:dyDescent="0.3">
      <c r="M250" s="15"/>
    </row>
    <row r="251" spans="2:13" ht="23.25" customHeight="1" x14ac:dyDescent="0.3">
      <c r="M251" s="15"/>
    </row>
    <row r="252" spans="2:13" ht="23.25" customHeight="1" x14ac:dyDescent="0.3">
      <c r="M252" s="15"/>
    </row>
    <row r="253" spans="2:13" ht="23.25" customHeight="1" x14ac:dyDescent="0.3">
      <c r="M253" s="15"/>
    </row>
    <row r="254" spans="2:13" ht="23.25" customHeight="1" x14ac:dyDescent="0.3">
      <c r="M254" s="15"/>
    </row>
    <row r="255" spans="2:13" ht="23.25" customHeight="1" x14ac:dyDescent="0.3">
      <c r="M255" s="15"/>
    </row>
    <row r="256" spans="2:13" ht="23.25" customHeight="1" x14ac:dyDescent="0.3">
      <c r="M256" s="15"/>
    </row>
    <row r="257" spans="7:13" ht="23.25" customHeight="1" x14ac:dyDescent="0.3">
      <c r="M257" s="15"/>
    </row>
    <row r="258" spans="7:13" ht="23.25" customHeight="1" x14ac:dyDescent="0.3">
      <c r="M258" s="15"/>
    </row>
    <row r="259" spans="7:13" x14ac:dyDescent="0.3">
      <c r="G259" s="53"/>
      <c r="H259" s="70"/>
      <c r="I259" s="74"/>
    </row>
    <row r="260" spans="7:13" x14ac:dyDescent="0.3">
      <c r="G260" s="53"/>
      <c r="H260" s="70"/>
      <c r="I260" s="87"/>
    </row>
    <row r="261" spans="7:13" x14ac:dyDescent="0.3">
      <c r="G261" s="53"/>
      <c r="H261" s="70"/>
      <c r="I261" s="53"/>
    </row>
    <row r="262" spans="7:13" x14ac:dyDescent="0.3">
      <c r="G262" s="54"/>
      <c r="H262" s="71"/>
      <c r="I262" s="55"/>
    </row>
    <row r="263" spans="7:13" x14ac:dyDescent="0.3">
      <c r="G263" s="53"/>
      <c r="H263" s="70"/>
      <c r="I263" s="53"/>
    </row>
    <row r="264" spans="7:13" x14ac:dyDescent="0.3">
      <c r="G264" s="53"/>
      <c r="H264" s="70"/>
      <c r="I264" s="53"/>
    </row>
    <row r="265" spans="7:13" x14ac:dyDescent="0.3">
      <c r="G265" s="53"/>
      <c r="H265" s="70"/>
      <c r="I265" s="53"/>
    </row>
    <row r="266" spans="7:13" x14ac:dyDescent="0.3">
      <c r="G266" s="53"/>
      <c r="H266" s="70"/>
      <c r="I266" s="53"/>
    </row>
    <row r="267" spans="7:13" x14ac:dyDescent="0.3">
      <c r="G267" s="53"/>
      <c r="H267" s="70"/>
      <c r="I267" s="53"/>
    </row>
    <row r="268" spans="7:13" x14ac:dyDescent="0.3">
      <c r="G268" s="53"/>
      <c r="H268" s="70"/>
      <c r="I268" s="53"/>
    </row>
    <row r="269" spans="7:13" x14ac:dyDescent="0.3">
      <c r="G269" s="53"/>
      <c r="H269" s="70"/>
      <c r="I269" s="53"/>
    </row>
    <row r="270" spans="7:13" x14ac:dyDescent="0.3">
      <c r="G270" s="53"/>
      <c r="H270" s="70"/>
      <c r="I270" s="53"/>
    </row>
    <row r="271" spans="7:13" x14ac:dyDescent="0.3">
      <c r="G271" s="53"/>
      <c r="H271" s="70"/>
      <c r="I271" s="53"/>
    </row>
    <row r="272" spans="7:13" x14ac:dyDescent="0.3">
      <c r="G272" s="53"/>
      <c r="H272" s="70"/>
      <c r="I272" s="53"/>
    </row>
    <row r="273" spans="7:9" x14ac:dyDescent="0.3">
      <c r="G273" s="53"/>
      <c r="H273" s="70"/>
      <c r="I273" s="53"/>
    </row>
  </sheetData>
  <sheetProtection sort="0" autoFilter="0" pivotTables="0"/>
  <autoFilter ref="B4:M258">
    <sortState ref="B11:U364">
      <sortCondition ref="C9:C364"/>
    </sortState>
  </autoFilter>
  <conditionalFormatting sqref="G1">
    <cfRule type="cellIs" dxfId="1" priority="44" operator="equal">
      <formula>"---controleveld bouwvergunningen---"</formula>
    </cfRule>
    <cfRule type="cellIs" dxfId="0" priority="45" operator="equal">
      <formula>"let op!! Bouwvergunning(en) naderen einddatum!!"</formula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38" orientation="landscape" r:id="rId1"/>
  <headerFooter alignWithMargins="0">
    <oddFooter>&amp;L&amp;F
&amp;A&amp;CPg &amp;P/&amp;N&amp;RPrint: &amp;D
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T9"/>
  <sheetViews>
    <sheetView showGridLines="0" zoomScale="85" zoomScaleNormal="85" workbookViewId="0">
      <selection activeCell="U9" sqref="U9"/>
    </sheetView>
  </sheetViews>
  <sheetFormatPr defaultRowHeight="12.5" x14ac:dyDescent="0.25"/>
  <cols>
    <col min="1" max="4" width="2.54296875" customWidth="1"/>
    <col min="5" max="5" width="2.54296875" style="115" customWidth="1"/>
    <col min="6" max="9" width="2.54296875" customWidth="1"/>
    <col min="10" max="10" width="2.7265625" customWidth="1"/>
    <col min="11" max="12" width="2.54296875" customWidth="1"/>
    <col min="13" max="28" width="2.7265625" customWidth="1"/>
    <col min="29" max="29" width="6.453125" customWidth="1"/>
    <col min="30" max="30" width="6.1796875" customWidth="1"/>
    <col min="31" max="31" width="3.7265625" bestFit="1" customWidth="1"/>
    <col min="32" max="32" width="2.7265625" customWidth="1"/>
    <col min="33" max="33" width="6.1796875" bestFit="1" customWidth="1"/>
    <col min="34" max="34" width="3.26953125" customWidth="1"/>
    <col min="35" max="45" width="2.7265625" customWidth="1"/>
  </cols>
  <sheetData>
    <row r="3" spans="5:46" ht="14.5" customHeight="1" x14ac:dyDescent="0.25"/>
    <row r="4" spans="5:46" s="130" customFormat="1" ht="225.65" customHeight="1" x14ac:dyDescent="0.25">
      <c r="E4" s="129"/>
      <c r="J4" s="132" t="s">
        <v>330</v>
      </c>
      <c r="K4" s="133"/>
      <c r="L4" s="133"/>
      <c r="M4" s="132" t="s">
        <v>329</v>
      </c>
      <c r="N4" s="132" t="s">
        <v>331</v>
      </c>
      <c r="O4" s="133"/>
      <c r="P4" s="133"/>
      <c r="Q4" s="133"/>
      <c r="S4" s="132" t="s">
        <v>332</v>
      </c>
      <c r="T4" s="133"/>
      <c r="U4" s="133"/>
      <c r="V4" s="133"/>
      <c r="W4" s="136"/>
      <c r="X4" s="131"/>
      <c r="Y4" s="137"/>
      <c r="Z4" s="132" t="s">
        <v>333</v>
      </c>
      <c r="AA4" s="133"/>
      <c r="AB4" s="133"/>
      <c r="AC4" s="132" t="s">
        <v>343</v>
      </c>
      <c r="AD4" s="132" t="s">
        <v>342</v>
      </c>
      <c r="AE4" s="132" t="s">
        <v>334</v>
      </c>
      <c r="AF4" s="133"/>
      <c r="AG4" s="132" t="s">
        <v>335</v>
      </c>
      <c r="AH4" s="132"/>
      <c r="AI4" s="132" t="s">
        <v>337</v>
      </c>
      <c r="AJ4" s="133"/>
      <c r="AK4" s="133"/>
      <c r="AL4" s="133"/>
      <c r="AM4" s="136"/>
      <c r="AN4" s="131"/>
      <c r="AO4" s="137"/>
      <c r="AP4" s="141" t="s">
        <v>336</v>
      </c>
      <c r="AQ4" s="133"/>
      <c r="AR4" s="133"/>
      <c r="AS4" s="133"/>
    </row>
    <row r="5" spans="5:46" s="128" customFormat="1" ht="55.5" x14ac:dyDescent="0.25">
      <c r="E5" s="127"/>
      <c r="J5" s="134">
        <v>43313</v>
      </c>
      <c r="K5" s="135"/>
      <c r="L5" s="135"/>
      <c r="M5" s="134">
        <v>43340</v>
      </c>
      <c r="N5" s="134">
        <v>43709</v>
      </c>
      <c r="O5" s="135"/>
      <c r="P5" s="135"/>
      <c r="Q5" s="135"/>
      <c r="R5" s="138">
        <v>43374</v>
      </c>
      <c r="S5" s="134">
        <v>43377</v>
      </c>
      <c r="T5" s="135"/>
      <c r="U5" s="135"/>
      <c r="V5" s="135"/>
      <c r="W5" s="135"/>
      <c r="X5" s="135"/>
      <c r="Y5" s="135"/>
      <c r="Z5" s="134">
        <v>43435</v>
      </c>
      <c r="AA5" s="135"/>
      <c r="AB5" s="135"/>
      <c r="AC5" s="138">
        <v>43465</v>
      </c>
      <c r="AD5" s="134">
        <v>43472</v>
      </c>
      <c r="AE5" s="134">
        <v>43480</v>
      </c>
      <c r="AF5" s="135"/>
      <c r="AG5" s="134">
        <v>43496</v>
      </c>
      <c r="AH5" s="138">
        <v>43497</v>
      </c>
      <c r="AI5" s="134">
        <v>43511</v>
      </c>
      <c r="AJ5" s="135"/>
      <c r="AK5" s="135"/>
      <c r="AL5" s="135"/>
      <c r="AM5" s="135"/>
      <c r="AN5" s="135"/>
      <c r="AO5" s="135"/>
      <c r="AP5" s="142">
        <v>43556</v>
      </c>
      <c r="AQ5" s="135"/>
      <c r="AR5" s="135"/>
      <c r="AS5" s="135"/>
    </row>
    <row r="6" spans="5:46" s="128" customFormat="1" ht="15" x14ac:dyDescent="0.25">
      <c r="E6" s="127"/>
      <c r="J6" s="134"/>
      <c r="K6" s="135"/>
      <c r="L6" s="135"/>
      <c r="M6" s="134"/>
      <c r="N6" s="134"/>
      <c r="O6" s="135"/>
      <c r="P6" s="135"/>
      <c r="Q6" s="135"/>
      <c r="R6" s="138"/>
      <c r="S6" s="134"/>
      <c r="T6" s="135"/>
      <c r="U6" s="135"/>
      <c r="V6" s="135"/>
      <c r="W6" s="135"/>
      <c r="X6" s="135"/>
      <c r="Y6" s="135"/>
      <c r="Z6" s="134"/>
      <c r="AA6" s="135"/>
      <c r="AB6" s="135"/>
      <c r="AC6" s="134"/>
      <c r="AD6" s="138"/>
      <c r="AE6" s="134"/>
      <c r="AF6" s="135"/>
      <c r="AG6" s="134"/>
      <c r="AH6" s="134"/>
      <c r="AI6" s="139" t="s">
        <v>339</v>
      </c>
      <c r="AJ6" s="135"/>
      <c r="AK6" s="135"/>
      <c r="AL6" s="135"/>
      <c r="AM6" s="135"/>
      <c r="AN6" s="135"/>
      <c r="AO6" s="135"/>
      <c r="AP6" s="134"/>
      <c r="AQ6" s="135"/>
      <c r="AR6" s="135"/>
      <c r="AS6" s="135"/>
    </row>
    <row r="7" spans="5:46" x14ac:dyDescent="0.25">
      <c r="J7" s="122"/>
      <c r="K7" s="122"/>
      <c r="L7" s="122"/>
      <c r="M7" s="122"/>
      <c r="N7" s="122"/>
      <c r="O7" s="122"/>
      <c r="P7" s="122"/>
      <c r="Q7" s="122"/>
      <c r="R7" s="126" t="s">
        <v>327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123"/>
      <c r="AF7" s="123"/>
      <c r="AG7" s="123"/>
      <c r="AH7" s="123"/>
      <c r="AI7" s="123"/>
      <c r="AJ7" s="124" t="s">
        <v>326</v>
      </c>
      <c r="AK7" s="123"/>
      <c r="AL7" s="123"/>
      <c r="AM7" s="123"/>
      <c r="AN7" s="123"/>
      <c r="AO7" s="123"/>
      <c r="AP7" s="123"/>
      <c r="AQ7" s="123"/>
      <c r="AR7" s="123"/>
      <c r="AS7" s="123"/>
    </row>
    <row r="8" spans="5:46" x14ac:dyDescent="0.25">
      <c r="J8" s="118" t="s">
        <v>318</v>
      </c>
      <c r="K8" s="119"/>
      <c r="L8" s="118"/>
      <c r="M8" s="119"/>
      <c r="N8" s="120" t="s">
        <v>319</v>
      </c>
      <c r="O8" s="121"/>
      <c r="P8" s="121"/>
      <c r="Q8" s="121"/>
      <c r="R8" s="118" t="s">
        <v>320</v>
      </c>
      <c r="S8" s="119"/>
      <c r="T8" s="119"/>
      <c r="U8" s="119"/>
      <c r="V8" s="120" t="s">
        <v>321</v>
      </c>
      <c r="W8" s="121"/>
      <c r="X8" s="121"/>
      <c r="Y8" s="121"/>
      <c r="Z8" s="118" t="s">
        <v>322</v>
      </c>
      <c r="AA8" s="119"/>
      <c r="AB8" s="119"/>
      <c r="AC8" s="119"/>
      <c r="AD8" s="120" t="s">
        <v>323</v>
      </c>
      <c r="AE8" s="121"/>
      <c r="AF8" s="121"/>
      <c r="AG8" s="121"/>
      <c r="AH8" s="118" t="s">
        <v>324</v>
      </c>
      <c r="AI8" s="119"/>
      <c r="AJ8" s="119"/>
      <c r="AK8" s="119"/>
      <c r="AL8" s="120" t="s">
        <v>325</v>
      </c>
      <c r="AM8" s="121"/>
      <c r="AN8" s="121"/>
      <c r="AO8" s="121"/>
      <c r="AP8" s="118" t="s">
        <v>307</v>
      </c>
      <c r="AQ8" s="119"/>
      <c r="AR8" s="119"/>
      <c r="AS8" s="119"/>
      <c r="AT8" s="117"/>
    </row>
    <row r="9" spans="5:46" s="116" customFormat="1" ht="156" customHeight="1" x14ac:dyDescent="0.25">
      <c r="E9" s="125"/>
      <c r="R9" s="46" t="s">
        <v>338</v>
      </c>
      <c r="AB9" s="46"/>
      <c r="AC9" s="143" t="s">
        <v>350</v>
      </c>
      <c r="AF9" s="140"/>
      <c r="AH9" s="46" t="s">
        <v>351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5" zoomScaleNormal="85" workbookViewId="0">
      <selection activeCell="E36" sqref="E36"/>
    </sheetView>
  </sheetViews>
  <sheetFormatPr defaultRowHeight="12.5" x14ac:dyDescent="0.25"/>
  <cols>
    <col min="1" max="1" width="50.81640625" bestFit="1" customWidth="1"/>
    <col min="2" max="2" width="23.26953125" style="97" customWidth="1"/>
    <col min="4" max="4" width="11.54296875" bestFit="1" customWidth="1"/>
    <col min="5" max="5" width="22.26953125" bestFit="1" customWidth="1"/>
  </cols>
  <sheetData>
    <row r="1" spans="1:5" x14ac:dyDescent="0.25">
      <c r="A1" s="13" t="s">
        <v>274</v>
      </c>
      <c r="B1" s="99">
        <v>43101</v>
      </c>
    </row>
    <row r="4" spans="1:5" x14ac:dyDescent="0.25">
      <c r="A4" t="s">
        <v>258</v>
      </c>
      <c r="B4" s="98" t="s">
        <v>299</v>
      </c>
    </row>
    <row r="5" spans="1:5" x14ac:dyDescent="0.25">
      <c r="E5">
        <v>2017</v>
      </c>
    </row>
    <row r="6" spans="1:5" x14ac:dyDescent="0.25">
      <c r="A6" t="s">
        <v>271</v>
      </c>
      <c r="B6" s="98" t="s">
        <v>273</v>
      </c>
      <c r="D6" t="s">
        <v>271</v>
      </c>
      <c r="E6" t="s">
        <v>273</v>
      </c>
    </row>
    <row r="7" spans="1:5" x14ac:dyDescent="0.25">
      <c r="A7" s="12" t="s">
        <v>12</v>
      </c>
      <c r="B7" s="98">
        <v>5653</v>
      </c>
      <c r="D7" s="12" t="s">
        <v>1</v>
      </c>
      <c r="E7" s="98">
        <v>3605.5</v>
      </c>
    </row>
    <row r="8" spans="1:5" x14ac:dyDescent="0.25">
      <c r="A8" s="12" t="s">
        <v>64</v>
      </c>
      <c r="B8" s="98">
        <v>6684</v>
      </c>
      <c r="D8" s="12" t="s">
        <v>257</v>
      </c>
      <c r="E8" s="98">
        <v>180</v>
      </c>
    </row>
    <row r="9" spans="1:5" x14ac:dyDescent="0.25">
      <c r="A9" s="12" t="s">
        <v>61</v>
      </c>
      <c r="B9" s="98">
        <v>3412</v>
      </c>
      <c r="D9" s="12" t="s">
        <v>255</v>
      </c>
      <c r="E9" s="98">
        <v>146832.75169600002</v>
      </c>
    </row>
    <row r="10" spans="1:5" x14ac:dyDescent="0.25">
      <c r="A10" s="12" t="s">
        <v>69</v>
      </c>
      <c r="B10" s="98">
        <v>5879</v>
      </c>
      <c r="D10" s="12" t="s">
        <v>256</v>
      </c>
      <c r="E10" s="98">
        <v>7741.3630769230767</v>
      </c>
    </row>
    <row r="11" spans="1:5" x14ac:dyDescent="0.25">
      <c r="A11" s="12" t="s">
        <v>70</v>
      </c>
      <c r="B11" s="98">
        <v>4901</v>
      </c>
      <c r="D11" s="12" t="s">
        <v>270</v>
      </c>
      <c r="E11" s="98"/>
    </row>
    <row r="12" spans="1:5" x14ac:dyDescent="0.25">
      <c r="A12" s="12" t="s">
        <v>68</v>
      </c>
      <c r="B12" s="98">
        <v>4377</v>
      </c>
      <c r="D12" s="12" t="s">
        <v>272</v>
      </c>
      <c r="E12" s="98">
        <v>158359.61477292309</v>
      </c>
    </row>
    <row r="13" spans="1:5" x14ac:dyDescent="0.25">
      <c r="A13" s="12" t="s">
        <v>24</v>
      </c>
      <c r="B13" s="98">
        <v>6295</v>
      </c>
    </row>
    <row r="14" spans="1:5" x14ac:dyDescent="0.25">
      <c r="A14" s="12" t="s">
        <v>187</v>
      </c>
      <c r="B14" s="98">
        <v>575</v>
      </c>
    </row>
    <row r="15" spans="1:5" x14ac:dyDescent="0.25">
      <c r="A15" s="12" t="s">
        <v>28</v>
      </c>
      <c r="B15" s="98">
        <v>4348</v>
      </c>
    </row>
    <row r="16" spans="1:5" x14ac:dyDescent="0.25">
      <c r="A16" s="12" t="s">
        <v>30</v>
      </c>
      <c r="B16" s="98">
        <v>7564.763696</v>
      </c>
      <c r="D16" s="13" t="s">
        <v>304</v>
      </c>
    </row>
    <row r="17" spans="1:8" x14ac:dyDescent="0.25">
      <c r="A17" s="12" t="s">
        <v>204</v>
      </c>
      <c r="B17" s="98"/>
      <c r="E17" s="101">
        <v>2012</v>
      </c>
      <c r="F17">
        <v>2015</v>
      </c>
      <c r="G17">
        <v>2016</v>
      </c>
      <c r="H17">
        <v>2017</v>
      </c>
    </row>
    <row r="18" spans="1:8" ht="13" x14ac:dyDescent="0.3">
      <c r="A18" s="12" t="s">
        <v>213</v>
      </c>
      <c r="B18" s="98">
        <v>249.32307692307691</v>
      </c>
      <c r="D18" s="102" t="s">
        <v>271</v>
      </c>
      <c r="E18" s="103" t="s">
        <v>273</v>
      </c>
      <c r="F18" s="103" t="s">
        <v>273</v>
      </c>
      <c r="G18" s="102" t="s">
        <v>273</v>
      </c>
    </row>
    <row r="19" spans="1:8" x14ac:dyDescent="0.25">
      <c r="A19" s="12" t="s">
        <v>71</v>
      </c>
      <c r="B19" s="98">
        <v>4397</v>
      </c>
      <c r="D19" s="12" t="s">
        <v>1</v>
      </c>
      <c r="E19" s="97">
        <v>3740.74</v>
      </c>
      <c r="F19" s="97">
        <v>3200.5</v>
      </c>
      <c r="G19" s="100">
        <v>3582.5</v>
      </c>
      <c r="H19" s="100">
        <v>3605.5</v>
      </c>
    </row>
    <row r="20" spans="1:8" x14ac:dyDescent="0.25">
      <c r="A20" s="12" t="s">
        <v>72</v>
      </c>
      <c r="B20" s="98">
        <v>6416</v>
      </c>
      <c r="D20" s="12" t="s">
        <v>257</v>
      </c>
      <c r="E20" s="97">
        <v>180</v>
      </c>
      <c r="F20" s="97">
        <v>180</v>
      </c>
      <c r="G20" s="100">
        <v>180</v>
      </c>
      <c r="H20" s="100">
        <v>180</v>
      </c>
    </row>
    <row r="21" spans="1:8" x14ac:dyDescent="0.25">
      <c r="A21" s="12" t="s">
        <v>34</v>
      </c>
      <c r="B21" s="98">
        <v>4864</v>
      </c>
      <c r="D21" s="12" t="s">
        <v>255</v>
      </c>
      <c r="E21" s="97">
        <v>144091.98800000001</v>
      </c>
      <c r="F21" s="97">
        <v>145763.75169600002</v>
      </c>
      <c r="G21" s="100">
        <v>145269.54209600002</v>
      </c>
      <c r="H21" s="100">
        <v>146832.75169600002</v>
      </c>
    </row>
    <row r="22" spans="1:8" ht="13" x14ac:dyDescent="0.3">
      <c r="A22" s="12" t="s">
        <v>36</v>
      </c>
      <c r="B22" s="98">
        <v>3555</v>
      </c>
      <c r="D22" s="102" t="s">
        <v>275</v>
      </c>
      <c r="E22" s="103">
        <f>SUM(E19:E21)</f>
        <v>148012.728</v>
      </c>
      <c r="F22" s="103">
        <f>SUM(F19:F21)</f>
        <v>149144.25169600002</v>
      </c>
      <c r="G22" s="103">
        <f>SUM(G19:G21)</f>
        <v>149032.04209600002</v>
      </c>
      <c r="H22" s="103">
        <f>SUM(H19:H21)</f>
        <v>150618.25169600002</v>
      </c>
    </row>
    <row r="23" spans="1:8" x14ac:dyDescent="0.25">
      <c r="A23" s="12" t="s">
        <v>38</v>
      </c>
      <c r="B23" s="98">
        <v>8153</v>
      </c>
    </row>
    <row r="24" spans="1:8" x14ac:dyDescent="0.25">
      <c r="A24" s="12" t="s">
        <v>74</v>
      </c>
      <c r="B24" s="98">
        <v>2000</v>
      </c>
    </row>
    <row r="25" spans="1:8" x14ac:dyDescent="0.25">
      <c r="A25" s="12" t="s">
        <v>73</v>
      </c>
      <c r="B25" s="98">
        <v>1033</v>
      </c>
    </row>
    <row r="26" spans="1:8" x14ac:dyDescent="0.25">
      <c r="A26" s="12" t="s">
        <v>40</v>
      </c>
      <c r="B26" s="98">
        <v>7087</v>
      </c>
    </row>
    <row r="27" spans="1:8" x14ac:dyDescent="0.25">
      <c r="A27" s="12" t="s">
        <v>42</v>
      </c>
      <c r="B27" s="98">
        <v>14492</v>
      </c>
    </row>
    <row r="28" spans="1:8" x14ac:dyDescent="0.25">
      <c r="A28" s="12" t="s">
        <v>44</v>
      </c>
      <c r="B28" s="98">
        <v>5341.5</v>
      </c>
    </row>
    <row r="29" spans="1:8" x14ac:dyDescent="0.25">
      <c r="A29" s="12" t="s">
        <v>46</v>
      </c>
      <c r="B29" s="98">
        <v>7886</v>
      </c>
    </row>
    <row r="30" spans="1:8" x14ac:dyDescent="0.25">
      <c r="A30" s="12" t="s">
        <v>48</v>
      </c>
      <c r="B30" s="98">
        <v>5838</v>
      </c>
    </row>
    <row r="31" spans="1:8" x14ac:dyDescent="0.25">
      <c r="A31" s="12" t="s">
        <v>50</v>
      </c>
      <c r="B31" s="98">
        <v>4413</v>
      </c>
    </row>
    <row r="32" spans="1:8" x14ac:dyDescent="0.25">
      <c r="A32" s="12" t="s">
        <v>215</v>
      </c>
      <c r="B32" s="98">
        <v>4913</v>
      </c>
    </row>
    <row r="33" spans="1:2" x14ac:dyDescent="0.25">
      <c r="A33" s="12" t="s">
        <v>52</v>
      </c>
      <c r="B33" s="98">
        <v>5208</v>
      </c>
    </row>
    <row r="34" spans="1:2" x14ac:dyDescent="0.25">
      <c r="A34" s="12" t="s">
        <v>194</v>
      </c>
      <c r="B34" s="98">
        <v>1604.54</v>
      </c>
    </row>
    <row r="35" spans="1:2" x14ac:dyDescent="0.25">
      <c r="A35" s="12" t="s">
        <v>195</v>
      </c>
      <c r="B35" s="98">
        <v>4803</v>
      </c>
    </row>
    <row r="36" spans="1:2" x14ac:dyDescent="0.25">
      <c r="A36" s="12" t="s">
        <v>55</v>
      </c>
      <c r="B36" s="98">
        <v>4588</v>
      </c>
    </row>
    <row r="37" spans="1:2" x14ac:dyDescent="0.25">
      <c r="A37" s="12" t="s">
        <v>56</v>
      </c>
      <c r="B37" s="98">
        <v>7204.4880000000003</v>
      </c>
    </row>
    <row r="38" spans="1:2" x14ac:dyDescent="0.25">
      <c r="A38" s="12" t="s">
        <v>58</v>
      </c>
      <c r="B38" s="98">
        <v>4625</v>
      </c>
    </row>
    <row r="39" spans="1:2" x14ac:dyDescent="0.25">
      <c r="A39" s="12" t="s">
        <v>270</v>
      </c>
      <c r="B39" s="98"/>
    </row>
    <row r="40" spans="1:2" x14ac:dyDescent="0.25">
      <c r="A40" s="12" t="s">
        <v>272</v>
      </c>
      <c r="B40" s="98">
        <v>158359.61477292309</v>
      </c>
    </row>
    <row r="41" spans="1:2" x14ac:dyDescent="0.25">
      <c r="B41"/>
    </row>
    <row r="42" spans="1:2" x14ac:dyDescent="0.25">
      <c r="B42"/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B007C67F9A847839FCBD3555DADE1" ma:contentTypeVersion="17" ma:contentTypeDescription="Een nieuw document maken." ma:contentTypeScope="" ma:versionID="ba22f49ad8fd66d268ae003f46cfbd9d">
  <xsd:schema xmlns:xsd="http://www.w3.org/2001/XMLSchema" xmlns:xs="http://www.w3.org/2001/XMLSchema" xmlns:p="http://schemas.microsoft.com/office/2006/metadata/properties" xmlns:ns2="5a7baa64-63c8-4e50-b88d-0a2b46a4dc7e" xmlns:ns3="90dad8e8-e9f4-4bab-8d98-c1dd60a18116" targetNamespace="http://schemas.microsoft.com/office/2006/metadata/properties" ma:root="true" ma:fieldsID="1c3694ff55ea0757b159aa056aa86e27" ns2:_="" ns3:_="">
    <xsd:import namespace="5a7baa64-63c8-4e50-b88d-0a2b46a4dc7e"/>
    <xsd:import namespace="90dad8e8-e9f4-4bab-8d98-c1dd60a18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baa64-63c8-4e50-b88d-0a2b46a4d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ad8e8-e9f4-4bab-8d98-c1dd60a18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2CCA3-93D0-413F-BC53-7AB85F65E72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90dad8e8-e9f4-4bab-8d98-c1dd60a18116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a7baa64-63c8-4e50-b88d-0a2b46a4dc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10EC41-3517-4300-94A4-58A0AF12D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AD69F-7BDC-48AF-BE82-00AE4C788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baa64-63c8-4e50-b88d-0a2b46a4dc7e"/>
    <ds:schemaRef ds:uri="90dad8e8-e9f4-4bab-8d98-c1dd60a1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Lijst Gebouwenbestand</vt:lpstr>
      <vt:lpstr>tijdlijn</vt:lpstr>
      <vt:lpstr>energie-draaitabel m2 (oud)</vt:lpstr>
      <vt:lpstr>'Lijst Gebouwenbestand'!Afdrukbereik</vt:lpstr>
      <vt:lpstr>'Lijst Gebouwenbestand'!Afdruktitels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Gebouwbestand Wellantcollege</dc:title>
  <dc:creator>Arjen Huiden</dc:creator>
  <cp:lastModifiedBy>Rene de Bruin</cp:lastModifiedBy>
  <cp:lastPrinted>2019-03-01T13:15:40Z</cp:lastPrinted>
  <dcterms:created xsi:type="dcterms:W3CDTF">2005-04-24T20:03:22Z</dcterms:created>
  <dcterms:modified xsi:type="dcterms:W3CDTF">2022-01-20T14:16:51Z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ContentTypeId">
    <vt:lpwstr>0x0101001F1B007C67F9A847839FCBD3555DADE1</vt:lpwstr>
  </property>
</Properties>
</file>