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VSPROW55\CFD_UG_HKT\Inkoop-UNIT\80-INKOOPDOSSIERS-ICT\IUC21-008 Print &amp; Mail EA\04 - BESCHRIJVENDE DOCUMENTEN\TenderNed\Bijlagen\"/>
    </mc:Choice>
  </mc:AlternateContent>
  <bookViews>
    <workbookView xWindow="0" yWindow="0" windowWidth="25200" windowHeight="11985"/>
  </bookViews>
  <sheets>
    <sheet name="Wens 3 Tarief A4 -BonusMalus " sheetId="3" r:id="rId1"/>
    <sheet name="Wens 4 Uurtarief - BonusMalus" sheetId="4" r:id="rId2"/>
  </sheets>
  <externalReferences>
    <externalReference r:id="rId3"/>
    <externalReference r:id="rId4"/>
    <externalReference r:id="rId5"/>
  </externalReferences>
  <definedNames>
    <definedName name="A">'[1]HULP-velden'!$D$8</definedName>
    <definedName name="LAQ">[2]Superformule!$K$22</definedName>
    <definedName name="Maximaal">'[2]HULP-velden'!$L$20</definedName>
    <definedName name="maxtarief">[3]Factor!$E$48</definedName>
    <definedName name="mintarief">[3]Factor!$E$26</definedName>
    <definedName name="Percentage_Qeisen">'[2]HULP-velden'!$J$80</definedName>
    <definedName name="Spreiding" localSheetId="1">'Wens 4 Uurtarief - BonusMalus'!$B$40</definedName>
    <definedName name="Spreiding">'Wens 3 Tarief A4 -BonusMalus '!$B$33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4" l="1"/>
  <c r="H15" i="4"/>
  <c r="G23" i="4" s="1"/>
  <c r="H23" i="4" s="1"/>
  <c r="G25" i="4"/>
  <c r="H25" i="4" s="1"/>
  <c r="B36" i="4"/>
  <c r="G43" i="4" s="1"/>
  <c r="C36" i="4"/>
  <c r="G44" i="4" s="1"/>
  <c r="G42" i="4"/>
  <c r="C56" i="4"/>
  <c r="C46" i="4" s="1"/>
  <c r="D56" i="4"/>
  <c r="E56" i="4" s="1"/>
  <c r="D46" i="4" l="1"/>
  <c r="E46" i="4" s="1"/>
  <c r="E45" i="4" s="1"/>
  <c r="C47" i="4"/>
  <c r="C45" i="4"/>
  <c r="C57" i="4"/>
  <c r="C66" i="4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66" i="4" l="1"/>
  <c r="E66" i="4" s="1"/>
  <c r="E67" i="4" s="1"/>
  <c r="C67" i="4"/>
  <c r="D47" i="4"/>
  <c r="E47" i="4" s="1"/>
  <c r="C48" i="4"/>
  <c r="C58" i="4"/>
  <c r="D57" i="4"/>
  <c r="E57" i="4" s="1"/>
  <c r="D36" i="4"/>
  <c r="C28" i="4" s="1"/>
  <c r="B28" i="4" s="1"/>
  <c r="G35" i="3"/>
  <c r="E15" i="3"/>
  <c r="C29" i="3" s="1"/>
  <c r="D29" i="3" s="1"/>
  <c r="E29" i="3" s="1"/>
  <c r="C17" i="3" s="1"/>
  <c r="E13" i="3"/>
  <c r="B29" i="3" s="1"/>
  <c r="G36" i="3" s="1"/>
  <c r="C59" i="4" l="1"/>
  <c r="D58" i="4"/>
  <c r="E58" i="4" s="1"/>
  <c r="C49" i="4"/>
  <c r="D48" i="4"/>
  <c r="E48" i="4" s="1"/>
  <c r="C49" i="3"/>
  <c r="C50" i="4" l="1"/>
  <c r="D49" i="4"/>
  <c r="E49" i="4" s="1"/>
  <c r="D59" i="4"/>
  <c r="E59" i="4" s="1"/>
  <c r="C60" i="4"/>
  <c r="G37" i="3"/>
  <c r="C59" i="3"/>
  <c r="C50" i="3" s="1"/>
  <c r="E49" i="3"/>
  <c r="C39" i="3"/>
  <c r="C61" i="4" l="1"/>
  <c r="D60" i="4"/>
  <c r="E60" i="4" s="1"/>
  <c r="D50" i="4"/>
  <c r="E50" i="4" s="1"/>
  <c r="C51" i="4"/>
  <c r="C51" i="3"/>
  <c r="E50" i="3"/>
  <c r="C40" i="3"/>
  <c r="C38" i="3"/>
  <c r="E39" i="3"/>
  <c r="E38" i="3" s="1"/>
  <c r="C60" i="3"/>
  <c r="E59" i="3"/>
  <c r="D51" i="4" l="1"/>
  <c r="E51" i="4" s="1"/>
  <c r="C52" i="4"/>
  <c r="C62" i="4"/>
  <c r="D61" i="4"/>
  <c r="E61" i="4" s="1"/>
  <c r="B17" i="3"/>
  <c r="C41" i="3"/>
  <c r="E40" i="3"/>
  <c r="C52" i="3"/>
  <c r="E51" i="3"/>
  <c r="E60" i="3"/>
  <c r="C63" i="4" l="1"/>
  <c r="D62" i="4"/>
  <c r="E62" i="4" s="1"/>
  <c r="C53" i="4"/>
  <c r="D52" i="4"/>
  <c r="E52" i="4" s="1"/>
  <c r="E52" i="3"/>
  <c r="C53" i="3"/>
  <c r="E41" i="3"/>
  <c r="C42" i="3"/>
  <c r="C54" i="4" l="1"/>
  <c r="D53" i="4"/>
  <c r="E53" i="4" s="1"/>
  <c r="D63" i="4"/>
  <c r="E63" i="4" s="1"/>
  <c r="C64" i="4"/>
  <c r="E42" i="3"/>
  <c r="C43" i="3"/>
  <c r="E53" i="3"/>
  <c r="C54" i="3"/>
  <c r="C65" i="4" l="1"/>
  <c r="D65" i="4" s="1"/>
  <c r="E65" i="4" s="1"/>
  <c r="D64" i="4"/>
  <c r="E64" i="4" s="1"/>
  <c r="D54" i="4"/>
  <c r="E54" i="4" s="1"/>
  <c r="C55" i="4"/>
  <c r="D55" i="4" s="1"/>
  <c r="E55" i="4" s="1"/>
  <c r="C55" i="3"/>
  <c r="E54" i="3"/>
  <c r="C44" i="3"/>
  <c r="E43" i="3"/>
  <c r="E44" i="3" l="1"/>
  <c r="C45" i="3"/>
  <c r="C56" i="3"/>
  <c r="E55" i="3"/>
  <c r="E56" i="3" l="1"/>
  <c r="C57" i="3"/>
  <c r="E45" i="3"/>
  <c r="C46" i="3"/>
  <c r="C47" i="3" l="1"/>
  <c r="E46" i="3"/>
  <c r="E57" i="3"/>
  <c r="C58" i="3"/>
  <c r="E58" i="3" s="1"/>
  <c r="C48" i="3" l="1"/>
  <c r="E48" i="3" s="1"/>
  <c r="E47" i="3"/>
</calcChain>
</file>

<file path=xl/sharedStrings.xml><?xml version="1.0" encoding="utf-8"?>
<sst xmlns="http://schemas.openxmlformats.org/spreadsheetml/2006/main" count="133" uniqueCount="67">
  <si>
    <t>Factor</t>
  </si>
  <si>
    <t xml:space="preserve"> </t>
  </si>
  <si>
    <t>Totaal</t>
  </si>
  <si>
    <t>Referentie 
Prijs</t>
  </si>
  <si>
    <t>Uw
tarief</t>
  </si>
  <si>
    <r>
      <t>P</t>
    </r>
    <r>
      <rPr>
        <b/>
        <vertAlign val="subscript"/>
        <sz val="10"/>
        <color theme="1"/>
        <rFont val="Verdana"/>
        <family val="2"/>
      </rPr>
      <t>ref</t>
    </r>
  </si>
  <si>
    <r>
      <t>P</t>
    </r>
    <r>
      <rPr>
        <b/>
        <vertAlign val="subscript"/>
        <sz val="10"/>
        <color theme="1"/>
        <rFont val="Verdana"/>
        <family val="2"/>
      </rPr>
      <t>i</t>
    </r>
  </si>
  <si>
    <t>factor voor spreiding %</t>
  </si>
  <si>
    <t>factor voor kromming</t>
  </si>
  <si>
    <t>afgerond op</t>
  </si>
  <si>
    <t>Tarief</t>
  </si>
  <si>
    <t>1 decimaal</t>
  </si>
  <si>
    <t>Ondergrens</t>
  </si>
  <si>
    <t>Pref</t>
  </si>
  <si>
    <t>Bovengrens</t>
  </si>
  <si>
    <t>Kenmerk: IUC21-008</t>
  </si>
  <si>
    <t>Europese aanbesting</t>
  </si>
  <si>
    <t>Uitwijk Print &amp; mail</t>
  </si>
  <si>
    <t>punten</t>
  </si>
  <si>
    <t>Bonus/malus</t>
  </si>
  <si>
    <t>bonus/
malus</t>
  </si>
  <si>
    <t>Referentieprijs</t>
  </si>
  <si>
    <r>
      <t>Uw tarief</t>
    </r>
    <r>
      <rPr>
        <vertAlign val="superscript"/>
        <sz val="10"/>
        <color theme="1"/>
        <rFont val="Arial"/>
        <family val="2"/>
      </rPr>
      <t>*2</t>
    </r>
  </si>
  <si>
    <t>*1 Uw tarief wordt vermenigvuldigd met 2000 A4 om binnen onderstaande formule te komen tot het aantal bonus/malus punten.</t>
  </si>
  <si>
    <r>
      <t>Aantal</t>
    </r>
    <r>
      <rPr>
        <b/>
        <vertAlign val="superscript"/>
        <sz val="10"/>
        <color theme="1"/>
        <rFont val="Verdana"/>
        <family val="2"/>
      </rPr>
      <t>*1</t>
    </r>
  </si>
  <si>
    <r>
      <t xml:space="preserve">  Restrictie: bij P</t>
    </r>
    <r>
      <rPr>
        <i/>
        <vertAlign val="subscript"/>
        <sz val="10"/>
        <color theme="1"/>
        <rFont val="Verdana"/>
        <family val="2"/>
      </rPr>
      <t>i</t>
    </r>
    <r>
      <rPr>
        <i/>
        <sz val="10"/>
        <color theme="1"/>
        <rFont val="Verdana"/>
        <family val="2"/>
      </rPr>
      <t xml:space="preserve"> &lt; ondergrens geldt een bonus van 10 punten.</t>
    </r>
  </si>
  <si>
    <r>
      <t xml:space="preserve">  Restrictie: bij P</t>
    </r>
    <r>
      <rPr>
        <i/>
        <vertAlign val="subscript"/>
        <sz val="10"/>
        <color theme="1"/>
        <rFont val="Verdana"/>
        <family val="2"/>
      </rPr>
      <t>i</t>
    </r>
    <r>
      <rPr>
        <i/>
        <sz val="10"/>
        <color theme="1"/>
        <rFont val="Verdana"/>
        <family val="2"/>
      </rPr>
      <t xml:space="preserve"> &gt; bovengrens geldt een malus van -10 punten.</t>
    </r>
  </si>
  <si>
    <t>Min</t>
  </si>
  <si>
    <t>Max</t>
  </si>
  <si>
    <r>
      <t xml:space="preserve">  Restrictie: bij P</t>
    </r>
    <r>
      <rPr>
        <i/>
        <vertAlign val="subscript"/>
        <sz val="10"/>
        <color theme="1"/>
        <rFont val="Verdana"/>
        <family val="2"/>
      </rPr>
      <t>i</t>
    </r>
    <r>
      <rPr>
        <i/>
        <sz val="10"/>
        <color theme="1"/>
        <rFont val="Verdana"/>
        <family val="2"/>
      </rPr>
      <t xml:space="preserve"> &gt; bovengrens geldt een malus van -10 punten</t>
    </r>
  </si>
  <si>
    <r>
      <t xml:space="preserve">  Restrictie: bij P</t>
    </r>
    <r>
      <rPr>
        <i/>
        <vertAlign val="subscript"/>
        <sz val="10"/>
        <color theme="1"/>
        <rFont val="Verdana"/>
        <family val="2"/>
      </rPr>
      <t>i</t>
    </r>
    <r>
      <rPr>
        <i/>
        <sz val="10"/>
        <color theme="1"/>
        <rFont val="Verdana"/>
        <family val="2"/>
      </rPr>
      <t xml:space="preserve"> &lt; ondergrens geldt een bonus van 10 punten</t>
    </r>
  </si>
  <si>
    <t>*2 Indicatie maximale inzet personeel door Inschrijver.</t>
  </si>
  <si>
    <r>
      <t>Uw tarief</t>
    </r>
    <r>
      <rPr>
        <vertAlign val="superscript"/>
        <sz val="10"/>
        <color theme="1"/>
        <rFont val="Arial"/>
        <family val="2"/>
      </rPr>
      <t>*1</t>
    </r>
  </si>
  <si>
    <t>kosten per dag</t>
  </si>
  <si>
    <r>
      <t>per dag</t>
    </r>
    <r>
      <rPr>
        <b/>
        <vertAlign val="superscript"/>
        <sz val="10"/>
        <color theme="1"/>
        <rFont val="Verdana"/>
        <family val="2"/>
      </rPr>
      <t>*2</t>
    </r>
  </si>
  <si>
    <t>Indicatie</t>
  </si>
  <si>
    <t>aantal uren</t>
  </si>
  <si>
    <t xml:space="preserve">Totaal </t>
  </si>
  <si>
    <t>d*e</t>
  </si>
  <si>
    <t>e</t>
  </si>
  <si>
    <t>d=(a+b)*c</t>
  </si>
  <si>
    <t>c</t>
  </si>
  <si>
    <t>b</t>
  </si>
  <si>
    <t>a</t>
  </si>
  <si>
    <t>shift</t>
  </si>
  <si>
    <t>Personelen</t>
  </si>
  <si>
    <t>per dag</t>
  </si>
  <si>
    <t>steuners</t>
  </si>
  <si>
    <t>Operators</t>
  </si>
  <si>
    <t>uren per</t>
  </si>
  <si>
    <t>aantal</t>
  </si>
  <si>
    <t>shifts</t>
  </si>
  <si>
    <t>onder-</t>
  </si>
  <si>
    <t>Aantal</t>
  </si>
  <si>
    <t xml:space="preserve">Aantal </t>
  </si>
  <si>
    <t>Indicatie inzet personeel</t>
  </si>
  <si>
    <t>(bedragen excl. BTW)</t>
  </si>
  <si>
    <t>Berekening bonus/malus wens 4</t>
  </si>
  <si>
    <t>Europese aanbesteding</t>
  </si>
  <si>
    <t>Berekening bonus/malus wens 3</t>
  </si>
  <si>
    <t>Uurtarief inzet personeel tijdens Calamiteit</t>
  </si>
  <si>
    <t>Berekening bonus/malus punten voor wens 4 (uurtarief personeel tijdens Calamiteit)</t>
  </si>
  <si>
    <t>speiding in tarief</t>
  </si>
  <si>
    <t>*1 Uurtarief inzet personeel tijdens Calamiteit.</t>
  </si>
  <si>
    <t>Tarief A4 tijdens Calamiteit</t>
  </si>
  <si>
    <t>Berekening bonus/malus punten (tarief A4 tijdens Calamiteit)</t>
  </si>
  <si>
    <t>*2 Tarief A4 tijdens Calamiteit.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</si>
</sst>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&quot;€&quot;\ #,##0.00_-"/>
    <numFmt numFmtId="166" formatCode="_ * #,##0.00000_ ;_ * \-#,##0.00000_ ;_ * &quot;-&quot;??_ ;_ @_ "/>
    <numFmt numFmtId="167" formatCode="_(* #,##0.00_);_(* \(#,##0.00\);_(* &quot;-&quot;??_);_(@_)"/>
    <numFmt numFmtId="168" formatCode="&quot;€&quot;\ #,##0.00"/>
    <numFmt numFmtId="169" formatCode="0.000000000"/>
    <numFmt numFmtId="170" formatCode="0.000"/>
    <numFmt numFmtId="171" formatCode="&quot;€&quot;#,##0.00_);\(&quot;€&quot;#,##0.00\)"/>
    <numFmt numFmtId="172" formatCode="#,##0.00_ ;\-#,##0.00\ "/>
    <numFmt numFmtId="173" formatCode="_ * #,##0.000000_ ;_ * \-#,##0.000000_ ;_ * &quot;-&quot;??????_ ;_ @_ "/>
    <numFmt numFmtId="174" formatCode="_ * #,##0.000000_ ;_ * \-#,##0.000000_ ;_ * &quot;-&quot;??_ ;_ @_ "/>
    <numFmt numFmtId="175" formatCode="_ * #,##0.0_ ;_ * \-#,##0.0_ ;_ * &quot;-&quot;??_ ;_ @_ "/>
    <numFmt numFmtId="176" formatCode="_ * #,##0_ ;_ * \-#,##0_ ;_ * &quot;-&quot;??_ ;_ @_ "/>
    <numFmt numFmtId="177" formatCode="&quot;€&quot;\ #,##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Verdana"/>
      <family val="2"/>
    </font>
    <font>
      <i/>
      <sz val="10"/>
      <color theme="1"/>
      <name val="Verdana"/>
      <family val="2"/>
    </font>
    <font>
      <b/>
      <vertAlign val="subscript"/>
      <sz val="10"/>
      <color theme="1"/>
      <name val="Verdana"/>
      <family val="2"/>
    </font>
    <font>
      <i/>
      <sz val="10"/>
      <color theme="0" tint="-0.34998626667073579"/>
      <name val="Verdana"/>
      <family val="2"/>
    </font>
    <font>
      <i/>
      <vertAlign val="subscript"/>
      <sz val="10"/>
      <color theme="1"/>
      <name val="Verdana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Verdana"/>
      <family val="2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  <font>
      <i/>
      <sz val="9"/>
      <color theme="1"/>
      <name val="Verdana"/>
      <family val="2"/>
    </font>
    <font>
      <b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7" fillId="2" borderId="0" xfId="0" applyFont="1" applyFill="1" applyAlignment="1" applyProtection="1">
      <protection hidden="1"/>
    </xf>
    <xf numFmtId="0" fontId="7" fillId="2" borderId="0" xfId="2" applyFont="1" applyFill="1" applyBorder="1" applyProtection="1">
      <protection hidden="1"/>
    </xf>
    <xf numFmtId="165" fontId="7" fillId="2" borderId="0" xfId="2" applyNumberFormat="1" applyFont="1" applyFill="1" applyBorder="1" applyProtection="1">
      <protection hidden="1"/>
    </xf>
    <xf numFmtId="165" fontId="7" fillId="2" borderId="0" xfId="2" applyNumberFormat="1" applyFont="1" applyFill="1" applyBorder="1" applyAlignment="1" applyProtection="1">
      <alignment horizontal="right"/>
      <protection hidden="1"/>
    </xf>
    <xf numFmtId="0" fontId="4" fillId="2" borderId="0" xfId="2" applyFont="1" applyFill="1" applyBorder="1" applyProtection="1">
      <protection hidden="1"/>
    </xf>
    <xf numFmtId="0" fontId="5" fillId="2" borderId="0" xfId="2" applyFont="1" applyFill="1" applyBorder="1" applyProtection="1">
      <protection hidden="1"/>
    </xf>
    <xf numFmtId="0" fontId="6" fillId="2" borderId="0" xfId="2" applyFont="1" applyFill="1" applyBorder="1" applyProtection="1">
      <protection hidden="1"/>
    </xf>
    <xf numFmtId="3" fontId="7" fillId="2" borderId="0" xfId="2" applyNumberFormat="1" applyFont="1" applyFill="1" applyBorder="1" applyAlignment="1" applyProtection="1">
      <alignment horizontal="right"/>
      <protection hidden="1"/>
    </xf>
    <xf numFmtId="1" fontId="7" fillId="2" borderId="0" xfId="2" applyNumberFormat="1" applyFont="1" applyFill="1" applyBorder="1" applyAlignment="1" applyProtection="1">
      <alignment horizontal="right"/>
      <protection hidden="1"/>
    </xf>
    <xf numFmtId="0" fontId="3" fillId="0" borderId="0" xfId="6" applyFont="1" applyProtection="1">
      <protection hidden="1"/>
    </xf>
    <xf numFmtId="169" fontId="3" fillId="0" borderId="0" xfId="6" applyNumberFormat="1" applyFont="1" applyProtection="1">
      <protection hidden="1"/>
    </xf>
    <xf numFmtId="170" fontId="3" fillId="0" borderId="0" xfId="6" applyNumberFormat="1" applyFont="1" applyProtection="1">
      <protection hidden="1"/>
    </xf>
    <xf numFmtId="0" fontId="7" fillId="0" borderId="0" xfId="6" applyFont="1" applyProtection="1">
      <protection hidden="1"/>
    </xf>
    <xf numFmtId="0" fontId="3" fillId="0" borderId="0" xfId="6" applyFont="1" applyAlignment="1" applyProtection="1">
      <alignment horizontal="center"/>
      <protection hidden="1"/>
    </xf>
    <xf numFmtId="4" fontId="3" fillId="4" borderId="0" xfId="2" applyNumberFormat="1" applyFont="1" applyFill="1" applyBorder="1" applyAlignment="1" applyProtection="1">
      <alignment horizontal="left" vertical="top"/>
      <protection hidden="1"/>
    </xf>
    <xf numFmtId="0" fontId="10" fillId="0" borderId="0" xfId="2" applyFont="1" applyProtection="1">
      <protection hidden="1"/>
    </xf>
    <xf numFmtId="0" fontId="7" fillId="2" borderId="0" xfId="6" applyFont="1" applyFill="1" applyAlignment="1" applyProtection="1">
      <alignment horizontal="right" wrapText="1"/>
      <protection hidden="1"/>
    </xf>
    <xf numFmtId="0" fontId="7" fillId="2" borderId="0" xfId="6" applyFont="1" applyFill="1" applyAlignment="1" applyProtection="1">
      <alignment horizontal="right"/>
      <protection hidden="1"/>
    </xf>
    <xf numFmtId="0" fontId="0" fillId="0" borderId="3" xfId="0" applyBorder="1" applyProtection="1">
      <protection hidden="1"/>
    </xf>
    <xf numFmtId="0" fontId="3" fillId="0" borderId="4" xfId="6" applyFont="1" applyBorder="1" applyProtection="1">
      <protection hidden="1"/>
    </xf>
    <xf numFmtId="0" fontId="0" fillId="0" borderId="4" xfId="0" applyBorder="1" applyProtection="1">
      <protection hidden="1"/>
    </xf>
    <xf numFmtId="0" fontId="3" fillId="0" borderId="5" xfId="6" applyFont="1" applyBorder="1" applyProtection="1">
      <protection hidden="1"/>
    </xf>
    <xf numFmtId="0" fontId="3" fillId="0" borderId="6" xfId="6" applyFont="1" applyBorder="1" applyProtection="1">
      <protection hidden="1"/>
    </xf>
    <xf numFmtId="0" fontId="3" fillId="0" borderId="0" xfId="6" applyFont="1" applyBorder="1" applyProtection="1">
      <protection hidden="1"/>
    </xf>
    <xf numFmtId="0" fontId="3" fillId="0" borderId="7" xfId="6" applyFont="1" applyBorder="1" applyProtection="1">
      <protection hidden="1"/>
    </xf>
    <xf numFmtId="171" fontId="11" fillId="0" borderId="1" xfId="1" applyNumberFormat="1" applyFont="1" applyFill="1" applyBorder="1" applyAlignment="1" applyProtection="1">
      <alignment vertical="center"/>
      <protection hidden="1"/>
    </xf>
    <xf numFmtId="166" fontId="3" fillId="0" borderId="1" xfId="3" applyNumberFormat="1" applyFont="1" applyFill="1" applyBorder="1" applyAlignment="1" applyProtection="1">
      <alignment horizontal="right" vertical="center"/>
      <protection hidden="1"/>
    </xf>
    <xf numFmtId="0" fontId="13" fillId="0" borderId="0" xfId="6" applyFont="1" applyProtection="1">
      <protection hidden="1"/>
    </xf>
    <xf numFmtId="172" fontId="3" fillId="0" borderId="0" xfId="3" applyNumberFormat="1" applyFont="1" applyProtection="1">
      <protection hidden="1"/>
    </xf>
    <xf numFmtId="0" fontId="0" fillId="0" borderId="6" xfId="0" applyBorder="1" applyProtection="1">
      <protection hidden="1"/>
    </xf>
    <xf numFmtId="0" fontId="10" fillId="0" borderId="0" xfId="2" applyFont="1" applyBorder="1" applyProtection="1">
      <protection hidden="1"/>
    </xf>
    <xf numFmtId="0" fontId="0" fillId="0" borderId="0" xfId="0" applyBorder="1" applyProtection="1">
      <protection hidden="1"/>
    </xf>
    <xf numFmtId="0" fontId="11" fillId="0" borderId="1" xfId="6" applyFont="1" applyFill="1" applyBorder="1" applyProtection="1">
      <protection hidden="1"/>
    </xf>
    <xf numFmtId="0" fontId="3" fillId="2" borderId="0" xfId="6" applyFont="1" applyFill="1" applyProtection="1">
      <protection hidden="1"/>
    </xf>
    <xf numFmtId="0" fontId="11" fillId="0" borderId="6" xfId="6" applyFont="1" applyBorder="1" applyAlignment="1" applyProtection="1">
      <alignment vertical="top"/>
      <protection hidden="1"/>
    </xf>
    <xf numFmtId="0" fontId="3" fillId="0" borderId="0" xfId="6" applyFont="1" applyBorder="1" applyAlignment="1" applyProtection="1">
      <alignment vertical="top"/>
      <protection hidden="1"/>
    </xf>
    <xf numFmtId="0" fontId="10" fillId="0" borderId="0" xfId="2" applyFont="1" applyBorder="1" applyAlignment="1" applyProtection="1">
      <alignment vertical="top"/>
      <protection hidden="1"/>
    </xf>
    <xf numFmtId="0" fontId="11" fillId="0" borderId="8" xfId="6" applyFont="1" applyBorder="1" applyAlignment="1" applyProtection="1">
      <alignment vertical="top"/>
      <protection hidden="1"/>
    </xf>
    <xf numFmtId="0" fontId="3" fillId="0" borderId="9" xfId="6" applyFont="1" applyBorder="1" applyAlignment="1" applyProtection="1">
      <alignment vertical="top"/>
      <protection hidden="1"/>
    </xf>
    <xf numFmtId="0" fontId="10" fillId="0" borderId="9" xfId="2" applyFont="1" applyBorder="1" applyAlignment="1" applyProtection="1">
      <alignment vertical="top"/>
      <protection hidden="1"/>
    </xf>
    <xf numFmtId="0" fontId="3" fillId="0" borderId="9" xfId="6" applyFont="1" applyBorder="1" applyProtection="1">
      <protection hidden="1"/>
    </xf>
    <xf numFmtId="0" fontId="3" fillId="0" borderId="10" xfId="6" applyFont="1" applyBorder="1" applyProtection="1">
      <protection hidden="1"/>
    </xf>
    <xf numFmtId="168" fontId="11" fillId="0" borderId="1" xfId="1" applyNumberFormat="1" applyFont="1" applyFill="1" applyBorder="1" applyProtection="1">
      <protection hidden="1"/>
    </xf>
    <xf numFmtId="0" fontId="11" fillId="0" borderId="0" xfId="6" applyFont="1" applyBorder="1" applyAlignment="1" applyProtection="1">
      <alignment vertical="top"/>
      <protection hidden="1"/>
    </xf>
    <xf numFmtId="173" fontId="13" fillId="0" borderId="0" xfId="6" applyNumberFormat="1" applyFont="1" applyProtection="1">
      <protection hidden="1"/>
    </xf>
    <xf numFmtId="0" fontId="3" fillId="2" borderId="6" xfId="6" applyFont="1" applyFill="1" applyBorder="1" applyProtection="1">
      <protection hidden="1"/>
    </xf>
    <xf numFmtId="169" fontId="7" fillId="2" borderId="0" xfId="6" applyNumberFormat="1" applyFont="1" applyFill="1" applyBorder="1" applyAlignment="1" applyProtection="1">
      <alignment horizontal="right"/>
      <protection hidden="1"/>
    </xf>
    <xf numFmtId="0" fontId="7" fillId="2" borderId="0" xfId="6" applyFont="1" applyFill="1" applyBorder="1" applyAlignment="1" applyProtection="1">
      <alignment horizontal="right"/>
      <protection hidden="1"/>
    </xf>
    <xf numFmtId="0" fontId="7" fillId="2" borderId="7" xfId="6" applyFont="1" applyFill="1" applyBorder="1" applyAlignment="1" applyProtection="1">
      <alignment horizontal="right"/>
      <protection hidden="1"/>
    </xf>
    <xf numFmtId="169" fontId="3" fillId="0" borderId="1" xfId="6" applyNumberFormat="1" applyFont="1" applyBorder="1" applyAlignment="1" applyProtection="1">
      <alignment horizontal="right"/>
      <protection hidden="1"/>
    </xf>
    <xf numFmtId="0" fontId="7" fillId="2" borderId="6" xfId="6" applyFont="1" applyFill="1" applyBorder="1" applyAlignment="1" applyProtection="1">
      <alignment horizontal="right"/>
      <protection hidden="1"/>
    </xf>
    <xf numFmtId="174" fontId="3" fillId="0" borderId="1" xfId="3" applyNumberFormat="1" applyFont="1" applyBorder="1" applyAlignment="1" applyProtection="1">
      <protection hidden="1"/>
    </xf>
    <xf numFmtId="4" fontId="3" fillId="0" borderId="1" xfId="6" applyNumberFormat="1" applyFont="1" applyBorder="1" applyProtection="1">
      <protection hidden="1"/>
    </xf>
    <xf numFmtId="0" fontId="3" fillId="2" borderId="8" xfId="6" applyFont="1" applyFill="1" applyBorder="1" applyProtection="1">
      <protection hidden="1"/>
    </xf>
    <xf numFmtId="174" fontId="3" fillId="0" borderId="1" xfId="6" applyNumberFormat="1" applyFont="1" applyBorder="1" applyAlignment="1" applyProtection="1">
      <alignment horizontal="right"/>
      <protection hidden="1"/>
    </xf>
    <xf numFmtId="164" fontId="8" fillId="4" borderId="1" xfId="4" applyNumberFormat="1" applyFont="1" applyFill="1" applyBorder="1" applyAlignment="1" applyProtection="1">
      <alignment horizontal="right" vertical="center" wrapText="1"/>
      <protection hidden="1"/>
    </xf>
    <xf numFmtId="176" fontId="3" fillId="0" borderId="1" xfId="3" applyNumberFormat="1" applyFont="1" applyFill="1" applyBorder="1" applyAlignment="1" applyProtection="1">
      <alignment horizontal="right" vertical="center"/>
      <protection hidden="1"/>
    </xf>
    <xf numFmtId="0" fontId="3" fillId="0" borderId="11" xfId="6" applyFont="1" applyBorder="1" applyProtection="1">
      <protection hidden="1"/>
    </xf>
    <xf numFmtId="0" fontId="10" fillId="0" borderId="11" xfId="2" applyFont="1" applyBorder="1" applyProtection="1">
      <protection hidden="1"/>
    </xf>
    <xf numFmtId="0" fontId="3" fillId="2" borderId="0" xfId="6" applyFont="1" applyFill="1" applyAlignment="1" applyProtection="1">
      <alignment horizontal="center"/>
      <protection hidden="1"/>
    </xf>
    <xf numFmtId="0" fontId="10" fillId="2" borderId="0" xfId="2" applyFont="1" applyFill="1" applyProtection="1">
      <protection hidden="1"/>
    </xf>
    <xf numFmtId="175" fontId="3" fillId="0" borderId="1" xfId="9" applyNumberFormat="1" applyFont="1" applyBorder="1" applyProtection="1">
      <protection hidden="1"/>
    </xf>
    <xf numFmtId="175" fontId="3" fillId="0" borderId="1" xfId="9" applyNumberFormat="1" applyFont="1" applyBorder="1" applyAlignment="1" applyProtection="1">
      <alignment horizontal="right"/>
      <protection hidden="1"/>
    </xf>
    <xf numFmtId="177" fontId="8" fillId="4" borderId="1" xfId="4" applyNumberFormat="1" applyFont="1" applyFill="1" applyBorder="1" applyAlignment="1" applyProtection="1">
      <alignment horizontal="right" vertical="center" wrapText="1"/>
      <protection hidden="1"/>
    </xf>
    <xf numFmtId="177" fontId="8" fillId="3" borderId="1" xfId="4" applyNumberFormat="1" applyFont="1" applyFill="1" applyBorder="1" applyAlignment="1" applyProtection="1">
      <alignment horizontal="right" vertical="center"/>
      <protection locked="0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0" fontId="3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 applyProtection="1">
      <alignment vertical="center"/>
      <protection hidden="1"/>
    </xf>
    <xf numFmtId="0" fontId="3" fillId="0" borderId="1" xfId="6" applyFont="1" applyBorder="1" applyAlignment="1" applyProtection="1">
      <alignment horizontal="left" vertical="center"/>
      <protection hidden="1"/>
    </xf>
    <xf numFmtId="0" fontId="3" fillId="0" borderId="11" xfId="6" applyFont="1" applyBorder="1" applyAlignment="1" applyProtection="1">
      <alignment horizontal="center" vertical="center"/>
      <protection hidden="1"/>
    </xf>
    <xf numFmtId="0" fontId="3" fillId="0" borderId="11" xfId="6" applyFont="1" applyBorder="1" applyAlignment="1" applyProtection="1">
      <alignment vertical="center"/>
      <protection hidden="1"/>
    </xf>
    <xf numFmtId="0" fontId="9" fillId="0" borderId="0" xfId="6" applyFont="1" applyAlignment="1" applyProtection="1">
      <alignment horizontal="left" vertical="center"/>
      <protection hidden="1"/>
    </xf>
    <xf numFmtId="0" fontId="3" fillId="0" borderId="0" xfId="6" applyFont="1" applyBorder="1" applyAlignment="1" applyProtection="1">
      <alignment horizontal="left" vertical="center"/>
      <protection hidden="1"/>
    </xf>
    <xf numFmtId="0" fontId="7" fillId="5" borderId="2" xfId="6" applyFont="1" applyFill="1" applyBorder="1" applyAlignment="1" applyProtection="1">
      <alignment horizontal="right" vertical="center"/>
      <protection hidden="1"/>
    </xf>
    <xf numFmtId="0" fontId="17" fillId="2" borderId="7" xfId="6" applyFont="1" applyFill="1" applyBorder="1" applyAlignment="1" applyProtection="1">
      <alignment horizontal="right"/>
      <protection hidden="1"/>
    </xf>
    <xf numFmtId="4" fontId="3" fillId="6" borderId="1" xfId="6" applyNumberFormat="1" applyFont="1" applyFill="1" applyBorder="1" applyProtection="1">
      <protection hidden="1"/>
    </xf>
    <xf numFmtId="0" fontId="11" fillId="2" borderId="6" xfId="6" applyFont="1" applyFill="1" applyBorder="1" applyProtection="1">
      <protection hidden="1"/>
    </xf>
    <xf numFmtId="0" fontId="3" fillId="2" borderId="0" xfId="6" applyFont="1" applyFill="1" applyBorder="1" applyProtection="1">
      <protection hidden="1"/>
    </xf>
    <xf numFmtId="0" fontId="11" fillId="2" borderId="8" xfId="6" applyFont="1" applyFill="1" applyBorder="1" applyProtection="1">
      <protection hidden="1"/>
    </xf>
    <xf numFmtId="0" fontId="3" fillId="2" borderId="9" xfId="6" applyFont="1" applyFill="1" applyBorder="1" applyProtection="1">
      <protection hidden="1"/>
    </xf>
    <xf numFmtId="0" fontId="11" fillId="2" borderId="3" xfId="6" applyFont="1" applyFill="1" applyBorder="1" applyProtection="1">
      <protection hidden="1"/>
    </xf>
    <xf numFmtId="0" fontId="3" fillId="2" borderId="4" xfId="6" applyFont="1" applyFill="1" applyBorder="1" applyProtection="1">
      <protection hidden="1"/>
    </xf>
    <xf numFmtId="0" fontId="3" fillId="2" borderId="5" xfId="6" applyFont="1" applyFill="1" applyBorder="1" applyProtection="1">
      <protection hidden="1"/>
    </xf>
    <xf numFmtId="0" fontId="3" fillId="2" borderId="7" xfId="6" applyFont="1" applyFill="1" applyBorder="1" applyProtection="1">
      <protection hidden="1"/>
    </xf>
    <xf numFmtId="0" fontId="3" fillId="2" borderId="10" xfId="6" applyFont="1" applyFill="1" applyBorder="1" applyProtection="1">
      <protection hidden="1"/>
    </xf>
    <xf numFmtId="0" fontId="7" fillId="2" borderId="3" xfId="6" applyFont="1" applyFill="1" applyBorder="1" applyAlignment="1" applyProtection="1">
      <alignment horizontal="left"/>
      <protection hidden="1"/>
    </xf>
    <xf numFmtId="0" fontId="13" fillId="2" borderId="4" xfId="6" applyFont="1" applyFill="1" applyBorder="1" applyProtection="1">
      <protection hidden="1"/>
    </xf>
    <xf numFmtId="0" fontId="3" fillId="2" borderId="6" xfId="6" applyFont="1" applyFill="1" applyBorder="1" applyAlignment="1" applyProtection="1">
      <alignment horizontal="left"/>
      <protection hidden="1"/>
    </xf>
    <xf numFmtId="0" fontId="11" fillId="2" borderId="8" xfId="6" applyFont="1" applyFill="1" applyBorder="1" applyAlignment="1" applyProtection="1">
      <alignment horizontal="left"/>
      <protection hidden="1"/>
    </xf>
    <xf numFmtId="4" fontId="3" fillId="7" borderId="1" xfId="6" applyNumberFormat="1" applyFont="1" applyFill="1" applyBorder="1" applyProtection="1">
      <protection hidden="1"/>
    </xf>
    <xf numFmtId="4" fontId="3" fillId="8" borderId="1" xfId="6" applyNumberFormat="1" applyFont="1" applyFill="1" applyBorder="1" applyProtection="1">
      <protection hidden="1"/>
    </xf>
    <xf numFmtId="0" fontId="11" fillId="2" borderId="0" xfId="6" applyFont="1" applyFill="1" applyAlignment="1" applyProtection="1">
      <alignment horizontal="left"/>
      <protection hidden="1"/>
    </xf>
    <xf numFmtId="0" fontId="18" fillId="2" borderId="7" xfId="6" applyFont="1" applyFill="1" applyBorder="1" applyAlignment="1" applyProtection="1">
      <alignment horizontal="right"/>
      <protection hidden="1"/>
    </xf>
    <xf numFmtId="0" fontId="3" fillId="2" borderId="0" xfId="6" applyFont="1" applyFill="1" applyAlignment="1" applyProtection="1">
      <alignment horizontal="left"/>
      <protection hidden="1"/>
    </xf>
    <xf numFmtId="0" fontId="13" fillId="2" borderId="0" xfId="6" applyFont="1" applyFill="1" applyProtection="1">
      <protection hidden="1"/>
    </xf>
    <xf numFmtId="0" fontId="7" fillId="2" borderId="0" xfId="6" applyFont="1" applyFill="1" applyAlignment="1" applyProtection="1">
      <alignment horizontal="left"/>
      <protection hidden="1"/>
    </xf>
    <xf numFmtId="0" fontId="11" fillId="2" borderId="0" xfId="6" applyFont="1" applyFill="1" applyProtection="1">
      <protection hidden="1"/>
    </xf>
    <xf numFmtId="164" fontId="8" fillId="9" borderId="2" xfId="4" applyNumberFormat="1" applyFont="1" applyFill="1" applyBorder="1" applyAlignment="1" applyProtection="1">
      <alignment horizontal="right" vertical="center" wrapText="1"/>
      <protection hidden="1"/>
    </xf>
    <xf numFmtId="168" fontId="8" fillId="3" borderId="1" xfId="4" applyNumberFormat="1" applyFont="1" applyFill="1" applyBorder="1" applyAlignment="1" applyProtection="1">
      <alignment horizontal="right" vertical="center"/>
      <protection locked="0"/>
    </xf>
    <xf numFmtId="168" fontId="3" fillId="0" borderId="0" xfId="6" applyNumberFormat="1" applyFont="1" applyAlignment="1" applyProtection="1">
      <alignment horizontal="center" vertical="center"/>
      <protection hidden="1"/>
    </xf>
    <xf numFmtId="168" fontId="8" fillId="4" borderId="1" xfId="4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6" applyFont="1" applyAlignment="1" applyProtection="1">
      <alignment horizontal="right"/>
      <protection hidden="1"/>
    </xf>
    <xf numFmtId="0" fontId="19" fillId="0" borderId="0" xfId="6" applyFont="1" applyAlignment="1" applyProtection="1">
      <alignment horizontal="right"/>
      <protection hidden="1"/>
    </xf>
    <xf numFmtId="0" fontId="3" fillId="0" borderId="1" xfId="6" applyFont="1" applyBorder="1" applyProtection="1">
      <protection hidden="1"/>
    </xf>
    <xf numFmtId="0" fontId="10" fillId="0" borderId="1" xfId="2" applyFont="1" applyBorder="1" applyProtection="1">
      <protection hidden="1"/>
    </xf>
    <xf numFmtId="0" fontId="3" fillId="0" borderId="1" xfId="6" applyFont="1" applyBorder="1" applyAlignment="1" applyProtection="1">
      <alignment horizontal="right"/>
      <protection hidden="1"/>
    </xf>
    <xf numFmtId="0" fontId="20" fillId="2" borderId="0" xfId="2" applyFont="1" applyFill="1" applyAlignment="1" applyProtection="1">
      <alignment horizontal="right"/>
      <protection hidden="1"/>
    </xf>
    <xf numFmtId="0" fontId="11" fillId="2" borderId="0" xfId="2" applyFont="1" applyFill="1" applyBorder="1" applyProtection="1">
      <protection hidden="1"/>
    </xf>
    <xf numFmtId="0" fontId="5" fillId="2" borderId="0" xfId="6" applyFont="1" applyFill="1" applyAlignment="1" applyProtection="1">
      <alignment horizontal="left"/>
      <protection hidden="1"/>
    </xf>
  </cellXfs>
  <cellStyles count="10">
    <cellStyle name="Komma" xfId="9" builtinId="3"/>
    <cellStyle name="Komma 2" xfId="8"/>
    <cellStyle name="Komma 3" xfId="3"/>
    <cellStyle name="Procent 3" xfId="5"/>
    <cellStyle name="Standaard" xfId="0" builtinId="0"/>
    <cellStyle name="Standaard 3" xfId="7"/>
    <cellStyle name="Standaard 4" xfId="2"/>
    <cellStyle name="Standaard 5" xfId="6"/>
    <cellStyle name="Valuta" xfId="1" builtinId="4"/>
    <cellStyle name="Valuta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'Wens 3 Tarief A4 -BonusMalus '!$C$39:$C$59</c:f>
              <c:numCache>
                <c:formatCode>#,##0.00</c:formatCode>
                <c:ptCount val="21"/>
                <c:pt idx="0">
                  <c:v>55</c:v>
                </c:pt>
                <c:pt idx="1">
                  <c:v>58</c:v>
                </c:pt>
                <c:pt idx="2">
                  <c:v>61</c:v>
                </c:pt>
                <c:pt idx="3">
                  <c:v>64</c:v>
                </c:pt>
                <c:pt idx="4">
                  <c:v>67</c:v>
                </c:pt>
                <c:pt idx="5">
                  <c:v>70</c:v>
                </c:pt>
                <c:pt idx="6">
                  <c:v>73</c:v>
                </c:pt>
                <c:pt idx="7">
                  <c:v>76</c:v>
                </c:pt>
                <c:pt idx="8">
                  <c:v>79</c:v>
                </c:pt>
                <c:pt idx="9">
                  <c:v>82</c:v>
                </c:pt>
                <c:pt idx="10">
                  <c:v>85</c:v>
                </c:pt>
                <c:pt idx="11">
                  <c:v>88</c:v>
                </c:pt>
                <c:pt idx="12">
                  <c:v>91</c:v>
                </c:pt>
                <c:pt idx="13">
                  <c:v>94</c:v>
                </c:pt>
                <c:pt idx="14">
                  <c:v>97</c:v>
                </c:pt>
                <c:pt idx="15">
                  <c:v>100</c:v>
                </c:pt>
                <c:pt idx="16">
                  <c:v>103</c:v>
                </c:pt>
                <c:pt idx="17">
                  <c:v>106</c:v>
                </c:pt>
                <c:pt idx="18">
                  <c:v>109</c:v>
                </c:pt>
                <c:pt idx="19">
                  <c:v>112</c:v>
                </c:pt>
                <c:pt idx="20">
                  <c:v>115</c:v>
                </c:pt>
              </c:numCache>
            </c:numRef>
          </c:cat>
          <c:val>
            <c:numRef>
              <c:f>'Wens 3 Tarief A4 -BonusMalus '!$E$39:$E$59</c:f>
              <c:numCache>
                <c:formatCode>_ * #,##0.0_ ;_ * \-#,##0.0_ ;_ * "-"??_ ;_ @_ </c:formatCode>
                <c:ptCount val="21"/>
                <c:pt idx="0">
                  <c:v>10</c:v>
                </c:pt>
                <c:pt idx="1">
                  <c:v>7.3</c:v>
                </c:pt>
                <c:pt idx="2">
                  <c:v>5.6000000000000005</c:v>
                </c:pt>
                <c:pt idx="3">
                  <c:v>4.3999999999999995</c:v>
                </c:pt>
                <c:pt idx="4">
                  <c:v>3.4000000000000004</c:v>
                </c:pt>
                <c:pt idx="5">
                  <c:v>2.7</c:v>
                </c:pt>
                <c:pt idx="6">
                  <c:v>2</c:v>
                </c:pt>
                <c:pt idx="7">
                  <c:v>1.5</c:v>
                </c:pt>
                <c:pt idx="8">
                  <c:v>1</c:v>
                </c:pt>
                <c:pt idx="9">
                  <c:v>0.5</c:v>
                </c:pt>
                <c:pt idx="10">
                  <c:v>0</c:v>
                </c:pt>
                <c:pt idx="11">
                  <c:v>-0.5</c:v>
                </c:pt>
                <c:pt idx="12">
                  <c:v>-1</c:v>
                </c:pt>
                <c:pt idx="13">
                  <c:v>-1.5</c:v>
                </c:pt>
                <c:pt idx="14">
                  <c:v>-2</c:v>
                </c:pt>
                <c:pt idx="15">
                  <c:v>-2.7</c:v>
                </c:pt>
                <c:pt idx="16">
                  <c:v>-3.4000000000000004</c:v>
                </c:pt>
                <c:pt idx="17">
                  <c:v>-4.3999999999999995</c:v>
                </c:pt>
                <c:pt idx="18">
                  <c:v>-5.6000000000000005</c:v>
                </c:pt>
                <c:pt idx="19">
                  <c:v>-7.3</c:v>
                </c:pt>
                <c:pt idx="20">
                  <c:v>-10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76584"/>
        <c:axId val="131860064"/>
      </c:lineChart>
      <c:scatterChart>
        <c:scatterStyle val="lineMarker"/>
        <c:varyColors val="0"/>
        <c:ser>
          <c:idx val="1"/>
          <c:order val="1"/>
          <c:tx>
            <c:v>Pref</c:v>
          </c:tx>
          <c:spPr>
            <a:ln w="1905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5.2980132450331126E-2"/>
                  <c:y val="-6.138107416879795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'Wens 3 Tarief A4 -BonusMalus '!$C$49</c:f>
              <c:numCache>
                <c:formatCode>#,##0.00</c:formatCode>
                <c:ptCount val="1"/>
                <c:pt idx="0">
                  <c:v>85</c:v>
                </c:pt>
              </c:numCache>
            </c:numRef>
          </c:xVal>
          <c:yVal>
            <c:numRef>
              <c:f>'Wens 3 Tarief A4 -BonusMalus '!$E$49</c:f>
              <c:numCache>
                <c:formatCode>_ * #,##0.0_ ;_ * \-#,##0.0_ ;_ * "-"??_ ;_ @_ 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v>Uw Tarief</c:v>
          </c:tx>
          <c:spPr>
            <a:ln w="1905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5.0964168238205321E-3"/>
                  <c:y val="-3.646883591799079E-3"/>
                </c:manualLayout>
              </c:layout>
              <c:tx>
                <c:rich>
                  <a:bodyPr/>
                  <a:lstStyle/>
                  <a:p>
                    <a:fld id="{3311375F-949B-4C1B-9518-A7478AC864B0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F1DC71E8-C8D7-450C-8F98-8C56A233DF63}" type="SERIESNAME">
                      <a:rPr lang="en-US" baseline="0"/>
                      <a:pPr/>
                      <a:t>[REEKSNAAM]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'Wens 3 Tarief A4 -BonusMalus '!$C$29</c:f>
              <c:numCache>
                <c:formatCode>"€"#,##0.00_);\("€"#,##0.00\)</c:formatCode>
                <c:ptCount val="1"/>
                <c:pt idx="0">
                  <c:v>0</c:v>
                </c:pt>
              </c:numCache>
            </c:numRef>
          </c:xVal>
          <c:yVal>
            <c:numRef>
              <c:f>'Wens 3 Tarief A4 -BonusMalus '!$E$29</c:f>
              <c:numCache>
                <c:formatCode>_ * #,##0.0_ ;_ * \-#,##0.0_ ;_ * "-"??_ ;_ @_ </c:formatCode>
                <c:ptCount val="1"/>
                <c:pt idx="0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'Wens 3 Tarief A4 -BonusMalus '!$E$29</c15:f>
                <c15:dlblRangeCache>
                  <c:ptCount val="1"/>
                  <c:pt idx="0">
                    <c:v> 10,0 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776584"/>
        <c:axId val="131860064"/>
      </c:scatterChart>
      <c:dateAx>
        <c:axId val="130776584"/>
        <c:scaling>
          <c:orientation val="minMax"/>
          <c:max val="115"/>
          <c:min val="5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1860064"/>
        <c:crosses val="autoZero"/>
        <c:auto val="0"/>
        <c:lblOffset val="100"/>
        <c:baseTimeUnit val="days"/>
        <c:majorUnit val="10"/>
        <c:majorTimeUnit val="days"/>
        <c:minorUnit val="1"/>
        <c:minorTimeUnit val="days"/>
      </c:dateAx>
      <c:valAx>
        <c:axId val="131860064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0776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'Wens 4 Uurtarief - BonusMalus'!$C$46:$C$66</c:f>
              <c:numCache>
                <c:formatCode>#,##0.00</c:formatCode>
                <c:ptCount val="2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</c:numCache>
            </c:numRef>
          </c:xVal>
          <c:yVal>
            <c:numRef>
              <c:f>'Wens 4 Uurtarief - BonusMalus'!$E$46:$E$66</c:f>
              <c:numCache>
                <c:formatCode>_ * #,##0.0_ ;_ * \-#,##0.0_ ;_ * "-"??_ ;_ @_ </c:formatCode>
                <c:ptCount val="21"/>
                <c:pt idx="0">
                  <c:v>10</c:v>
                </c:pt>
                <c:pt idx="1">
                  <c:v>7.3</c:v>
                </c:pt>
                <c:pt idx="2">
                  <c:v>5.5</c:v>
                </c:pt>
                <c:pt idx="3">
                  <c:v>4.3</c:v>
                </c:pt>
                <c:pt idx="4">
                  <c:v>3.4000000000000004</c:v>
                </c:pt>
                <c:pt idx="5">
                  <c:v>2.7</c:v>
                </c:pt>
                <c:pt idx="6">
                  <c:v>2</c:v>
                </c:pt>
                <c:pt idx="7">
                  <c:v>1.5</c:v>
                </c:pt>
                <c:pt idx="8">
                  <c:v>1</c:v>
                </c:pt>
                <c:pt idx="9">
                  <c:v>0.5</c:v>
                </c:pt>
                <c:pt idx="10">
                  <c:v>0</c:v>
                </c:pt>
                <c:pt idx="11">
                  <c:v>-0.5</c:v>
                </c:pt>
                <c:pt idx="12">
                  <c:v>-1</c:v>
                </c:pt>
                <c:pt idx="13">
                  <c:v>-1.5</c:v>
                </c:pt>
                <c:pt idx="14">
                  <c:v>-2</c:v>
                </c:pt>
                <c:pt idx="15">
                  <c:v>-2.7</c:v>
                </c:pt>
                <c:pt idx="16">
                  <c:v>-3.4000000000000004</c:v>
                </c:pt>
                <c:pt idx="17">
                  <c:v>-4.3</c:v>
                </c:pt>
                <c:pt idx="18">
                  <c:v>-5.5</c:v>
                </c:pt>
                <c:pt idx="19">
                  <c:v>-7.3</c:v>
                </c:pt>
                <c:pt idx="20">
                  <c:v>-10</c:v>
                </c:pt>
              </c:numCache>
            </c:numRef>
          </c:yVal>
          <c:smooth val="0"/>
        </c:ser>
        <c:ser>
          <c:idx val="1"/>
          <c:order val="1"/>
          <c:tx>
            <c:v>Referentie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7970472735788604E-2"/>
                  <c:y val="-5.154639175257737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'Wens 4 Uurtarief - BonusMalus'!$C$56</c:f>
              <c:numCache>
                <c:formatCode>#,##0.00</c:formatCode>
                <c:ptCount val="1"/>
                <c:pt idx="0">
                  <c:v>35</c:v>
                </c:pt>
              </c:numCache>
            </c:numRef>
          </c:xVal>
          <c:yVal>
            <c:numRef>
              <c:f>'Wens 4 Uurtarief - BonusMalus'!$E$56</c:f>
              <c:numCache>
                <c:formatCode>_ * #,##0.0_ ;_ * \-#,##0.0_ ;_ * "-"??_ ;_ @_ 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v>Uw tarief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'Wens 4 Uurtarief - BonusMalus'!$C$25</c:f>
              <c:numCache>
                <c:formatCode>"€"\ #,##0.00</c:formatCode>
                <c:ptCount val="1"/>
              </c:numCache>
            </c:numRef>
          </c:xVal>
          <c:yVal>
            <c:numRef>
              <c:f>'Wens 4 Uurtarief - BonusMalus'!$C$28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50752"/>
        <c:axId val="120329888"/>
      </c:scatterChart>
      <c:valAx>
        <c:axId val="191050752"/>
        <c:scaling>
          <c:orientation val="minMax"/>
          <c:max val="45"/>
          <c:min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0329888"/>
        <c:crosses val="autoZero"/>
        <c:crossBetween val="midCat"/>
      </c:valAx>
      <c:valAx>
        <c:axId val="120329888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_ ;_ * \-#,##0.0_ ;_ * &quot;-&quot;??_ ;_ 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1050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81802</xdr:colOff>
      <xdr:row>1</xdr:row>
      <xdr:rowOff>49305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9440955" y="210670"/>
          <a:ext cx="1076325" cy="801902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37</xdr:row>
      <xdr:rowOff>0</xdr:rowOff>
    </xdr:from>
    <xdr:to>
      <xdr:col>15</xdr:col>
      <xdr:colOff>0</xdr:colOff>
      <xdr:row>60</xdr:row>
      <xdr:rowOff>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521634</xdr:colOff>
      <xdr:row>4</xdr:row>
      <xdr:rowOff>153520</xdr:rowOff>
    </xdr:from>
    <xdr:to>
      <xdr:col>14</xdr:col>
      <xdr:colOff>611695</xdr:colOff>
      <xdr:row>7</xdr:row>
      <xdr:rowOff>154810</xdr:rowOff>
    </xdr:to>
    <xdr:pic>
      <xdr:nvPicPr>
        <xdr:cNvPr id="4" name="Afbeelding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158"/>
        <a:stretch/>
      </xdr:blipFill>
      <xdr:spPr>
        <a:xfrm>
          <a:off x="8625728" y="978273"/>
          <a:ext cx="1982174" cy="548137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26</xdr:row>
      <xdr:rowOff>41194</xdr:rowOff>
    </xdr:from>
    <xdr:to>
      <xdr:col>9</xdr:col>
      <xdr:colOff>600634</xdr:colOff>
      <xdr:row>30</xdr:row>
      <xdr:rowOff>42008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42329" y="4756629"/>
          <a:ext cx="2707341" cy="861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81802</xdr:colOff>
      <xdr:row>1</xdr:row>
      <xdr:rowOff>49305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204722" y="232185"/>
          <a:ext cx="1076325" cy="801902"/>
        </a:xfrm>
        <a:prstGeom prst="rect">
          <a:avLst/>
        </a:prstGeom>
      </xdr:spPr>
    </xdr:pic>
    <xdr:clientData/>
  </xdr:oneCellAnchor>
  <xdr:oneCellAnchor>
    <xdr:from>
      <xdr:col>11</xdr:col>
      <xdr:colOff>521634</xdr:colOff>
      <xdr:row>4</xdr:row>
      <xdr:rowOff>153520</xdr:rowOff>
    </xdr:from>
    <xdr:ext cx="1979186" cy="543156"/>
    <xdr:pic>
      <xdr:nvPicPr>
        <xdr:cNvPr id="3" name="Afbeelding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158"/>
        <a:stretch/>
      </xdr:blipFill>
      <xdr:spPr>
        <a:xfrm>
          <a:off x="7394874" y="885040"/>
          <a:ext cx="1979186" cy="543156"/>
        </a:xfrm>
        <a:prstGeom prst="rect">
          <a:avLst/>
        </a:prstGeom>
      </xdr:spPr>
    </xdr:pic>
    <xdr:clientData/>
  </xdr:oneCellAnchor>
  <xdr:twoCellAnchor>
    <xdr:from>
      <xdr:col>5</xdr:col>
      <xdr:colOff>186266</xdr:colOff>
      <xdr:row>44</xdr:row>
      <xdr:rowOff>4233</xdr:rowOff>
    </xdr:from>
    <xdr:to>
      <xdr:col>14</xdr:col>
      <xdr:colOff>609600</xdr:colOff>
      <xdr:row>67</xdr:row>
      <xdr:rowOff>0</xdr:rowOff>
    </xdr:to>
    <xdr:graphicFrame macro="">
      <xdr:nvGraphicFramePr>
        <xdr:cNvPr id="4" name="Grafie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6</xdr:col>
      <xdr:colOff>110067</xdr:colOff>
      <xdr:row>33</xdr:row>
      <xdr:rowOff>34560</xdr:rowOff>
    </xdr:from>
    <xdr:ext cx="2667000" cy="760049"/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59107" y="6069600"/>
          <a:ext cx="2667000" cy="76004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SPROW55/CFD_UG_HKT/Inkoop-UNIT/80-INKOOPDOSSIERS-ICT/IUC19-001%20Employer%20branding%20site/04%20-%20BESCHRIJVENDE%20DOCUMENTEN/Gunning/UITGANGSPUNTEN%20-%20IUC19-001%20-%20Employer%20branding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01%20Employer%20Branding\UITGANGSPUNTEN%20-%20IUC19-001%20-%20Employer%20branding%20de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01%20Employer%20Branding\Bijlage%209%20Prijzenformulier%200.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GRAFIEK"/>
      <sheetName val="DATA"/>
      <sheetName val="HULP-velden"/>
      <sheetName val="HULP-data"/>
    </sheetNames>
    <sheetDataSet>
      <sheetData sheetId="0"/>
      <sheetData sheetId="1">
        <row r="11">
          <cell r="K11">
            <v>100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D8">
            <v>1.2233333333333334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GRAFIEK"/>
      <sheetName val="DATA"/>
      <sheetName val="HULP-velden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B7" t="str">
            <v>Uw inschrijving</v>
          </cell>
        </row>
      </sheetData>
      <sheetData sheetId="7">
        <row r="20">
          <cell r="L20">
            <v>1.3333333333333333</v>
          </cell>
        </row>
        <row r="80">
          <cell r="J80">
            <v>0.5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envatting"/>
      <sheetName val="Tarieven"/>
      <sheetName val="Factor"/>
      <sheetName val="Oplossing"/>
      <sheetName val="Casus 1"/>
      <sheetName val="Casus 2"/>
    </sheetNames>
    <sheetDataSet>
      <sheetData sheetId="0">
        <row r="10">
          <cell r="H10">
            <v>3443875</v>
          </cell>
        </row>
      </sheetData>
      <sheetData sheetId="1">
        <row r="29">
          <cell r="M29">
            <v>3038875</v>
          </cell>
        </row>
      </sheetData>
      <sheetData sheetId="2">
        <row r="16">
          <cell r="C16">
            <v>100</v>
          </cell>
        </row>
        <row r="26">
          <cell r="E26">
            <v>-0.1</v>
          </cell>
        </row>
        <row r="48">
          <cell r="E48">
            <v>0.1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S63"/>
  <sheetViews>
    <sheetView showGridLines="0" tabSelected="1" zoomScale="90" zoomScaleNormal="90" workbookViewId="0">
      <selection activeCell="C15" sqref="C15"/>
    </sheetView>
  </sheetViews>
  <sheetFormatPr defaultColWidth="0" defaultRowHeight="0" customHeight="1" zeroHeight="1" x14ac:dyDescent="0.2"/>
  <cols>
    <col min="1" max="1" width="3.7109375" style="10" customWidth="1"/>
    <col min="2" max="2" width="18.140625" style="10" customWidth="1"/>
    <col min="3" max="3" width="12" style="11" customWidth="1"/>
    <col min="4" max="4" width="13.7109375" style="10" customWidth="1"/>
    <col min="5" max="5" width="15.28515625" style="10" bestFit="1" customWidth="1"/>
    <col min="6" max="6" width="3" style="10" customWidth="1"/>
    <col min="7" max="7" width="13.140625" style="10" customWidth="1"/>
    <col min="8" max="15" width="9.140625" style="10" customWidth="1"/>
    <col min="16" max="16" width="3.7109375" style="10" customWidth="1"/>
    <col min="17" max="17" width="10.28515625" style="10" hidden="1" customWidth="1"/>
    <col min="18" max="18" width="9.140625" style="10" hidden="1" customWidth="1"/>
    <col min="19" max="19" width="0" style="10" hidden="1" customWidth="1"/>
    <col min="20" max="16384" width="9.140625" style="10" hidden="1"/>
  </cols>
  <sheetData>
    <row r="1" spans="2:19" ht="12.75" x14ac:dyDescent="0.2">
      <c r="D1" s="12"/>
    </row>
    <row r="2" spans="2:19" ht="12.75" x14ac:dyDescent="0.2">
      <c r="B2" s="2"/>
      <c r="C2" s="2"/>
      <c r="D2" s="3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2:19" ht="22.5" x14ac:dyDescent="0.3">
      <c r="B3" s="5" t="s">
        <v>16</v>
      </c>
      <c r="C3" s="2"/>
      <c r="D3" s="3"/>
      <c r="E3" s="4"/>
      <c r="F3" s="4"/>
      <c r="G3" s="4"/>
      <c r="H3" s="2"/>
      <c r="I3" s="2"/>
      <c r="J3" s="2"/>
      <c r="K3" s="2"/>
      <c r="L3" s="2"/>
      <c r="M3" s="2"/>
      <c r="N3" s="2"/>
      <c r="O3" s="2"/>
    </row>
    <row r="4" spans="2:19" ht="18" x14ac:dyDescent="0.25">
      <c r="B4" s="6" t="s">
        <v>17</v>
      </c>
      <c r="C4" s="3"/>
      <c r="D4" s="3"/>
      <c r="E4" s="4"/>
      <c r="F4" s="4"/>
      <c r="G4" s="4"/>
      <c r="H4" s="3"/>
      <c r="I4" s="3"/>
      <c r="J4" s="3"/>
      <c r="K4" s="3"/>
      <c r="L4" s="3"/>
      <c r="M4" s="3"/>
      <c r="N4" s="3"/>
      <c r="O4" s="3"/>
    </row>
    <row r="5" spans="2:19" ht="18" x14ac:dyDescent="0.25">
      <c r="B5" s="7" t="s">
        <v>59</v>
      </c>
      <c r="C5" s="3"/>
      <c r="D5" s="3"/>
      <c r="E5" s="4"/>
      <c r="F5" s="4"/>
      <c r="G5" s="4"/>
      <c r="H5" s="3"/>
      <c r="I5" s="3"/>
      <c r="J5" s="3"/>
      <c r="K5" s="3"/>
      <c r="L5" s="3"/>
      <c r="M5" s="3"/>
      <c r="N5" s="3"/>
      <c r="O5" s="3"/>
    </row>
    <row r="6" spans="2:19" ht="12.75" x14ac:dyDescent="0.2">
      <c r="B6" s="1" t="s">
        <v>15</v>
      </c>
      <c r="C6" s="3"/>
      <c r="D6" s="3"/>
      <c r="E6" s="4"/>
      <c r="F6" s="4"/>
      <c r="G6" s="4"/>
      <c r="H6" s="3"/>
      <c r="I6" s="3"/>
      <c r="J6" s="3"/>
      <c r="K6" s="3"/>
      <c r="L6" s="3"/>
      <c r="M6" s="3"/>
      <c r="N6" s="3"/>
      <c r="O6" s="3"/>
    </row>
    <row r="7" spans="2:19" ht="12.75" x14ac:dyDescent="0.2">
      <c r="B7" s="108" t="s">
        <v>56</v>
      </c>
      <c r="C7" s="3"/>
      <c r="D7" s="3"/>
      <c r="E7" s="4"/>
      <c r="F7" s="4"/>
      <c r="G7" s="4"/>
      <c r="H7" s="3"/>
      <c r="I7" s="3"/>
      <c r="J7" s="3"/>
      <c r="K7" s="3"/>
      <c r="L7" s="3"/>
      <c r="M7" s="3"/>
      <c r="N7" s="3"/>
      <c r="O7" s="3"/>
    </row>
    <row r="8" spans="2:19" ht="12.75" x14ac:dyDescent="0.2">
      <c r="B8" s="2"/>
      <c r="C8" s="8"/>
      <c r="D8" s="9"/>
      <c r="E8" s="9"/>
      <c r="F8" s="9"/>
      <c r="G8" s="9"/>
      <c r="H8" s="4"/>
      <c r="I8" s="4"/>
      <c r="J8" s="9"/>
      <c r="K8" s="9"/>
      <c r="L8" s="9"/>
      <c r="M8" s="9"/>
      <c r="N8" s="9"/>
      <c r="O8" s="9"/>
      <c r="S8" s="13"/>
    </row>
    <row r="9" spans="2:19" ht="12.75" x14ac:dyDescent="0.2">
      <c r="B9" s="14"/>
      <c r="C9" s="14"/>
      <c r="D9" s="14"/>
      <c r="S9" s="13"/>
    </row>
    <row r="10" spans="2:19" ht="18" x14ac:dyDescent="0.25">
      <c r="B10" s="109" t="s">
        <v>64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S10" s="15"/>
    </row>
    <row r="11" spans="2:19" ht="12.75" x14ac:dyDescent="0.2">
      <c r="B11" s="14"/>
      <c r="C11" s="14"/>
      <c r="D11" s="14"/>
      <c r="I11" s="16"/>
      <c r="S11" s="15"/>
    </row>
    <row r="12" spans="2:19" ht="15" x14ac:dyDescent="0.2">
      <c r="B12" s="14"/>
      <c r="C12" s="18" t="s">
        <v>10</v>
      </c>
      <c r="D12" s="18" t="s">
        <v>24</v>
      </c>
      <c r="E12" s="18" t="s">
        <v>2</v>
      </c>
      <c r="I12" s="16"/>
      <c r="S12" s="15"/>
    </row>
    <row r="13" spans="2:19" ht="15.6" customHeight="1" x14ac:dyDescent="0.2">
      <c r="B13" s="66" t="s">
        <v>21</v>
      </c>
      <c r="C13" s="64">
        <v>4.2500000000000003E-2</v>
      </c>
      <c r="D13" s="57">
        <v>2000</v>
      </c>
      <c r="E13" s="56">
        <f>+C13*2000</f>
        <v>85</v>
      </c>
      <c r="F13" s="68"/>
      <c r="G13" s="68"/>
      <c r="I13" s="16"/>
      <c r="S13" s="15"/>
    </row>
    <row r="14" spans="2:19" ht="12.75" x14ac:dyDescent="0.2">
      <c r="B14" s="67"/>
      <c r="C14" s="67"/>
      <c r="D14" s="67"/>
      <c r="E14" s="68"/>
      <c r="F14" s="68"/>
      <c r="G14" s="68"/>
      <c r="I14" s="16"/>
      <c r="S14" s="15"/>
    </row>
    <row r="15" spans="2:19" ht="14.25" x14ac:dyDescent="0.2">
      <c r="B15" s="66" t="s">
        <v>22</v>
      </c>
      <c r="C15" s="65">
        <v>0</v>
      </c>
      <c r="D15" s="57">
        <v>2000</v>
      </c>
      <c r="E15" s="56">
        <f>+C15*2000</f>
        <v>0</v>
      </c>
      <c r="F15" s="68"/>
      <c r="G15" s="68"/>
      <c r="I15" s="16"/>
      <c r="S15" s="15"/>
    </row>
    <row r="16" spans="2:19" ht="12.75" x14ac:dyDescent="0.2">
      <c r="B16" s="72"/>
      <c r="C16" s="67"/>
      <c r="D16" s="67"/>
      <c r="E16" s="68"/>
      <c r="F16" s="68"/>
      <c r="G16" s="68"/>
      <c r="I16" s="16"/>
      <c r="S16" s="15"/>
    </row>
    <row r="17" spans="2:19" ht="13.5" thickBot="1" x14ac:dyDescent="0.25">
      <c r="B17" s="69" t="str">
        <f>"Uw " &amp; IF(C17&gt;0,"BONUS","MALUS")</f>
        <v>Uw BONUS</v>
      </c>
      <c r="C17" s="74">
        <f>IF(ISBLANK(C15),"",+E29)</f>
        <v>10</v>
      </c>
      <c r="D17" s="69" t="s">
        <v>18</v>
      </c>
      <c r="E17" s="68"/>
      <c r="F17" s="68"/>
      <c r="G17" s="68"/>
      <c r="I17" s="16"/>
      <c r="S17" s="15"/>
    </row>
    <row r="18" spans="2:19" ht="13.5" thickTop="1" x14ac:dyDescent="0.2">
      <c r="C18" s="10"/>
      <c r="E18" s="68"/>
      <c r="F18" s="68"/>
      <c r="G18" s="68"/>
      <c r="I18" s="16"/>
      <c r="S18" s="15"/>
    </row>
    <row r="19" spans="2:19" ht="12.75" x14ac:dyDescent="0.2">
      <c r="B19" s="72" t="s">
        <v>23</v>
      </c>
      <c r="C19" s="73"/>
      <c r="D19" s="73"/>
      <c r="E19" s="68"/>
      <c r="F19" s="68"/>
      <c r="G19" s="68"/>
      <c r="I19" s="16"/>
      <c r="S19" s="15"/>
    </row>
    <row r="20" spans="2:19" ht="12.75" x14ac:dyDescent="0.2">
      <c r="B20" s="72" t="s">
        <v>66</v>
      </c>
      <c r="C20" s="73"/>
      <c r="D20" s="73"/>
      <c r="E20" s="68"/>
      <c r="F20" s="68"/>
      <c r="G20" s="68"/>
      <c r="I20" s="16"/>
      <c r="S20" s="15"/>
    </row>
    <row r="21" spans="2:19" ht="12.75" x14ac:dyDescent="0.2">
      <c r="B21" s="73"/>
      <c r="C21" s="73"/>
      <c r="D21" s="73"/>
      <c r="E21" s="68"/>
      <c r="F21" s="68"/>
      <c r="G21" s="68"/>
      <c r="I21" s="16"/>
      <c r="S21" s="15"/>
    </row>
    <row r="22" spans="2:19" ht="13.5" thickBot="1" x14ac:dyDescent="0.25">
      <c r="B22" s="70"/>
      <c r="C22" s="70"/>
      <c r="D22" s="70"/>
      <c r="E22" s="71"/>
      <c r="F22" s="71"/>
      <c r="G22" s="71"/>
      <c r="H22" s="58"/>
      <c r="I22" s="59"/>
      <c r="J22" s="58"/>
      <c r="K22" s="58"/>
      <c r="L22" s="58"/>
      <c r="M22" s="58"/>
      <c r="N22" s="58"/>
      <c r="O22" s="58"/>
      <c r="S22" s="15"/>
    </row>
    <row r="23" spans="2:19" ht="13.5" thickTop="1" x14ac:dyDescent="0.2">
      <c r="B23" s="14"/>
      <c r="C23" s="14"/>
      <c r="D23" s="14"/>
      <c r="I23" s="16"/>
      <c r="S23" s="15"/>
    </row>
    <row r="24" spans="2:19" ht="18" x14ac:dyDescent="0.25">
      <c r="B24" s="6" t="s">
        <v>65</v>
      </c>
      <c r="C24" s="60"/>
      <c r="D24" s="60"/>
      <c r="E24" s="34"/>
      <c r="F24" s="34"/>
      <c r="G24" s="34"/>
      <c r="H24" s="34"/>
      <c r="I24" s="61"/>
      <c r="J24" s="34"/>
      <c r="K24" s="34"/>
      <c r="L24" s="34"/>
      <c r="M24" s="34"/>
      <c r="N24" s="34"/>
      <c r="O24" s="34"/>
      <c r="S24" s="15"/>
    </row>
    <row r="25" spans="2:19" ht="12.75" x14ac:dyDescent="0.2">
      <c r="B25" s="14"/>
      <c r="C25" s="14"/>
      <c r="D25" s="14"/>
      <c r="I25" s="16"/>
      <c r="S25" s="15"/>
    </row>
    <row r="26" spans="2:19" ht="12.75" x14ac:dyDescent="0.2">
      <c r="B26" s="14"/>
      <c r="C26" s="14"/>
      <c r="D26" s="14"/>
      <c r="I26" s="16"/>
      <c r="S26" s="15"/>
    </row>
    <row r="27" spans="2:19" ht="26.25" x14ac:dyDescent="0.25">
      <c r="B27" s="17" t="s">
        <v>3</v>
      </c>
      <c r="C27" s="17" t="s">
        <v>4</v>
      </c>
      <c r="D27" s="18" t="s">
        <v>1</v>
      </c>
      <c r="E27" s="17" t="s">
        <v>20</v>
      </c>
      <c r="G27" s="19"/>
      <c r="H27" s="20"/>
      <c r="I27" s="20"/>
      <c r="J27" s="20"/>
      <c r="K27" s="20"/>
      <c r="L27" s="21"/>
      <c r="M27" s="20"/>
      <c r="N27" s="20"/>
      <c r="O27" s="22"/>
      <c r="S27" s="15"/>
    </row>
    <row r="28" spans="2:19" ht="14.25" x14ac:dyDescent="0.25">
      <c r="B28" s="18" t="s">
        <v>5</v>
      </c>
      <c r="C28" s="18" t="s">
        <v>6</v>
      </c>
      <c r="D28" s="18" t="s">
        <v>0</v>
      </c>
      <c r="E28" s="18" t="s">
        <v>18</v>
      </c>
      <c r="G28" s="23"/>
      <c r="H28" s="24"/>
      <c r="I28" s="24"/>
      <c r="J28" s="24"/>
      <c r="K28" s="24"/>
      <c r="L28" s="24"/>
      <c r="M28" s="24"/>
      <c r="N28" s="24"/>
      <c r="O28" s="25"/>
      <c r="S28" s="15"/>
    </row>
    <row r="29" spans="2:19" ht="12.75" customHeight="1" x14ac:dyDescent="0.2">
      <c r="B29" s="26">
        <f>+E13</f>
        <v>85</v>
      </c>
      <c r="C29" s="26">
        <f>+E15</f>
        <v>0</v>
      </c>
      <c r="D29" s="27" t="str">
        <f>IF(C29&lt;C39,"Max",IF(C29&gt;C59,"Min",1+TAN((C29-$C$49)/$B$32)*-$B$31))</f>
        <v>Max</v>
      </c>
      <c r="E29" s="62">
        <f>IF(ISBLANK(C15),"",IF(D29="Max",E38,IF(D29="Min",E60,ROUND((D29-1),3)*100)))</f>
        <v>10</v>
      </c>
      <c r="F29" s="28"/>
      <c r="G29" s="23"/>
      <c r="H29" s="24"/>
      <c r="I29" s="24"/>
      <c r="J29" s="24"/>
      <c r="K29" s="24"/>
      <c r="L29" s="24"/>
      <c r="M29" s="24"/>
      <c r="N29" s="24"/>
      <c r="O29" s="25"/>
      <c r="P29" s="29" t="s">
        <v>1</v>
      </c>
      <c r="S29" s="15"/>
    </row>
    <row r="30" spans="2:19" ht="15" x14ac:dyDescent="0.25">
      <c r="B30" s="14"/>
      <c r="C30" s="14"/>
      <c r="D30" s="14"/>
      <c r="F30" s="28" t="s">
        <v>1</v>
      </c>
      <c r="G30" s="30"/>
      <c r="H30" s="24"/>
      <c r="I30" s="31"/>
      <c r="J30" s="24"/>
      <c r="K30" s="24"/>
      <c r="L30" s="32"/>
      <c r="M30" s="24"/>
      <c r="N30" s="24"/>
      <c r="O30" s="25"/>
      <c r="S30" s="15"/>
    </row>
    <row r="31" spans="2:19" ht="14.25" x14ac:dyDescent="0.2">
      <c r="B31" s="33">
        <v>3.9E-2</v>
      </c>
      <c r="C31" s="81" t="s">
        <v>7</v>
      </c>
      <c r="D31" s="82"/>
      <c r="E31" s="83"/>
      <c r="F31" s="28"/>
      <c r="G31" s="35" t="s">
        <v>25</v>
      </c>
      <c r="H31" s="36"/>
      <c r="I31" s="37"/>
      <c r="J31" s="36"/>
      <c r="K31" s="36"/>
      <c r="L31" s="36"/>
      <c r="M31" s="36"/>
      <c r="N31" s="24"/>
      <c r="O31" s="25"/>
      <c r="S31" s="15"/>
    </row>
    <row r="32" spans="2:19" ht="14.25" x14ac:dyDescent="0.2">
      <c r="B32" s="33">
        <v>25</v>
      </c>
      <c r="C32" s="77" t="s">
        <v>8</v>
      </c>
      <c r="D32" s="78"/>
      <c r="E32" s="84"/>
      <c r="F32" s="28"/>
      <c r="G32" s="38" t="s">
        <v>26</v>
      </c>
      <c r="H32" s="39"/>
      <c r="I32" s="40"/>
      <c r="J32" s="39"/>
      <c r="K32" s="39"/>
      <c r="L32" s="39"/>
      <c r="M32" s="39"/>
      <c r="N32" s="41"/>
      <c r="O32" s="42"/>
      <c r="S32" s="15"/>
    </row>
    <row r="33" spans="1:19" ht="12.75" x14ac:dyDescent="0.2">
      <c r="B33" s="43">
        <v>30</v>
      </c>
      <c r="C33" s="79" t="s">
        <v>62</v>
      </c>
      <c r="D33" s="80"/>
      <c r="E33" s="85"/>
      <c r="F33" s="28"/>
      <c r="G33" s="44"/>
      <c r="H33" s="36"/>
      <c r="I33" s="37"/>
      <c r="J33" s="36"/>
      <c r="K33" s="36"/>
      <c r="L33" s="36"/>
      <c r="M33" s="36"/>
      <c r="N33" s="24"/>
      <c r="O33" s="24"/>
      <c r="S33" s="15"/>
    </row>
    <row r="34" spans="1:19" ht="12.75" x14ac:dyDescent="0.2">
      <c r="B34" s="14"/>
      <c r="C34" s="14"/>
      <c r="D34" s="14"/>
      <c r="F34" s="28"/>
      <c r="G34" s="45"/>
      <c r="I34" s="16"/>
      <c r="S34" s="15"/>
    </row>
    <row r="35" spans="1:19" ht="12.75" x14ac:dyDescent="0.2">
      <c r="B35" s="46"/>
      <c r="C35" s="47" t="s">
        <v>1</v>
      </c>
      <c r="D35" s="48" t="s">
        <v>1</v>
      </c>
      <c r="E35" s="49" t="s">
        <v>19</v>
      </c>
      <c r="G35" s="86" t="str">
        <f>"Grafiek bonus/malus"</f>
        <v>Grafiek bonus/malus</v>
      </c>
      <c r="H35" s="87"/>
      <c r="I35" s="82"/>
      <c r="J35" s="82"/>
      <c r="K35" s="82"/>
      <c r="L35" s="82"/>
      <c r="M35" s="82"/>
      <c r="N35" s="82"/>
      <c r="O35" s="83"/>
    </row>
    <row r="36" spans="1:19" ht="12.75" x14ac:dyDescent="0.2">
      <c r="B36" s="46"/>
      <c r="C36" s="47"/>
      <c r="D36" s="48"/>
      <c r="E36" s="75" t="s">
        <v>9</v>
      </c>
      <c r="G36" s="88" t="str">
        <f>"Bij een referentietarief van € "&amp;B29&amp;",00"</f>
        <v>Bij een referentietarief van € 85,00</v>
      </c>
      <c r="H36" s="78"/>
      <c r="I36" s="78"/>
      <c r="J36" s="78"/>
      <c r="K36" s="78"/>
      <c r="L36" s="78"/>
      <c r="M36" s="78"/>
      <c r="N36" s="78"/>
      <c r="O36" s="84"/>
    </row>
    <row r="37" spans="1:19" ht="12.75" x14ac:dyDescent="0.2">
      <c r="B37" s="46"/>
      <c r="C37" s="47" t="s">
        <v>10</v>
      </c>
      <c r="D37" s="48" t="s">
        <v>0</v>
      </c>
      <c r="E37" s="75" t="s">
        <v>11</v>
      </c>
      <c r="G37" s="89" t="str">
        <f>IF(ABS(B29-C29)&gt;Spreiding,"Uw tarief wordt niet weergegeven in grafiek!","")</f>
        <v>Uw tarief wordt niet weergegeven in grafiek!</v>
      </c>
      <c r="H37" s="80"/>
      <c r="I37" s="80"/>
      <c r="J37" s="80"/>
      <c r="K37" s="80"/>
      <c r="L37" s="80"/>
      <c r="M37" s="80"/>
      <c r="N37" s="80"/>
      <c r="O37" s="85"/>
    </row>
    <row r="38" spans="1:19" ht="12.75" x14ac:dyDescent="0.2">
      <c r="B38" s="46"/>
      <c r="C38" s="50" t="str">
        <f xml:space="preserve"> "&lt;  € "&amp;C39 &amp; ",00"</f>
        <v>&lt;  € 55,00</v>
      </c>
      <c r="D38" s="55" t="s">
        <v>28</v>
      </c>
      <c r="E38" s="62">
        <f>+E39</f>
        <v>10</v>
      </c>
    </row>
    <row r="39" spans="1:19" ht="12.75" x14ac:dyDescent="0.2">
      <c r="B39" s="51" t="s">
        <v>12</v>
      </c>
      <c r="C39" s="76">
        <f>+C49-B33</f>
        <v>55</v>
      </c>
      <c r="D39" s="52">
        <f>1+TAN((C39-$C$49)/$B$32)*-$B$31</f>
        <v>1.1003139132629265</v>
      </c>
      <c r="E39" s="62">
        <f>ROUND((D39-1),3)*100</f>
        <v>10</v>
      </c>
    </row>
    <row r="40" spans="1:19" ht="12.75" x14ac:dyDescent="0.2">
      <c r="B40" s="46"/>
      <c r="C40" s="53">
        <f t="shared" ref="C40:C48" si="0">C39+($C$49-$C$39)/10</f>
        <v>58</v>
      </c>
      <c r="D40" s="52">
        <f t="shared" ref="D40:D59" si="1">1+TAN((C40-$C$49)/$B$32)*-$B$31</f>
        <v>1.0729774761780173</v>
      </c>
      <c r="E40" s="62">
        <f t="shared" ref="E40:E59" si="2">ROUND((D40-1),3)*100</f>
        <v>7.3</v>
      </c>
    </row>
    <row r="41" spans="1:19" ht="12.75" x14ac:dyDescent="0.2">
      <c r="B41" s="46"/>
      <c r="C41" s="53">
        <f t="shared" si="0"/>
        <v>61</v>
      </c>
      <c r="D41" s="52">
        <f t="shared" si="1"/>
        <v>1.0557059421460209</v>
      </c>
      <c r="E41" s="62">
        <f t="shared" si="2"/>
        <v>5.6000000000000005</v>
      </c>
    </row>
    <row r="42" spans="1:19" ht="12.75" x14ac:dyDescent="0.2">
      <c r="A42" s="10" t="s">
        <v>1</v>
      </c>
      <c r="B42" s="46"/>
      <c r="C42" s="53">
        <f t="shared" si="0"/>
        <v>64</v>
      </c>
      <c r="D42" s="52">
        <f t="shared" si="1"/>
        <v>1.0435096615938999</v>
      </c>
      <c r="E42" s="62">
        <f t="shared" si="2"/>
        <v>4.3999999999999995</v>
      </c>
    </row>
    <row r="43" spans="1:19" ht="12.75" x14ac:dyDescent="0.2">
      <c r="A43" s="10" t="s">
        <v>1</v>
      </c>
      <c r="B43" s="46"/>
      <c r="C43" s="53">
        <f t="shared" si="0"/>
        <v>67</v>
      </c>
      <c r="D43" s="52">
        <f t="shared" si="1"/>
        <v>1.0342056480951185</v>
      </c>
      <c r="E43" s="62">
        <f t="shared" si="2"/>
        <v>3.4000000000000004</v>
      </c>
    </row>
    <row r="44" spans="1:19" ht="12.75" x14ac:dyDescent="0.2">
      <c r="A44" s="10" t="s">
        <v>1</v>
      </c>
      <c r="B44" s="46"/>
      <c r="C44" s="53">
        <f t="shared" si="0"/>
        <v>70</v>
      </c>
      <c r="D44" s="52">
        <f t="shared" si="1"/>
        <v>1.0266813355253259</v>
      </c>
      <c r="E44" s="62">
        <f t="shared" si="2"/>
        <v>2.7</v>
      </c>
    </row>
    <row r="45" spans="1:19" ht="12.75" x14ac:dyDescent="0.2">
      <c r="A45" s="10" t="s">
        <v>1</v>
      </c>
      <c r="B45" s="46"/>
      <c r="C45" s="53">
        <f t="shared" si="0"/>
        <v>73</v>
      </c>
      <c r="D45" s="52">
        <f t="shared" si="1"/>
        <v>1.0203038229234591</v>
      </c>
      <c r="E45" s="62">
        <f t="shared" si="2"/>
        <v>2</v>
      </c>
    </row>
    <row r="46" spans="1:19" ht="12.75" x14ac:dyDescent="0.2">
      <c r="A46" s="10" t="s">
        <v>1</v>
      </c>
      <c r="B46" s="46"/>
      <c r="C46" s="53">
        <f t="shared" si="0"/>
        <v>76</v>
      </c>
      <c r="D46" s="52">
        <f t="shared" si="1"/>
        <v>1.0146797112140391</v>
      </c>
      <c r="E46" s="62">
        <f t="shared" si="2"/>
        <v>1.5</v>
      </c>
    </row>
    <row r="47" spans="1:19" ht="12.75" x14ac:dyDescent="0.2">
      <c r="A47" s="10" t="s">
        <v>1</v>
      </c>
      <c r="B47" s="46"/>
      <c r="C47" s="53">
        <f t="shared" si="0"/>
        <v>79</v>
      </c>
      <c r="D47" s="52">
        <f t="shared" si="1"/>
        <v>1.0095439514058642</v>
      </c>
      <c r="E47" s="62">
        <f t="shared" si="2"/>
        <v>1</v>
      </c>
    </row>
    <row r="48" spans="1:19" ht="12.75" x14ac:dyDescent="0.2">
      <c r="A48" s="10" t="s">
        <v>1</v>
      </c>
      <c r="B48" s="46"/>
      <c r="C48" s="53">
        <f t="shared" si="0"/>
        <v>82</v>
      </c>
      <c r="D48" s="52">
        <f t="shared" si="1"/>
        <v>1.0047025941512409</v>
      </c>
      <c r="E48" s="62">
        <f t="shared" si="2"/>
        <v>0.5</v>
      </c>
    </row>
    <row r="49" spans="1:5" ht="12.75" x14ac:dyDescent="0.2">
      <c r="A49" s="10" t="s">
        <v>1</v>
      </c>
      <c r="B49" s="51" t="s">
        <v>13</v>
      </c>
      <c r="C49" s="76">
        <f>+B29</f>
        <v>85</v>
      </c>
      <c r="D49" s="52">
        <f t="shared" si="1"/>
        <v>1</v>
      </c>
      <c r="E49" s="62">
        <f t="shared" si="2"/>
        <v>0</v>
      </c>
    </row>
    <row r="50" spans="1:5" ht="12.75" x14ac:dyDescent="0.2">
      <c r="A50" s="10" t="s">
        <v>1</v>
      </c>
      <c r="B50" s="46"/>
      <c r="C50" s="53">
        <f t="shared" ref="C50:C58" si="3">C49+($C$59-$C$49)/10</f>
        <v>88</v>
      </c>
      <c r="D50" s="52">
        <f t="shared" si="1"/>
        <v>0.99529740584875914</v>
      </c>
      <c r="E50" s="62">
        <f t="shared" si="2"/>
        <v>-0.5</v>
      </c>
    </row>
    <row r="51" spans="1:5" ht="12.75" x14ac:dyDescent="0.2">
      <c r="A51" s="10" t="s">
        <v>1</v>
      </c>
      <c r="B51" s="46"/>
      <c r="C51" s="53">
        <f t="shared" si="3"/>
        <v>91</v>
      </c>
      <c r="D51" s="52">
        <f t="shared" si="1"/>
        <v>0.99045604859413583</v>
      </c>
      <c r="E51" s="62">
        <f t="shared" si="2"/>
        <v>-1</v>
      </c>
    </row>
    <row r="52" spans="1:5" ht="12.75" x14ac:dyDescent="0.2">
      <c r="A52" s="10" t="s">
        <v>1</v>
      </c>
      <c r="B52" s="46"/>
      <c r="C52" s="53">
        <f t="shared" si="3"/>
        <v>94</v>
      </c>
      <c r="D52" s="52">
        <f t="shared" si="1"/>
        <v>0.9853202887859609</v>
      </c>
      <c r="E52" s="62">
        <f t="shared" si="2"/>
        <v>-1.5</v>
      </c>
    </row>
    <row r="53" spans="1:5" ht="12.75" x14ac:dyDescent="0.2">
      <c r="B53" s="46"/>
      <c r="C53" s="53">
        <f t="shared" si="3"/>
        <v>97</v>
      </c>
      <c r="D53" s="52">
        <f t="shared" si="1"/>
        <v>0.97969617707654089</v>
      </c>
      <c r="E53" s="62">
        <f t="shared" si="2"/>
        <v>-2</v>
      </c>
    </row>
    <row r="54" spans="1:5" ht="12.75" x14ac:dyDescent="0.2">
      <c r="B54" s="46"/>
      <c r="C54" s="53">
        <f t="shared" si="3"/>
        <v>100</v>
      </c>
      <c r="D54" s="52">
        <f t="shared" si="1"/>
        <v>0.97331866447467397</v>
      </c>
      <c r="E54" s="62">
        <f t="shared" si="2"/>
        <v>-2.7</v>
      </c>
    </row>
    <row r="55" spans="1:5" ht="12.75" x14ac:dyDescent="0.2">
      <c r="B55" s="46"/>
      <c r="C55" s="53">
        <f t="shared" si="3"/>
        <v>103</v>
      </c>
      <c r="D55" s="52">
        <f t="shared" si="1"/>
        <v>0.9657943519048815</v>
      </c>
      <c r="E55" s="62">
        <f t="shared" si="2"/>
        <v>-3.4000000000000004</v>
      </c>
    </row>
    <row r="56" spans="1:5" ht="12.75" x14ac:dyDescent="0.2">
      <c r="B56" s="46"/>
      <c r="C56" s="53">
        <f t="shared" si="3"/>
        <v>106</v>
      </c>
      <c r="D56" s="52">
        <f t="shared" si="1"/>
        <v>0.95649033840609998</v>
      </c>
      <c r="E56" s="62">
        <f t="shared" si="2"/>
        <v>-4.3999999999999995</v>
      </c>
    </row>
    <row r="57" spans="1:5" ht="12.75" x14ac:dyDescent="0.2">
      <c r="B57" s="46"/>
      <c r="C57" s="53">
        <f t="shared" si="3"/>
        <v>109</v>
      </c>
      <c r="D57" s="52">
        <f t="shared" si="1"/>
        <v>0.94429405785397924</v>
      </c>
      <c r="E57" s="62">
        <f t="shared" si="2"/>
        <v>-5.6000000000000005</v>
      </c>
    </row>
    <row r="58" spans="1:5" ht="12.75" x14ac:dyDescent="0.2">
      <c r="B58" s="46"/>
      <c r="C58" s="53">
        <f t="shared" si="3"/>
        <v>112</v>
      </c>
      <c r="D58" s="52">
        <f t="shared" si="1"/>
        <v>0.92702252382198269</v>
      </c>
      <c r="E58" s="62">
        <f t="shared" si="2"/>
        <v>-7.3</v>
      </c>
    </row>
    <row r="59" spans="1:5" ht="12.75" x14ac:dyDescent="0.2">
      <c r="B59" s="51" t="s">
        <v>14</v>
      </c>
      <c r="C59" s="76">
        <f>+C49+B33</f>
        <v>115</v>
      </c>
      <c r="D59" s="52">
        <f t="shared" si="1"/>
        <v>0.89968608673707351</v>
      </c>
      <c r="E59" s="62">
        <f t="shared" si="2"/>
        <v>-10</v>
      </c>
    </row>
    <row r="60" spans="1:5" ht="12.75" x14ac:dyDescent="0.2">
      <c r="B60" s="54"/>
      <c r="C60" s="50" t="str">
        <f xml:space="preserve"> "&gt;  € "&amp;C59 &amp; ",00"</f>
        <v>&gt;  € 115,00</v>
      </c>
      <c r="D60" s="55" t="s">
        <v>27</v>
      </c>
      <c r="E60" s="63">
        <f>+E59</f>
        <v>-10</v>
      </c>
    </row>
    <row r="61" spans="1:5" ht="12.75" x14ac:dyDescent="0.2">
      <c r="C61" s="10"/>
    </row>
    <row r="62" spans="1:5" ht="12.75" hidden="1" x14ac:dyDescent="0.2">
      <c r="B62" s="14"/>
      <c r="C62" s="14"/>
      <c r="D62" s="14"/>
    </row>
    <row r="63" spans="1:5" ht="12.75" hidden="1" customHeight="1" x14ac:dyDescent="0.2"/>
  </sheetData>
  <sheetProtection algorithmName="SHA-512" hashValue="u5WF4naXADsmC+dPoR3qwUU+6oQAaKy63B4DT4sNYraeoVxmWmbiK8QHJh7eVn20KG5GGLlEDR4Oh4aYrdz5GA==" saltValue="gIWQ7vbxQl8P1nl2SrLyDQ==" spinCount="100000" sheet="1" objects="1" scenarios="1"/>
  <mergeCells count="1">
    <mergeCell ref="B10:O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showGridLines="0" topLeftCell="A13" zoomScale="90" zoomScaleNormal="90" workbookViewId="0">
      <selection activeCell="C25" sqref="C25"/>
    </sheetView>
  </sheetViews>
  <sheetFormatPr defaultColWidth="0" defaultRowHeight="0" customHeight="1" zeroHeight="1" x14ac:dyDescent="0.2"/>
  <cols>
    <col min="1" max="1" width="3.7109375" style="10" customWidth="1"/>
    <col min="2" max="2" width="18.140625" style="10" customWidth="1"/>
    <col min="3" max="3" width="12" style="11" customWidth="1"/>
    <col min="4" max="4" width="15.7109375" style="10" customWidth="1"/>
    <col min="5" max="5" width="15.28515625" style="10" bestFit="1" customWidth="1"/>
    <col min="6" max="6" width="3" style="10" customWidth="1"/>
    <col min="7" max="7" width="13.140625" style="10" customWidth="1"/>
    <col min="8" max="8" width="17.5703125" style="10" bestFit="1" customWidth="1"/>
    <col min="9" max="9" width="9" style="10" bestFit="1" customWidth="1"/>
    <col min="10" max="10" width="15.140625" style="10" customWidth="1"/>
    <col min="11" max="15" width="9.140625" style="10" customWidth="1"/>
    <col min="16" max="16" width="3.7109375" style="10" customWidth="1"/>
    <col min="17" max="17" width="10.28515625" style="10" hidden="1" customWidth="1"/>
    <col min="18" max="18" width="9.140625" style="10" hidden="1" customWidth="1"/>
    <col min="19" max="19" width="0" style="10" hidden="1" customWidth="1"/>
    <col min="20" max="16384" width="9.140625" style="10" hidden="1"/>
  </cols>
  <sheetData>
    <row r="1" spans="2:19" ht="12.75" x14ac:dyDescent="0.2">
      <c r="D1" s="12"/>
    </row>
    <row r="2" spans="2:19" ht="12.75" x14ac:dyDescent="0.2">
      <c r="B2" s="2"/>
      <c r="C2" s="2"/>
      <c r="D2" s="3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2:19" ht="22.5" x14ac:dyDescent="0.3">
      <c r="B3" s="5" t="s">
        <v>58</v>
      </c>
      <c r="C3" s="2"/>
      <c r="D3" s="3"/>
      <c r="E3" s="4"/>
      <c r="F3" s="4"/>
      <c r="G3" s="4"/>
      <c r="H3" s="2"/>
      <c r="I3" s="2"/>
      <c r="J3" s="2"/>
      <c r="K3" s="2"/>
      <c r="L3" s="2"/>
      <c r="M3" s="2"/>
      <c r="N3" s="2"/>
      <c r="O3" s="2"/>
    </row>
    <row r="4" spans="2:19" ht="18" x14ac:dyDescent="0.25">
      <c r="B4" s="6" t="s">
        <v>17</v>
      </c>
      <c r="C4" s="3"/>
      <c r="D4" s="3"/>
      <c r="E4" s="4"/>
      <c r="F4" s="4"/>
      <c r="G4" s="4"/>
      <c r="H4" s="3"/>
      <c r="I4" s="3"/>
      <c r="J4" s="3"/>
      <c r="K4" s="3"/>
      <c r="L4" s="3"/>
      <c r="M4" s="3"/>
      <c r="N4" s="3"/>
      <c r="O4" s="3"/>
    </row>
    <row r="5" spans="2:19" ht="18" x14ac:dyDescent="0.25">
      <c r="B5" s="7" t="s">
        <v>57</v>
      </c>
      <c r="C5" s="3"/>
      <c r="D5" s="3"/>
      <c r="E5" s="4"/>
      <c r="F5" s="4"/>
      <c r="G5" s="4"/>
      <c r="H5" s="3"/>
      <c r="I5" s="3"/>
      <c r="J5" s="3"/>
      <c r="K5" s="3"/>
      <c r="L5" s="3"/>
      <c r="M5" s="3"/>
      <c r="N5" s="3"/>
      <c r="O5" s="3"/>
    </row>
    <row r="6" spans="2:19" ht="12.75" x14ac:dyDescent="0.2">
      <c r="B6" s="1" t="s">
        <v>15</v>
      </c>
      <c r="C6" s="3"/>
      <c r="D6" s="3"/>
      <c r="E6" s="4"/>
      <c r="F6" s="4"/>
      <c r="G6" s="4"/>
      <c r="H6" s="3"/>
      <c r="I6" s="3"/>
      <c r="J6" s="3"/>
      <c r="K6" s="3"/>
      <c r="L6" s="3"/>
      <c r="M6" s="3"/>
      <c r="N6" s="3"/>
      <c r="O6" s="3"/>
    </row>
    <row r="7" spans="2:19" ht="12.75" x14ac:dyDescent="0.2">
      <c r="B7" s="108" t="s">
        <v>56</v>
      </c>
      <c r="C7" s="3"/>
      <c r="D7" s="3"/>
      <c r="E7" s="4"/>
      <c r="F7" s="4"/>
      <c r="G7" s="4"/>
      <c r="H7" s="3"/>
      <c r="I7" s="3"/>
      <c r="J7" s="3"/>
      <c r="K7" s="3"/>
      <c r="L7" s="3"/>
      <c r="M7" s="3"/>
      <c r="N7" s="3"/>
      <c r="O7" s="3"/>
    </row>
    <row r="8" spans="2:19" ht="12.75" x14ac:dyDescent="0.2">
      <c r="B8" s="2"/>
      <c r="C8" s="8"/>
      <c r="D8" s="9"/>
      <c r="E8" s="9"/>
      <c r="F8" s="9"/>
      <c r="G8" s="9"/>
      <c r="H8" s="4"/>
      <c r="I8" s="4"/>
      <c r="J8" s="9"/>
      <c r="K8" s="9"/>
      <c r="L8" s="9"/>
      <c r="M8" s="9"/>
      <c r="N8" s="9"/>
      <c r="O8" s="9"/>
      <c r="S8" s="13"/>
    </row>
    <row r="9" spans="2:19" ht="12.75" x14ac:dyDescent="0.2">
      <c r="B9" s="14"/>
      <c r="C9" s="14"/>
      <c r="D9" s="14"/>
      <c r="S9" s="13"/>
    </row>
    <row r="10" spans="2:19" ht="18" x14ac:dyDescent="0.25">
      <c r="B10" s="109" t="s">
        <v>55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S10" s="15"/>
    </row>
    <row r="11" spans="2:19" ht="12.75" x14ac:dyDescent="0.2">
      <c r="B11" s="14"/>
      <c r="C11" s="14"/>
      <c r="D11" s="14"/>
      <c r="I11" s="16"/>
      <c r="S11" s="15"/>
    </row>
    <row r="12" spans="2:19" ht="12.75" x14ac:dyDescent="0.2">
      <c r="B12" s="34"/>
      <c r="C12" s="18" t="s">
        <v>53</v>
      </c>
      <c r="D12" s="107" t="s">
        <v>54</v>
      </c>
      <c r="E12" s="18" t="s">
        <v>37</v>
      </c>
      <c r="G12" s="18" t="s">
        <v>54</v>
      </c>
      <c r="H12" s="18" t="s">
        <v>37</v>
      </c>
      <c r="I12" s="16"/>
      <c r="S12" s="15"/>
    </row>
    <row r="13" spans="2:19" ht="12.75" x14ac:dyDescent="0.2">
      <c r="B13" s="18" t="s">
        <v>53</v>
      </c>
      <c r="C13" s="18" t="s">
        <v>52</v>
      </c>
      <c r="D13" s="107" t="s">
        <v>51</v>
      </c>
      <c r="E13" s="18" t="s">
        <v>50</v>
      </c>
      <c r="G13" s="18" t="s">
        <v>49</v>
      </c>
      <c r="H13" s="18" t="s">
        <v>36</v>
      </c>
      <c r="S13" s="15"/>
    </row>
    <row r="14" spans="2:19" ht="15" x14ac:dyDescent="0.2">
      <c r="B14" s="18" t="s">
        <v>48</v>
      </c>
      <c r="C14" s="18" t="s">
        <v>47</v>
      </c>
      <c r="D14" s="107" t="s">
        <v>46</v>
      </c>
      <c r="E14" s="18" t="s">
        <v>45</v>
      </c>
      <c r="G14" s="18" t="s">
        <v>44</v>
      </c>
      <c r="H14" s="18" t="s">
        <v>34</v>
      </c>
      <c r="S14" s="15"/>
    </row>
    <row r="15" spans="2:19" ht="12.75" x14ac:dyDescent="0.2">
      <c r="B15" s="106">
        <v>8</v>
      </c>
      <c r="C15" s="106">
        <v>3</v>
      </c>
      <c r="D15" s="105">
        <v>2</v>
      </c>
      <c r="E15" s="104">
        <v>22</v>
      </c>
      <c r="G15" s="104">
        <v>8</v>
      </c>
      <c r="H15" s="104">
        <f>+G15*E15</f>
        <v>176</v>
      </c>
      <c r="S15" s="15"/>
    </row>
    <row r="16" spans="2:19" ht="12.75" x14ac:dyDescent="0.2">
      <c r="B16" s="103" t="s">
        <v>43</v>
      </c>
      <c r="C16" s="103" t="s">
        <v>42</v>
      </c>
      <c r="D16" s="103" t="s">
        <v>41</v>
      </c>
      <c r="E16" s="103" t="s">
        <v>40</v>
      </c>
      <c r="F16" s="103"/>
      <c r="G16" s="103" t="s">
        <v>39</v>
      </c>
      <c r="H16" s="103" t="s">
        <v>38</v>
      </c>
      <c r="S16" s="15"/>
    </row>
    <row r="17" spans="2:19" ht="12.75" x14ac:dyDescent="0.2">
      <c r="B17" s="14"/>
      <c r="C17" s="14"/>
      <c r="D17" s="14"/>
      <c r="J17" s="102"/>
      <c r="S17" s="15"/>
    </row>
    <row r="18" spans="2:19" ht="18" x14ac:dyDescent="0.25">
      <c r="B18" s="109" t="s">
        <v>60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S18" s="15"/>
    </row>
    <row r="19" spans="2:19" ht="12.75" x14ac:dyDescent="0.2">
      <c r="C19" s="10"/>
      <c r="S19" s="15"/>
    </row>
    <row r="20" spans="2:19" ht="12.75" x14ac:dyDescent="0.2">
      <c r="B20" s="14"/>
      <c r="C20" s="14"/>
      <c r="D20" s="14"/>
      <c r="G20" s="18" t="s">
        <v>37</v>
      </c>
      <c r="H20" s="34"/>
      <c r="S20" s="15"/>
    </row>
    <row r="21" spans="2:19" ht="12.75" x14ac:dyDescent="0.2">
      <c r="B21" s="14"/>
      <c r="C21" s="14"/>
      <c r="D21" s="14"/>
      <c r="G21" s="18" t="s">
        <v>36</v>
      </c>
      <c r="H21" s="18" t="s">
        <v>35</v>
      </c>
      <c r="S21" s="15"/>
    </row>
    <row r="22" spans="2:19" ht="15" x14ac:dyDescent="0.2">
      <c r="B22" s="14"/>
      <c r="C22" s="18" t="s">
        <v>10</v>
      </c>
      <c r="G22" s="18" t="s">
        <v>34</v>
      </c>
      <c r="H22" s="18" t="s">
        <v>33</v>
      </c>
      <c r="S22" s="15"/>
    </row>
    <row r="23" spans="2:19" ht="15.6" customHeight="1" x14ac:dyDescent="0.2">
      <c r="B23" s="66" t="s">
        <v>21</v>
      </c>
      <c r="C23" s="101">
        <v>35</v>
      </c>
      <c r="F23" s="68"/>
      <c r="G23" s="57">
        <f>+H15</f>
        <v>176</v>
      </c>
      <c r="H23" s="56">
        <f>+G23*C23</f>
        <v>6160</v>
      </c>
      <c r="I23" s="16"/>
      <c r="S23" s="15"/>
    </row>
    <row r="24" spans="2:19" ht="12.75" x14ac:dyDescent="0.2">
      <c r="B24" s="67"/>
      <c r="C24" s="100"/>
      <c r="F24" s="68"/>
      <c r="G24" s="67"/>
      <c r="H24" s="68"/>
      <c r="I24" s="16"/>
      <c r="S24" s="15"/>
    </row>
    <row r="25" spans="2:19" ht="15" thickBot="1" x14ac:dyDescent="0.25">
      <c r="B25" s="66" t="s">
        <v>32</v>
      </c>
      <c r="C25" s="99"/>
      <c r="F25" s="68"/>
      <c r="G25" s="57">
        <f>+H15</f>
        <v>176</v>
      </c>
      <c r="H25" s="98">
        <f>+G25*C25</f>
        <v>0</v>
      </c>
      <c r="I25" s="16"/>
      <c r="S25" s="15"/>
    </row>
    <row r="26" spans="2:19" ht="13.5" thickTop="1" x14ac:dyDescent="0.2">
      <c r="B26" s="72" t="s">
        <v>63</v>
      </c>
      <c r="C26" s="67"/>
      <c r="D26" s="67"/>
      <c r="E26" s="68"/>
      <c r="F26" s="68"/>
      <c r="G26" s="72" t="s">
        <v>31</v>
      </c>
      <c r="I26" s="16"/>
      <c r="S26" s="15"/>
    </row>
    <row r="27" spans="2:19" ht="12.75" x14ac:dyDescent="0.2">
      <c r="B27" s="72"/>
      <c r="C27" s="67"/>
      <c r="D27" s="67"/>
      <c r="E27" s="68"/>
      <c r="F27" s="68"/>
      <c r="G27" s="68"/>
      <c r="I27" s="16"/>
      <c r="S27" s="15"/>
    </row>
    <row r="28" spans="2:19" ht="13.5" thickBot="1" x14ac:dyDescent="0.25">
      <c r="B28" s="69" t="str">
        <f>"Uw " &amp; IF(C28&gt;0,"BONUS","MALUS")</f>
        <v>Uw BONUS</v>
      </c>
      <c r="C28" s="74" t="str">
        <f>IF(ISBLANK(C25),"",+E36)</f>
        <v/>
      </c>
      <c r="D28" s="69" t="s">
        <v>18</v>
      </c>
      <c r="E28" s="68"/>
      <c r="F28" s="68"/>
      <c r="G28" s="68"/>
      <c r="I28" s="16"/>
      <c r="S28" s="15"/>
    </row>
    <row r="29" spans="2:19" ht="14.25" thickTop="1" thickBot="1" x14ac:dyDescent="0.25">
      <c r="B29" s="70"/>
      <c r="C29" s="70"/>
      <c r="D29" s="70"/>
      <c r="E29" s="71"/>
      <c r="F29" s="71"/>
      <c r="G29" s="71"/>
      <c r="H29" s="58"/>
      <c r="I29" s="59"/>
      <c r="J29" s="58"/>
      <c r="K29" s="58"/>
      <c r="L29" s="58"/>
      <c r="M29" s="58"/>
      <c r="N29" s="58"/>
      <c r="O29" s="58"/>
      <c r="S29" s="15"/>
    </row>
    <row r="30" spans="2:19" ht="13.5" thickTop="1" x14ac:dyDescent="0.2">
      <c r="B30" s="14"/>
      <c r="C30" s="14"/>
      <c r="D30" s="14"/>
      <c r="I30" s="16"/>
      <c r="S30" s="15"/>
    </row>
    <row r="31" spans="2:19" ht="18" x14ac:dyDescent="0.25">
      <c r="B31" s="6" t="s">
        <v>61</v>
      </c>
      <c r="C31" s="60"/>
      <c r="D31" s="60"/>
      <c r="E31" s="34"/>
      <c r="F31" s="34"/>
      <c r="G31" s="34"/>
      <c r="H31" s="34"/>
      <c r="I31" s="61"/>
      <c r="J31" s="34"/>
      <c r="K31" s="34"/>
      <c r="L31" s="34"/>
      <c r="M31" s="34"/>
      <c r="N31" s="34"/>
      <c r="O31" s="34"/>
      <c r="S31" s="15"/>
    </row>
    <row r="32" spans="2:19" ht="12.75" x14ac:dyDescent="0.2">
      <c r="B32" s="14"/>
      <c r="C32" s="14"/>
      <c r="D32" s="14"/>
      <c r="I32" s="16"/>
      <c r="S32" s="15"/>
    </row>
    <row r="33" spans="2:19" ht="12.75" x14ac:dyDescent="0.2">
      <c r="B33" s="14"/>
      <c r="C33" s="14"/>
      <c r="D33" s="14"/>
      <c r="I33" s="16"/>
      <c r="S33" s="15"/>
    </row>
    <row r="34" spans="2:19" ht="26.25" x14ac:dyDescent="0.25">
      <c r="B34" s="17" t="s">
        <v>3</v>
      </c>
      <c r="C34" s="17" t="s">
        <v>4</v>
      </c>
      <c r="D34" s="18" t="s">
        <v>1</v>
      </c>
      <c r="E34" s="17" t="s">
        <v>20</v>
      </c>
      <c r="G34" s="19"/>
      <c r="H34" s="20"/>
      <c r="I34" s="20"/>
      <c r="J34" s="20"/>
      <c r="K34" s="20"/>
      <c r="L34" s="21"/>
      <c r="M34" s="20"/>
      <c r="N34" s="20"/>
      <c r="O34" s="22"/>
      <c r="S34" s="15"/>
    </row>
    <row r="35" spans="2:19" ht="14.25" x14ac:dyDescent="0.25">
      <c r="B35" s="18" t="s">
        <v>5</v>
      </c>
      <c r="C35" s="18" t="s">
        <v>6</v>
      </c>
      <c r="D35" s="18" t="s">
        <v>0</v>
      </c>
      <c r="E35" s="18" t="s">
        <v>18</v>
      </c>
      <c r="G35" s="23"/>
      <c r="H35" s="24"/>
      <c r="I35" s="24"/>
      <c r="J35" s="24"/>
      <c r="K35" s="24"/>
      <c r="L35" s="24"/>
      <c r="M35" s="24"/>
      <c r="N35" s="24"/>
      <c r="O35" s="25"/>
      <c r="S35" s="15"/>
    </row>
    <row r="36" spans="2:19" ht="12.75" customHeight="1" x14ac:dyDescent="0.2">
      <c r="B36" s="26">
        <f>+C23</f>
        <v>35</v>
      </c>
      <c r="C36" s="26">
        <f>+C25</f>
        <v>0</v>
      </c>
      <c r="D36" s="27" t="str">
        <f>IF(C36&lt;C46,"Max",IF(C36&gt;C66,"Min",1+TAN((C36-$C$56)/$B$39)*-$B$38))</f>
        <v>Max</v>
      </c>
      <c r="E36" s="62" t="str">
        <f>IF(ISBLANK(C25),"",IF(D36="Max",E45,IF(D36="Min",E67,ROUND((D36-1),3)*100)))</f>
        <v/>
      </c>
      <c r="F36" s="28"/>
      <c r="G36" s="23"/>
      <c r="H36" s="24"/>
      <c r="I36" s="24"/>
      <c r="J36" s="24"/>
      <c r="K36" s="24"/>
      <c r="L36" s="24"/>
      <c r="M36" s="24"/>
      <c r="N36" s="24"/>
      <c r="O36" s="25"/>
      <c r="P36" s="29" t="s">
        <v>1</v>
      </c>
      <c r="S36" s="15"/>
    </row>
    <row r="37" spans="2:19" ht="15" x14ac:dyDescent="0.25">
      <c r="B37" s="14"/>
      <c r="C37" s="14"/>
      <c r="D37" s="14"/>
      <c r="F37" s="28" t="s">
        <v>1</v>
      </c>
      <c r="G37" s="30"/>
      <c r="H37" s="24"/>
      <c r="I37" s="31"/>
      <c r="J37" s="24"/>
      <c r="K37" s="24"/>
      <c r="L37" s="32"/>
      <c r="M37" s="24"/>
      <c r="N37" s="24"/>
      <c r="O37" s="25"/>
      <c r="S37" s="15"/>
    </row>
    <row r="38" spans="2:19" ht="14.25" x14ac:dyDescent="0.2">
      <c r="B38" s="33">
        <v>3.9E-2</v>
      </c>
      <c r="C38" s="97" t="s">
        <v>7</v>
      </c>
      <c r="D38" s="34"/>
      <c r="E38" s="34"/>
      <c r="F38" s="28"/>
      <c r="G38" s="35" t="s">
        <v>30</v>
      </c>
      <c r="H38" s="36"/>
      <c r="I38" s="37"/>
      <c r="J38" s="36"/>
      <c r="K38" s="36"/>
      <c r="L38" s="36"/>
      <c r="M38" s="36"/>
      <c r="N38" s="24"/>
      <c r="O38" s="25"/>
      <c r="S38" s="15"/>
    </row>
    <row r="39" spans="2:19" ht="14.25" x14ac:dyDescent="0.2">
      <c r="B39" s="33">
        <v>8.35</v>
      </c>
      <c r="C39" s="97" t="s">
        <v>8</v>
      </c>
      <c r="D39" s="34"/>
      <c r="E39" s="34"/>
      <c r="F39" s="28"/>
      <c r="G39" s="38" t="s">
        <v>29</v>
      </c>
      <c r="H39" s="39"/>
      <c r="I39" s="40"/>
      <c r="J39" s="39"/>
      <c r="K39" s="39"/>
      <c r="L39" s="39"/>
      <c r="M39" s="39"/>
      <c r="N39" s="41"/>
      <c r="O39" s="42"/>
      <c r="S39" s="15"/>
    </row>
    <row r="40" spans="2:19" ht="12.75" x14ac:dyDescent="0.2">
      <c r="B40" s="43">
        <v>10</v>
      </c>
      <c r="C40" s="97" t="s">
        <v>62</v>
      </c>
      <c r="D40" s="34"/>
      <c r="E40" s="34"/>
      <c r="F40" s="28"/>
      <c r="G40" s="44"/>
      <c r="H40" s="36"/>
      <c r="I40" s="37"/>
      <c r="J40" s="36"/>
      <c r="K40" s="36"/>
      <c r="L40" s="36"/>
      <c r="M40" s="36"/>
      <c r="N40" s="24"/>
      <c r="O40" s="24"/>
      <c r="S40" s="15"/>
    </row>
    <row r="41" spans="2:19" ht="12.75" x14ac:dyDescent="0.2">
      <c r="B41" s="14"/>
      <c r="C41" s="14"/>
      <c r="D41" s="14"/>
      <c r="F41" s="28"/>
      <c r="G41" s="45"/>
      <c r="I41" s="16"/>
      <c r="S41" s="15"/>
    </row>
    <row r="42" spans="2:19" ht="12.75" x14ac:dyDescent="0.2">
      <c r="B42" s="46"/>
      <c r="C42" s="47" t="s">
        <v>1</v>
      </c>
      <c r="D42" s="48" t="s">
        <v>1</v>
      </c>
      <c r="E42" s="49" t="s">
        <v>19</v>
      </c>
      <c r="G42" s="96" t="str">
        <f>"Grafiek bonus/malus"</f>
        <v>Grafiek bonus/malus</v>
      </c>
      <c r="H42" s="95"/>
      <c r="I42" s="34"/>
      <c r="J42" s="34"/>
      <c r="K42" s="34"/>
      <c r="L42" s="34"/>
      <c r="M42" s="34"/>
      <c r="N42" s="34"/>
      <c r="O42" s="34"/>
    </row>
    <row r="43" spans="2:19" ht="12.75" x14ac:dyDescent="0.2">
      <c r="B43" s="46"/>
      <c r="C43" s="47"/>
      <c r="D43" s="48"/>
      <c r="E43" s="93" t="s">
        <v>9</v>
      </c>
      <c r="G43" s="94" t="str">
        <f>"Bij een referentietarief van € "&amp;B36&amp;",00"</f>
        <v>Bij een referentietarief van € 35,00</v>
      </c>
      <c r="H43" s="34"/>
      <c r="I43" s="34"/>
      <c r="J43" s="34"/>
      <c r="K43" s="34"/>
      <c r="L43" s="34"/>
      <c r="M43" s="34"/>
      <c r="N43" s="34"/>
      <c r="O43" s="34"/>
    </row>
    <row r="44" spans="2:19" ht="12.75" x14ac:dyDescent="0.2">
      <c r="B44" s="46"/>
      <c r="C44" s="47" t="s">
        <v>10</v>
      </c>
      <c r="D44" s="48" t="s">
        <v>0</v>
      </c>
      <c r="E44" s="93" t="s">
        <v>11</v>
      </c>
      <c r="G44" s="92" t="str">
        <f>IF(ABS(B36-C36)&gt;Spreiding,"Uw tarief wordt niet weergegeven in grafiek!","")</f>
        <v>Uw tarief wordt niet weergegeven in grafiek!</v>
      </c>
      <c r="H44" s="34"/>
      <c r="I44" s="34"/>
      <c r="J44" s="34"/>
      <c r="K44" s="34"/>
      <c r="L44" s="34"/>
      <c r="M44" s="34"/>
      <c r="N44" s="34"/>
      <c r="O44" s="34"/>
    </row>
    <row r="45" spans="2:19" ht="12.75" x14ac:dyDescent="0.2">
      <c r="B45" s="46"/>
      <c r="C45" s="50" t="str">
        <f xml:space="preserve"> "&lt;  € "&amp;C46 &amp; ",00"</f>
        <v>&lt;  € 25,00</v>
      </c>
      <c r="D45" s="55" t="s">
        <v>28</v>
      </c>
      <c r="E45" s="62">
        <f>+E46</f>
        <v>10</v>
      </c>
    </row>
    <row r="46" spans="2:19" ht="12.75" x14ac:dyDescent="0.2">
      <c r="B46" s="51" t="s">
        <v>12</v>
      </c>
      <c r="C46" s="90">
        <f>+C56-B40</f>
        <v>25</v>
      </c>
      <c r="D46" s="52">
        <f t="shared" ref="D46:D66" si="0">1+TAN((C46-$C$56)/$B$39)*-$B$38</f>
        <v>1.0996068367330816</v>
      </c>
      <c r="E46" s="62">
        <f t="shared" ref="E46:E66" si="1">ROUND((D46-1),3)*100</f>
        <v>10</v>
      </c>
    </row>
    <row r="47" spans="2:19" ht="12.75" x14ac:dyDescent="0.2">
      <c r="B47" s="46"/>
      <c r="C47" s="53">
        <f t="shared" ref="C47:C55" si="2">C46+($C$56-$C$46)/10</f>
        <v>26</v>
      </c>
      <c r="D47" s="52">
        <f t="shared" si="0"/>
        <v>1.0726005504018543</v>
      </c>
      <c r="E47" s="62">
        <f t="shared" si="1"/>
        <v>7.3</v>
      </c>
    </row>
    <row r="48" spans="2:19" ht="12.75" x14ac:dyDescent="0.2">
      <c r="B48" s="46"/>
      <c r="C48" s="53">
        <f t="shared" si="2"/>
        <v>27</v>
      </c>
      <c r="D48" s="52">
        <f t="shared" si="0"/>
        <v>1.0554793658346415</v>
      </c>
      <c r="E48" s="62">
        <f t="shared" si="1"/>
        <v>5.5</v>
      </c>
    </row>
    <row r="49" spans="1:5" ht="12.75" x14ac:dyDescent="0.2">
      <c r="A49" s="10" t="s">
        <v>1</v>
      </c>
      <c r="B49" s="46"/>
      <c r="C49" s="53">
        <f t="shared" si="2"/>
        <v>28</v>
      </c>
      <c r="D49" s="52">
        <f t="shared" si="0"/>
        <v>1.0433631605195484</v>
      </c>
      <c r="E49" s="62">
        <f t="shared" si="1"/>
        <v>4.3</v>
      </c>
    </row>
    <row r="50" spans="1:5" ht="12.75" x14ac:dyDescent="0.2">
      <c r="A50" s="10" t="s">
        <v>1</v>
      </c>
      <c r="B50" s="46"/>
      <c r="C50" s="53">
        <f t="shared" si="2"/>
        <v>29</v>
      </c>
      <c r="D50" s="52">
        <f t="shared" si="0"/>
        <v>1.0341066102118606</v>
      </c>
      <c r="E50" s="62">
        <f t="shared" si="1"/>
        <v>3.4000000000000004</v>
      </c>
    </row>
    <row r="51" spans="1:5" ht="12.75" x14ac:dyDescent="0.2">
      <c r="A51" s="10" t="s">
        <v>1</v>
      </c>
      <c r="B51" s="46"/>
      <c r="C51" s="53">
        <f t="shared" si="2"/>
        <v>30</v>
      </c>
      <c r="D51" s="52">
        <f t="shared" si="0"/>
        <v>1.026612824339632</v>
      </c>
      <c r="E51" s="62">
        <f t="shared" si="1"/>
        <v>2.7</v>
      </c>
    </row>
    <row r="52" spans="1:5" ht="12.75" x14ac:dyDescent="0.2">
      <c r="A52" s="10" t="s">
        <v>1</v>
      </c>
      <c r="B52" s="46"/>
      <c r="C52" s="53">
        <f t="shared" si="2"/>
        <v>31</v>
      </c>
      <c r="D52" s="52">
        <f t="shared" si="0"/>
        <v>1.0202563539963079</v>
      </c>
      <c r="E52" s="62">
        <f t="shared" si="1"/>
        <v>2</v>
      </c>
    </row>
    <row r="53" spans="1:5" ht="12.75" x14ac:dyDescent="0.2">
      <c r="A53" s="10" t="s">
        <v>1</v>
      </c>
      <c r="B53" s="46"/>
      <c r="C53" s="53">
        <f t="shared" si="2"/>
        <v>32</v>
      </c>
      <c r="D53" s="52">
        <f t="shared" si="0"/>
        <v>1.0146477254990864</v>
      </c>
      <c r="E53" s="62">
        <f t="shared" si="1"/>
        <v>1.5</v>
      </c>
    </row>
    <row r="54" spans="1:5" ht="12.75" x14ac:dyDescent="0.2">
      <c r="A54" s="10" t="s">
        <v>1</v>
      </c>
      <c r="B54" s="46"/>
      <c r="C54" s="53">
        <f t="shared" si="2"/>
        <v>33</v>
      </c>
      <c r="D54" s="52">
        <f t="shared" si="0"/>
        <v>1.0095241522574578</v>
      </c>
      <c r="E54" s="62">
        <f t="shared" si="1"/>
        <v>1</v>
      </c>
    </row>
    <row r="55" spans="1:5" ht="12.75" x14ac:dyDescent="0.2">
      <c r="A55" s="10" t="s">
        <v>1</v>
      </c>
      <c r="B55" s="46"/>
      <c r="C55" s="53">
        <f t="shared" si="2"/>
        <v>34</v>
      </c>
      <c r="D55" s="52">
        <f t="shared" si="0"/>
        <v>1.0046931172904674</v>
      </c>
      <c r="E55" s="62">
        <f t="shared" si="1"/>
        <v>0.5</v>
      </c>
    </row>
    <row r="56" spans="1:5" ht="12.75" x14ac:dyDescent="0.2">
      <c r="A56" s="10" t="s">
        <v>1</v>
      </c>
      <c r="B56" s="51" t="s">
        <v>13</v>
      </c>
      <c r="C56" s="91">
        <f>+B36</f>
        <v>35</v>
      </c>
      <c r="D56" s="52">
        <f t="shared" si="0"/>
        <v>1</v>
      </c>
      <c r="E56" s="62">
        <f t="shared" si="1"/>
        <v>0</v>
      </c>
    </row>
    <row r="57" spans="1:5" ht="12.75" x14ac:dyDescent="0.2">
      <c r="A57" s="10" t="s">
        <v>1</v>
      </c>
      <c r="B57" s="46"/>
      <c r="C57" s="53">
        <f t="shared" ref="C57:C65" si="3">C56+($C$66-$C$56)/10</f>
        <v>36</v>
      </c>
      <c r="D57" s="52">
        <f t="shared" si="0"/>
        <v>0.99530688270953249</v>
      </c>
      <c r="E57" s="62">
        <f t="shared" si="1"/>
        <v>-0.5</v>
      </c>
    </row>
    <row r="58" spans="1:5" ht="12.75" x14ac:dyDescent="0.2">
      <c r="A58" s="10" t="s">
        <v>1</v>
      </c>
      <c r="B58" s="46"/>
      <c r="C58" s="53">
        <f t="shared" si="3"/>
        <v>37</v>
      </c>
      <c r="D58" s="52">
        <f t="shared" si="0"/>
        <v>0.99047584774254216</v>
      </c>
      <c r="E58" s="62">
        <f t="shared" si="1"/>
        <v>-1</v>
      </c>
    </row>
    <row r="59" spans="1:5" ht="12.75" x14ac:dyDescent="0.2">
      <c r="A59" s="10" t="s">
        <v>1</v>
      </c>
      <c r="B59" s="46"/>
      <c r="C59" s="53">
        <f t="shared" si="3"/>
        <v>38</v>
      </c>
      <c r="D59" s="52">
        <f t="shared" si="0"/>
        <v>0.98535227450091367</v>
      </c>
      <c r="E59" s="62">
        <f t="shared" si="1"/>
        <v>-1.5</v>
      </c>
    </row>
    <row r="60" spans="1:5" ht="12.75" x14ac:dyDescent="0.2">
      <c r="B60" s="46"/>
      <c r="C60" s="53">
        <f t="shared" si="3"/>
        <v>39</v>
      </c>
      <c r="D60" s="52">
        <f t="shared" si="0"/>
        <v>0.97974364600369201</v>
      </c>
      <c r="E60" s="62">
        <f t="shared" si="1"/>
        <v>-2</v>
      </c>
    </row>
    <row r="61" spans="1:5" ht="12.75" x14ac:dyDescent="0.2">
      <c r="B61" s="46"/>
      <c r="C61" s="53">
        <f t="shared" si="3"/>
        <v>40</v>
      </c>
      <c r="D61" s="52">
        <f t="shared" si="0"/>
        <v>0.97338717566036792</v>
      </c>
      <c r="E61" s="62">
        <f t="shared" si="1"/>
        <v>-2.7</v>
      </c>
    </row>
    <row r="62" spans="1:5" ht="12.75" x14ac:dyDescent="0.2">
      <c r="B62" s="46"/>
      <c r="C62" s="53">
        <f t="shared" si="3"/>
        <v>41</v>
      </c>
      <c r="D62" s="52">
        <f t="shared" si="0"/>
        <v>0.96589338978813943</v>
      </c>
      <c r="E62" s="62">
        <f t="shared" si="1"/>
        <v>-3.4000000000000004</v>
      </c>
    </row>
    <row r="63" spans="1:5" ht="12.75" x14ac:dyDescent="0.2">
      <c r="B63" s="46"/>
      <c r="C63" s="53">
        <f t="shared" si="3"/>
        <v>42</v>
      </c>
      <c r="D63" s="52">
        <f t="shared" si="0"/>
        <v>0.95663683948045175</v>
      </c>
      <c r="E63" s="62">
        <f t="shared" si="1"/>
        <v>-4.3</v>
      </c>
    </row>
    <row r="64" spans="1:5" ht="12.75" x14ac:dyDescent="0.2">
      <c r="B64" s="46"/>
      <c r="C64" s="53">
        <f t="shared" si="3"/>
        <v>43</v>
      </c>
      <c r="D64" s="52">
        <f t="shared" si="0"/>
        <v>0.94452063416535847</v>
      </c>
      <c r="E64" s="62">
        <f t="shared" si="1"/>
        <v>-5.5</v>
      </c>
    </row>
    <row r="65" spans="2:5" ht="12.75" x14ac:dyDescent="0.2">
      <c r="B65" s="46"/>
      <c r="C65" s="53">
        <f t="shared" si="3"/>
        <v>44</v>
      </c>
      <c r="D65" s="52">
        <f t="shared" si="0"/>
        <v>0.92739944959814569</v>
      </c>
      <c r="E65" s="62">
        <f t="shared" si="1"/>
        <v>-7.3</v>
      </c>
    </row>
    <row r="66" spans="2:5" ht="12.75" x14ac:dyDescent="0.2">
      <c r="B66" s="51" t="s">
        <v>14</v>
      </c>
      <c r="C66" s="90">
        <f>+C56+B40</f>
        <v>45</v>
      </c>
      <c r="D66" s="52">
        <f t="shared" si="0"/>
        <v>0.90039316326691843</v>
      </c>
      <c r="E66" s="62">
        <f t="shared" si="1"/>
        <v>-10</v>
      </c>
    </row>
    <row r="67" spans="2:5" ht="12.75" x14ac:dyDescent="0.2">
      <c r="B67" s="54"/>
      <c r="C67" s="50" t="str">
        <f xml:space="preserve"> "&gt;  € "&amp;C66 &amp; ",00"</f>
        <v>&gt;  € 45,00</v>
      </c>
      <c r="D67" s="55" t="s">
        <v>27</v>
      </c>
      <c r="E67" s="63">
        <f>+E66</f>
        <v>-10</v>
      </c>
    </row>
    <row r="68" spans="2:5" ht="12.75" x14ac:dyDescent="0.2">
      <c r="C68" s="10"/>
    </row>
    <row r="69" spans="2:5" ht="12.75" hidden="1" x14ac:dyDescent="0.2">
      <c r="B69" s="14"/>
      <c r="C69" s="14"/>
      <c r="D69" s="14"/>
    </row>
    <row r="70" spans="2:5" ht="12.75" hidden="1" customHeight="1" x14ac:dyDescent="0.2"/>
  </sheetData>
  <sheetProtection algorithmName="SHA-512" hashValue="6cqmsISA02XsDefrUxDyi2k0twY9vCp0m1cPQWIYgzG6sAZjm8AmuodJvg1UF/oju+x7RjFyjtA28j24kcBcVA==" saltValue="sMOThnDQcti627OE9208uw==" spinCount="100000" sheet="1" objects="1" scenarios="1"/>
  <mergeCells count="2">
    <mergeCell ref="B10:O10"/>
    <mergeCell ref="B18:O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Wens 3 Tarief A4 -BonusMalus </vt:lpstr>
      <vt:lpstr>Wens 4 Uurtarief - BonusMalus</vt:lpstr>
      <vt:lpstr>'Wens 4 Uurtarief - BonusMalus'!Spreiding</vt:lpstr>
      <vt:lpstr>Spreiding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Stijn S.H.W. Timmen</cp:lastModifiedBy>
  <dcterms:created xsi:type="dcterms:W3CDTF">2019-03-04T14:58:42Z</dcterms:created>
  <dcterms:modified xsi:type="dcterms:W3CDTF">2021-07-22T07:59:32Z</dcterms:modified>
</cp:coreProperties>
</file>