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NvI 2/"/>
    </mc:Choice>
  </mc:AlternateContent>
  <xr:revisionPtr revIDLastSave="48" documentId="8_{F71D9F62-3A9B-4A33-9D52-27D15A6695BC}" xr6:coauthVersionLast="47" xr6:coauthVersionMax="47" xr10:uidLastSave="{44E612B1-A5D6-496E-856A-3FABB17F3782}"/>
  <bookViews>
    <workbookView xWindow="-120" yWindow="-120" windowWidth="29040" windowHeight="15840" activeTab="2" xr2:uid="{82060E88-1CCB-4F33-98AF-01AE61D745DA}"/>
  </bookViews>
  <sheets>
    <sheet name="Voorblad" sheetId="1" r:id="rId1"/>
    <sheet name="1. Kwaliteit Perceel 2" sheetId="3" r:id="rId2"/>
    <sheet name="2. Prijs Perceel 2" sheetId="2" r:id="rId3"/>
    <sheet name="3. Fictieve inschrijfprijs P2" sheetId="4" r:id="rId4"/>
  </sheets>
  <definedNames>
    <definedName name="_xlnm.Print_Area" localSheetId="1">'1. Kwaliteit Perceel 2'!$A$1:$G$67</definedName>
    <definedName name="_xlnm.Print_Area" localSheetId="2">'2. Prijs Perceel 2'!$A$1:$G$33</definedName>
    <definedName name="_xlnm.Print_Area" localSheetId="3">'3. Fictieve inschrijfprijs P2'!$A$1:$C$8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2" l="1"/>
  <c r="E12" i="2"/>
  <c r="E11" i="2"/>
  <c r="E10" i="2"/>
  <c r="E63" i="3"/>
  <c r="F48" i="3"/>
  <c r="G56" i="3"/>
  <c r="F52" i="3"/>
  <c r="G12" i="2"/>
  <c r="F37" i="3" l="1"/>
  <c r="F25" i="3"/>
  <c r="F13" i="3" l="1"/>
  <c r="F4" i="3"/>
  <c r="G13" i="2"/>
  <c r="G11" i="2"/>
  <c r="G10" i="2"/>
  <c r="G4" i="2"/>
  <c r="F63" i="3" l="1"/>
  <c r="C4" i="4" s="1"/>
  <c r="G15" i="2"/>
  <c r="C5" i="4" s="1"/>
  <c r="C7" i="4" l="1"/>
</calcChain>
</file>

<file path=xl/sharedStrings.xml><?xml version="1.0" encoding="utf-8"?>
<sst xmlns="http://schemas.openxmlformats.org/spreadsheetml/2006/main" count="215" uniqueCount="140">
  <si>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</si>
  <si>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</si>
  <si>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</si>
  <si>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</si>
  <si>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</si>
  <si>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</si>
  <si>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</si>
  <si>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</si>
  <si>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</si>
  <si>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</si>
  <si>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</si>
  <si>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</si>
  <si>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</si>
  <si>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</si>
  <si>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</si>
  <si>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</si>
  <si>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</si>
  <si>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</si>
  <si>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</si>
  <si>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</si>
  <si>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PR-5</t>
  </si>
  <si>
    <r>
      <t xml:space="preserve">Verwerking van A-hout - </t>
    </r>
    <r>
      <rPr>
        <b/>
        <sz val="11"/>
        <color theme="1"/>
        <rFont val="Calibri Light"/>
        <family val="2"/>
        <scheme val="major"/>
      </rPr>
      <t>optioneel onderdeel van de opdracht</t>
    </r>
  </si>
  <si>
    <t>PR-6</t>
  </si>
  <si>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</si>
  <si>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</si>
  <si>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</si>
  <si>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</si>
  <si>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</si>
  <si>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</si>
  <si>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</si>
  <si>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</si>
  <si>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</si>
  <si>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</si>
  <si>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</si>
  <si>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</si>
  <si>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</si>
  <si>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</si>
  <si>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</si>
  <si>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</si>
  <si>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</si>
  <si>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</si>
  <si>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</si>
  <si>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</si>
  <si>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</si>
  <si>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</si>
  <si>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</si>
  <si>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</si>
  <si>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</si>
  <si>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</si>
  <si>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</si>
  <si>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</si>
  <si>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</si>
  <si>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</si>
  <si>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</si>
  <si>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</si>
  <si>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</si>
  <si>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</si>
  <si>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</si>
  <si>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</si>
  <si>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</si>
  <si>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</si>
  <si>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</si>
  <si>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</si>
  <si>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</si>
  <si>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</si>
  <si>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</si>
  <si>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</si>
  <si>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</si>
  <si>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</si>
  <si>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</si>
  <si>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</si>
  <si>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</si>
  <si>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</si>
  <si>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 xml:space="preserve">Verwerking </t>
  </si>
  <si>
    <t>KG-3</t>
  </si>
  <si>
    <t>A1</t>
  </si>
  <si>
    <t>Wendt inschrijver (een deel van) de stroom A-/B-Hout voor een hoogwaardigere verwerkingsstandaard aan?</t>
  </si>
  <si>
    <t>A2</t>
  </si>
  <si>
    <t>Op welke hoogwaardigere verwerkingsstandaard verwerkt inschrijver dit deel van het A-/B-hout?</t>
  </si>
  <si>
    <t>[invullen door inschrijver]</t>
  </si>
  <si>
    <t>A3</t>
  </si>
  <si>
    <t>Beschrijf de techniek/verwerkingsmethode die hiervoor ingezet wordt.</t>
  </si>
  <si>
    <t>A4</t>
  </si>
  <si>
    <t>Welk deel (in een percentage van het totaal) wendt inschrijver aan voor deze hoogwaardigere verwerkingstechniek/-methode?</t>
  </si>
  <si>
    <t>B1</t>
  </si>
  <si>
    <t>Wendt inschrijver de stroom A-hout (als opdrachtgever deze apart inzamelt) voor een hoogwaardigere verwerkingsstandaard aan?</t>
  </si>
  <si>
    <t>Antwoord optie 'Nee' bij vraag B1 = Geen fictieve korting
Antwoord optie 'Ja' bij vraag B1: waardering o.b.v. antwoord B2:
  - Antwoordoptie A (hergebruik) = 100% van de maximale kwaliteitswaarde
  - Antwoordoptie B (recycling gelijke toepassing) = 75% van de maximale kwaliteitswaarde
  - Antwoordoptie C (recycling niet gelijke toepassing) = 50% van de maximale kwaliteitswaarde</t>
  </si>
  <si>
    <t>B2</t>
  </si>
  <si>
    <t>Op welke hoogwaardigere verwerkingsstandaard verwerkt inschrijver het A-hout?</t>
  </si>
  <si>
    <t>B3</t>
  </si>
  <si>
    <t>Ja</t>
  </si>
  <si>
    <t>N.v.t. (antwoord op de vorige vraag was 'Nee')</t>
  </si>
  <si>
    <t>Nee</t>
  </si>
  <si>
    <t>A) Conform afvalhiërarchie uit LAP3: stap b: voorbereiding voor hergebruik</t>
  </si>
  <si>
    <t>B) Conform afvalhiërarchie uit LAP3: stap c1: recycling van het oorspronkelijke functionele materiaal in een gelijke of vergelijkbare toepassing</t>
  </si>
  <si>
    <t>C) Conform afvalhiërarchie uit LAP3: stap c2: recycling van het oorspronkelijke functionele materiaal in een niet gelijke of vergelijkbare toepassing</t>
  </si>
  <si>
    <t>Maximaal te behalen fictieve korting</t>
  </si>
  <si>
    <t>Totaal</t>
  </si>
  <si>
    <t>KG</t>
  </si>
  <si>
    <t>PR</t>
  </si>
  <si>
    <t>Totale inschrijfprijs</t>
  </si>
  <si>
    <t>PSO prestatieniveau</t>
  </si>
  <si>
    <t>Beschikt inschrijver over een prestatieniveau van de Prestatieladder Socialer Ondernemen (PSO)?</t>
  </si>
  <si>
    <t>B) Ja, inschrijver heeft de Aspirant-status</t>
  </si>
  <si>
    <t>C) Ja, inschrijver heeft PSO Trede 1</t>
  </si>
  <si>
    <t>D) Ja, inschrijver heeft PSO Trede 2</t>
  </si>
  <si>
    <t>E) Ja, inschrijver heeft PSO Trede 3</t>
  </si>
  <si>
    <t>F) Ja, inschrijver heeft PSO Trede 3 en PSO 30+ certificering</t>
  </si>
  <si>
    <t>KG-4</t>
  </si>
  <si>
    <t>SROI</t>
  </si>
  <si>
    <t>Antwoord (percentage boven op het geëiste))</t>
  </si>
  <si>
    <t>A) 0%</t>
  </si>
  <si>
    <t>F) meer dan 8%</t>
  </si>
  <si>
    <t>KG-5</t>
  </si>
  <si>
    <t>PR-4</t>
  </si>
  <si>
    <r>
      <t xml:space="preserve">Verwerking van hoogwaardig A-/B-hout - </t>
    </r>
    <r>
      <rPr>
        <b/>
        <sz val="11"/>
        <color theme="1"/>
        <rFont val="Calibri Light"/>
        <family val="2"/>
        <scheme val="major"/>
      </rPr>
      <t>optioneel onderdeel van de opdracht</t>
    </r>
  </si>
  <si>
    <r>
      <t>Verwerking van B-hout - a</t>
    </r>
    <r>
      <rPr>
        <b/>
        <sz val="11"/>
        <color theme="1"/>
        <rFont val="Calibri Light"/>
        <family val="2"/>
        <scheme val="major"/>
      </rPr>
      <t>ls opdrachtgever de pilot met gescheiden A-hout of hoogwaardig A-/B-hout inzameling continueert en uitbreidt naar alle milieustraten.</t>
    </r>
  </si>
  <si>
    <t>Kwalitatieve gunningscriteria perceel 2</t>
  </si>
  <si>
    <t>Prijsinvulformulier perceel 2</t>
  </si>
  <si>
    <t>Fictieve inschrijfprijs perceel 2</t>
  </si>
  <si>
    <t>Bijlage 04A
Tab 1: Kwalitatieve gunningscriteria perceel 2</t>
  </si>
  <si>
    <t>Bijlage 04A
Tab 2: Prijsinvulformulier perceel 2</t>
  </si>
  <si>
    <t>Bijlage 04A
Tab 3: Fictieve inschrijfprijs perceel 2</t>
  </si>
  <si>
    <t>Bijlage 04A - Invulformulier gunningscriteria perceel 2
(A-/B-hout Gemeente Groningen Commercieel)
Behorende bij de Europese openbare aanbesteding 
"Verwerking van de afval- en reststromen: Hout, BSA en Dakleer"</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</si>
  <si>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</si>
  <si>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</si>
  <si>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</si>
  <si>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r>
      <t>Antwoord optie 'Nee' bij vraag A1 = Geen fictieve korting
Antwoord optie 'Ja' bij vraag A1: waardering o.b.v. antwoord A2 en A4:
Antwoord op vraag A2: Hoogwaardigere verwerkingsstandaard:
  - Antwoordoptie A (hergebruik) = 100% 
  - Antwoordoptie B (recycling gelijke toepassing) = 75% 
  - Antwoordoptie C (recycling niet gelijke toepassing) = 50% 
Antwoord op vraag A4: Het hoogwaardiger te verwerken deel:
  - Antwoordoptie A: 25% 
  - Antwoordoptie B: 50% 
  - Antwoordoptie C: 75% 
  - Antwoordoptie D: 100% 
Formule voor toekennen van de fictieve korting: (</t>
    </r>
    <r>
      <rPr>
        <i/>
        <sz val="11"/>
        <color theme="1"/>
        <rFont val="Calibri Light"/>
        <family val="2"/>
        <scheme val="major"/>
      </rPr>
      <t xml:space="preserve">maximale kwaliteitswaarde x A2 waardering hoogwaardigere verwerkingsstandaard) x A4 waardering hoogwaardiger te verwerken deel </t>
    </r>
  </si>
  <si>
    <t>A: 1 tot 10%</t>
  </si>
  <si>
    <t>B: 11 tot 15%</t>
  </si>
  <si>
    <t>C: 16 tot 25%</t>
  </si>
  <si>
    <t>D: Meer dan 25%</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</si>
  <si>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</si>
  <si>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</si>
  <si>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</si>
  <si>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</si>
  <si>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</si>
  <si>
    <t>Verwerking van A-/B-hout 
Afslag: negatief getal
Opslag: positief getal</t>
  </si>
  <si>
    <t>Marktprijs 1 juli 2021: EUWID Recycling und Entsorgung, Behandeltes Altholz vorgebrochen (0-300 mm), Norwesten</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</si>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</sst>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1"/>
      <color theme="0" tint="-0.14999847407452621"/>
      <name val="Calibri Light"/>
      <family val="2"/>
      <scheme val="major"/>
    </font>
    <font>
      <sz val="11"/>
      <color theme="0" tint="-0.249977111117893"/>
      <name val="Calibri Light"/>
      <family val="2"/>
      <scheme val="major"/>
    </font>
    <font>
      <b/>
      <sz val="11"/>
      <color theme="0" tint="-0.249977111117893"/>
      <name val="Calibri Light"/>
      <family val="2"/>
      <scheme val="major"/>
    </font>
    <font>
      <b/>
      <sz val="12"/>
      <name val="Calibri Light"/>
      <family val="2"/>
      <scheme val="major"/>
    </font>
    <font>
      <sz val="11"/>
      <color rgb="FFFF0000"/>
      <name val="Calibri Light"/>
      <family val="2"/>
      <scheme val="major"/>
    </font>
    <font>
      <sz val="11"/>
      <color theme="0"/>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0">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4">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44" fontId="7" fillId="4" borderId="11" xfId="4" applyFont="1" applyFill="1" applyBorder="1" applyAlignment="1" applyProtection="1">
      <alignment horizontal="center" vertical="center" wrapText="1"/>
      <protection locked="0"/>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9" fontId="7" fillId="0" borderId="0" xfId="8" applyNumberFormat="1" applyFont="1" applyAlignment="1">
      <alignment vertical="center"/>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5" applyNumberFormat="1" applyFont="1" applyFill="1" applyBorder="1" applyAlignment="1" applyProtection="1">
      <alignment horizontal="center" vertical="center" wrapText="1"/>
      <protection locked="0"/>
    </xf>
    <xf numFmtId="9" fontId="7" fillId="4" borderId="11" xfId="7" applyFont="1" applyFill="1" applyBorder="1" applyAlignment="1" applyProtection="1">
      <alignment horizontal="center" vertical="center" wrapText="1"/>
      <protection locked="0"/>
    </xf>
    <xf numFmtId="44" fontId="7" fillId="4" borderId="11" xfId="4" applyFont="1" applyFill="1" applyBorder="1" applyAlignment="1" applyProtection="1">
      <alignment horizontal="center" vertical="center"/>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0" xfId="3" applyFont="1" applyFill="1" applyBorder="1" applyAlignment="1" applyProtection="1">
      <alignment horizontal="center" vertical="center" wrapText="1"/>
      <protection hidden="1"/>
    </xf>
    <xf numFmtId="0" fontId="13" fillId="0" borderId="0" xfId="2" applyFont="1" applyAlignment="1" applyProtection="1">
      <alignment vertical="center"/>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1" fontId="13" fillId="0" borderId="0" xfId="2" applyNumberFormat="1" applyFont="1" applyAlignment="1" applyProtection="1">
      <alignment vertical="center"/>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14" fillId="0" borderId="0" xfId="2" applyFont="1" applyAlignment="1" applyProtection="1">
      <alignment vertical="center"/>
      <protection hidden="1"/>
    </xf>
    <xf numFmtId="1" fontId="14" fillId="0" borderId="0" xfId="2" applyNumberFormat="1" applyFont="1" applyAlignment="1" applyProtection="1">
      <alignment vertical="center"/>
      <protection hidden="1"/>
    </xf>
    <xf numFmtId="0" fontId="12" fillId="0" borderId="0" xfId="2" applyFont="1" applyAlignment="1" applyProtection="1">
      <alignment vertical="center"/>
      <protection hidden="1"/>
    </xf>
    <xf numFmtId="164" fontId="7" fillId="0" borderId="11" xfId="5" applyNumberFormat="1" applyFont="1" applyBorder="1" applyAlignment="1" applyProtection="1">
      <alignment horizontal="center" vertical="center"/>
      <protection hidden="1"/>
    </xf>
    <xf numFmtId="0" fontId="7" fillId="0" borderId="11" xfId="6" applyFont="1" applyBorder="1" applyAlignment="1" applyProtection="1">
      <alignment vertical="center" wrapText="1"/>
      <protection hidden="1"/>
    </xf>
    <xf numFmtId="3" fontId="7" fillId="0" borderId="11" xfId="5" applyNumberFormat="1" applyFont="1" applyBorder="1" applyAlignment="1" applyProtection="1">
      <alignment horizontal="center" vertical="center" wrapText="1"/>
      <protection hidden="1"/>
    </xf>
    <xf numFmtId="165" fontId="7" fillId="0" borderId="11" xfId="5" applyNumberFormat="1" applyFont="1" applyBorder="1" applyAlignment="1" applyProtection="1">
      <alignment horizontal="center" vertical="center" wrapText="1"/>
      <protection hidden="1"/>
    </xf>
    <xf numFmtId="44" fontId="7" fillId="0" borderId="11" xfId="5" applyNumberFormat="1" applyFont="1" applyBorder="1" applyAlignment="1" applyProtection="1">
      <alignment horizontal="center" vertical="center"/>
      <protection hidden="1"/>
    </xf>
    <xf numFmtId="0" fontId="7" fillId="0" borderId="11" xfId="5" applyFont="1" applyBorder="1" applyAlignment="1" applyProtection="1">
      <alignment horizontal="center" vertical="center" wrapText="1"/>
      <protection hidden="1"/>
    </xf>
    <xf numFmtId="165" fontId="17" fillId="0" borderId="11" xfId="5" applyNumberFormat="1" applyFont="1" applyBorder="1" applyAlignment="1" applyProtection="1">
      <alignment horizontal="center" vertical="center" wrapText="1"/>
      <protection hidden="1"/>
    </xf>
    <xf numFmtId="44" fontId="7" fillId="0" borderId="0" xfId="5" applyNumberFormat="1" applyFont="1" applyAlignment="1" applyProtection="1">
      <alignment horizontal="center" vertical="center"/>
      <protection hidden="1"/>
    </xf>
    <xf numFmtId="0" fontId="7" fillId="0" borderId="0" xfId="1" applyFont="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0" borderId="0" xfId="1" applyFont="1" applyAlignment="1" applyProtection="1">
      <alignment vertical="center" wrapText="1"/>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hidden="1"/>
    </xf>
    <xf numFmtId="0" fontId="7" fillId="6" borderId="0" xfId="6" applyFont="1" applyFill="1" applyAlignment="1" applyProtection="1">
      <alignment horizontal="center" vertical="center"/>
      <protection hidden="1"/>
    </xf>
    <xf numFmtId="0" fontId="7" fillId="6" borderId="0" xfId="6" applyFont="1" applyFill="1" applyAlignment="1" applyProtection="1">
      <alignment horizontal="center" vertical="center" wrapText="1"/>
      <protection hidden="1"/>
    </xf>
    <xf numFmtId="0" fontId="7" fillId="6" borderId="0" xfId="1" applyFont="1" applyFill="1" applyAlignment="1" applyProtection="1">
      <alignment vertical="center" wrapText="1"/>
      <protection hidden="1"/>
    </xf>
    <xf numFmtId="0" fontId="7" fillId="6" borderId="0" xfId="1" applyFont="1" applyFill="1" applyAlignment="1" applyProtection="1">
      <alignment vertical="center"/>
      <protection hidden="1"/>
    </xf>
    <xf numFmtId="0" fontId="7" fillId="2" borderId="0" xfId="1" applyFont="1" applyFill="1" applyAlignment="1" applyProtection="1">
      <alignment horizontal="center" vertical="center" wrapText="1"/>
      <protection hidden="1"/>
    </xf>
    <xf numFmtId="0" fontId="7" fillId="6" borderId="11" xfId="3" applyFont="1" applyFill="1" applyBorder="1" applyAlignment="1" applyProtection="1">
      <alignment horizontal="center" vertical="center" wrapText="1"/>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1" xfId="2" applyFont="1" applyBorder="1" applyAlignment="1" applyProtection="1">
      <alignment vertical="center" wrapText="1"/>
      <protection hidden="1"/>
    </xf>
    <xf numFmtId="44" fontId="16" fillId="0" borderId="0" xfId="9" applyFont="1" applyAlignment="1" applyProtection="1">
      <alignment vertical="center"/>
      <protection hidden="1"/>
    </xf>
    <xf numFmtId="0" fontId="3" fillId="0" borderId="11" xfId="1" applyFont="1" applyBorder="1" applyAlignment="1" applyProtection="1">
      <alignment vertical="center" wrapText="1"/>
      <protection hidden="1"/>
    </xf>
    <xf numFmtId="3" fontId="7" fillId="0" borderId="11" xfId="5" applyNumberFormat="1" applyFont="1" applyBorder="1" applyAlignment="1" applyProtection="1">
      <alignment horizontal="left" vertical="center" wrapText="1"/>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11" xfId="2" applyFont="1" applyFill="1" applyBorder="1" applyAlignment="1" applyProtection="1">
      <alignment horizontal="center" vertical="center"/>
      <protection hidden="1"/>
    </xf>
    <xf numFmtId="0" fontId="7" fillId="0" borderId="0" xfId="5" applyFont="1" applyAlignment="1" applyProtection="1">
      <alignment horizontal="left"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44" fontId="9" fillId="7" borderId="20" xfId="5" applyNumberFormat="1" applyFont="1" applyFill="1" applyBorder="1" applyAlignment="1" applyProtection="1">
      <alignment horizontal="center" vertical="center" wrapText="1"/>
      <protection hidden="1"/>
    </xf>
    <xf numFmtId="0" fontId="7" fillId="0" borderId="11" xfId="6" applyFont="1" applyBorder="1" applyAlignment="1">
      <alignment vertical="center" wrapText="1"/>
    </xf>
    <xf numFmtId="44" fontId="7" fillId="0" borderId="11" xfId="4" applyFont="1" applyFill="1" applyBorder="1" applyAlignment="1" applyProtection="1">
      <alignment horizontal="center" vertical="center" wrapText="1"/>
      <protection locked="0"/>
    </xf>
    <xf numFmtId="44" fontId="7" fillId="0" borderId="11" xfId="4" applyFont="1" applyFill="1" applyBorder="1" applyAlignment="1" applyProtection="1">
      <alignment horizontal="center"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3" fontId="7" fillId="0" borderId="11"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44" fontId="7" fillId="0" borderId="11" xfId="4" applyFont="1" applyFill="1" applyBorder="1" applyAlignment="1" applyProtection="1">
      <alignment horizontal="center" vertical="center" wrapText="1"/>
      <protection hidden="1"/>
    </xf>
    <xf numFmtId="0" fontId="7" fillId="0" borderId="18" xfId="5" applyFont="1" applyBorder="1" applyAlignment="1" applyProtection="1">
      <alignment horizontal="left" vertical="center" wrapText="1"/>
      <protection hidden="1"/>
    </xf>
    <xf numFmtId="0" fontId="7" fillId="0" borderId="19" xfId="5" applyFont="1" applyBorder="1" applyAlignment="1" applyProtection="1">
      <alignment horizontal="left" vertical="center" wrapText="1"/>
      <protection hidden="1"/>
    </xf>
    <xf numFmtId="0" fontId="7" fillId="0" borderId="20" xfId="5" applyFont="1" applyBorder="1" applyAlignment="1" applyProtection="1">
      <alignment horizontal="left" vertical="center" wrapText="1"/>
      <protection hidden="1"/>
    </xf>
    <xf numFmtId="44" fontId="7" fillId="0" borderId="12" xfId="4" applyFont="1" applyFill="1" applyBorder="1" applyAlignment="1" applyProtection="1">
      <alignment horizontal="left" vertical="center" wrapText="1"/>
      <protection hidden="1"/>
    </xf>
    <xf numFmtId="44" fontId="7" fillId="0" borderId="13" xfId="4" applyFont="1" applyFill="1" applyBorder="1" applyAlignment="1" applyProtection="1">
      <alignment horizontal="left" vertical="center" wrapText="1"/>
      <protection hidden="1"/>
    </xf>
    <xf numFmtId="44" fontId="7" fillId="0" borderId="14" xfId="4" applyFont="1" applyFill="1" applyBorder="1" applyAlignment="1" applyProtection="1">
      <alignment horizontal="left" vertical="center" wrapText="1"/>
      <protection hidden="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0" fontId="7" fillId="0" borderId="11" xfId="5" applyFont="1" applyBorder="1" applyAlignment="1" applyProtection="1">
      <alignment horizontal="left" vertical="center"/>
      <protection hidden="1"/>
    </xf>
    <xf numFmtId="0" fontId="7" fillId="3" borderId="0" xfId="3" applyFont="1" applyFill="1" applyAlignment="1" applyProtection="1">
      <alignment horizontal="left" vertical="center" wrapText="1"/>
      <protection hidden="1"/>
    </xf>
    <xf numFmtId="0" fontId="7" fillId="0" borderId="11" xfId="6" applyFont="1" applyBorder="1" applyAlignment="1">
      <alignment horizontal="left" vertical="center" wrapText="1"/>
    </xf>
    <xf numFmtId="0" fontId="7" fillId="0" borderId="11" xfId="5" applyFont="1" applyBorder="1" applyAlignment="1" applyProtection="1">
      <alignment horizontal="left" vertical="center" wrapText="1"/>
      <protection hidden="1"/>
    </xf>
  </cellXfs>
  <cellStyles count="10">
    <cellStyle name="Procent" xfId="8" builtinId="5"/>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152400</xdr:colOff>
      <xdr:row>1</xdr:row>
      <xdr:rowOff>180975</xdr:rowOff>
    </xdr:from>
    <xdr:to>
      <xdr:col>6</xdr:col>
      <xdr:colOff>198382</xdr:colOff>
      <xdr:row>3</xdr:row>
      <xdr:rowOff>16914</xdr:rowOff>
    </xdr:to>
    <xdr:pic>
      <xdr:nvPicPr>
        <xdr:cNvPr id="4" name="Afbeelding 3">
          <a:extLst>
            <a:ext uri="{FF2B5EF4-FFF2-40B4-BE49-F238E27FC236}">
              <a16:creationId xmlns:a16="http://schemas.microsoft.com/office/drawing/2014/main" id="{B3A1AC35-B263-44E0-8FC4-6A2410F078B1}"/>
            </a:ext>
          </a:extLst>
        </xdr:cNvPr>
        <xdr:cNvPicPr>
          <a:picLocks noChangeAspect="1"/>
        </xdr:cNvPicPr>
      </xdr:nvPicPr>
      <xdr:blipFill>
        <a:blip xmlns:r="http://schemas.openxmlformats.org/officeDocument/2006/relationships" r:embed="rId1"/>
        <a:stretch>
          <a:fillRect/>
        </a:stretch>
      </xdr:blipFill>
      <xdr:spPr>
        <a:xfrm>
          <a:off x="1019175" y="295275"/>
          <a:ext cx="3017782"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Q2" sqref="Q2"/>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101" t="s">
        <v>123</v>
      </c>
      <c r="C4" s="102"/>
      <c r="D4" s="102"/>
      <c r="E4" s="102"/>
      <c r="F4" s="102"/>
      <c r="G4" s="102"/>
      <c r="H4" s="103"/>
    </row>
    <row r="5" spans="2:8" ht="33.6" customHeight="1" x14ac:dyDescent="0.25">
      <c r="B5" s="8" t="s">
        <v>0</v>
      </c>
      <c r="H5" s="7"/>
    </row>
    <row r="6" spans="2:8" ht="39.75" customHeight="1" x14ac:dyDescent="0.25">
      <c r="B6" s="6" t="s">
        <v>1</v>
      </c>
      <c r="C6" s="99" t="s">
        <v>117</v>
      </c>
      <c r="D6" s="99"/>
      <c r="E6" s="99"/>
      <c r="F6" s="99"/>
      <c r="G6" s="99"/>
      <c r="H6" s="100"/>
    </row>
    <row r="7" spans="2:8" ht="39.75" customHeight="1" x14ac:dyDescent="0.25">
      <c r="B7" s="6" t="s">
        <v>2</v>
      </c>
      <c r="C7" s="99" t="s">
        <v>118</v>
      </c>
      <c r="D7" s="99"/>
      <c r="E7" s="99"/>
      <c r="F7" s="99"/>
      <c r="G7" s="99"/>
      <c r="H7" s="100"/>
    </row>
    <row r="8" spans="2:8" ht="39.75" customHeight="1" x14ac:dyDescent="0.25">
      <c r="B8" s="6" t="s">
        <v>3</v>
      </c>
      <c r="C8" s="99" t="s">
        <v>119</v>
      </c>
      <c r="D8" s="99"/>
      <c r="E8" s="99"/>
      <c r="F8" s="99"/>
      <c r="G8" s="99"/>
      <c r="H8" s="100"/>
    </row>
    <row r="9" spans="2:8" ht="39.75" customHeight="1" x14ac:dyDescent="0.25">
      <c r="B9" s="6"/>
      <c r="C9" s="99"/>
      <c r="D9" s="99"/>
      <c r="E9" s="99"/>
      <c r="F9" s="99"/>
      <c r="G9" s="99"/>
      <c r="H9" s="100"/>
    </row>
    <row r="10" spans="2:8" ht="39.75" customHeight="1" x14ac:dyDescent="0.25">
      <c r="B10" s="6"/>
      <c r="C10" s="99"/>
      <c r="D10" s="99"/>
      <c r="E10" s="99"/>
      <c r="F10" s="99"/>
      <c r="G10" s="99"/>
      <c r="H10" s="100"/>
    </row>
    <row r="11" spans="2:8" ht="39.75" customHeight="1" x14ac:dyDescent="0.25">
      <c r="B11" s="6"/>
      <c r="C11" s="99"/>
      <c r="D11" s="99"/>
      <c r="E11" s="99"/>
      <c r="F11" s="99"/>
      <c r="G11" s="99"/>
      <c r="H11" s="100"/>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67"/>
  <sheetViews>
    <sheetView showGridLines="0" topLeftCell="A4" zoomScaleNormal="100" zoomScaleSheetLayoutView="100" workbookViewId="0">
      <selection activeCell="F47" sqref="F47"/>
    </sheetView>
  </sheetViews>
  <sheetFormatPr defaultColWidth="9.140625" defaultRowHeight="15" x14ac:dyDescent="0.25"/>
  <cols>
    <col min="1" max="1" width="6.7109375" style="35" customWidth="1"/>
    <col min="2" max="2" width="8.28515625" style="35" customWidth="1"/>
    <col min="3" max="3" width="57.28515625" style="35" customWidth="1"/>
    <col min="4" max="4" width="44.42578125" style="49" customWidth="1"/>
    <col min="5" max="6" width="25.5703125" style="49" customWidth="1"/>
    <col min="7" max="7" width="83.28515625" style="49" customWidth="1"/>
    <col min="8" max="16384" width="9.140625" style="35"/>
  </cols>
  <sheetData>
    <row r="1" spans="1:8" ht="36" customHeight="1" x14ac:dyDescent="0.25">
      <c r="A1" s="104" t="s">
        <v>120</v>
      </c>
      <c r="B1" s="105"/>
      <c r="C1" s="105"/>
      <c r="D1" s="105"/>
      <c r="E1" s="105"/>
      <c r="F1" s="105"/>
      <c r="G1" s="106"/>
    </row>
    <row r="2" spans="1:8" s="41" customFormat="1" x14ac:dyDescent="0.25">
      <c r="A2" s="107" t="s">
        <v>43</v>
      </c>
      <c r="B2" s="108"/>
      <c r="C2" s="108"/>
      <c r="D2" s="25"/>
      <c r="E2" s="25"/>
      <c r="F2" s="25"/>
      <c r="G2" s="40"/>
    </row>
    <row r="3" spans="1:8" x14ac:dyDescent="0.25">
      <c r="A3" s="78" t="s">
        <v>5</v>
      </c>
      <c r="B3" s="79" t="s">
        <v>44</v>
      </c>
      <c r="C3" s="80" t="s">
        <v>45</v>
      </c>
      <c r="D3" s="79" t="s">
        <v>46</v>
      </c>
      <c r="E3" s="79" t="s">
        <v>47</v>
      </c>
      <c r="F3" s="79" t="s">
        <v>48</v>
      </c>
      <c r="G3" s="81" t="s">
        <v>49</v>
      </c>
    </row>
    <row r="4" spans="1:8" ht="89.25" customHeight="1" x14ac:dyDescent="0.25">
      <c r="A4" s="109" t="s">
        <v>50</v>
      </c>
      <c r="B4" s="29" t="s">
        <v>51</v>
      </c>
      <c r="C4" s="82" t="s">
        <v>52</v>
      </c>
      <c r="D4" s="18" t="s">
        <v>53</v>
      </c>
      <c r="E4" s="110">
        <v>-38500</v>
      </c>
      <c r="F4" s="111">
        <f>IF(D5&lt;=D8,E4,(1-(D5-D8)/(D9-D8))*E4)</f>
        <v>-38500</v>
      </c>
      <c r="G4" s="112" t="s">
        <v>54</v>
      </c>
      <c r="H4" s="83"/>
    </row>
    <row r="5" spans="1:8" ht="57.75" customHeight="1" x14ac:dyDescent="0.25">
      <c r="A5" s="109"/>
      <c r="B5" s="29" t="s">
        <v>55</v>
      </c>
      <c r="C5" s="82" t="s">
        <v>56</v>
      </c>
      <c r="D5" s="19"/>
      <c r="E5" s="110"/>
      <c r="F5" s="111"/>
      <c r="G5" s="113"/>
    </row>
    <row r="6" spans="1:8" ht="32.25" customHeight="1" x14ac:dyDescent="0.25">
      <c r="A6" s="109"/>
      <c r="B6" s="29" t="s">
        <v>57</v>
      </c>
      <c r="C6" s="82" t="s">
        <v>58</v>
      </c>
      <c r="D6" s="84" t="s">
        <v>59</v>
      </c>
      <c r="E6" s="110"/>
      <c r="F6" s="111"/>
      <c r="G6" s="113"/>
    </row>
    <row r="7" spans="1:8" hidden="1" x14ac:dyDescent="0.25"/>
    <row r="8" spans="1:8" hidden="1" x14ac:dyDescent="0.25">
      <c r="C8" s="35" t="s">
        <v>60</v>
      </c>
      <c r="D8" s="49">
        <v>5</v>
      </c>
    </row>
    <row r="9" spans="1:8" hidden="1" x14ac:dyDescent="0.25">
      <c r="C9" s="35" t="s">
        <v>61</v>
      </c>
      <c r="D9" s="49">
        <v>35</v>
      </c>
    </row>
    <row r="10" spans="1:8" ht="3" customHeight="1" x14ac:dyDescent="0.25"/>
    <row r="11" spans="1:8" s="41" customFormat="1" x14ac:dyDescent="0.25">
      <c r="A11" s="114" t="s">
        <v>62</v>
      </c>
      <c r="B11" s="115"/>
      <c r="C11" s="115"/>
      <c r="D11" s="50"/>
      <c r="E11" s="50"/>
      <c r="F11" s="50"/>
      <c r="G11" s="51"/>
    </row>
    <row r="12" spans="1:8" x14ac:dyDescent="0.25">
      <c r="A12" s="78" t="s">
        <v>5</v>
      </c>
      <c r="B12" s="79" t="s">
        <v>44</v>
      </c>
      <c r="C12" s="80" t="s">
        <v>45</v>
      </c>
      <c r="D12" s="79" t="s">
        <v>63</v>
      </c>
      <c r="E12" s="79" t="s">
        <v>47</v>
      </c>
      <c r="F12" s="79" t="s">
        <v>48</v>
      </c>
      <c r="G12" s="81" t="s">
        <v>49</v>
      </c>
    </row>
    <row r="13" spans="1:8" ht="90" x14ac:dyDescent="0.25">
      <c r="A13" s="29" t="s">
        <v>64</v>
      </c>
      <c r="B13" s="29" t="s">
        <v>51</v>
      </c>
      <c r="C13" s="30" t="s">
        <v>65</v>
      </c>
      <c r="D13" s="20" t="s">
        <v>66</v>
      </c>
      <c r="E13" s="31">
        <v>-5000</v>
      </c>
      <c r="F13" s="31">
        <f>E13*(VLOOKUP(D13,D15:E21,2,FALSE))</f>
        <v>0</v>
      </c>
      <c r="G13" s="85" t="s">
        <v>126</v>
      </c>
    </row>
    <row r="14" spans="1:8" ht="2.25" customHeight="1" x14ac:dyDescent="0.25">
      <c r="C14" s="38"/>
      <c r="D14" s="62"/>
      <c r="E14" s="39"/>
      <c r="F14" s="39"/>
      <c r="G14" s="39"/>
    </row>
    <row r="15" spans="1:8" hidden="1" x14ac:dyDescent="0.25">
      <c r="C15" s="38"/>
      <c r="D15" s="86" t="s">
        <v>66</v>
      </c>
      <c r="E15" s="39">
        <v>0</v>
      </c>
      <c r="F15" s="39"/>
      <c r="G15" s="39"/>
    </row>
    <row r="16" spans="1:8" hidden="1" x14ac:dyDescent="0.25">
      <c r="C16" s="38"/>
      <c r="D16" s="87" t="s">
        <v>67</v>
      </c>
      <c r="E16" s="39">
        <v>0</v>
      </c>
      <c r="F16" s="39"/>
      <c r="G16" s="39"/>
    </row>
    <row r="17" spans="1:7" hidden="1" x14ac:dyDescent="0.25">
      <c r="C17" s="38"/>
      <c r="D17" s="86" t="s">
        <v>68</v>
      </c>
      <c r="E17" s="39">
        <v>0.2</v>
      </c>
      <c r="F17" s="39"/>
      <c r="G17" s="39"/>
    </row>
    <row r="18" spans="1:7" hidden="1" x14ac:dyDescent="0.25">
      <c r="C18" s="38"/>
      <c r="D18" s="86" t="s">
        <v>69</v>
      </c>
      <c r="E18" s="39">
        <v>0.4</v>
      </c>
      <c r="F18" s="39"/>
      <c r="G18" s="39"/>
    </row>
    <row r="19" spans="1:7" hidden="1" x14ac:dyDescent="0.25">
      <c r="C19" s="38"/>
      <c r="D19" s="86" t="s">
        <v>70</v>
      </c>
      <c r="E19" s="39">
        <v>0.6</v>
      </c>
      <c r="F19" s="39"/>
      <c r="G19" s="39"/>
    </row>
    <row r="20" spans="1:7" hidden="1" x14ac:dyDescent="0.25">
      <c r="C20" s="38"/>
      <c r="D20" s="86" t="s">
        <v>71</v>
      </c>
      <c r="E20" s="39">
        <v>0.8</v>
      </c>
      <c r="F20" s="39"/>
      <c r="G20" s="39"/>
    </row>
    <row r="21" spans="1:7" hidden="1" x14ac:dyDescent="0.25">
      <c r="C21" s="38"/>
      <c r="D21" s="86" t="s">
        <v>72</v>
      </c>
      <c r="E21" s="39">
        <v>1</v>
      </c>
      <c r="F21" s="39"/>
      <c r="G21" s="39"/>
    </row>
    <row r="22" spans="1:7" hidden="1" x14ac:dyDescent="0.25">
      <c r="C22" s="38"/>
      <c r="D22" s="62"/>
      <c r="E22" s="39"/>
      <c r="F22" s="39"/>
      <c r="G22" s="39"/>
    </row>
    <row r="23" spans="1:7" s="41" customFormat="1" x14ac:dyDescent="0.25">
      <c r="A23" s="114" t="s">
        <v>101</v>
      </c>
      <c r="B23" s="115"/>
      <c r="C23" s="115"/>
      <c r="D23" s="50"/>
      <c r="E23" s="50"/>
      <c r="F23" s="50"/>
      <c r="G23" s="51"/>
    </row>
    <row r="24" spans="1:7" x14ac:dyDescent="0.25">
      <c r="A24" s="78" t="s">
        <v>5</v>
      </c>
      <c r="B24" s="79" t="s">
        <v>44</v>
      </c>
      <c r="C24" s="80" t="s">
        <v>45</v>
      </c>
      <c r="D24" s="79" t="s">
        <v>63</v>
      </c>
      <c r="E24" s="79" t="s">
        <v>47</v>
      </c>
      <c r="F24" s="79" t="s">
        <v>48</v>
      </c>
      <c r="G24" s="81" t="s">
        <v>49</v>
      </c>
    </row>
    <row r="25" spans="1:7" ht="90" x14ac:dyDescent="0.25">
      <c r="A25" s="88" t="s">
        <v>74</v>
      </c>
      <c r="B25" s="29" t="s">
        <v>51</v>
      </c>
      <c r="C25" s="30" t="s">
        <v>102</v>
      </c>
      <c r="D25" s="21" t="s">
        <v>66</v>
      </c>
      <c r="E25" s="31">
        <v>-5000</v>
      </c>
      <c r="F25" s="31">
        <f>E25*(VLOOKUP(D25,D27:E33,2,FALSE))</f>
        <v>0</v>
      </c>
      <c r="G25" s="85" t="s">
        <v>126</v>
      </c>
    </row>
    <row r="26" spans="1:7" ht="2.25" customHeight="1" x14ac:dyDescent="0.25">
      <c r="C26" s="38"/>
      <c r="D26" s="62"/>
      <c r="E26" s="39"/>
      <c r="F26" s="39"/>
      <c r="G26" s="39"/>
    </row>
    <row r="27" spans="1:7" hidden="1" x14ac:dyDescent="0.25">
      <c r="C27" s="38"/>
      <c r="D27" s="86" t="s">
        <v>66</v>
      </c>
      <c r="E27" s="39">
        <v>0</v>
      </c>
      <c r="F27" s="39"/>
      <c r="G27" s="39"/>
    </row>
    <row r="28" spans="1:7" hidden="1" x14ac:dyDescent="0.25">
      <c r="C28" s="38"/>
      <c r="D28" s="87" t="s">
        <v>67</v>
      </c>
      <c r="E28" s="39">
        <v>0</v>
      </c>
      <c r="F28" s="39"/>
      <c r="G28" s="39"/>
    </row>
    <row r="29" spans="1:7" hidden="1" x14ac:dyDescent="0.25">
      <c r="C29" s="38"/>
      <c r="D29" s="86" t="s">
        <v>103</v>
      </c>
      <c r="E29" s="39">
        <v>0.2</v>
      </c>
      <c r="F29" s="39"/>
      <c r="G29" s="39"/>
    </row>
    <row r="30" spans="1:7" hidden="1" x14ac:dyDescent="0.25">
      <c r="C30" s="38"/>
      <c r="D30" s="86" t="s">
        <v>104</v>
      </c>
      <c r="E30" s="39">
        <v>0.4</v>
      </c>
      <c r="F30" s="39"/>
      <c r="G30" s="39"/>
    </row>
    <row r="31" spans="1:7" hidden="1" x14ac:dyDescent="0.25">
      <c r="C31" s="38"/>
      <c r="D31" s="86" t="s">
        <v>105</v>
      </c>
      <c r="E31" s="39">
        <v>0.6</v>
      </c>
      <c r="F31" s="39"/>
      <c r="G31" s="39"/>
    </row>
    <row r="32" spans="1:7" hidden="1" x14ac:dyDescent="0.25">
      <c r="C32" s="38"/>
      <c r="D32" s="86" t="s">
        <v>106</v>
      </c>
      <c r="E32" s="39">
        <v>0.8</v>
      </c>
      <c r="F32" s="39"/>
      <c r="G32" s="39"/>
    </row>
    <row r="33" spans="1:7" hidden="1" x14ac:dyDescent="0.25">
      <c r="C33" s="38"/>
      <c r="D33" s="86" t="s">
        <v>107</v>
      </c>
      <c r="E33" s="39">
        <v>1</v>
      </c>
      <c r="F33" s="39"/>
      <c r="G33" s="39"/>
    </row>
    <row r="34" spans="1:7" hidden="1" x14ac:dyDescent="0.25">
      <c r="C34" s="38"/>
      <c r="D34" s="62"/>
      <c r="E34" s="39"/>
      <c r="F34" s="39"/>
      <c r="G34" s="39"/>
    </row>
    <row r="35" spans="1:7" s="41" customFormat="1" x14ac:dyDescent="0.25">
      <c r="A35" s="114" t="s">
        <v>109</v>
      </c>
      <c r="B35" s="115"/>
      <c r="C35" s="115"/>
      <c r="D35" s="50"/>
      <c r="E35" s="50"/>
      <c r="F35" s="50"/>
      <c r="G35" s="51"/>
    </row>
    <row r="36" spans="1:7" x14ac:dyDescent="0.25">
      <c r="A36" s="78" t="s">
        <v>5</v>
      </c>
      <c r="B36" s="79" t="s">
        <v>44</v>
      </c>
      <c r="C36" s="80" t="s">
        <v>45</v>
      </c>
      <c r="D36" s="79" t="s">
        <v>110</v>
      </c>
      <c r="E36" s="79" t="s">
        <v>47</v>
      </c>
      <c r="F36" s="79" t="s">
        <v>48</v>
      </c>
      <c r="G36" s="81" t="s">
        <v>49</v>
      </c>
    </row>
    <row r="37" spans="1:7" ht="90" x14ac:dyDescent="0.25">
      <c r="A37" s="88" t="s">
        <v>108</v>
      </c>
      <c r="B37" s="29" t="s">
        <v>51</v>
      </c>
      <c r="C37" s="30" t="s">
        <v>125</v>
      </c>
      <c r="D37" s="21" t="s">
        <v>66</v>
      </c>
      <c r="E37" s="31">
        <v>-15000</v>
      </c>
      <c r="F37" s="31">
        <f>E37*(VLOOKUP(D37,D39:E45,2,FALSE))</f>
        <v>0</v>
      </c>
      <c r="G37" s="85" t="s">
        <v>133</v>
      </c>
    </row>
    <row r="38" spans="1:7" ht="2.25" customHeight="1" x14ac:dyDescent="0.25">
      <c r="C38" s="38"/>
      <c r="D38" s="62"/>
      <c r="E38" s="39"/>
      <c r="F38" s="39"/>
      <c r="G38" s="39"/>
    </row>
    <row r="39" spans="1:7" hidden="1" x14ac:dyDescent="0.25">
      <c r="C39" s="38"/>
      <c r="D39" s="86" t="s">
        <v>66</v>
      </c>
      <c r="E39" s="39">
        <v>0</v>
      </c>
      <c r="F39" s="39"/>
      <c r="G39" s="39"/>
    </row>
    <row r="40" spans="1:7" hidden="1" x14ac:dyDescent="0.25">
      <c r="C40" s="38"/>
      <c r="D40" s="87" t="s">
        <v>111</v>
      </c>
      <c r="E40" s="39">
        <v>0</v>
      </c>
      <c r="F40" s="39"/>
      <c r="G40" s="39"/>
    </row>
    <row r="41" spans="1:7" hidden="1" x14ac:dyDescent="0.25">
      <c r="C41" s="38"/>
      <c r="D41" s="86" t="s">
        <v>132</v>
      </c>
      <c r="E41" s="39">
        <v>0.2</v>
      </c>
      <c r="F41" s="39"/>
      <c r="G41" s="39"/>
    </row>
    <row r="42" spans="1:7" hidden="1" x14ac:dyDescent="0.25">
      <c r="C42" s="38"/>
      <c r="D42" s="86" t="s">
        <v>134</v>
      </c>
      <c r="E42" s="39">
        <v>0.4</v>
      </c>
      <c r="F42" s="39"/>
      <c r="G42" s="39"/>
    </row>
    <row r="43" spans="1:7" hidden="1" x14ac:dyDescent="0.25">
      <c r="C43" s="38"/>
      <c r="D43" s="86" t="s">
        <v>135</v>
      </c>
      <c r="E43" s="39">
        <v>0.6</v>
      </c>
      <c r="F43" s="39"/>
      <c r="G43" s="39"/>
    </row>
    <row r="44" spans="1:7" hidden="1" x14ac:dyDescent="0.25">
      <c r="C44" s="38"/>
      <c r="D44" s="86" t="s">
        <v>136</v>
      </c>
      <c r="E44" s="39">
        <v>0.8</v>
      </c>
      <c r="F44" s="39"/>
      <c r="G44" s="39"/>
    </row>
    <row r="45" spans="1:7" hidden="1" x14ac:dyDescent="0.25">
      <c r="C45" s="38"/>
      <c r="D45" s="86" t="s">
        <v>112</v>
      </c>
      <c r="E45" s="39">
        <v>1</v>
      </c>
      <c r="F45" s="39"/>
      <c r="G45" s="39"/>
    </row>
    <row r="46" spans="1:7" x14ac:dyDescent="0.25">
      <c r="A46" s="114" t="s">
        <v>73</v>
      </c>
      <c r="B46" s="115"/>
      <c r="C46" s="115"/>
      <c r="D46" s="50"/>
      <c r="E46" s="50"/>
      <c r="F46" s="50"/>
      <c r="G46" s="51"/>
    </row>
    <row r="47" spans="1:7" x14ac:dyDescent="0.25">
      <c r="A47" s="78" t="s">
        <v>5</v>
      </c>
      <c r="B47" s="79" t="s">
        <v>44</v>
      </c>
      <c r="C47" s="80" t="s">
        <v>45</v>
      </c>
      <c r="D47" s="79" t="s">
        <v>63</v>
      </c>
      <c r="E47" s="79" t="s">
        <v>47</v>
      </c>
      <c r="F47" s="79" t="s">
        <v>48</v>
      </c>
      <c r="G47" s="81" t="s">
        <v>49</v>
      </c>
    </row>
    <row r="48" spans="1:7" ht="60" customHeight="1" x14ac:dyDescent="0.25">
      <c r="A48" s="109" t="s">
        <v>113</v>
      </c>
      <c r="B48" s="29" t="s">
        <v>75</v>
      </c>
      <c r="C48" s="56" t="s">
        <v>76</v>
      </c>
      <c r="D48" s="22" t="s">
        <v>66</v>
      </c>
      <c r="E48" s="121">
        <v>-15000</v>
      </c>
      <c r="F48" s="121">
        <f>(E48*(VLOOKUP(D49,E56:F60,2,FALSE)))*(VLOOKUP(D51,B57:C61,2,TRUE))</f>
        <v>0</v>
      </c>
      <c r="G48" s="122" t="s">
        <v>127</v>
      </c>
    </row>
    <row r="49" spans="1:7" ht="60" customHeight="1" x14ac:dyDescent="0.25">
      <c r="A49" s="109"/>
      <c r="B49" s="29" t="s">
        <v>77</v>
      </c>
      <c r="C49" s="56" t="s">
        <v>78</v>
      </c>
      <c r="D49" s="22" t="s">
        <v>79</v>
      </c>
      <c r="E49" s="121"/>
      <c r="F49" s="121"/>
      <c r="G49" s="123"/>
    </row>
    <row r="50" spans="1:7" ht="60" customHeight="1" x14ac:dyDescent="0.25">
      <c r="A50" s="109"/>
      <c r="B50" s="29" t="s">
        <v>80</v>
      </c>
      <c r="C50" s="56" t="s">
        <v>81</v>
      </c>
      <c r="D50" s="22"/>
      <c r="E50" s="121"/>
      <c r="F50" s="121"/>
      <c r="G50" s="123"/>
    </row>
    <row r="51" spans="1:7" ht="60" customHeight="1" x14ac:dyDescent="0.25">
      <c r="A51" s="109"/>
      <c r="B51" s="29" t="s">
        <v>82</v>
      </c>
      <c r="C51" s="89" t="s">
        <v>83</v>
      </c>
      <c r="D51" s="23" t="s">
        <v>66</v>
      </c>
      <c r="E51" s="121"/>
      <c r="F51" s="121"/>
      <c r="G51" s="124"/>
    </row>
    <row r="52" spans="1:7" ht="30.75" customHeight="1" x14ac:dyDescent="0.25">
      <c r="A52" s="109"/>
      <c r="B52" s="29" t="s">
        <v>84</v>
      </c>
      <c r="C52" s="56" t="s">
        <v>85</v>
      </c>
      <c r="D52" s="22" t="s">
        <v>66</v>
      </c>
      <c r="E52" s="121">
        <v>-7500</v>
      </c>
      <c r="F52" s="121">
        <f>E52*(VLOOKUP(D53,E56:F60,2,FALSE))</f>
        <v>0</v>
      </c>
      <c r="G52" s="122" t="s">
        <v>86</v>
      </c>
    </row>
    <row r="53" spans="1:7" ht="30" x14ac:dyDescent="0.25">
      <c r="A53" s="109"/>
      <c r="B53" s="29" t="s">
        <v>87</v>
      </c>
      <c r="C53" s="56" t="s">
        <v>88</v>
      </c>
      <c r="D53" s="22" t="s">
        <v>79</v>
      </c>
      <c r="E53" s="121"/>
      <c r="F53" s="121"/>
      <c r="G53" s="123"/>
    </row>
    <row r="54" spans="1:7" ht="55.9" customHeight="1" x14ac:dyDescent="0.25">
      <c r="A54" s="109"/>
      <c r="B54" s="29" t="s">
        <v>89</v>
      </c>
      <c r="C54" s="56" t="s">
        <v>81</v>
      </c>
      <c r="D54" s="22"/>
      <c r="E54" s="121"/>
      <c r="F54" s="121"/>
      <c r="G54" s="124"/>
    </row>
    <row r="55" spans="1:7" ht="2.25" customHeight="1" x14ac:dyDescent="0.25">
      <c r="C55" s="38"/>
      <c r="D55" s="62"/>
      <c r="E55" s="39"/>
      <c r="F55" s="39"/>
      <c r="G55" s="63"/>
    </row>
    <row r="56" spans="1:7" hidden="1" x14ac:dyDescent="0.25">
      <c r="C56" s="38"/>
      <c r="D56" s="62" t="s">
        <v>66</v>
      </c>
      <c r="E56" s="39" t="s">
        <v>79</v>
      </c>
      <c r="F56" s="39">
        <v>0</v>
      </c>
      <c r="G56" s="90">
        <f>E48*((1+0.25)/2)</f>
        <v>-9375</v>
      </c>
    </row>
    <row r="57" spans="1:7" ht="30" hidden="1" x14ac:dyDescent="0.25">
      <c r="B57" s="62" t="s">
        <v>66</v>
      </c>
      <c r="C57" s="35">
        <v>0</v>
      </c>
      <c r="D57" s="62" t="s">
        <v>90</v>
      </c>
      <c r="E57" s="39" t="s">
        <v>91</v>
      </c>
      <c r="F57" s="39">
        <v>0</v>
      </c>
      <c r="G57" s="63"/>
    </row>
    <row r="58" spans="1:7" ht="60" hidden="1" x14ac:dyDescent="0.25">
      <c r="B58" s="91" t="s">
        <v>128</v>
      </c>
      <c r="C58" s="35">
        <v>0.25</v>
      </c>
      <c r="D58" s="62" t="s">
        <v>92</v>
      </c>
      <c r="E58" s="39" t="s">
        <v>93</v>
      </c>
      <c r="F58" s="39">
        <v>1</v>
      </c>
      <c r="G58" s="63"/>
    </row>
    <row r="59" spans="1:7" ht="90" hidden="1" x14ac:dyDescent="0.25">
      <c r="B59" s="91" t="s">
        <v>129</v>
      </c>
      <c r="C59" s="35">
        <v>0.5</v>
      </c>
      <c r="D59" s="92"/>
      <c r="E59" s="39" t="s">
        <v>94</v>
      </c>
      <c r="F59" s="39">
        <v>0.75</v>
      </c>
      <c r="G59" s="63"/>
    </row>
    <row r="60" spans="1:7" ht="90" hidden="1" x14ac:dyDescent="0.25">
      <c r="B60" s="91" t="s">
        <v>130</v>
      </c>
      <c r="C60" s="35">
        <v>0.75</v>
      </c>
      <c r="D60" s="92"/>
      <c r="E60" s="39" t="s">
        <v>95</v>
      </c>
      <c r="F60" s="39">
        <v>0.5</v>
      </c>
      <c r="G60" s="63"/>
    </row>
    <row r="61" spans="1:7" hidden="1" x14ac:dyDescent="0.25">
      <c r="B61" s="91" t="s">
        <v>131</v>
      </c>
      <c r="C61" s="35">
        <v>1</v>
      </c>
      <c r="D61" s="62"/>
      <c r="E61" s="39"/>
      <c r="F61" s="39"/>
      <c r="G61" s="63"/>
    </row>
    <row r="62" spans="1:7" ht="30" x14ac:dyDescent="0.25">
      <c r="B62" s="91"/>
      <c r="D62" s="62"/>
      <c r="E62" s="93" t="s">
        <v>96</v>
      </c>
      <c r="F62" s="93" t="s">
        <v>48</v>
      </c>
      <c r="G62" s="63"/>
    </row>
    <row r="63" spans="1:7" x14ac:dyDescent="0.25">
      <c r="C63" s="38"/>
      <c r="D63" s="93" t="s">
        <v>97</v>
      </c>
      <c r="E63" s="94">
        <f>SUM(E4+E13+E48+E52+E25+E37)</f>
        <v>-86000</v>
      </c>
      <c r="F63" s="95">
        <f>SUM(F4+F13+F48+F37+F25+F52)</f>
        <v>-38500</v>
      </c>
      <c r="G63" s="63"/>
    </row>
    <row r="64" spans="1:7" ht="2.25" customHeight="1" x14ac:dyDescent="0.25">
      <c r="C64" s="38"/>
      <c r="D64" s="62"/>
      <c r="E64" s="39"/>
      <c r="F64" s="39"/>
      <c r="G64" s="63"/>
    </row>
    <row r="65" spans="1:7" x14ac:dyDescent="0.25">
      <c r="A65" s="114" t="s">
        <v>36</v>
      </c>
      <c r="B65" s="115"/>
      <c r="C65" s="115"/>
      <c r="D65" s="65"/>
      <c r="E65" s="65"/>
      <c r="F65" s="65"/>
      <c r="G65" s="66"/>
    </row>
    <row r="66" spans="1:7" x14ac:dyDescent="0.25">
      <c r="A66" s="78" t="s">
        <v>5</v>
      </c>
      <c r="B66" s="79"/>
      <c r="C66" s="116" t="s">
        <v>37</v>
      </c>
      <c r="D66" s="116"/>
      <c r="E66" s="116"/>
      <c r="F66" s="116"/>
      <c r="G66" s="117"/>
    </row>
    <row r="67" spans="1:7" x14ac:dyDescent="0.25">
      <c r="A67" s="77" t="s">
        <v>38</v>
      </c>
      <c r="B67" s="118" t="s">
        <v>39</v>
      </c>
      <c r="C67" s="119"/>
      <c r="D67" s="119"/>
      <c r="E67" s="119"/>
      <c r="F67" s="119"/>
      <c r="G67" s="120"/>
    </row>
  </sheetData>
  <sheetProtection algorithmName="SHA-512" hashValue="jvrlhVUciXejPD7RDpscdi89IB61SkhHfgGWJbemGQAOUVLXOCwDZMo+IUTekNNxRqmOwPcZuNkUC3IS3nNBIA==" saltValue="A0hs49L5AkmmSClx4T6G7A==" spinCount="100000" sheet="1" objects="1" scenarios="1"/>
  <mergeCells count="20">
    <mergeCell ref="A35:C35"/>
    <mergeCell ref="A65:C65"/>
    <mergeCell ref="C66:G66"/>
    <mergeCell ref="B67:G67"/>
    <mergeCell ref="A11:C11"/>
    <mergeCell ref="A46:C46"/>
    <mergeCell ref="A48:A54"/>
    <mergeCell ref="E48:E51"/>
    <mergeCell ref="F48:F51"/>
    <mergeCell ref="G48:G51"/>
    <mergeCell ref="E52:E54"/>
    <mergeCell ref="F52:F54"/>
    <mergeCell ref="G52:G54"/>
    <mergeCell ref="A23:C23"/>
    <mergeCell ref="A1:G1"/>
    <mergeCell ref="A2:C2"/>
    <mergeCell ref="A4:A6"/>
    <mergeCell ref="E4:E6"/>
    <mergeCell ref="F4:F6"/>
    <mergeCell ref="G4:G6"/>
  </mergeCells>
  <dataValidations count="7">
    <dataValidation type="list" operator="lessThanOrEqual" allowBlank="1" showInputMessage="1" showErrorMessage="1" sqref="D51" xr:uid="{2706E0EE-9E62-4A91-BEAB-3FFDA35DFE96}">
      <formula1>$B$57:$B$61</formula1>
    </dataValidation>
    <dataValidation type="list" operator="lessThanOrEqual" allowBlank="1" showInputMessage="1" showErrorMessage="1" sqref="D49 D53" xr:uid="{13963601-D9F3-40BA-97AD-7D7FA1D77301}">
      <formula1>$E$56:$E$60</formula1>
    </dataValidation>
    <dataValidation type="list" operator="lessThanOrEqual" allowBlank="1" showInputMessage="1" showErrorMessage="1" sqref="D48 D52" xr:uid="{B70CD983-2CDB-4A19-B48C-C323562A892A}">
      <formula1>$D$56:$D$58</formula1>
    </dataValidation>
    <dataValidation type="list" operator="lessThanOrEqual" allowBlank="1" showInputMessage="1" showErrorMessage="1" sqref="D13" xr:uid="{08C2A8FC-A117-4E1E-9046-6C1A0C0F6160}">
      <formula1>$D$15:$D$21</formula1>
    </dataValidation>
    <dataValidation operator="lessThanOrEqual" allowBlank="1" showInputMessage="1" showErrorMessage="1" sqref="C3:G3 C12:C22 E12:G22 C66 D12 E47:G49 E55:G64 E52:G52 D47 D54:D64 D50 B57:B62 C47:C56 C63:C64 B67 D14:D22 D24 D26:D34 E24:G34 C24:C34 D36 C36:C45 D38:D45 E36:G45" xr:uid="{1C09DE1C-5477-467F-BE3D-81439B1EF33C}"/>
    <dataValidation type="list" operator="lessThanOrEqual" allowBlank="1" showInputMessage="1" showErrorMessage="1" sqref="D25" xr:uid="{6E658FA3-4A2D-47A6-B72D-93E6A5A7E861}">
      <formula1>$D$27:$D$33</formula1>
    </dataValidation>
    <dataValidation type="list" operator="lessThanOrEqual" allowBlank="1" showInputMessage="1" showErrorMessage="1" sqref="D37" xr:uid="{15940FEA-CC12-41AF-B0CC-65C717233A23}">
      <formula1>$D$39:$D$45</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L33"/>
  <sheetViews>
    <sheetView showGridLines="0" tabSelected="1" view="pageBreakPreview" zoomScaleNormal="100" zoomScaleSheetLayoutView="100" workbookViewId="0">
      <selection activeCell="B31" sqref="B31:G31"/>
    </sheetView>
  </sheetViews>
  <sheetFormatPr defaultColWidth="9.140625" defaultRowHeight="15" x14ac:dyDescent="0.25"/>
  <cols>
    <col min="1" max="1" width="9.5703125" style="35" customWidth="1"/>
    <col min="2" max="2" width="57.28515625" style="35" customWidth="1"/>
    <col min="3" max="3" width="10.85546875" style="49" bestFit="1" customWidth="1"/>
    <col min="4" max="4" width="33.5703125" style="49" customWidth="1"/>
    <col min="5" max="5" width="29.5703125" style="49" customWidth="1"/>
    <col min="6" max="7" width="33.5703125" style="49" customWidth="1"/>
    <col min="8" max="16384" width="9.140625" style="35"/>
  </cols>
  <sheetData>
    <row r="1" spans="1:12" ht="36" customHeight="1" x14ac:dyDescent="0.25">
      <c r="A1" s="104" t="s">
        <v>121</v>
      </c>
      <c r="B1" s="105"/>
      <c r="C1" s="105"/>
      <c r="D1" s="105"/>
      <c r="E1" s="105"/>
      <c r="F1" s="105"/>
      <c r="G1" s="106"/>
    </row>
    <row r="2" spans="1:12" s="41" customFormat="1" x14ac:dyDescent="0.25">
      <c r="A2" s="107" t="s">
        <v>4</v>
      </c>
      <c r="B2" s="108"/>
      <c r="C2" s="25"/>
      <c r="D2" s="25"/>
      <c r="E2" s="25"/>
      <c r="F2" s="25"/>
      <c r="G2" s="40"/>
    </row>
    <row r="3" spans="1:12" x14ac:dyDescent="0.25">
      <c r="A3" s="26" t="s">
        <v>5</v>
      </c>
      <c r="B3" s="27" t="s">
        <v>6</v>
      </c>
      <c r="C3" s="28" t="s">
        <v>7</v>
      </c>
      <c r="D3" s="28"/>
      <c r="E3" s="28" t="s">
        <v>8</v>
      </c>
      <c r="F3" s="28" t="s">
        <v>9</v>
      </c>
      <c r="G3" s="42" t="s">
        <v>10</v>
      </c>
      <c r="H3" s="43"/>
      <c r="I3" s="43"/>
      <c r="J3" s="43"/>
      <c r="K3" s="43"/>
      <c r="L3" s="44"/>
    </row>
    <row r="4" spans="1:12" x14ac:dyDescent="0.25">
      <c r="A4" s="29" t="s">
        <v>11</v>
      </c>
      <c r="B4" s="45" t="s">
        <v>12</v>
      </c>
      <c r="C4" s="29" t="s">
        <v>13</v>
      </c>
      <c r="D4" s="45"/>
      <c r="E4" s="24"/>
      <c r="F4" s="46">
        <v>1500</v>
      </c>
      <c r="G4" s="47">
        <f>F4*E4</f>
        <v>0</v>
      </c>
      <c r="H4" s="43"/>
      <c r="I4" s="43"/>
      <c r="J4" s="43"/>
      <c r="K4" s="48"/>
      <c r="L4" s="44"/>
    </row>
    <row r="5" spans="1:12" x14ac:dyDescent="0.25">
      <c r="H5" s="43"/>
      <c r="I5" s="43"/>
      <c r="J5" s="43"/>
      <c r="K5" s="48"/>
      <c r="L5" s="44"/>
    </row>
    <row r="6" spans="1:12" s="41" customFormat="1" x14ac:dyDescent="0.25">
      <c r="A6" s="114" t="s">
        <v>14</v>
      </c>
      <c r="B6" s="115"/>
      <c r="C6" s="50"/>
      <c r="D6" s="50"/>
      <c r="E6" s="50"/>
      <c r="F6" s="50"/>
      <c r="G6" s="51"/>
      <c r="H6" s="52"/>
      <c r="I6" s="52"/>
      <c r="J6" s="52"/>
      <c r="K6" s="53"/>
      <c r="L6" s="54"/>
    </row>
    <row r="7" spans="1:12" x14ac:dyDescent="0.25">
      <c r="A7" s="26" t="s">
        <v>5</v>
      </c>
      <c r="B7" s="27" t="s">
        <v>6</v>
      </c>
      <c r="C7" s="28" t="s">
        <v>7</v>
      </c>
      <c r="D7" s="28" t="s">
        <v>15</v>
      </c>
      <c r="E7" s="28"/>
      <c r="F7" s="28"/>
      <c r="G7" s="42"/>
      <c r="H7" s="43"/>
      <c r="I7" s="43"/>
      <c r="J7" s="43"/>
      <c r="K7" s="48"/>
      <c r="L7" s="44"/>
    </row>
    <row r="8" spans="1:12" ht="30" x14ac:dyDescent="0.25">
      <c r="A8" s="29" t="s">
        <v>16</v>
      </c>
      <c r="B8" s="30" t="s">
        <v>138</v>
      </c>
      <c r="C8" s="55" t="s">
        <v>13</v>
      </c>
      <c r="D8" s="11">
        <v>37.5</v>
      </c>
      <c r="E8" s="125"/>
      <c r="F8" s="126"/>
      <c r="G8" s="127"/>
      <c r="H8" s="43"/>
      <c r="I8" s="43"/>
      <c r="J8" s="43"/>
      <c r="K8" s="48"/>
      <c r="L8" s="44"/>
    </row>
    <row r="9" spans="1:12" ht="30" x14ac:dyDescent="0.25">
      <c r="A9" s="26" t="s">
        <v>5</v>
      </c>
      <c r="B9" s="27" t="s">
        <v>6</v>
      </c>
      <c r="C9" s="28" t="s">
        <v>7</v>
      </c>
      <c r="D9" s="28" t="s">
        <v>17</v>
      </c>
      <c r="E9" s="28" t="s">
        <v>18</v>
      </c>
      <c r="F9" s="28" t="s">
        <v>9</v>
      </c>
      <c r="G9" s="42" t="s">
        <v>10</v>
      </c>
      <c r="H9" s="43"/>
      <c r="I9" s="43"/>
      <c r="J9" s="43"/>
      <c r="K9" s="48"/>
      <c r="L9" s="44"/>
    </row>
    <row r="10" spans="1:12" ht="45" x14ac:dyDescent="0.25">
      <c r="A10" s="29" t="s">
        <v>19</v>
      </c>
      <c r="B10" s="96" t="s">
        <v>137</v>
      </c>
      <c r="C10" s="55" t="s">
        <v>13</v>
      </c>
      <c r="D10" s="11"/>
      <c r="E10" s="97">
        <f>D8+D10</f>
        <v>37.5</v>
      </c>
      <c r="F10" s="57">
        <v>1500</v>
      </c>
      <c r="G10" s="58">
        <f>F10*E10</f>
        <v>56250</v>
      </c>
      <c r="H10" s="43"/>
      <c r="I10" s="43"/>
      <c r="J10" s="43"/>
      <c r="K10" s="48"/>
      <c r="L10" s="44"/>
    </row>
    <row r="11" spans="1:12" ht="30" x14ac:dyDescent="0.25">
      <c r="A11" s="29" t="s">
        <v>114</v>
      </c>
      <c r="B11" s="56" t="s">
        <v>21</v>
      </c>
      <c r="C11" s="59" t="s">
        <v>13</v>
      </c>
      <c r="D11" s="11"/>
      <c r="E11" s="98">
        <f>(D11+D8)</f>
        <v>37.5</v>
      </c>
      <c r="F11" s="60"/>
      <c r="G11" s="61">
        <f>F11*E11</f>
        <v>0</v>
      </c>
    </row>
    <row r="12" spans="1:12" ht="30" x14ac:dyDescent="0.25">
      <c r="A12" s="29" t="s">
        <v>20</v>
      </c>
      <c r="B12" s="56" t="s">
        <v>115</v>
      </c>
      <c r="C12" s="59" t="s">
        <v>13</v>
      </c>
      <c r="D12" s="11"/>
      <c r="E12" s="98">
        <f>(D12+D8)</f>
        <v>37.5</v>
      </c>
      <c r="F12" s="60"/>
      <c r="G12" s="61">
        <f>F12*E12</f>
        <v>0</v>
      </c>
    </row>
    <row r="13" spans="1:12" ht="60" x14ac:dyDescent="0.25">
      <c r="A13" s="29" t="s">
        <v>22</v>
      </c>
      <c r="B13" s="56" t="s">
        <v>116</v>
      </c>
      <c r="C13" s="59" t="s">
        <v>13</v>
      </c>
      <c r="D13" s="11"/>
      <c r="E13" s="98">
        <f>D13+D8</f>
        <v>37.5</v>
      </c>
      <c r="F13" s="46"/>
      <c r="G13" s="61">
        <f>F13*E13</f>
        <v>0</v>
      </c>
    </row>
    <row r="14" spans="1:12" x14ac:dyDescent="0.25">
      <c r="B14" s="38"/>
      <c r="C14" s="62"/>
      <c r="D14" s="39"/>
      <c r="E14" s="39"/>
      <c r="F14" s="39"/>
      <c r="G14" s="39"/>
    </row>
    <row r="15" spans="1:12" ht="26.25" customHeight="1" x14ac:dyDescent="0.25">
      <c r="B15" s="38"/>
      <c r="C15" s="62"/>
      <c r="D15" s="39"/>
      <c r="E15" s="39"/>
      <c r="F15" s="25" t="s">
        <v>23</v>
      </c>
      <c r="G15" s="37">
        <f>SUM(G4,G10:G13)</f>
        <v>56250</v>
      </c>
    </row>
    <row r="16" spans="1:12" x14ac:dyDescent="0.25">
      <c r="B16" s="38"/>
      <c r="C16" s="62"/>
      <c r="D16" s="39"/>
      <c r="E16" s="39"/>
      <c r="F16" s="63"/>
      <c r="G16" s="64"/>
    </row>
    <row r="17" spans="1:8" s="67" customFormat="1" ht="29.25" customHeight="1" x14ac:dyDescent="0.25">
      <c r="A17" s="114" t="s">
        <v>24</v>
      </c>
      <c r="B17" s="115"/>
      <c r="C17" s="65"/>
      <c r="D17" s="65"/>
      <c r="E17" s="65"/>
      <c r="F17" s="65"/>
      <c r="G17" s="66"/>
    </row>
    <row r="18" spans="1:8" s="67" customFormat="1" x14ac:dyDescent="0.25">
      <c r="A18" s="26" t="s">
        <v>5</v>
      </c>
      <c r="B18" s="27" t="s">
        <v>25</v>
      </c>
      <c r="C18" s="28"/>
      <c r="D18" s="28" t="s">
        <v>26</v>
      </c>
      <c r="E18" s="28" t="s">
        <v>27</v>
      </c>
      <c r="F18" s="28" t="s">
        <v>28</v>
      </c>
      <c r="G18" s="42" t="s">
        <v>29</v>
      </c>
    </row>
    <row r="19" spans="1:8" s="67" customFormat="1" x14ac:dyDescent="0.25">
      <c r="A19" s="68" t="s">
        <v>30</v>
      </c>
      <c r="B19" s="128"/>
      <c r="C19" s="129"/>
      <c r="D19" s="14"/>
      <c r="E19" s="14"/>
      <c r="F19" s="14"/>
      <c r="G19" s="14"/>
      <c r="H19" s="69"/>
    </row>
    <row r="20" spans="1:8" s="75" customFormat="1" ht="15.6" customHeight="1" x14ac:dyDescent="0.25">
      <c r="A20" s="70"/>
      <c r="B20" s="71"/>
      <c r="C20" s="72"/>
      <c r="D20" s="73"/>
      <c r="E20" s="73"/>
      <c r="F20" s="73"/>
      <c r="G20" s="73"/>
      <c r="H20" s="74"/>
    </row>
    <row r="21" spans="1:8" s="67" customFormat="1" x14ac:dyDescent="0.25">
      <c r="A21" s="114" t="s">
        <v>31</v>
      </c>
      <c r="B21" s="115"/>
      <c r="C21" s="65"/>
      <c r="D21" s="65"/>
      <c r="E21" s="65"/>
      <c r="F21" s="65"/>
      <c r="G21" s="66"/>
      <c r="H21" s="69"/>
    </row>
    <row r="22" spans="1:8" s="67" customFormat="1" ht="20.45" customHeight="1" x14ac:dyDescent="0.25">
      <c r="A22" s="26" t="s">
        <v>5</v>
      </c>
      <c r="B22" s="27" t="s">
        <v>25</v>
      </c>
      <c r="C22" s="28" t="s">
        <v>32</v>
      </c>
      <c r="D22" s="28" t="s">
        <v>26</v>
      </c>
      <c r="E22" s="28" t="s">
        <v>27</v>
      </c>
      <c r="F22" s="28" t="s">
        <v>28</v>
      </c>
      <c r="G22" s="42" t="s">
        <v>29</v>
      </c>
      <c r="H22" s="69"/>
    </row>
    <row r="23" spans="1:8" s="67" customFormat="1" x14ac:dyDescent="0.25">
      <c r="A23" s="68" t="s">
        <v>33</v>
      </c>
      <c r="B23" s="12"/>
      <c r="C23" s="13"/>
      <c r="D23" s="14"/>
      <c r="E23" s="14"/>
      <c r="F23" s="14"/>
      <c r="G23" s="14"/>
      <c r="H23" s="69"/>
    </row>
    <row r="24" spans="1:8" s="67" customFormat="1" x14ac:dyDescent="0.25">
      <c r="A24" s="68" t="s">
        <v>34</v>
      </c>
      <c r="B24" s="12"/>
      <c r="C24" s="13"/>
      <c r="D24" s="14"/>
      <c r="E24" s="14"/>
      <c r="F24" s="14"/>
      <c r="G24" s="14"/>
    </row>
    <row r="25" spans="1:8" s="67" customFormat="1" x14ac:dyDescent="0.25">
      <c r="A25" s="68" t="s">
        <v>35</v>
      </c>
      <c r="B25" s="12"/>
      <c r="C25" s="13"/>
      <c r="D25" s="14"/>
      <c r="E25" s="14"/>
      <c r="F25" s="14"/>
      <c r="G25" s="14"/>
    </row>
    <row r="26" spans="1:8" x14ac:dyDescent="0.25">
      <c r="B26" s="38"/>
      <c r="C26" s="62"/>
      <c r="D26" s="39"/>
      <c r="E26" s="39"/>
      <c r="F26" s="63"/>
      <c r="G26" s="64"/>
    </row>
    <row r="27" spans="1:8" x14ac:dyDescent="0.25">
      <c r="A27" s="108" t="s">
        <v>36</v>
      </c>
      <c r="B27" s="108"/>
      <c r="C27" s="76"/>
      <c r="D27" s="76"/>
      <c r="E27" s="76"/>
      <c r="F27" s="76"/>
      <c r="G27" s="76"/>
    </row>
    <row r="28" spans="1:8" x14ac:dyDescent="0.25">
      <c r="A28" s="28" t="s">
        <v>5</v>
      </c>
      <c r="B28" s="131" t="s">
        <v>37</v>
      </c>
      <c r="C28" s="131"/>
      <c r="D28" s="131"/>
      <c r="E28" s="131"/>
      <c r="F28" s="131"/>
      <c r="G28" s="131"/>
    </row>
    <row r="29" spans="1:8" x14ac:dyDescent="0.25">
      <c r="A29" s="77" t="s">
        <v>38</v>
      </c>
      <c r="B29" s="130" t="s">
        <v>39</v>
      </c>
      <c r="C29" s="130"/>
      <c r="D29" s="130"/>
      <c r="E29" s="130"/>
      <c r="F29" s="130"/>
      <c r="G29" s="130"/>
    </row>
    <row r="30" spans="1:8" x14ac:dyDescent="0.25">
      <c r="A30" s="29">
        <v>1</v>
      </c>
      <c r="B30" s="130" t="s">
        <v>40</v>
      </c>
      <c r="C30" s="130"/>
      <c r="D30" s="130"/>
      <c r="E30" s="130"/>
      <c r="F30" s="130"/>
      <c r="G30" s="130"/>
    </row>
    <row r="31" spans="1:8" ht="29.25" customHeight="1" x14ac:dyDescent="0.25">
      <c r="A31" s="29">
        <v>2</v>
      </c>
      <c r="B31" s="132" t="s">
        <v>139</v>
      </c>
      <c r="C31" s="132"/>
      <c r="D31" s="132"/>
      <c r="E31" s="132"/>
      <c r="F31" s="132"/>
      <c r="G31" s="132"/>
    </row>
    <row r="32" spans="1:8" ht="25.5" customHeight="1" x14ac:dyDescent="0.25">
      <c r="A32" s="29">
        <v>3</v>
      </c>
      <c r="B32" s="133" t="s">
        <v>41</v>
      </c>
      <c r="C32" s="133"/>
      <c r="D32" s="133"/>
      <c r="E32" s="133"/>
      <c r="F32" s="133"/>
      <c r="G32" s="133"/>
    </row>
    <row r="33" spans="1:7" x14ac:dyDescent="0.25">
      <c r="A33" s="29">
        <v>4</v>
      </c>
      <c r="B33" s="130" t="s">
        <v>42</v>
      </c>
      <c r="C33" s="130"/>
      <c r="D33" s="130"/>
      <c r="E33" s="130"/>
      <c r="F33" s="130"/>
      <c r="G33" s="130"/>
    </row>
  </sheetData>
  <sheetProtection algorithmName="SHA-512" hashValue="LtT+U8IhTZTBj37pOgCAD6eWcqy62F8MzPzdUUMAzAIsbPQn9W4vAWTAykle7sfR50p38CIKrw2UVJhg4Mn7KA==" saltValue="69QcUyXoaeTy0FyCxz9IxA==" spinCount="100000" sheet="1" objects="1" scenarios="1"/>
  <mergeCells count="14">
    <mergeCell ref="B33:G33"/>
    <mergeCell ref="A27:B27"/>
    <mergeCell ref="B28:G28"/>
    <mergeCell ref="B29:G29"/>
    <mergeCell ref="B30:G30"/>
    <mergeCell ref="B31:G31"/>
    <mergeCell ref="B32:G32"/>
    <mergeCell ref="A21:B21"/>
    <mergeCell ref="A1:G1"/>
    <mergeCell ref="A2:B2"/>
    <mergeCell ref="A6:B6"/>
    <mergeCell ref="E8:G8"/>
    <mergeCell ref="A17:B17"/>
    <mergeCell ref="B19:C19"/>
  </mergeCells>
  <dataValidations count="1">
    <dataValidation operator="lessThanOrEqual" allowBlank="1" showInputMessage="1" showErrorMessage="1" sqref="F9:G16 B22:G26 B3:G3 F7:G7 B7:E16 C20 B18:B20 D18:G20 C18 B28:B33"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E12" sqref="E12"/>
    </sheetView>
  </sheetViews>
  <sheetFormatPr defaultColWidth="9.140625" defaultRowHeight="15" x14ac:dyDescent="0.25"/>
  <cols>
    <col min="1" max="1" width="9.5703125" style="9" customWidth="1"/>
    <col min="2" max="2" width="57.28515625" style="9" customWidth="1"/>
    <col min="3" max="3" width="33.5703125" style="15" customWidth="1"/>
    <col min="4" max="16384" width="9.140625" style="9"/>
  </cols>
  <sheetData>
    <row r="1" spans="1:4" ht="36" customHeight="1" x14ac:dyDescent="0.25">
      <c r="A1" s="104" t="s">
        <v>122</v>
      </c>
      <c r="B1" s="105"/>
      <c r="C1" s="105"/>
    </row>
    <row r="2" spans="1:4" s="10" customFormat="1" x14ac:dyDescent="0.25">
      <c r="A2" s="107"/>
      <c r="B2" s="108"/>
      <c r="C2" s="25"/>
    </row>
    <row r="3" spans="1:4" x14ac:dyDescent="0.25">
      <c r="A3" s="26" t="s">
        <v>5</v>
      </c>
      <c r="B3" s="27" t="s">
        <v>6</v>
      </c>
      <c r="C3" s="28"/>
    </row>
    <row r="4" spans="1:4" x14ac:dyDescent="0.25">
      <c r="A4" s="29" t="s">
        <v>98</v>
      </c>
      <c r="B4" s="30" t="s">
        <v>48</v>
      </c>
      <c r="C4" s="31">
        <f>'1. Kwaliteit Perceel 2'!F63</f>
        <v>-38500</v>
      </c>
      <c r="D4" s="16"/>
    </row>
    <row r="5" spans="1:4" x14ac:dyDescent="0.25">
      <c r="A5" s="29" t="s">
        <v>99</v>
      </c>
      <c r="B5" s="30" t="s">
        <v>100</v>
      </c>
      <c r="C5" s="31">
        <f>'2. Prijs Perceel 2'!G15</f>
        <v>56250</v>
      </c>
      <c r="D5" s="17"/>
    </row>
    <row r="6" spans="1:4" x14ac:dyDescent="0.25">
      <c r="A6" s="32"/>
      <c r="B6" s="33"/>
      <c r="C6" s="34"/>
    </row>
    <row r="7" spans="1:4" ht="30" x14ac:dyDescent="0.25">
      <c r="A7" s="35"/>
      <c r="B7" s="36" t="s">
        <v>124</v>
      </c>
      <c r="C7" s="37">
        <f>SUM(C4:C5)</f>
        <v>17750</v>
      </c>
    </row>
    <row r="8" spans="1:4" x14ac:dyDescent="0.25">
      <c r="A8" s="35"/>
      <c r="B8" s="38"/>
      <c r="C8" s="39"/>
    </row>
  </sheetData>
  <sheetProtection algorithmName="SHA-512" hashValue="q2JXLY7Liw3ziZMbkS1PSvCRGw3Bs7w5EUokb2ai2BzDwSCo+bS1CIs3RwDIrEnb/OsX3ylJR/zfWkUM25ylFg==" saltValue="nk2FMmFOWNKIlAuvLLS4ZA=="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2.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2A047CF-5DDF-4526-A655-FA1F26D9D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2</vt:lpstr>
      <vt:lpstr>2. Prijs Perceel 2</vt:lpstr>
      <vt:lpstr>3. Fictieve inschrijfprijs P2</vt:lpstr>
      <vt:lpstr>'1. Kwaliteit Perceel 2'!Afdrukbereik</vt:lpstr>
      <vt:lpstr>'2. Prijs Perceel 2'!Afdrukbereik</vt:lpstr>
      <vt:lpstr>'3. Fictieve inschrijfprijs P2'!Afdrukbereik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2021-05-06T12:32:45Z</cp:lastPrinted>
  <dcterms:created xsi:type="dcterms:W3CDTF">2021-05-06T12:21:12Z</dcterms:created>
  <dcterms:modified xsi:type="dcterms:W3CDTF">2022-01-20T16:34:27Z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