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mconnl.sharepoint.com/sites/Mijnopdrachten/Gedeelde documenten/Docs/Comprix/Comprix aanbesteding ICT/"/>
    </mc:Choice>
  </mc:AlternateContent>
  <xr:revisionPtr revIDLastSave="330" documentId="8_{49B70FA8-5BF6-4895-943E-2D7C0251CB84}" xr6:coauthVersionLast="47" xr6:coauthVersionMax="47" xr10:uidLastSave="{2D063580-00CF-40CE-B267-DA2D5DCC3794}"/>
  <bookViews>
    <workbookView xWindow="-108" yWindow="-108" windowWidth="23256" windowHeight="12576" activeTab="3" xr2:uid="{02FB6EF8-17FA-4B69-A3B1-0CC8257C8C77}"/>
  </bookViews>
  <sheets>
    <sheet name="Merken" sheetId="1" r:id="rId1"/>
    <sheet name="Onderdelen" sheetId="2" r:id="rId2"/>
    <sheet name="Weging" sheetId="3" r:id="rId3"/>
    <sheet name="Perceel1 opslag%" sheetId="4" r:id="rId4"/>
    <sheet name="Perceel2 opslag%" sheetId="8" r:id="rId5"/>
  </sheets>
  <definedNames>
    <definedName name="Minimum">0.01</definedName>
    <definedName name="WaardeP1">725000</definedName>
    <definedName name="WaardeP2">975000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8" l="1"/>
  <c r="E50" i="8"/>
  <c r="E49" i="8"/>
  <c r="E48" i="8"/>
  <c r="E46" i="8"/>
  <c r="E45" i="8"/>
  <c r="E44" i="8"/>
  <c r="E43" i="8"/>
  <c r="E41" i="8"/>
  <c r="E40" i="8"/>
  <c r="E39" i="8"/>
  <c r="E38" i="8"/>
  <c r="E36" i="8"/>
  <c r="E35" i="8"/>
  <c r="E34" i="8"/>
  <c r="E33" i="8"/>
  <c r="E31" i="8"/>
  <c r="E30" i="8"/>
  <c r="E29" i="8"/>
  <c r="E28" i="8"/>
  <c r="E26" i="8"/>
  <c r="E25" i="8"/>
  <c r="E24" i="8"/>
  <c r="E23" i="8"/>
  <c r="E21" i="8"/>
  <c r="E20" i="8"/>
  <c r="E19" i="8"/>
  <c r="E18" i="8"/>
  <c r="A47" i="8"/>
  <c r="A42" i="8"/>
  <c r="A37" i="8"/>
  <c r="A32" i="8"/>
  <c r="A27" i="8"/>
  <c r="A2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A17" i="8"/>
  <c r="G1" i="8"/>
  <c r="E47" i="8"/>
  <c r="E42" i="8"/>
  <c r="E37" i="8"/>
  <c r="E32" i="8"/>
  <c r="E27" i="8"/>
  <c r="E22" i="8"/>
  <c r="E17" i="8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E20" i="4"/>
  <c r="E19" i="4"/>
  <c r="E18" i="4"/>
  <c r="E17" i="4"/>
  <c r="A45" i="4"/>
  <c r="A41" i="4"/>
  <c r="A37" i="4"/>
  <c r="A33" i="4"/>
  <c r="A29" i="4"/>
  <c r="A25" i="4"/>
  <c r="A21" i="4"/>
  <c r="A17" i="4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E38" i="3"/>
  <c r="E33" i="3"/>
  <c r="E28" i="3"/>
  <c r="E23" i="3"/>
  <c r="E18" i="3"/>
  <c r="E13" i="3"/>
  <c r="E8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A36" i="3"/>
  <c r="A32" i="3"/>
  <c r="A28" i="3"/>
  <c r="A24" i="3"/>
  <c r="A20" i="3"/>
  <c r="A16" i="3"/>
  <c r="A12" i="3"/>
  <c r="A8" i="3"/>
  <c r="C44" i="3" l="1"/>
  <c r="F48" i="4"/>
  <c r="F40" i="4"/>
  <c r="F32" i="4"/>
  <c r="G32" i="4" s="1"/>
  <c r="F24" i="4"/>
  <c r="F47" i="4"/>
  <c r="F39" i="4"/>
  <c r="G39" i="4" s="1"/>
  <c r="F31" i="4"/>
  <c r="F23" i="4"/>
  <c r="G23" i="4" s="1"/>
  <c r="F46" i="4"/>
  <c r="F38" i="4"/>
  <c r="F30" i="4"/>
  <c r="G30" i="4" s="1"/>
  <c r="F22" i="4"/>
  <c r="F21" i="4"/>
  <c r="F44" i="4"/>
  <c r="G44" i="4" s="1"/>
  <c r="F28" i="4"/>
  <c r="F20" i="4"/>
  <c r="G20" i="4" s="1"/>
  <c r="F42" i="4"/>
  <c r="F34" i="4"/>
  <c r="G34" i="4" s="1"/>
  <c r="F26" i="4"/>
  <c r="F18" i="4"/>
  <c r="F41" i="4"/>
  <c r="F33" i="4"/>
  <c r="F25" i="4"/>
  <c r="F17" i="4"/>
  <c r="F45" i="4"/>
  <c r="F37" i="4"/>
  <c r="F29" i="4"/>
  <c r="G29" i="4" s="1"/>
  <c r="F36" i="4"/>
  <c r="F43" i="4"/>
  <c r="F35" i="4"/>
  <c r="G35" i="4" s="1"/>
  <c r="F27" i="4"/>
  <c r="F19" i="4"/>
  <c r="G19" i="4" s="1"/>
  <c r="G27" i="4"/>
  <c r="G43" i="4"/>
  <c r="G28" i="4"/>
  <c r="G37" i="4"/>
  <c r="G45" i="4"/>
  <c r="G26" i="4"/>
  <c r="G42" i="4"/>
  <c r="G36" i="4"/>
  <c r="G18" i="4"/>
  <c r="G25" i="4"/>
  <c r="G31" i="4"/>
  <c r="G47" i="4"/>
  <c r="G22" i="4"/>
  <c r="G38" i="4"/>
  <c r="G46" i="4"/>
  <c r="G24" i="4"/>
  <c r="G40" i="4"/>
  <c r="G48" i="4"/>
  <c r="G33" i="4"/>
  <c r="G41" i="4"/>
  <c r="G21" i="4"/>
  <c r="G17" i="4"/>
  <c r="G44" i="3"/>
  <c r="F48" i="8" l="1"/>
  <c r="G48" i="8" s="1"/>
  <c r="F40" i="8"/>
  <c r="G40" i="8" s="1"/>
  <c r="F32" i="8"/>
  <c r="G32" i="8" s="1"/>
  <c r="F24" i="8"/>
  <c r="G24" i="8" s="1"/>
  <c r="F33" i="8"/>
  <c r="G33" i="8" s="1"/>
  <c r="F47" i="8"/>
  <c r="G47" i="8" s="1"/>
  <c r="F39" i="8"/>
  <c r="G39" i="8" s="1"/>
  <c r="F31" i="8"/>
  <c r="G31" i="8" s="1"/>
  <c r="F23" i="8"/>
  <c r="G23" i="8" s="1"/>
  <c r="F17" i="8"/>
  <c r="G17" i="8" s="1"/>
  <c r="F43" i="8"/>
  <c r="G43" i="8" s="1"/>
  <c r="F27" i="8"/>
  <c r="G27" i="8" s="1"/>
  <c r="F50" i="8"/>
  <c r="G50" i="8" s="1"/>
  <c r="F26" i="8"/>
  <c r="G26" i="8" s="1"/>
  <c r="F41" i="8"/>
  <c r="G41" i="8" s="1"/>
  <c r="F46" i="8"/>
  <c r="G46" i="8" s="1"/>
  <c r="F38" i="8"/>
  <c r="G38" i="8" s="1"/>
  <c r="F30" i="8"/>
  <c r="G30" i="8" s="1"/>
  <c r="F22" i="8"/>
  <c r="G22" i="8" s="1"/>
  <c r="F45" i="8"/>
  <c r="G45" i="8" s="1"/>
  <c r="F37" i="8"/>
  <c r="G37" i="8" s="1"/>
  <c r="F29" i="8"/>
  <c r="G29" i="8" s="1"/>
  <c r="F21" i="8"/>
  <c r="G21" i="8" s="1"/>
  <c r="F44" i="8"/>
  <c r="G44" i="8" s="1"/>
  <c r="F36" i="8"/>
  <c r="G36" i="8" s="1"/>
  <c r="F28" i="8"/>
  <c r="G28" i="8" s="1"/>
  <c r="F20" i="8"/>
  <c r="G20" i="8" s="1"/>
  <c r="F51" i="8"/>
  <c r="G51" i="8" s="1"/>
  <c r="F35" i="8"/>
  <c r="G35" i="8" s="1"/>
  <c r="F19" i="8"/>
  <c r="G19" i="8" s="1"/>
  <c r="F42" i="8"/>
  <c r="G42" i="8" s="1"/>
  <c r="F34" i="8"/>
  <c r="G34" i="8" s="1"/>
  <c r="F18" i="8"/>
  <c r="G18" i="8" s="1"/>
  <c r="F49" i="8"/>
  <c r="G49" i="8" s="1"/>
  <c r="F25" i="8"/>
  <c r="G25" i="8" s="1"/>
  <c r="G50" i="4"/>
  <c r="G53" i="8" l="1"/>
</calcChain>
</file>

<file path=xl/sharedStrings.xml><?xml version="1.0" encoding="utf-8"?>
<sst xmlns="http://schemas.openxmlformats.org/spreadsheetml/2006/main" count="131" uniqueCount="70">
  <si>
    <t>Overzicht Merken</t>
  </si>
  <si>
    <t>Aanbesteding ICT Middelen Stichting Comprix</t>
  </si>
  <si>
    <t>Perceel 1:</t>
  </si>
  <si>
    <t>Digitale schoolborden</t>
  </si>
  <si>
    <t>Perceel 2:</t>
  </si>
  <si>
    <t>Hardware</t>
  </si>
  <si>
    <t>Merken</t>
  </si>
  <si>
    <t>Wegingsfactor</t>
  </si>
  <si>
    <t>Newline</t>
  </si>
  <si>
    <t>Dell</t>
  </si>
  <si>
    <t>CTOUCH</t>
  </si>
  <si>
    <t>HP</t>
  </si>
  <si>
    <t>Clevertouch</t>
  </si>
  <si>
    <t>Lenovo</t>
  </si>
  <si>
    <t>i3(Board/Touch)</t>
  </si>
  <si>
    <t>Acer</t>
  </si>
  <si>
    <t>Predia</t>
  </si>
  <si>
    <t>Apple</t>
  </si>
  <si>
    <t>Prowise</t>
  </si>
  <si>
    <t>Fujitsu</t>
  </si>
  <si>
    <t>SMARTBoard</t>
  </si>
  <si>
    <t>Overige merken</t>
  </si>
  <si>
    <t>Overzicht Onderdelen zijnde productgroepen</t>
  </si>
  <si>
    <t>Onderdeel/categorie</t>
  </si>
  <si>
    <t>Hieronder valt o.a.</t>
  </si>
  <si>
    <t>Bord/projectie</t>
  </si>
  <si>
    <t>bord zelf inclusief onderdelen af fabriek</t>
  </si>
  <si>
    <t>Desktop/laptop</t>
  </si>
  <si>
    <t>chromebooks, convertibles, detachables</t>
  </si>
  <si>
    <t>Randapparatuur</t>
  </si>
  <si>
    <t>lift, module, beeldscherm, soundbar, pen, afstandsbediening</t>
  </si>
  <si>
    <t>Netwerkcomponenten</t>
  </si>
  <si>
    <t>modem, router, switch, toebehoren</t>
  </si>
  <si>
    <t>Materiaal</t>
  </si>
  <si>
    <t>schroeven, kabels</t>
  </si>
  <si>
    <t>Tablet</t>
  </si>
  <si>
    <t>Overig</t>
  </si>
  <si>
    <t>software</t>
  </si>
  <si>
    <t>Beeldschermen</t>
  </si>
  <si>
    <t>Accessoires</t>
  </si>
  <si>
    <t>Overzicht wegingsfactoren</t>
  </si>
  <si>
    <t>Merk</t>
  </si>
  <si>
    <t>Onderdeel</t>
  </si>
  <si>
    <t>Totale weging</t>
  </si>
  <si>
    <t>Totale weging Perceel 1:</t>
  </si>
  <si>
    <t>Totale weging Perceel 2:</t>
  </si>
  <si>
    <t>Prijsopgaveformulier</t>
  </si>
  <si>
    <t>versie 1.0</t>
  </si>
  <si>
    <t>Instructie/toelichting:</t>
  </si>
  <si>
    <t>Voer het maximale opslagspercentage per productgroep in t.o.v. de inkoopprijs</t>
  </si>
  <si>
    <t>Alleen groen gearceerde velden kunnen ingevuld worden!</t>
  </si>
  <si>
    <t>Als het percentage voor een merk ingevuld wordt (kolom B) dan geldt het percentage voor alle onderdelen.</t>
  </si>
  <si>
    <t>Desgewenst kan voor een merk voor elk onderdeel/productgroep een specifiek percentage ingevuld worden; vult u dan alleen kolom D in.</t>
  </si>
  <si>
    <t>Als beide kolommen worden ingevoerd (zowel merk (B) als onderdeel/productgroep (D)), dan geldt het laagste percentage, zie kolom E.</t>
  </si>
  <si>
    <t>In kolom E komt te staan welk percentage Inschrijver voor de combinatie merk en onderdeel/productgroep heeft afgegeven.</t>
  </si>
  <si>
    <t>Als zowel merk als onderdeel/productgroep niet wordt ingevuld geldt een opslagpercentage van 1%.</t>
  </si>
  <si>
    <t>Het minimum afgegeven opslagpercentage is 0%; derhalve kan lager niet worden ingevuld.</t>
  </si>
  <si>
    <t>excl.btw</t>
  </si>
  <si>
    <t>Onderdeel/groep</t>
  </si>
  <si>
    <t>Afgegeven</t>
  </si>
  <si>
    <t>Raming</t>
  </si>
  <si>
    <t>Beoordelingsprijs</t>
  </si>
  <si>
    <t>Opslag%</t>
  </si>
  <si>
    <t>die van het merk besteld wordt</t>
  </si>
  <si>
    <t>Inkoopwaarde</t>
  </si>
  <si>
    <t>(raming+opslag)</t>
  </si>
  <si>
    <t xml:space="preserve">Uw inschrijfprijs en beoordelingsprijs (exclusief btw): </t>
  </si>
  <si>
    <t>Naam inschrijver:</t>
  </si>
  <si>
    <t>Datum: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</si>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</sst>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10" fontId="0" fillId="0" borderId="0" xfId="0" applyNumberFormat="1"/>
    <xf numFmtId="1" fontId="0" fillId="0" borderId="0" xfId="0" applyNumberFormat="1"/>
    <xf numFmtId="10" fontId="3" fillId="0" borderId="0" xfId="0" applyNumberFormat="1" applyFont="1"/>
    <xf numFmtId="0" fontId="3" fillId="0" borderId="0" xfId="0" applyFont="1"/>
    <xf numFmtId="10" fontId="0" fillId="0" borderId="0" xfId="0" applyNumberFormat="1" applyAlignment="1">
      <alignment horizontal="right"/>
    </xf>
    <xf numFmtId="10" fontId="3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10" fontId="0" fillId="0" borderId="0" xfId="0" applyNumberFormat="1" applyAlignment="1">
      <alignment vertical="top"/>
    </xf>
    <xf numFmtId="0" fontId="3" fillId="0" borderId="0" xfId="0" applyFont="1" applyAlignment="1">
      <alignment vertical="top"/>
    </xf>
    <xf numFmtId="10" fontId="5" fillId="0" borderId="0" xfId="0" applyNumberFormat="1" applyFont="1"/>
    <xf numFmtId="10" fontId="5" fillId="0" borderId="0" xfId="0" applyNumberFormat="1" applyFont="1" applyAlignment="1">
      <alignment vertical="top"/>
    </xf>
    <xf numFmtId="10" fontId="2" fillId="3" borderId="0" xfId="0" applyNumberFormat="1" applyFont="1" applyFill="1" applyAlignment="1">
      <alignment vertical="top"/>
    </xf>
    <xf numFmtId="1" fontId="0" fillId="0" borderId="0" xfId="0" applyNumberFormat="1" applyAlignment="1">
      <alignment vertical="top"/>
    </xf>
    <xf numFmtId="0" fontId="3" fillId="0" borderId="0" xfId="0" applyFont="1" applyAlignment="1">
      <alignment horizontal="right" vertical="top"/>
    </xf>
    <xf numFmtId="1" fontId="3" fillId="0" borderId="0" xfId="0" applyNumberFormat="1" applyFont="1" applyAlignment="1">
      <alignment vertical="top"/>
    </xf>
    <xf numFmtId="10" fontId="2" fillId="3" borderId="0" xfId="0" applyNumberFormat="1" applyFont="1" applyFill="1" applyAlignment="1">
      <alignment horizontal="right" vertical="top"/>
    </xf>
    <xf numFmtId="10" fontId="5" fillId="0" borderId="0" xfId="0" applyNumberFormat="1" applyFont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10" fontId="3" fillId="0" borderId="0" xfId="0" applyNumberFormat="1" applyFont="1" applyProtection="1">
      <protection hidden="1"/>
    </xf>
    <xf numFmtId="10" fontId="3" fillId="0" borderId="0" xfId="0" applyNumberFormat="1" applyFont="1" applyAlignment="1" applyProtection="1">
      <alignment horizontal="right"/>
      <protection hidden="1"/>
    </xf>
    <xf numFmtId="10" fontId="4" fillId="0" borderId="0" xfId="0" applyNumberFormat="1" applyFont="1" applyAlignment="1" applyProtection="1">
      <alignment vertical="top"/>
      <protection hidden="1"/>
    </xf>
    <xf numFmtId="0" fontId="6" fillId="0" borderId="1" xfId="0" applyFont="1" applyBorder="1" applyAlignment="1" applyProtection="1">
      <alignment vertical="top"/>
      <protection hidden="1"/>
    </xf>
    <xf numFmtId="0" fontId="0" fillId="0" borderId="1" xfId="0" applyBorder="1" applyAlignment="1" applyProtection="1">
      <alignment vertical="top"/>
      <protection hidden="1"/>
    </xf>
    <xf numFmtId="10" fontId="0" fillId="0" borderId="0" xfId="0" applyNumberFormat="1" applyAlignment="1" applyProtection="1">
      <alignment vertical="top"/>
      <protection hidden="1"/>
    </xf>
    <xf numFmtId="0" fontId="0" fillId="0" borderId="0" xfId="0" applyAlignment="1" applyProtection="1">
      <alignment horizontal="right" vertical="top"/>
      <protection hidden="1"/>
    </xf>
    <xf numFmtId="0" fontId="2" fillId="2" borderId="3" xfId="0" applyFont="1" applyFill="1" applyBorder="1" applyAlignment="1" applyProtection="1">
      <alignment vertical="top"/>
      <protection hidden="1"/>
    </xf>
    <xf numFmtId="10" fontId="2" fillId="2" borderId="4" xfId="0" applyNumberFormat="1" applyFont="1" applyFill="1" applyBorder="1" applyAlignment="1" applyProtection="1">
      <alignment horizontal="right" vertical="top"/>
      <protection hidden="1"/>
    </xf>
    <xf numFmtId="10" fontId="2" fillId="2" borderId="4" xfId="0" applyNumberFormat="1" applyFont="1" applyFill="1" applyBorder="1" applyAlignment="1" applyProtection="1">
      <alignment vertical="top"/>
      <protection hidden="1"/>
    </xf>
    <xf numFmtId="10" fontId="2" fillId="2" borderId="5" xfId="0" applyNumberFormat="1" applyFont="1" applyFill="1" applyBorder="1" applyAlignment="1" applyProtection="1">
      <alignment horizontal="right" vertical="top"/>
      <protection hidden="1"/>
    </xf>
    <xf numFmtId="0" fontId="3" fillId="0" borderId="0" xfId="0" applyFont="1" applyAlignment="1" applyProtection="1">
      <alignment vertical="top"/>
      <protection hidden="1"/>
    </xf>
    <xf numFmtId="10" fontId="2" fillId="2" borderId="8" xfId="0" applyNumberFormat="1" applyFont="1" applyFill="1" applyBorder="1" applyAlignment="1" applyProtection="1">
      <alignment vertical="top"/>
      <protection hidden="1"/>
    </xf>
    <xf numFmtId="10" fontId="2" fillId="2" borderId="1" xfId="0" applyNumberFormat="1" applyFont="1" applyFill="1" applyBorder="1" applyAlignment="1" applyProtection="1">
      <alignment horizontal="right" vertical="top"/>
      <protection hidden="1"/>
    </xf>
    <xf numFmtId="10" fontId="2" fillId="2" borderId="1" xfId="0" applyNumberFormat="1" applyFont="1" applyFill="1" applyBorder="1" applyAlignment="1" applyProtection="1">
      <alignment vertical="top"/>
      <protection hidden="1"/>
    </xf>
    <xf numFmtId="10" fontId="2" fillId="2" borderId="9" xfId="0" applyNumberFormat="1" applyFont="1" applyFill="1" applyBorder="1" applyAlignment="1" applyProtection="1">
      <alignment horizontal="right" vertical="top"/>
      <protection hidden="1"/>
    </xf>
    <xf numFmtId="10" fontId="0" fillId="0" borderId="3" xfId="0" applyNumberFormat="1" applyBorder="1" applyAlignment="1" applyProtection="1">
      <alignment vertical="top"/>
      <protection hidden="1"/>
    </xf>
    <xf numFmtId="10" fontId="0" fillId="4" borderId="4" xfId="0" applyNumberFormat="1" applyFill="1" applyBorder="1" applyAlignment="1" applyProtection="1">
      <alignment vertical="top"/>
      <protection locked="0" hidden="1"/>
    </xf>
    <xf numFmtId="10" fontId="0" fillId="0" borderId="4" xfId="0" applyNumberFormat="1" applyBorder="1" applyAlignment="1" applyProtection="1">
      <alignment vertical="top"/>
      <protection hidden="1"/>
    </xf>
    <xf numFmtId="164" fontId="0" fillId="0" borderId="4" xfId="1" applyNumberFormat="1" applyFont="1" applyBorder="1" applyAlignment="1" applyProtection="1">
      <alignment vertical="top"/>
      <protection hidden="1"/>
    </xf>
    <xf numFmtId="164" fontId="0" fillId="0" borderId="5" xfId="0" applyNumberFormat="1" applyBorder="1" applyAlignment="1" applyProtection="1">
      <alignment vertical="top"/>
      <protection hidden="1"/>
    </xf>
    <xf numFmtId="0" fontId="0" fillId="0" borderId="6" xfId="0" applyBorder="1" applyAlignment="1" applyProtection="1">
      <alignment vertical="top"/>
      <protection hidden="1"/>
    </xf>
    <xf numFmtId="10" fontId="0" fillId="4" borderId="0" xfId="0" applyNumberFormat="1" applyFill="1" applyAlignment="1" applyProtection="1">
      <alignment vertical="top"/>
      <protection locked="0" hidden="1"/>
    </xf>
    <xf numFmtId="164" fontId="0" fillId="0" borderId="0" xfId="0" applyNumberFormat="1" applyAlignment="1" applyProtection="1">
      <alignment vertical="top"/>
      <protection hidden="1"/>
    </xf>
    <xf numFmtId="164" fontId="0" fillId="0" borderId="7" xfId="0" applyNumberFormat="1" applyBorder="1" applyAlignment="1" applyProtection="1">
      <alignment vertical="top"/>
      <protection hidden="1"/>
    </xf>
    <xf numFmtId="0" fontId="0" fillId="0" borderId="8" xfId="0" applyBorder="1" applyAlignment="1" applyProtection="1">
      <alignment vertical="top"/>
      <protection hidden="1"/>
    </xf>
    <xf numFmtId="10" fontId="0" fillId="0" borderId="1" xfId="0" applyNumberFormat="1" applyBorder="1" applyAlignment="1" applyProtection="1">
      <alignment vertical="top"/>
      <protection hidden="1"/>
    </xf>
    <xf numFmtId="10" fontId="0" fillId="4" borderId="1" xfId="0" applyNumberFormat="1" applyFill="1" applyBorder="1" applyAlignment="1" applyProtection="1">
      <alignment vertical="top"/>
      <protection locked="0" hidden="1"/>
    </xf>
    <xf numFmtId="164" fontId="0" fillId="0" borderId="1" xfId="0" applyNumberFormat="1" applyBorder="1" applyAlignment="1" applyProtection="1">
      <alignment vertical="top"/>
      <protection hidden="1"/>
    </xf>
    <xf numFmtId="164" fontId="0" fillId="0" borderId="9" xfId="0" applyNumberFormat="1" applyBorder="1" applyAlignment="1" applyProtection="1">
      <alignment vertical="top"/>
      <protection hidden="1"/>
    </xf>
    <xf numFmtId="0" fontId="4" fillId="0" borderId="0" xfId="0" applyFont="1" applyAlignment="1" applyProtection="1">
      <alignment horizontal="right" vertical="top"/>
      <protection hidden="1"/>
    </xf>
    <xf numFmtId="164" fontId="7" fillId="0" borderId="2" xfId="0" applyNumberFormat="1" applyFont="1" applyBorder="1" applyAlignment="1" applyProtection="1">
      <alignment vertical="top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2" xfId="0" applyBorder="1" applyAlignment="1" applyProtection="1">
      <alignment vertical="top"/>
      <protection hidden="1"/>
    </xf>
    <xf numFmtId="0" fontId="0" fillId="0" borderId="2" xfId="0" applyBorder="1" applyAlignment="1" applyProtection="1">
      <alignment horizontal="left" vertical="top"/>
      <protection locked="0" hidden="1"/>
    </xf>
    <xf numFmtId="0" fontId="0" fillId="0" borderId="2" xfId="0" applyBorder="1" applyAlignment="1" applyProtection="1">
      <alignment horizontal="left" vertical="top"/>
      <protection hidden="1"/>
    </xf>
  </cellXfs>
  <cellStyles count="2">
    <cellStyle name="Standaard" xfId="0" builtinId="0"/>
    <cellStyle name="Valuta" xfId="1" builtinId="4"/>
  </cellStyles>
  <dxfs count="14">
    <dxf>
      <numFmt numFmtId="14" formatCode="0.00%"/>
    </dxf>
    <dxf>
      <numFmt numFmtId="1" formatCode="0"/>
    </dxf>
    <dxf>
      <numFmt numFmtId="14" formatCode="0.00%"/>
    </dxf>
    <dxf>
      <numFmt numFmtId="14" formatCode="0.00%"/>
    </dxf>
    <dxf>
      <numFmt numFmtId="1" formatCode="0"/>
    </dxf>
    <dxf>
      <numFmt numFmtId="1" formatCode="0"/>
    </dxf>
    <dxf>
      <numFmt numFmtId="14" formatCode="0.00%"/>
    </dxf>
    <dxf>
      <numFmt numFmtId="14" formatCode="0.00%"/>
    </dxf>
    <dxf>
      <numFmt numFmtId="1" formatCode="0"/>
    </dxf>
    <dxf>
      <numFmt numFmtId="14" formatCode="0.00%"/>
    </dxf>
    <dxf>
      <numFmt numFmtId="14" formatCode="0.00%"/>
    </dxf>
    <dxf>
      <numFmt numFmtId="1" formatCode="0"/>
    </dxf>
    <dxf>
      <numFmt numFmtId="14" formatCode="0.00%"/>
    </dxf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68E203-70E9-4995-A2ED-0DDA5527264F}" name="Tabel1" displayName="Tabel1" ref="A7:B15" totalsRowShown="0" headerRowDxfId="13">
  <tableColumns count="2">
    <tableColumn id="1" xr3:uid="{7F62DF74-0D7F-4692-9DF4-95C5FE9C3BD7}" name="Merken" dataDxfId="12"/>
    <tableColumn id="2" xr3:uid="{A878E085-7849-40D0-8B93-492970233075}" name="Wegingsfactor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7F38A9-1B7E-4D60-A255-B005445A078A}" name="Tabel2" displayName="Tabel2" ref="D7:E14" totalsRowShown="0" headerRowDxfId="10">
  <tableColumns count="2">
    <tableColumn id="1" xr3:uid="{736A16A1-F468-44A8-B9BB-5FC5F8DE0588}" name="Merken" dataDxfId="9"/>
    <tableColumn id="2" xr3:uid="{DF0FBCA9-3A04-4F1C-8843-9C5E6355E26E}" name="Wegingsfactor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2F0DD79-FD10-4A23-AFE2-CD7CE43B06B6}" name="Tabel3" displayName="Tabel3" ref="A7:C11" totalsRowShown="0" headerRowDxfId="7">
  <tableColumns count="3">
    <tableColumn id="1" xr3:uid="{7D970762-678A-4F9B-9CD9-FADC67785EE8}" name="Onderdeel/categorie" dataDxfId="6"/>
    <tableColumn id="3" xr3:uid="{6923EDC8-0DF6-418E-BEA7-1C03446D544F}" name="Wegingsfactor" dataDxfId="5"/>
    <tableColumn id="2" xr3:uid="{0B9F213D-3614-4979-950E-FD46801D4D07}" name="Hieronder valt o.a." dataDxfId="4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F3CF18E-1738-4331-81B9-070BFD3E9B46}" name="Tabel4" displayName="Tabel4" ref="E7:G12" totalsRowShown="0" headerRowDxfId="3">
  <tableColumns count="3">
    <tableColumn id="1" xr3:uid="{29ECB535-CC97-4C6F-A8DC-DFB6F6304AD7}" name="Onderdeel/categorie" dataDxfId="2"/>
    <tableColumn id="2" xr3:uid="{461F2F41-31DF-416B-9D06-E2D51847FE1F}" name="Wegingsfactor" dataDxfId="1"/>
    <tableColumn id="3" xr3:uid="{F57A1FDF-E8F5-4C6D-B23F-F4187E02D03C}" name="Hieronder valt o.a.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BD9DD-8C83-4717-A713-F55D6E17D793}">
  <dimension ref="A1:E25"/>
  <sheetViews>
    <sheetView zoomScale="130" zoomScaleNormal="130" workbookViewId="0"/>
  </sheetViews>
  <sheetFormatPr defaultRowHeight="14.4" x14ac:dyDescent="0.3"/>
  <cols>
    <col min="1" max="2" width="20.6640625" customWidth="1"/>
    <col min="3" max="3" width="6.109375" customWidth="1"/>
    <col min="4" max="5" width="20.6640625" customWidth="1"/>
  </cols>
  <sheetData>
    <row r="1" spans="1:5" ht="18" x14ac:dyDescent="0.35">
      <c r="A1" s="10" t="s">
        <v>0</v>
      </c>
      <c r="B1" s="4"/>
      <c r="C1" s="4"/>
      <c r="D1" s="4"/>
      <c r="E1" s="4"/>
    </row>
    <row r="2" spans="1:5" x14ac:dyDescent="0.3">
      <c r="A2" s="3" t="s">
        <v>1</v>
      </c>
      <c r="B2" s="3"/>
      <c r="C2" s="3"/>
      <c r="D2" s="3"/>
      <c r="E2" s="3"/>
    </row>
    <row r="3" spans="1:5" x14ac:dyDescent="0.3">
      <c r="A3" s="3"/>
      <c r="B3" s="3"/>
      <c r="C3" s="3"/>
      <c r="D3" s="3"/>
      <c r="E3" s="3"/>
    </row>
    <row r="4" spans="1:5" x14ac:dyDescent="0.3">
      <c r="A4" s="3"/>
      <c r="B4" s="3"/>
      <c r="C4" s="3"/>
      <c r="D4" s="3"/>
      <c r="E4" s="3"/>
    </row>
    <row r="5" spans="1:5" x14ac:dyDescent="0.3">
      <c r="A5" s="3" t="s">
        <v>2</v>
      </c>
      <c r="B5" s="3" t="s">
        <v>3</v>
      </c>
      <c r="C5" s="3"/>
      <c r="D5" s="3" t="s">
        <v>4</v>
      </c>
      <c r="E5" s="3" t="s">
        <v>5</v>
      </c>
    </row>
    <row r="6" spans="1:5" x14ac:dyDescent="0.3">
      <c r="A6" s="1"/>
      <c r="B6" s="1"/>
      <c r="C6" s="1"/>
      <c r="D6" s="1"/>
      <c r="E6" s="1"/>
    </row>
    <row r="7" spans="1:5" x14ac:dyDescent="0.3">
      <c r="A7" s="1" t="s">
        <v>6</v>
      </c>
      <c r="B7" s="5" t="s">
        <v>7</v>
      </c>
      <c r="C7" s="1"/>
      <c r="D7" s="1" t="s">
        <v>6</v>
      </c>
      <c r="E7" s="5" t="s">
        <v>7</v>
      </c>
    </row>
    <row r="8" spans="1:5" x14ac:dyDescent="0.3">
      <c r="A8" s="1" t="s">
        <v>8</v>
      </c>
      <c r="B8" s="2">
        <v>2</v>
      </c>
      <c r="C8" s="1"/>
      <c r="D8" s="1" t="s">
        <v>9</v>
      </c>
      <c r="E8" s="2">
        <v>5</v>
      </c>
    </row>
    <row r="9" spans="1:5" x14ac:dyDescent="0.3">
      <c r="A9" s="1" t="s">
        <v>10</v>
      </c>
      <c r="B9" s="2">
        <v>5</v>
      </c>
      <c r="C9" s="1"/>
      <c r="D9" s="1" t="s">
        <v>11</v>
      </c>
      <c r="E9" s="2">
        <v>5</v>
      </c>
    </row>
    <row r="10" spans="1:5" x14ac:dyDescent="0.3">
      <c r="A10" s="1" t="s">
        <v>12</v>
      </c>
      <c r="B10" s="2">
        <v>3</v>
      </c>
      <c r="C10" s="1"/>
      <c r="D10" s="1" t="s">
        <v>13</v>
      </c>
      <c r="E10" s="2">
        <v>5</v>
      </c>
    </row>
    <row r="11" spans="1:5" x14ac:dyDescent="0.3">
      <c r="A11" s="1" t="s">
        <v>14</v>
      </c>
      <c r="B11" s="2">
        <v>3</v>
      </c>
      <c r="C11" s="1"/>
      <c r="D11" s="1" t="s">
        <v>15</v>
      </c>
      <c r="E11" s="2">
        <v>3</v>
      </c>
    </row>
    <row r="12" spans="1:5" x14ac:dyDescent="0.3">
      <c r="A12" s="1" t="s">
        <v>16</v>
      </c>
      <c r="B12" s="2">
        <v>5</v>
      </c>
      <c r="C12" s="1"/>
      <c r="D12" s="1" t="s">
        <v>17</v>
      </c>
      <c r="E12" s="2">
        <v>4</v>
      </c>
    </row>
    <row r="13" spans="1:5" x14ac:dyDescent="0.3">
      <c r="A13" s="1" t="s">
        <v>18</v>
      </c>
      <c r="B13" s="2">
        <v>3</v>
      </c>
      <c r="C13" s="1"/>
      <c r="D13" s="1" t="s">
        <v>19</v>
      </c>
      <c r="E13" s="2">
        <v>3</v>
      </c>
    </row>
    <row r="14" spans="1:5" x14ac:dyDescent="0.3">
      <c r="A14" s="1" t="s">
        <v>20</v>
      </c>
      <c r="B14" s="2">
        <v>3</v>
      </c>
      <c r="C14" s="1"/>
      <c r="D14" s="1" t="s">
        <v>21</v>
      </c>
      <c r="E14" s="2">
        <v>1</v>
      </c>
    </row>
    <row r="15" spans="1:5" x14ac:dyDescent="0.3">
      <c r="A15" s="1" t="s">
        <v>21</v>
      </c>
      <c r="B15" s="2">
        <v>1</v>
      </c>
      <c r="C15" s="1"/>
      <c r="D15" s="1"/>
      <c r="E15" s="1"/>
    </row>
    <row r="16" spans="1:5" x14ac:dyDescent="0.3">
      <c r="A16" s="1"/>
      <c r="B16" s="1"/>
      <c r="C16" s="1"/>
      <c r="D16" s="1"/>
      <c r="E16" s="1"/>
    </row>
    <row r="17" spans="1:5" x14ac:dyDescent="0.3">
      <c r="A17" s="1"/>
      <c r="B17" s="1"/>
      <c r="C17" s="1"/>
      <c r="D17" s="1"/>
      <c r="E17" s="1"/>
    </row>
    <row r="18" spans="1:5" x14ac:dyDescent="0.3">
      <c r="A18" s="1"/>
      <c r="B18" s="1"/>
      <c r="C18" s="1"/>
      <c r="D18" s="1"/>
      <c r="E18" s="1"/>
    </row>
    <row r="19" spans="1:5" x14ac:dyDescent="0.3">
      <c r="A19" s="1"/>
      <c r="B19" s="1"/>
      <c r="C19" s="1"/>
      <c r="D19" s="1"/>
      <c r="E19" s="1"/>
    </row>
    <row r="20" spans="1:5" x14ac:dyDescent="0.3">
      <c r="A20" s="1"/>
      <c r="B20" s="1"/>
      <c r="C20" s="1"/>
      <c r="D20" s="1"/>
      <c r="E20" s="1"/>
    </row>
    <row r="21" spans="1:5" x14ac:dyDescent="0.3">
      <c r="A21" s="1"/>
      <c r="B21" s="1"/>
      <c r="C21" s="1"/>
      <c r="D21" s="1"/>
      <c r="E21" s="1"/>
    </row>
    <row r="22" spans="1:5" x14ac:dyDescent="0.3">
      <c r="A22" s="1"/>
      <c r="B22" s="1"/>
      <c r="C22" s="1"/>
      <c r="D22" s="1"/>
      <c r="E22" s="1"/>
    </row>
    <row r="23" spans="1:5" x14ac:dyDescent="0.3">
      <c r="A23" s="1"/>
      <c r="B23" s="1"/>
      <c r="C23" s="1"/>
      <c r="D23" s="1"/>
      <c r="E23" s="1"/>
    </row>
    <row r="24" spans="1:5" x14ac:dyDescent="0.3">
      <c r="A24" s="1"/>
      <c r="B24" s="1"/>
      <c r="C24" s="1"/>
      <c r="D24" s="1"/>
      <c r="E24" s="1"/>
    </row>
    <row r="25" spans="1:5" x14ac:dyDescent="0.3">
      <c r="A25" s="1"/>
      <c r="B25" s="1"/>
      <c r="C25" s="1"/>
      <c r="D25" s="1"/>
      <c r="E25" s="1"/>
    </row>
  </sheetData>
  <sheetProtection algorithmName="SHA-512" hashValue="dGxglWog/FYrY/xSSBssujadLqG7kvDrINiW7GOrBj8aYMVORLoCOAQld6me4FhkgkDXTFtwmVzGZUNpdvV2YA==" saltValue="w0hYDnaEOFsR/SBMNStlzQ==" spinCount="100000" sheet="1" objects="1" scenarios="1"/>
  <pageMargins left="0.7" right="0.7" top="0.75" bottom="0.75" header="0.3" footer="0.3"/>
  <pageSetup paperSize="9" orientation="portrait" horizontalDpi="4294967293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BB1A4-B441-4C66-AF26-05E9FBDD80DD}">
  <dimension ref="A1:G12"/>
  <sheetViews>
    <sheetView workbookViewId="0"/>
  </sheetViews>
  <sheetFormatPr defaultColWidth="8.88671875" defaultRowHeight="14.4" x14ac:dyDescent="0.3"/>
  <cols>
    <col min="1" max="1" width="25.6640625" customWidth="1"/>
    <col min="2" max="2" width="15.6640625" customWidth="1"/>
    <col min="3" max="3" width="57.88671875" customWidth="1"/>
    <col min="4" max="4" width="6.33203125" customWidth="1"/>
    <col min="5" max="5" width="25.6640625" customWidth="1"/>
    <col min="6" max="6" width="15.6640625" customWidth="1"/>
    <col min="7" max="7" width="40.6640625" customWidth="1"/>
  </cols>
  <sheetData>
    <row r="1" spans="1:7" ht="18" x14ac:dyDescent="0.35">
      <c r="A1" s="10" t="s">
        <v>22</v>
      </c>
      <c r="B1" s="10"/>
      <c r="C1" s="4"/>
      <c r="D1" s="4"/>
      <c r="E1" s="4"/>
      <c r="F1" s="4"/>
    </row>
    <row r="2" spans="1:7" x14ac:dyDescent="0.3">
      <c r="A2" s="3" t="s">
        <v>1</v>
      </c>
      <c r="B2" s="3"/>
      <c r="C2" s="4"/>
      <c r="D2" s="4"/>
      <c r="E2" s="4"/>
      <c r="F2" s="4"/>
    </row>
    <row r="3" spans="1:7" x14ac:dyDescent="0.3">
      <c r="A3" s="4"/>
      <c r="B3" s="4"/>
      <c r="C3" s="4"/>
      <c r="D3" s="4"/>
      <c r="E3" s="4"/>
      <c r="F3" s="4"/>
    </row>
    <row r="4" spans="1:7" x14ac:dyDescent="0.3">
      <c r="A4" s="4"/>
      <c r="B4" s="4"/>
      <c r="C4" s="4"/>
      <c r="D4" s="4"/>
      <c r="E4" s="4"/>
      <c r="F4" s="4"/>
    </row>
    <row r="5" spans="1:7" x14ac:dyDescent="0.3">
      <c r="A5" s="3" t="s">
        <v>2</v>
      </c>
      <c r="B5" s="3" t="s">
        <v>3</v>
      </c>
      <c r="D5" s="4"/>
      <c r="E5" s="3" t="s">
        <v>4</v>
      </c>
      <c r="F5" s="3" t="s">
        <v>5</v>
      </c>
    </row>
    <row r="7" spans="1:7" x14ac:dyDescent="0.3">
      <c r="A7" s="1" t="s">
        <v>23</v>
      </c>
      <c r="B7" s="5" t="s">
        <v>7</v>
      </c>
      <c r="C7" s="1" t="s">
        <v>24</v>
      </c>
      <c r="E7" s="1" t="s">
        <v>23</v>
      </c>
      <c r="F7" s="5" t="s">
        <v>7</v>
      </c>
      <c r="G7" s="1" t="s">
        <v>24</v>
      </c>
    </row>
    <row r="8" spans="1:7" x14ac:dyDescent="0.3">
      <c r="A8" s="1" t="s">
        <v>25</v>
      </c>
      <c r="B8" s="2">
        <v>5</v>
      </c>
      <c r="C8" s="2" t="s">
        <v>26</v>
      </c>
      <c r="E8" s="1" t="s">
        <v>27</v>
      </c>
      <c r="F8" s="2">
        <v>6</v>
      </c>
      <c r="G8" s="1" t="s">
        <v>28</v>
      </c>
    </row>
    <row r="9" spans="1:7" x14ac:dyDescent="0.3">
      <c r="A9" s="1" t="s">
        <v>29</v>
      </c>
      <c r="B9" s="2">
        <v>3</v>
      </c>
      <c r="C9" s="2" t="s">
        <v>30</v>
      </c>
      <c r="E9" s="1" t="s">
        <v>31</v>
      </c>
      <c r="F9" s="2">
        <v>4</v>
      </c>
      <c r="G9" s="1" t="s">
        <v>32</v>
      </c>
    </row>
    <row r="10" spans="1:7" x14ac:dyDescent="0.3">
      <c r="A10" s="1" t="s">
        <v>33</v>
      </c>
      <c r="B10" s="2">
        <v>1</v>
      </c>
      <c r="C10" s="2" t="s">
        <v>34</v>
      </c>
      <c r="E10" s="1" t="s">
        <v>35</v>
      </c>
      <c r="F10" s="2">
        <v>2</v>
      </c>
      <c r="G10" s="1"/>
    </row>
    <row r="11" spans="1:7" x14ac:dyDescent="0.3">
      <c r="A11" s="1" t="s">
        <v>36</v>
      </c>
      <c r="B11" s="2">
        <v>1</v>
      </c>
      <c r="C11" s="2" t="s">
        <v>37</v>
      </c>
      <c r="E11" s="1" t="s">
        <v>38</v>
      </c>
      <c r="F11" s="2">
        <v>1</v>
      </c>
      <c r="G11" s="1"/>
    </row>
    <row r="12" spans="1:7" x14ac:dyDescent="0.3">
      <c r="E12" t="s">
        <v>39</v>
      </c>
      <c r="F12">
        <v>1</v>
      </c>
    </row>
  </sheetData>
  <sheetProtection algorithmName="SHA-512" hashValue="C3zMcBa+9ngx17HBdVpjsLt7Q8zb3E8xVzhjngSWnYMiX/x5SKAbsmnV473nNjW8NMPFkJLCfioGRKCcpRhpoA==" saltValue="jbNz2GiabUYxDCsIppxuCA==" spinCount="100000" sheet="1" objects="1" scenarios="1"/>
  <pageMargins left="0.7" right="0.7" top="0.75" bottom="0.75" header="0.3" footer="0.3"/>
  <pageSetup paperSize="9" orientation="portrait" horizontalDpi="4294967293" verticalDpi="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A4A0-148C-46E1-B211-799F09831FE7}">
  <dimension ref="A1:G67"/>
  <sheetViews>
    <sheetView workbookViewId="0"/>
  </sheetViews>
  <sheetFormatPr defaultColWidth="8.88671875" defaultRowHeight="14.4" x14ac:dyDescent="0.3"/>
  <cols>
    <col min="1" max="1" width="16.6640625" style="7" customWidth="1"/>
    <col min="2" max="2" width="25.6640625" style="7" customWidth="1"/>
    <col min="3" max="3" width="14.6640625" style="7" customWidth="1"/>
    <col min="4" max="4" width="4.6640625" style="7" customWidth="1"/>
    <col min="5" max="5" width="16.6640625" style="7" customWidth="1"/>
    <col min="6" max="6" width="25.6640625" style="7" customWidth="1"/>
    <col min="7" max="7" width="14.6640625" style="7" customWidth="1"/>
    <col min="8" max="16384" width="8.88671875" style="7"/>
  </cols>
  <sheetData>
    <row r="1" spans="1:7" ht="18" x14ac:dyDescent="0.3">
      <c r="A1" s="11" t="s">
        <v>40</v>
      </c>
      <c r="B1" s="9"/>
    </row>
    <row r="2" spans="1:7" x14ac:dyDescent="0.3">
      <c r="A2" s="6" t="s">
        <v>1</v>
      </c>
      <c r="B2" s="9"/>
    </row>
    <row r="3" spans="1:7" x14ac:dyDescent="0.3">
      <c r="A3" s="9"/>
      <c r="B3" s="9"/>
    </row>
    <row r="4" spans="1:7" x14ac:dyDescent="0.3">
      <c r="A4" s="9"/>
      <c r="B4" s="9"/>
    </row>
    <row r="5" spans="1:7" x14ac:dyDescent="0.3">
      <c r="A5" s="6" t="s">
        <v>2</v>
      </c>
      <c r="B5" s="6" t="s">
        <v>3</v>
      </c>
      <c r="E5" s="6" t="s">
        <v>4</v>
      </c>
      <c r="F5" s="6" t="s">
        <v>5</v>
      </c>
    </row>
    <row r="7" spans="1:7" x14ac:dyDescent="0.3">
      <c r="A7" s="12" t="s">
        <v>41</v>
      </c>
      <c r="B7" s="12" t="s">
        <v>42</v>
      </c>
      <c r="C7" s="16" t="s">
        <v>43</v>
      </c>
      <c r="E7" s="12" t="s">
        <v>41</v>
      </c>
      <c r="F7" s="12" t="s">
        <v>42</v>
      </c>
      <c r="G7" s="16" t="s">
        <v>43</v>
      </c>
    </row>
    <row r="8" spans="1:7" x14ac:dyDescent="0.3">
      <c r="A8" s="8" t="str">
        <f>Merken!A8</f>
        <v>Newline</v>
      </c>
      <c r="B8" s="8" t="str">
        <f>Onderdelen!$A$8</f>
        <v>Bord/projectie</v>
      </c>
      <c r="C8" s="13">
        <f>Merken!B$8*Onderdelen!B$8</f>
        <v>10</v>
      </c>
      <c r="E8" s="8" t="str">
        <f>Merken!D8</f>
        <v>Dell</v>
      </c>
      <c r="F8" s="8" t="str">
        <f>Onderdelen!$E$8</f>
        <v>Desktop/laptop</v>
      </c>
      <c r="G8" s="13">
        <f>Merken!E$8*Onderdelen!F$8</f>
        <v>30</v>
      </c>
    </row>
    <row r="9" spans="1:7" x14ac:dyDescent="0.3">
      <c r="B9" s="8" t="str">
        <f>Onderdelen!$A$9</f>
        <v>Randapparatuur</v>
      </c>
      <c r="C9" s="13">
        <f>Merken!B$8*Onderdelen!B$9</f>
        <v>6</v>
      </c>
      <c r="F9" s="8" t="str">
        <f>Onderdelen!$E$9</f>
        <v>Netwerkcomponenten</v>
      </c>
      <c r="G9" s="13">
        <f>Merken!E$8*Onderdelen!F$9</f>
        <v>20</v>
      </c>
    </row>
    <row r="10" spans="1:7" x14ac:dyDescent="0.3">
      <c r="B10" s="8" t="str">
        <f>Onderdelen!$A$10</f>
        <v>Materiaal</v>
      </c>
      <c r="C10" s="13">
        <f>Merken!B$8*Onderdelen!B$10</f>
        <v>2</v>
      </c>
      <c r="F10" s="8" t="str">
        <f>Onderdelen!$E$10</f>
        <v>Tablet</v>
      </c>
      <c r="G10" s="13">
        <f>Merken!E$8*Onderdelen!F$10</f>
        <v>10</v>
      </c>
    </row>
    <row r="11" spans="1:7" x14ac:dyDescent="0.3">
      <c r="B11" s="8" t="str">
        <f>Onderdelen!$A$11</f>
        <v>Overig</v>
      </c>
      <c r="C11" s="13">
        <f>Merken!B$8*Onderdelen!B$11</f>
        <v>2</v>
      </c>
      <c r="F11" s="8" t="str">
        <f>Onderdelen!$E$11</f>
        <v>Beeldschermen</v>
      </c>
      <c r="G11" s="13">
        <f>Merken!E$8*Onderdelen!F$11</f>
        <v>5</v>
      </c>
    </row>
    <row r="12" spans="1:7" x14ac:dyDescent="0.3">
      <c r="A12" s="8" t="str">
        <f>Merken!A9</f>
        <v>CTOUCH</v>
      </c>
      <c r="B12" s="8" t="str">
        <f>Onderdelen!$A$8</f>
        <v>Bord/projectie</v>
      </c>
      <c r="C12" s="13">
        <f>Merken!B$9*Onderdelen!B$8</f>
        <v>25</v>
      </c>
      <c r="F12" s="8" t="str">
        <f>Onderdelen!$E$12</f>
        <v>Accessoires</v>
      </c>
      <c r="G12" s="13">
        <f>Merken!E$8*Onderdelen!F$12</f>
        <v>5</v>
      </c>
    </row>
    <row r="13" spans="1:7" x14ac:dyDescent="0.3">
      <c r="B13" s="8" t="str">
        <f>Onderdelen!$A$9</f>
        <v>Randapparatuur</v>
      </c>
      <c r="C13" s="13">
        <f>Merken!B$9*Onderdelen!B$9</f>
        <v>15</v>
      </c>
      <c r="E13" s="8" t="str">
        <f>Merken!D9</f>
        <v>HP</v>
      </c>
      <c r="F13" s="8" t="str">
        <f>Onderdelen!$E$8</f>
        <v>Desktop/laptop</v>
      </c>
      <c r="G13" s="13">
        <f>Merken!E$9*Onderdelen!F$8</f>
        <v>30</v>
      </c>
    </row>
    <row r="14" spans="1:7" x14ac:dyDescent="0.3">
      <c r="B14" s="8" t="str">
        <f>Onderdelen!$A$10</f>
        <v>Materiaal</v>
      </c>
      <c r="C14" s="13">
        <f>Merken!B$9*Onderdelen!B$10</f>
        <v>5</v>
      </c>
      <c r="F14" s="8" t="str">
        <f>Onderdelen!$E$9</f>
        <v>Netwerkcomponenten</v>
      </c>
      <c r="G14" s="13">
        <f>Merken!E$9*Onderdelen!F$9</f>
        <v>20</v>
      </c>
    </row>
    <row r="15" spans="1:7" x14ac:dyDescent="0.3">
      <c r="B15" s="8" t="str">
        <f>Onderdelen!$A$11</f>
        <v>Overig</v>
      </c>
      <c r="C15" s="13">
        <f>Merken!B$9*Onderdelen!B$11</f>
        <v>5</v>
      </c>
      <c r="F15" s="8" t="str">
        <f>Onderdelen!$E$10</f>
        <v>Tablet</v>
      </c>
      <c r="G15" s="13">
        <f>Merken!E$9*Onderdelen!F$10</f>
        <v>10</v>
      </c>
    </row>
    <row r="16" spans="1:7" x14ac:dyDescent="0.3">
      <c r="A16" s="8" t="str">
        <f>Merken!A10</f>
        <v>Clevertouch</v>
      </c>
      <c r="B16" s="8" t="str">
        <f>Onderdelen!$A$8</f>
        <v>Bord/projectie</v>
      </c>
      <c r="C16" s="13">
        <f>Merken!B$10*Onderdelen!B$8</f>
        <v>15</v>
      </c>
      <c r="F16" s="8" t="str">
        <f>Onderdelen!$E$11</f>
        <v>Beeldschermen</v>
      </c>
      <c r="G16" s="13">
        <f>Merken!E$9*Onderdelen!F$11</f>
        <v>5</v>
      </c>
    </row>
    <row r="17" spans="1:7" x14ac:dyDescent="0.3">
      <c r="B17" s="8" t="str">
        <f>Onderdelen!$A$9</f>
        <v>Randapparatuur</v>
      </c>
      <c r="C17" s="13">
        <f>Merken!B$10*Onderdelen!B$9</f>
        <v>9</v>
      </c>
      <c r="F17" s="8" t="str">
        <f>Onderdelen!$E$12</f>
        <v>Accessoires</v>
      </c>
      <c r="G17" s="13">
        <f>Merken!E$9*Onderdelen!F$12</f>
        <v>5</v>
      </c>
    </row>
    <row r="18" spans="1:7" x14ac:dyDescent="0.3">
      <c r="B18" s="8" t="str">
        <f>Onderdelen!$A$10</f>
        <v>Materiaal</v>
      </c>
      <c r="C18" s="13">
        <f>Merken!B$10*Onderdelen!B$10</f>
        <v>3</v>
      </c>
      <c r="E18" s="8" t="str">
        <f>Merken!D10</f>
        <v>Lenovo</v>
      </c>
      <c r="F18" s="8" t="str">
        <f>Onderdelen!$E$8</f>
        <v>Desktop/laptop</v>
      </c>
      <c r="G18" s="13">
        <f>Merken!E$10*Onderdelen!F$8</f>
        <v>30</v>
      </c>
    </row>
    <row r="19" spans="1:7" x14ac:dyDescent="0.3">
      <c r="B19" s="8" t="str">
        <f>Onderdelen!$A$11</f>
        <v>Overig</v>
      </c>
      <c r="C19" s="13">
        <f>Merken!B$10*Onderdelen!B$11</f>
        <v>3</v>
      </c>
      <c r="F19" s="8" t="str">
        <f>Onderdelen!$E$9</f>
        <v>Netwerkcomponenten</v>
      </c>
      <c r="G19" s="13">
        <f>Merken!E$10*Onderdelen!F$9</f>
        <v>20</v>
      </c>
    </row>
    <row r="20" spans="1:7" x14ac:dyDescent="0.3">
      <c r="A20" s="8" t="str">
        <f>Merken!A11</f>
        <v>i3(Board/Touch)</v>
      </c>
      <c r="B20" s="8" t="str">
        <f>Onderdelen!$A$8</f>
        <v>Bord/projectie</v>
      </c>
      <c r="C20" s="13">
        <f>Merken!B$11*Onderdelen!B$8</f>
        <v>15</v>
      </c>
      <c r="F20" s="8" t="str">
        <f>Onderdelen!$E$10</f>
        <v>Tablet</v>
      </c>
      <c r="G20" s="13">
        <f>Merken!E$10*Onderdelen!F$10</f>
        <v>10</v>
      </c>
    </row>
    <row r="21" spans="1:7" x14ac:dyDescent="0.3">
      <c r="B21" s="8" t="str">
        <f>Onderdelen!$A$9</f>
        <v>Randapparatuur</v>
      </c>
      <c r="C21" s="13">
        <f>Merken!B$11*Onderdelen!B$9</f>
        <v>9</v>
      </c>
      <c r="F21" s="8" t="str">
        <f>Onderdelen!$E$11</f>
        <v>Beeldschermen</v>
      </c>
      <c r="G21" s="13">
        <f>Merken!E$10*Onderdelen!F$11</f>
        <v>5</v>
      </c>
    </row>
    <row r="22" spans="1:7" x14ac:dyDescent="0.3">
      <c r="B22" s="8" t="str">
        <f>Onderdelen!$A$10</f>
        <v>Materiaal</v>
      </c>
      <c r="C22" s="13">
        <f>Merken!B$11*Onderdelen!B$10</f>
        <v>3</v>
      </c>
      <c r="F22" s="8" t="str">
        <f>Onderdelen!$E$12</f>
        <v>Accessoires</v>
      </c>
      <c r="G22" s="13">
        <f>Merken!E$10*Onderdelen!F$12</f>
        <v>5</v>
      </c>
    </row>
    <row r="23" spans="1:7" x14ac:dyDescent="0.3">
      <c r="B23" s="8" t="str">
        <f>Onderdelen!$A$11</f>
        <v>Overig</v>
      </c>
      <c r="C23" s="13">
        <f>Merken!B$11*Onderdelen!B$11</f>
        <v>3</v>
      </c>
      <c r="E23" s="8" t="str">
        <f>Merken!D11</f>
        <v>Acer</v>
      </c>
      <c r="F23" s="8" t="str">
        <f>Onderdelen!$E$8</f>
        <v>Desktop/laptop</v>
      </c>
      <c r="G23" s="13">
        <f>Merken!E$11*Onderdelen!F$8</f>
        <v>18</v>
      </c>
    </row>
    <row r="24" spans="1:7" x14ac:dyDescent="0.3">
      <c r="A24" s="8" t="str">
        <f>Merken!A12</f>
        <v>Predia</v>
      </c>
      <c r="B24" s="8" t="str">
        <f>Onderdelen!$A$8</f>
        <v>Bord/projectie</v>
      </c>
      <c r="C24" s="13">
        <f>Merken!B$12*Onderdelen!B$8</f>
        <v>25</v>
      </c>
      <c r="F24" s="8" t="str">
        <f>Onderdelen!$E$9</f>
        <v>Netwerkcomponenten</v>
      </c>
      <c r="G24" s="13">
        <f>Merken!E$11*Onderdelen!F$9</f>
        <v>12</v>
      </c>
    </row>
    <row r="25" spans="1:7" x14ac:dyDescent="0.3">
      <c r="B25" s="8" t="str">
        <f>Onderdelen!$A$9</f>
        <v>Randapparatuur</v>
      </c>
      <c r="C25" s="13">
        <f>Merken!B$12*Onderdelen!B$9</f>
        <v>15</v>
      </c>
      <c r="F25" s="8" t="str">
        <f>Onderdelen!$E$10</f>
        <v>Tablet</v>
      </c>
      <c r="G25" s="13">
        <f>Merken!E$11*Onderdelen!F$10</f>
        <v>6</v>
      </c>
    </row>
    <row r="26" spans="1:7" x14ac:dyDescent="0.3">
      <c r="B26" s="8" t="str">
        <f>Onderdelen!$A$10</f>
        <v>Materiaal</v>
      </c>
      <c r="C26" s="13">
        <f>Merken!B$12*Onderdelen!B$10</f>
        <v>5</v>
      </c>
      <c r="F26" s="8" t="str">
        <f>Onderdelen!$E$11</f>
        <v>Beeldschermen</v>
      </c>
      <c r="G26" s="13">
        <f>Merken!E$11*Onderdelen!F$11</f>
        <v>3</v>
      </c>
    </row>
    <row r="27" spans="1:7" x14ac:dyDescent="0.3">
      <c r="B27" s="8" t="str">
        <f>Onderdelen!$A$11</f>
        <v>Overig</v>
      </c>
      <c r="C27" s="13">
        <f>Merken!B$12*Onderdelen!B$11</f>
        <v>5</v>
      </c>
      <c r="F27" s="8" t="str">
        <f>Onderdelen!$E$12</f>
        <v>Accessoires</v>
      </c>
      <c r="G27" s="13">
        <f>Merken!E$11*Onderdelen!F$12</f>
        <v>3</v>
      </c>
    </row>
    <row r="28" spans="1:7" x14ac:dyDescent="0.3">
      <c r="A28" s="8" t="str">
        <f>Merken!A13</f>
        <v>Prowise</v>
      </c>
      <c r="B28" s="8" t="str">
        <f>Onderdelen!$A$8</f>
        <v>Bord/projectie</v>
      </c>
      <c r="C28" s="13">
        <f>Merken!B$13*Onderdelen!B$8</f>
        <v>15</v>
      </c>
      <c r="E28" s="8" t="str">
        <f>Merken!D12</f>
        <v>Apple</v>
      </c>
      <c r="F28" s="8" t="str">
        <f>Onderdelen!$E$8</f>
        <v>Desktop/laptop</v>
      </c>
      <c r="G28" s="13">
        <f>Merken!E$12*Onderdelen!F$8</f>
        <v>24</v>
      </c>
    </row>
    <row r="29" spans="1:7" x14ac:dyDescent="0.3">
      <c r="B29" s="8" t="str">
        <f>Onderdelen!$A$9</f>
        <v>Randapparatuur</v>
      </c>
      <c r="C29" s="13">
        <f>Merken!B$13*Onderdelen!B$9</f>
        <v>9</v>
      </c>
      <c r="F29" s="8" t="str">
        <f>Onderdelen!$E$9</f>
        <v>Netwerkcomponenten</v>
      </c>
      <c r="G29" s="13">
        <f>Merken!E$12*Onderdelen!F$9</f>
        <v>16</v>
      </c>
    </row>
    <row r="30" spans="1:7" x14ac:dyDescent="0.3">
      <c r="B30" s="8" t="str">
        <f>Onderdelen!$A$10</f>
        <v>Materiaal</v>
      </c>
      <c r="C30" s="13">
        <f>Merken!B$13*Onderdelen!B$10</f>
        <v>3</v>
      </c>
      <c r="F30" s="8" t="str">
        <f>Onderdelen!$E$10</f>
        <v>Tablet</v>
      </c>
      <c r="G30" s="13">
        <f>Merken!E$12*Onderdelen!F$10</f>
        <v>8</v>
      </c>
    </row>
    <row r="31" spans="1:7" x14ac:dyDescent="0.3">
      <c r="B31" s="8" t="str">
        <f>Onderdelen!$A$11</f>
        <v>Overig</v>
      </c>
      <c r="C31" s="13">
        <f>Merken!B$13*Onderdelen!B$11</f>
        <v>3</v>
      </c>
      <c r="F31" s="8" t="str">
        <f>Onderdelen!$E$11</f>
        <v>Beeldschermen</v>
      </c>
      <c r="G31" s="13">
        <f>Merken!E$12*Onderdelen!F$11</f>
        <v>4</v>
      </c>
    </row>
    <row r="32" spans="1:7" x14ac:dyDescent="0.3">
      <c r="A32" s="8" t="str">
        <f>Merken!A14</f>
        <v>SMARTBoard</v>
      </c>
      <c r="B32" s="8" t="str">
        <f>Onderdelen!$A$8</f>
        <v>Bord/projectie</v>
      </c>
      <c r="C32" s="13">
        <f>Merken!B$14*Onderdelen!B$8</f>
        <v>15</v>
      </c>
      <c r="F32" s="8" t="str">
        <f>Onderdelen!$E$12</f>
        <v>Accessoires</v>
      </c>
      <c r="G32" s="13">
        <f>Merken!E$12*Onderdelen!F$12</f>
        <v>4</v>
      </c>
    </row>
    <row r="33" spans="1:7" x14ac:dyDescent="0.3">
      <c r="B33" s="8" t="str">
        <f>Onderdelen!$A$9</f>
        <v>Randapparatuur</v>
      </c>
      <c r="C33" s="13">
        <f>Merken!B$14*Onderdelen!B$9</f>
        <v>9</v>
      </c>
      <c r="E33" s="8" t="str">
        <f>Merken!D13</f>
        <v>Fujitsu</v>
      </c>
      <c r="F33" s="8" t="str">
        <f>Onderdelen!$E$8</f>
        <v>Desktop/laptop</v>
      </c>
      <c r="G33" s="13">
        <f>Merken!E$13*Onderdelen!F$8</f>
        <v>18</v>
      </c>
    </row>
    <row r="34" spans="1:7" x14ac:dyDescent="0.3">
      <c r="B34" s="8" t="str">
        <f>Onderdelen!$A$10</f>
        <v>Materiaal</v>
      </c>
      <c r="C34" s="13">
        <f>Merken!B$14*Onderdelen!B$10</f>
        <v>3</v>
      </c>
      <c r="F34" s="8" t="str">
        <f>Onderdelen!$E$9</f>
        <v>Netwerkcomponenten</v>
      </c>
      <c r="G34" s="13">
        <f>Merken!E$13*Onderdelen!F$9</f>
        <v>12</v>
      </c>
    </row>
    <row r="35" spans="1:7" x14ac:dyDescent="0.3">
      <c r="B35" s="8" t="str">
        <f>Onderdelen!$A$11</f>
        <v>Overig</v>
      </c>
      <c r="C35" s="13">
        <f>Merken!B$14*Onderdelen!B$11</f>
        <v>3</v>
      </c>
      <c r="F35" s="8" t="str">
        <f>Onderdelen!$E$10</f>
        <v>Tablet</v>
      </c>
      <c r="G35" s="13">
        <f>Merken!E$13*Onderdelen!F$10</f>
        <v>6</v>
      </c>
    </row>
    <row r="36" spans="1:7" x14ac:dyDescent="0.3">
      <c r="A36" s="8" t="str">
        <f>Merken!A15</f>
        <v>Overige merken</v>
      </c>
      <c r="B36" s="8" t="str">
        <f>Onderdelen!$A$8</f>
        <v>Bord/projectie</v>
      </c>
      <c r="C36" s="13">
        <f>Merken!B$15*Onderdelen!B$8</f>
        <v>5</v>
      </c>
      <c r="F36" s="8" t="str">
        <f>Onderdelen!$E$11</f>
        <v>Beeldschermen</v>
      </c>
      <c r="G36" s="13">
        <f>Merken!E$13*Onderdelen!F$11</f>
        <v>3</v>
      </c>
    </row>
    <row r="37" spans="1:7" x14ac:dyDescent="0.3">
      <c r="B37" s="8" t="str">
        <f>Onderdelen!$A$9</f>
        <v>Randapparatuur</v>
      </c>
      <c r="C37" s="13">
        <f>Merken!B$15*Onderdelen!B$9</f>
        <v>3</v>
      </c>
      <c r="F37" s="8" t="str">
        <f>Onderdelen!$E$12</f>
        <v>Accessoires</v>
      </c>
      <c r="G37" s="13">
        <f>Merken!E$13*Onderdelen!F$12</f>
        <v>3</v>
      </c>
    </row>
    <row r="38" spans="1:7" x14ac:dyDescent="0.3">
      <c r="B38" s="8" t="str">
        <f>Onderdelen!$A$10</f>
        <v>Materiaal</v>
      </c>
      <c r="C38" s="13">
        <f>Merken!B$15*Onderdelen!B$10</f>
        <v>1</v>
      </c>
      <c r="E38" s="8" t="str">
        <f>Merken!D14</f>
        <v>Overige merken</v>
      </c>
      <c r="F38" s="8" t="str">
        <f>Onderdelen!$E$8</f>
        <v>Desktop/laptop</v>
      </c>
      <c r="G38" s="13">
        <f>Merken!E$14*Onderdelen!F$8</f>
        <v>6</v>
      </c>
    </row>
    <row r="39" spans="1:7" x14ac:dyDescent="0.3">
      <c r="B39" s="8" t="str">
        <f>Onderdelen!$A$11</f>
        <v>Overig</v>
      </c>
      <c r="C39" s="13">
        <f>Merken!B$15*Onderdelen!B$11</f>
        <v>1</v>
      </c>
      <c r="F39" s="8" t="str">
        <f>Onderdelen!$E$9</f>
        <v>Netwerkcomponenten</v>
      </c>
      <c r="G39" s="13">
        <f>Merken!E$14*Onderdelen!F$9</f>
        <v>4</v>
      </c>
    </row>
    <row r="40" spans="1:7" x14ac:dyDescent="0.3">
      <c r="F40" s="8" t="str">
        <f>Onderdelen!$E$10</f>
        <v>Tablet</v>
      </c>
      <c r="G40" s="13">
        <f>Merken!E$14*Onderdelen!F$10</f>
        <v>2</v>
      </c>
    </row>
    <row r="41" spans="1:7" x14ac:dyDescent="0.3">
      <c r="F41" s="8" t="str">
        <f>Onderdelen!$E$11</f>
        <v>Beeldschermen</v>
      </c>
      <c r="G41" s="13">
        <f>Merken!E$14*Onderdelen!F$11</f>
        <v>1</v>
      </c>
    </row>
    <row r="42" spans="1:7" x14ac:dyDescent="0.3">
      <c r="F42" s="8" t="str">
        <f>Onderdelen!$E$12</f>
        <v>Accessoires</v>
      </c>
      <c r="G42" s="13">
        <f>Merken!E$14*Onderdelen!F$12</f>
        <v>1</v>
      </c>
    </row>
    <row r="43" spans="1:7" x14ac:dyDescent="0.3">
      <c r="F43" s="8"/>
    </row>
    <row r="44" spans="1:7" x14ac:dyDescent="0.3">
      <c r="B44" s="14" t="s">
        <v>44</v>
      </c>
      <c r="C44" s="15">
        <f>SUM(C8:C42)</f>
        <v>250</v>
      </c>
      <c r="F44" s="14" t="s">
        <v>45</v>
      </c>
      <c r="G44" s="15">
        <f>SUM(G8:G42)</f>
        <v>364</v>
      </c>
    </row>
    <row r="45" spans="1:7" x14ac:dyDescent="0.3">
      <c r="F45" s="8"/>
    </row>
    <row r="46" spans="1:7" x14ac:dyDescent="0.3">
      <c r="F46" s="8"/>
    </row>
    <row r="47" spans="1:7" x14ac:dyDescent="0.3">
      <c r="F47" s="8"/>
    </row>
    <row r="48" spans="1:7" x14ac:dyDescent="0.3">
      <c r="F48" s="8"/>
    </row>
    <row r="49" spans="6:6" x14ac:dyDescent="0.3">
      <c r="F49" s="8"/>
    </row>
    <row r="50" spans="6:6" x14ac:dyDescent="0.3">
      <c r="F50" s="8"/>
    </row>
    <row r="51" spans="6:6" x14ac:dyDescent="0.3">
      <c r="F51" s="8"/>
    </row>
    <row r="52" spans="6:6" x14ac:dyDescent="0.3">
      <c r="F52" s="8"/>
    </row>
    <row r="53" spans="6:6" x14ac:dyDescent="0.3">
      <c r="F53" s="8"/>
    </row>
    <row r="54" spans="6:6" x14ac:dyDescent="0.3">
      <c r="F54" s="8"/>
    </row>
    <row r="55" spans="6:6" x14ac:dyDescent="0.3">
      <c r="F55" s="8"/>
    </row>
    <row r="56" spans="6:6" x14ac:dyDescent="0.3">
      <c r="F56" s="8"/>
    </row>
    <row r="57" spans="6:6" x14ac:dyDescent="0.3">
      <c r="F57" s="8"/>
    </row>
    <row r="58" spans="6:6" x14ac:dyDescent="0.3">
      <c r="F58" s="8"/>
    </row>
    <row r="59" spans="6:6" x14ac:dyDescent="0.3">
      <c r="F59" s="8"/>
    </row>
    <row r="60" spans="6:6" x14ac:dyDescent="0.3">
      <c r="F60" s="8"/>
    </row>
    <row r="61" spans="6:6" x14ac:dyDescent="0.3">
      <c r="F61" s="8"/>
    </row>
    <row r="62" spans="6:6" x14ac:dyDescent="0.3">
      <c r="F62" s="8"/>
    </row>
    <row r="63" spans="6:6" x14ac:dyDescent="0.3">
      <c r="F63" s="8"/>
    </row>
    <row r="64" spans="6:6" x14ac:dyDescent="0.3">
      <c r="F64" s="8"/>
    </row>
    <row r="65" spans="6:6" x14ac:dyDescent="0.3">
      <c r="F65" s="8"/>
    </row>
    <row r="66" spans="6:6" x14ac:dyDescent="0.3">
      <c r="F66" s="8"/>
    </row>
    <row r="67" spans="6:6" x14ac:dyDescent="0.3">
      <c r="F67" s="8"/>
    </row>
  </sheetData>
  <sheetProtection algorithmName="SHA-512" hashValue="lnT675B0nShGb9xM7TwdfYxCTFJdgGmvW4h6b/LPzq/4JTjZtIDasug75aHR/01cT3KFKAqqOS8p5aD/P1r6Ig==" saltValue="c01c5lS3+wPXnIZGnKlrY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4CC92-FFC2-4BC6-A5DE-A4C3BCC3DBF1}">
  <sheetPr>
    <pageSetUpPr fitToPage="1"/>
  </sheetPr>
  <dimension ref="A1:H54"/>
  <sheetViews>
    <sheetView tabSelected="1" zoomScaleNormal="100" workbookViewId="0"/>
  </sheetViews>
  <sheetFormatPr defaultColWidth="8.88671875" defaultRowHeight="14.4" x14ac:dyDescent="0.3"/>
  <cols>
    <col min="1" max="1" width="16.6640625" style="18" customWidth="1"/>
    <col min="2" max="2" width="14.6640625" style="18" customWidth="1"/>
    <col min="3" max="3" width="29.6640625" style="18" customWidth="1"/>
    <col min="4" max="5" width="12.6640625" style="18" customWidth="1"/>
    <col min="6" max="7" width="16.6640625" style="18" customWidth="1"/>
    <col min="8" max="16384" width="8.88671875" style="18"/>
  </cols>
  <sheetData>
    <row r="1" spans="1:8" ht="18" x14ac:dyDescent="0.3">
      <c r="A1" s="17" t="s">
        <v>46</v>
      </c>
      <c r="C1" s="19" t="s">
        <v>1</v>
      </c>
      <c r="G1" s="20" t="s">
        <v>47</v>
      </c>
    </row>
    <row r="3" spans="1:8" ht="15.6" x14ac:dyDescent="0.3">
      <c r="A3" s="21" t="s">
        <v>2</v>
      </c>
      <c r="B3" s="21" t="s">
        <v>3</v>
      </c>
    </row>
    <row r="5" spans="1:8" x14ac:dyDescent="0.3">
      <c r="A5" s="22" t="s">
        <v>48</v>
      </c>
      <c r="B5" s="23"/>
      <c r="C5" s="23"/>
      <c r="D5" s="23"/>
      <c r="E5" s="23"/>
      <c r="F5" s="23"/>
      <c r="G5" s="23"/>
    </row>
    <row r="6" spans="1:8" x14ac:dyDescent="0.3">
      <c r="A6" s="24" t="s">
        <v>49</v>
      </c>
    </row>
    <row r="7" spans="1:8" x14ac:dyDescent="0.3">
      <c r="A7" s="24" t="s">
        <v>50</v>
      </c>
    </row>
    <row r="8" spans="1:8" x14ac:dyDescent="0.3">
      <c r="A8" s="24" t="s">
        <v>51</v>
      </c>
    </row>
    <row r="9" spans="1:8" x14ac:dyDescent="0.3">
      <c r="A9" s="24" t="s">
        <v>52</v>
      </c>
    </row>
    <row r="10" spans="1:8" x14ac:dyDescent="0.3">
      <c r="A10" s="24" t="s">
        <v>53</v>
      </c>
    </row>
    <row r="11" spans="1:8" x14ac:dyDescent="0.3">
      <c r="A11" s="24" t="s">
        <v>54</v>
      </c>
    </row>
    <row r="12" spans="1:8" x14ac:dyDescent="0.3">
      <c r="A12" s="24" t="s">
        <v>55</v>
      </c>
    </row>
    <row r="13" spans="1:8" x14ac:dyDescent="0.3">
      <c r="A13" s="24" t="s">
        <v>56</v>
      </c>
    </row>
    <row r="14" spans="1:8" x14ac:dyDescent="0.3">
      <c r="F14" s="25" t="s">
        <v>57</v>
      </c>
      <c r="G14" s="25" t="s">
        <v>57</v>
      </c>
    </row>
    <row r="15" spans="1:8" x14ac:dyDescent="0.3">
      <c r="A15" s="26"/>
      <c r="B15" s="27" t="s">
        <v>41</v>
      </c>
      <c r="C15" s="28" t="s">
        <v>58</v>
      </c>
      <c r="D15" s="27" t="s">
        <v>42</v>
      </c>
      <c r="E15" s="27" t="s">
        <v>59</v>
      </c>
      <c r="F15" s="27" t="s">
        <v>60</v>
      </c>
      <c r="G15" s="29" t="s">
        <v>61</v>
      </c>
      <c r="H15" s="30"/>
    </row>
    <row r="16" spans="1:8" x14ac:dyDescent="0.3">
      <c r="A16" s="31" t="s">
        <v>41</v>
      </c>
      <c r="B16" s="32" t="s">
        <v>62</v>
      </c>
      <c r="C16" s="33" t="s">
        <v>63</v>
      </c>
      <c r="D16" s="32" t="s">
        <v>62</v>
      </c>
      <c r="E16" s="32" t="s">
        <v>62</v>
      </c>
      <c r="F16" s="32" t="s">
        <v>64</v>
      </c>
      <c r="G16" s="34" t="s">
        <v>65</v>
      </c>
      <c r="H16" s="30"/>
    </row>
    <row r="17" spans="1:7" x14ac:dyDescent="0.3">
      <c r="A17" s="35" t="str">
        <f>Weging!A8</f>
        <v>Newline</v>
      </c>
      <c r="B17" s="36"/>
      <c r="C17" s="37" t="str">
        <f>Weging!B8</f>
        <v>Bord/projectie</v>
      </c>
      <c r="D17" s="36"/>
      <c r="E17" s="37">
        <f>IF(AND(B$17&lt;&gt;"",D17&lt;&gt;""),IF(B$17&gt;D17,D17,B$17),IF(OR(B$17&lt;&gt;"",D17&lt;&gt;""),IF(B$17="",D17,IF(D17="",B$17,Minimum)),Minimum))</f>
        <v>0.01</v>
      </c>
      <c r="F17" s="38">
        <f>ROUND(WaardeP1/Weging!$C$44*Weging!C8/105,0)*100</f>
        <v>27600</v>
      </c>
      <c r="G17" s="39">
        <f>(100%+E17)*F17</f>
        <v>27876</v>
      </c>
    </row>
    <row r="18" spans="1:7" x14ac:dyDescent="0.3">
      <c r="A18" s="40"/>
      <c r="C18" s="24" t="str">
        <f>Weging!B9</f>
        <v>Randapparatuur</v>
      </c>
      <c r="D18" s="41"/>
      <c r="E18" s="24">
        <f>IF(AND(B$17&lt;&gt;"",D18&lt;&gt;""),IF(B$17&gt;D18,D18,B$17),IF(OR(B$17&lt;&gt;"",D18&lt;&gt;""),IF(B$17="",D18,IF(D18="",B$17,Minimum)),Minimum))</f>
        <v>0.01</v>
      </c>
      <c r="F18" s="42">
        <f>ROUND(WaardeP1/Weging!$C$44*Weging!C9/105,0)*100</f>
        <v>16600</v>
      </c>
      <c r="G18" s="43">
        <f>(100%+E18)*F18</f>
        <v>16766</v>
      </c>
    </row>
    <row r="19" spans="1:7" x14ac:dyDescent="0.3">
      <c r="A19" s="40"/>
      <c r="C19" s="24" t="str">
        <f>Weging!B10</f>
        <v>Materiaal</v>
      </c>
      <c r="D19" s="41"/>
      <c r="E19" s="24">
        <f>IF(AND(B$17&lt;&gt;"",D19&lt;&gt;""),IF(B$17&gt;D19,D19,B$17),IF(OR(B$17&lt;&gt;"",D19&lt;&gt;""),IF(B$17="",D19,IF(D19="",B$17,Minimum)),Minimum))</f>
        <v>0.01</v>
      </c>
      <c r="F19" s="42">
        <f>ROUND(WaardeP1/Weging!$C$44*Weging!C10/105,0)*100</f>
        <v>5500</v>
      </c>
      <c r="G19" s="43">
        <f t="shared" ref="G19:G20" si="0">(100%+E19)*F19</f>
        <v>5555</v>
      </c>
    </row>
    <row r="20" spans="1:7" x14ac:dyDescent="0.3">
      <c r="A20" s="44"/>
      <c r="B20" s="23"/>
      <c r="C20" s="45" t="str">
        <f>Weging!B11</f>
        <v>Overig</v>
      </c>
      <c r="D20" s="46"/>
      <c r="E20" s="45">
        <f>IF(AND(B$17&lt;&gt;"",D20&lt;&gt;""),IF(B$17&gt;D20,D20,B$17),IF(OR(B$17&lt;&gt;"",D20&lt;&gt;""),IF(B$17="",D20,IF(D20="",B$17,Minimum)),Minimum))</f>
        <v>0.01</v>
      </c>
      <c r="F20" s="47">
        <f>ROUND(WaardeP1/Weging!$C$44*Weging!C11/105,0)*100</f>
        <v>5500</v>
      </c>
      <c r="G20" s="48">
        <f t="shared" si="0"/>
        <v>5555</v>
      </c>
    </row>
    <row r="21" spans="1:7" x14ac:dyDescent="0.3">
      <c r="A21" s="35" t="str">
        <f>Weging!A12</f>
        <v>CTOUCH</v>
      </c>
      <c r="B21" s="36"/>
      <c r="C21" s="37" t="str">
        <f>Weging!B12</f>
        <v>Bord/projectie</v>
      </c>
      <c r="D21" s="36"/>
      <c r="E21" s="37">
        <f>IF(AND(B$21&lt;&gt;"",D21&lt;&gt;""),IF(B$21&gt;D21,D21,B$21),IF(OR(B$21&lt;&gt;"",D21&lt;&gt;""),IF(B$21="",D21,IF(D21="",B$21,Minimum)),Minimum))</f>
        <v>0.01</v>
      </c>
      <c r="F21" s="38">
        <f>ROUND(WaardeP1/Weging!$C$44*Weging!C12/105,0)*100</f>
        <v>69000</v>
      </c>
      <c r="G21" s="39">
        <f>(100%+E21)*F21</f>
        <v>69690</v>
      </c>
    </row>
    <row r="22" spans="1:7" x14ac:dyDescent="0.3">
      <c r="A22" s="40"/>
      <c r="C22" s="24" t="str">
        <f>Weging!B13</f>
        <v>Randapparatuur</v>
      </c>
      <c r="D22" s="41"/>
      <c r="E22" s="24">
        <f>IF(AND(B$21&lt;&gt;"",D22&lt;&gt;""),IF(B$21&gt;D22,D22,B$21),IF(OR(B$21&lt;&gt;"",D22&lt;&gt;""),IF(B$21="",D22,IF(D22="",B$21,Minimum)),Minimum))</f>
        <v>0.01</v>
      </c>
      <c r="F22" s="42">
        <f>ROUND(WaardeP1/Weging!$C$44*Weging!C13/105,0)*100</f>
        <v>41400</v>
      </c>
      <c r="G22" s="43">
        <f>(100%+E22)*F22</f>
        <v>41814</v>
      </c>
    </row>
    <row r="23" spans="1:7" x14ac:dyDescent="0.3">
      <c r="A23" s="40"/>
      <c r="C23" s="24" t="str">
        <f>Weging!B14</f>
        <v>Materiaal</v>
      </c>
      <c r="D23" s="41"/>
      <c r="E23" s="24">
        <f>IF(AND(B$21&lt;&gt;"",D23&lt;&gt;""),IF(B$21&gt;D23,D23,B$21),IF(OR(B$21&lt;&gt;"",D23&lt;&gt;""),IF(B$21="",D23,IF(D23="",B$21,Minimum)),Minimum))</f>
        <v>0.01</v>
      </c>
      <c r="F23" s="42">
        <f>ROUND(WaardeP1/Weging!$C$44*Weging!C14/105,0)*100</f>
        <v>13800</v>
      </c>
      <c r="G23" s="43">
        <f t="shared" ref="G23:G24" si="1">(100%+E23)*F23</f>
        <v>13938</v>
      </c>
    </row>
    <row r="24" spans="1:7" x14ac:dyDescent="0.3">
      <c r="A24" s="44"/>
      <c r="B24" s="23"/>
      <c r="C24" s="45" t="str">
        <f>Weging!B15</f>
        <v>Overig</v>
      </c>
      <c r="D24" s="46"/>
      <c r="E24" s="45">
        <f>IF(AND(B$21&lt;&gt;"",D24&lt;&gt;""),IF(B$21&gt;D24,D24,B$21),IF(OR(B$21&lt;&gt;"",D24&lt;&gt;""),IF(B$21="",D24,IF(D24="",B$21,Minimum)),Minimum))</f>
        <v>0.01</v>
      </c>
      <c r="F24" s="47">
        <f>ROUND(WaardeP1/Weging!$C$44*Weging!C15/105,0)*100</f>
        <v>13800</v>
      </c>
      <c r="G24" s="48">
        <f t="shared" si="1"/>
        <v>13938</v>
      </c>
    </row>
    <row r="25" spans="1:7" x14ac:dyDescent="0.3">
      <c r="A25" s="35" t="str">
        <f>Weging!A16</f>
        <v>Clevertouch</v>
      </c>
      <c r="B25" s="36"/>
      <c r="C25" s="37" t="str">
        <f>Weging!B16</f>
        <v>Bord/projectie</v>
      </c>
      <c r="D25" s="36"/>
      <c r="E25" s="37">
        <f>IF(AND(B$25&lt;&gt;"",D25&lt;&gt;""),IF(B$25&gt;D25,D25,B$25),IF(OR(B$25&lt;&gt;"",D25&lt;&gt;""),IF(B$25="",D25,IF(D25="",B$25,Minimum)),Minimum))</f>
        <v>0.01</v>
      </c>
      <c r="F25" s="38">
        <f>ROUND(WaardeP1/Weging!$C$44*Weging!C16/105,0)*100</f>
        <v>41400</v>
      </c>
      <c r="G25" s="39">
        <f>(100%+E25)*F25</f>
        <v>41814</v>
      </c>
    </row>
    <row r="26" spans="1:7" x14ac:dyDescent="0.3">
      <c r="A26" s="40"/>
      <c r="C26" s="24" t="str">
        <f>Weging!B17</f>
        <v>Randapparatuur</v>
      </c>
      <c r="D26" s="41"/>
      <c r="E26" s="24">
        <f>IF(AND(B$25&lt;&gt;"",D26&lt;&gt;""),IF(B$25&gt;D26,D26,B$25),IF(OR(B$25&lt;&gt;"",D26&lt;&gt;""),IF(B$25="",D26,IF(D26="",B$25,Minimum)),Minimum))</f>
        <v>0.01</v>
      </c>
      <c r="F26" s="42">
        <f>ROUND(WaardeP1/Weging!$C$44*Weging!C17/105,0)*100</f>
        <v>24900</v>
      </c>
      <c r="G26" s="43">
        <f>(100%+E26)*F26</f>
        <v>25149</v>
      </c>
    </row>
    <row r="27" spans="1:7" x14ac:dyDescent="0.3">
      <c r="A27" s="40"/>
      <c r="C27" s="24" t="str">
        <f>Weging!B18</f>
        <v>Materiaal</v>
      </c>
      <c r="D27" s="41"/>
      <c r="E27" s="24">
        <f>IF(AND(B$25&lt;&gt;"",D27&lt;&gt;""),IF(B$25&gt;D27,D27,B$25),IF(OR(B$25&lt;&gt;"",D27&lt;&gt;""),IF(B$25="",D27,IF(D27="",B$25,Minimum)),Minimum))</f>
        <v>0.01</v>
      </c>
      <c r="F27" s="42">
        <f>ROUND(WaardeP1/Weging!$C$44*Weging!C18/105,0)*100</f>
        <v>8300</v>
      </c>
      <c r="G27" s="43">
        <f t="shared" ref="G27:G28" si="2">(100%+E27)*F27</f>
        <v>8383</v>
      </c>
    </row>
    <row r="28" spans="1:7" x14ac:dyDescent="0.3">
      <c r="A28" s="44"/>
      <c r="B28" s="23"/>
      <c r="C28" s="45" t="str">
        <f>Weging!B19</f>
        <v>Overig</v>
      </c>
      <c r="D28" s="46"/>
      <c r="E28" s="45">
        <f>IF(AND(B$25&lt;&gt;"",D28&lt;&gt;""),IF(B$25&gt;D28,D28,B$25),IF(OR(B$25&lt;&gt;"",D28&lt;&gt;""),IF(B$25="",D28,IF(D28="",B$25,Minimum)),Minimum))</f>
        <v>0.01</v>
      </c>
      <c r="F28" s="47">
        <f>ROUND(WaardeP1/Weging!$C$44*Weging!C19/105,0)*100</f>
        <v>8300</v>
      </c>
      <c r="G28" s="48">
        <f t="shared" si="2"/>
        <v>8383</v>
      </c>
    </row>
    <row r="29" spans="1:7" x14ac:dyDescent="0.3">
      <c r="A29" s="35" t="str">
        <f>Weging!A20</f>
        <v>i3(Board/Touch)</v>
      </c>
      <c r="B29" s="36"/>
      <c r="C29" s="37" t="str">
        <f>Weging!B20</f>
        <v>Bord/projectie</v>
      </c>
      <c r="D29" s="36"/>
      <c r="E29" s="37">
        <f>IF(AND(B$29&lt;&gt;"",D29&lt;&gt;""),IF(B$29&gt;D29,D29,B$29),IF(OR(B$29&lt;&gt;"",D29&lt;&gt;""),IF(B$29="",D29,IF(D29="",B$29,Minimum)),Minimum))</f>
        <v>0.01</v>
      </c>
      <c r="F29" s="38">
        <f>ROUND(WaardeP1/Weging!$C$44*Weging!C20/105,0)*100</f>
        <v>41400</v>
      </c>
      <c r="G29" s="39">
        <f>(100%+E29)*F29</f>
        <v>41814</v>
      </c>
    </row>
    <row r="30" spans="1:7" x14ac:dyDescent="0.3">
      <c r="A30" s="40"/>
      <c r="C30" s="24" t="str">
        <f>Weging!B21</f>
        <v>Randapparatuur</v>
      </c>
      <c r="D30" s="41"/>
      <c r="E30" s="24">
        <f>IF(AND(B$29&lt;&gt;"",D30&lt;&gt;""),IF(B$29&gt;D30,D30,B$29),IF(OR(B$29&lt;&gt;"",D30&lt;&gt;""),IF(B$29="",D30,IF(D30="",B$29,Minimum)),Minimum))</f>
        <v>0.01</v>
      </c>
      <c r="F30" s="42">
        <f>ROUND(WaardeP1/Weging!$C$44*Weging!C21/105,0)*100</f>
        <v>24900</v>
      </c>
      <c r="G30" s="43">
        <f>(100%+E30)*F30</f>
        <v>25149</v>
      </c>
    </row>
    <row r="31" spans="1:7" x14ac:dyDescent="0.3">
      <c r="A31" s="40"/>
      <c r="C31" s="24" t="str">
        <f>Weging!B22</f>
        <v>Materiaal</v>
      </c>
      <c r="D31" s="41"/>
      <c r="E31" s="24">
        <f>IF(AND(B$29&lt;&gt;"",D31&lt;&gt;""),IF(B$29&gt;D31,D31,B$29),IF(OR(B$29&lt;&gt;"",D31&lt;&gt;""),IF(B$29="",D31,IF(D31="",B$29,Minimum)),Minimum))</f>
        <v>0.01</v>
      </c>
      <c r="F31" s="42">
        <f>ROUND(WaardeP1/Weging!$C$44*Weging!C22/105,0)*100</f>
        <v>8300</v>
      </c>
      <c r="G31" s="43">
        <f t="shared" ref="G31:G32" si="3">(100%+E31)*F31</f>
        <v>8383</v>
      </c>
    </row>
    <row r="32" spans="1:7" x14ac:dyDescent="0.3">
      <c r="A32" s="44"/>
      <c r="B32" s="23"/>
      <c r="C32" s="45" t="str">
        <f>Weging!B23</f>
        <v>Overig</v>
      </c>
      <c r="D32" s="46"/>
      <c r="E32" s="45">
        <f>IF(AND(B$29&lt;&gt;"",D32&lt;&gt;""),IF(B$29&gt;D32,D32,B$29),IF(OR(B$29&lt;&gt;"",D32&lt;&gt;""),IF(B$29="",D32,IF(D32="",B$29,Minimum)),Minimum))</f>
        <v>0.01</v>
      </c>
      <c r="F32" s="47">
        <f>ROUND(WaardeP1/Weging!$C$44*Weging!C23/105,0)*100</f>
        <v>8300</v>
      </c>
      <c r="G32" s="48">
        <f t="shared" si="3"/>
        <v>8383</v>
      </c>
    </row>
    <row r="33" spans="1:7" x14ac:dyDescent="0.3">
      <c r="A33" s="35" t="str">
        <f>Weging!A24</f>
        <v>Predia</v>
      </c>
      <c r="B33" s="36"/>
      <c r="C33" s="37" t="str">
        <f>Weging!B24</f>
        <v>Bord/projectie</v>
      </c>
      <c r="D33" s="36"/>
      <c r="E33" s="37">
        <f>IF(AND(B$33&lt;&gt;"",D33&lt;&gt;""),IF(B$33&gt;D33,D33,B$33),IF(OR(B$33&lt;&gt;"",D33&lt;&gt;""),IF(B$33="",D33,IF(D33="",B$33,Minimum)),Minimum))</f>
        <v>0.01</v>
      </c>
      <c r="F33" s="38">
        <f>ROUND(WaardeP1/Weging!$C$44*Weging!C24/105,0)*100</f>
        <v>69000</v>
      </c>
      <c r="G33" s="39">
        <f>(100%+E33)*F33</f>
        <v>69690</v>
      </c>
    </row>
    <row r="34" spans="1:7" x14ac:dyDescent="0.3">
      <c r="A34" s="40"/>
      <c r="C34" s="24" t="str">
        <f>Weging!B25</f>
        <v>Randapparatuur</v>
      </c>
      <c r="D34" s="41"/>
      <c r="E34" s="24">
        <f>IF(AND(B$33&lt;&gt;"",D34&lt;&gt;""),IF(B$33&gt;D34,D34,B$33),IF(OR(B$33&lt;&gt;"",D34&lt;&gt;""),IF(B$33="",D34,IF(D34="",B$33,Minimum)),Minimum))</f>
        <v>0.01</v>
      </c>
      <c r="F34" s="42">
        <f>ROUND(WaardeP1/Weging!$C$44*Weging!C25/105,0)*100</f>
        <v>41400</v>
      </c>
      <c r="G34" s="43">
        <f>(100%+E34)*F34</f>
        <v>41814</v>
      </c>
    </row>
    <row r="35" spans="1:7" x14ac:dyDescent="0.3">
      <c r="A35" s="40"/>
      <c r="C35" s="24" t="str">
        <f>Weging!B26</f>
        <v>Materiaal</v>
      </c>
      <c r="D35" s="41"/>
      <c r="E35" s="24">
        <f>IF(AND(B$33&lt;&gt;"",D35&lt;&gt;""),IF(B$33&gt;D35,D35,B$33),IF(OR(B$33&lt;&gt;"",D35&lt;&gt;""),IF(B$33="",D35,IF(D35="",B$33,Minimum)),Minimum))</f>
        <v>0.01</v>
      </c>
      <c r="F35" s="42">
        <f>ROUND(WaardeP1/Weging!$C$44*Weging!C26/105,0)*100</f>
        <v>13800</v>
      </c>
      <c r="G35" s="43">
        <f t="shared" ref="G35:G36" si="4">(100%+E35)*F35</f>
        <v>13938</v>
      </c>
    </row>
    <row r="36" spans="1:7" x14ac:dyDescent="0.3">
      <c r="A36" s="44"/>
      <c r="B36" s="23"/>
      <c r="C36" s="45" t="str">
        <f>Weging!B27</f>
        <v>Overig</v>
      </c>
      <c r="D36" s="46"/>
      <c r="E36" s="45">
        <f>IF(AND(B$33&lt;&gt;"",D36&lt;&gt;""),IF(B$33&gt;D36,D36,B$33),IF(OR(B$33&lt;&gt;"",D36&lt;&gt;""),IF(B$33="",D36,IF(D36="",B$33,Minimum)),Minimum))</f>
        <v>0.01</v>
      </c>
      <c r="F36" s="47">
        <f>ROUND(WaardeP1/Weging!$C$44*Weging!C27/105,0)*100</f>
        <v>13800</v>
      </c>
      <c r="G36" s="48">
        <f t="shared" si="4"/>
        <v>13938</v>
      </c>
    </row>
    <row r="37" spans="1:7" x14ac:dyDescent="0.3">
      <c r="A37" s="35" t="str">
        <f>Weging!A28</f>
        <v>Prowise</v>
      </c>
      <c r="B37" s="36"/>
      <c r="C37" s="37" t="str">
        <f>Weging!B28</f>
        <v>Bord/projectie</v>
      </c>
      <c r="D37" s="36"/>
      <c r="E37" s="37">
        <f>IF(AND(B$37&lt;&gt;"",D37&lt;&gt;""),IF(B$37&gt;D37,D37,B$37),IF(OR(B$37&lt;&gt;"",D37&lt;&gt;""),IF(B$37="",D37,IF(D37="",B$37,Minimum)),Minimum))</f>
        <v>0.01</v>
      </c>
      <c r="F37" s="38">
        <f>ROUND(WaardeP1/Weging!$C$44*Weging!C28/105,0)*100</f>
        <v>41400</v>
      </c>
      <c r="G37" s="39">
        <f>(100%+E37)*F37</f>
        <v>41814</v>
      </c>
    </row>
    <row r="38" spans="1:7" x14ac:dyDescent="0.3">
      <c r="A38" s="40"/>
      <c r="C38" s="24" t="str">
        <f>Weging!B29</f>
        <v>Randapparatuur</v>
      </c>
      <c r="D38" s="41"/>
      <c r="E38" s="24">
        <f>IF(AND(B$37&lt;&gt;"",D38&lt;&gt;""),IF(B$37&gt;D38,D38,B$37),IF(OR(B$37&lt;&gt;"",D38&lt;&gt;""),IF(B$37="",D38,IF(D38="",B$37,Minimum)),Minimum))</f>
        <v>0.01</v>
      </c>
      <c r="F38" s="42">
        <f>ROUND(WaardeP1/Weging!$C$44*Weging!C29/105,0)*100</f>
        <v>24900</v>
      </c>
      <c r="G38" s="43">
        <f>(100%+E38)*F38</f>
        <v>25149</v>
      </c>
    </row>
    <row r="39" spans="1:7" x14ac:dyDescent="0.3">
      <c r="A39" s="40"/>
      <c r="C39" s="24" t="str">
        <f>Weging!B30</f>
        <v>Materiaal</v>
      </c>
      <c r="D39" s="41"/>
      <c r="E39" s="24">
        <f>IF(AND(B$37&lt;&gt;"",D39&lt;&gt;""),IF(B$37&gt;D39,D39,B$37),IF(OR(B$37&lt;&gt;"",D39&lt;&gt;""),IF(B$37="",D39,IF(D39="",B$37,Minimum)),Minimum))</f>
        <v>0.01</v>
      </c>
      <c r="F39" s="42">
        <f>ROUND(WaardeP1/Weging!$C$44*Weging!C30/105,0)*100</f>
        <v>8300</v>
      </c>
      <c r="G39" s="43">
        <f t="shared" ref="G39:G40" si="5">(100%+E39)*F39</f>
        <v>8383</v>
      </c>
    </row>
    <row r="40" spans="1:7" x14ac:dyDescent="0.3">
      <c r="A40" s="44"/>
      <c r="B40" s="23"/>
      <c r="C40" s="45" t="str">
        <f>Weging!B31</f>
        <v>Overig</v>
      </c>
      <c r="D40" s="46"/>
      <c r="E40" s="45">
        <f>IF(AND(B$37&lt;&gt;"",D40&lt;&gt;""),IF(B$37&gt;D40,D40,B$37),IF(OR(B$37&lt;&gt;"",D40&lt;&gt;""),IF(B$37="",D40,IF(D40="",B$37,Minimum)),Minimum))</f>
        <v>0.01</v>
      </c>
      <c r="F40" s="47">
        <f>ROUND(WaardeP1/Weging!$C$44*Weging!C31/105,0)*100</f>
        <v>8300</v>
      </c>
      <c r="G40" s="48">
        <f t="shared" si="5"/>
        <v>8383</v>
      </c>
    </row>
    <row r="41" spans="1:7" x14ac:dyDescent="0.3">
      <c r="A41" s="35" t="str">
        <f>Weging!A32</f>
        <v>SMARTBoard</v>
      </c>
      <c r="B41" s="36"/>
      <c r="C41" s="37" t="str">
        <f>Weging!B32</f>
        <v>Bord/projectie</v>
      </c>
      <c r="D41" s="36"/>
      <c r="E41" s="37">
        <f>IF(AND(B$41&lt;&gt;"",D41&lt;&gt;""),IF(B$41&gt;D41,D41,B$41),IF(OR(B$41&lt;&gt;"",D41&lt;&gt;""),IF(B$41="",D41,IF(D41="",B$41,Minimum)),Minimum))</f>
        <v>0.01</v>
      </c>
      <c r="F41" s="38">
        <f>ROUND(WaardeP1/Weging!$C$44*Weging!C32/105,0)*100</f>
        <v>41400</v>
      </c>
      <c r="G41" s="39">
        <f>(100%+E41)*F41</f>
        <v>41814</v>
      </c>
    </row>
    <row r="42" spans="1:7" x14ac:dyDescent="0.3">
      <c r="A42" s="40"/>
      <c r="C42" s="24" t="str">
        <f>Weging!B33</f>
        <v>Randapparatuur</v>
      </c>
      <c r="D42" s="41"/>
      <c r="E42" s="24">
        <f>IF(AND(B$41&lt;&gt;"",D42&lt;&gt;""),IF(B$41&gt;D42,D42,B$41),IF(OR(B$41&lt;&gt;"",D42&lt;&gt;""),IF(B$41="",D42,IF(D42="",B$41,Minimum)),Minimum))</f>
        <v>0.01</v>
      </c>
      <c r="F42" s="42">
        <f>ROUND(WaardeP1/Weging!$C$44*Weging!C33/105,0)*100</f>
        <v>24900</v>
      </c>
      <c r="G42" s="43">
        <f>(100%+E42)*F42</f>
        <v>25149</v>
      </c>
    </row>
    <row r="43" spans="1:7" x14ac:dyDescent="0.3">
      <c r="A43" s="40"/>
      <c r="C43" s="24" t="str">
        <f>Weging!B34</f>
        <v>Materiaal</v>
      </c>
      <c r="D43" s="41"/>
      <c r="E43" s="24">
        <f>IF(AND(B$41&lt;&gt;"",D43&lt;&gt;""),IF(B$41&gt;D43,D43,B$41),IF(OR(B$41&lt;&gt;"",D43&lt;&gt;""),IF(B$41="",D43,IF(D43="",B$41,Minimum)),Minimum))</f>
        <v>0.01</v>
      </c>
      <c r="F43" s="42">
        <f>ROUND(WaardeP1/Weging!$C$44*Weging!C34/105,0)*100</f>
        <v>8300</v>
      </c>
      <c r="G43" s="43">
        <f t="shared" ref="G43:G44" si="6">(100%+E43)*F43</f>
        <v>8383</v>
      </c>
    </row>
    <row r="44" spans="1:7" x14ac:dyDescent="0.3">
      <c r="A44" s="44"/>
      <c r="B44" s="23"/>
      <c r="C44" s="45" t="str">
        <f>Weging!B35</f>
        <v>Overig</v>
      </c>
      <c r="D44" s="46"/>
      <c r="E44" s="45">
        <f>IF(AND(B$41&lt;&gt;"",D44&lt;&gt;""),IF(B$41&gt;D44,D44,B$41),IF(OR(B$41&lt;&gt;"",D44&lt;&gt;""),IF(B$41="",D44,IF(D44="",B$41,Minimum)),Minimum))</f>
        <v>0.01</v>
      </c>
      <c r="F44" s="47">
        <f>ROUND(WaardeP1/Weging!$C$44*Weging!C35/105,0)*100</f>
        <v>8300</v>
      </c>
      <c r="G44" s="48">
        <f t="shared" si="6"/>
        <v>8383</v>
      </c>
    </row>
    <row r="45" spans="1:7" x14ac:dyDescent="0.3">
      <c r="A45" s="35" t="str">
        <f>Weging!A36</f>
        <v>Overige merken</v>
      </c>
      <c r="B45" s="36"/>
      <c r="C45" s="37" t="str">
        <f>Weging!B36</f>
        <v>Bord/projectie</v>
      </c>
      <c r="D45" s="36"/>
      <c r="E45" s="37">
        <f>IF(AND(B$45&lt;&gt;"",D45&lt;&gt;""),IF(B$45&gt;D45,D45,B$45),IF(OR(B$45&lt;&gt;"",D45&lt;&gt;""),IF(B$45="",D45,IF(D45="",B$45,Minimum)),Minimum))</f>
        <v>0.01</v>
      </c>
      <c r="F45" s="38">
        <f>ROUND(WaardeP1/Weging!$C$44*Weging!C36/105,0)*100</f>
        <v>13800</v>
      </c>
      <c r="G45" s="39">
        <f>(100%+E45)*F45</f>
        <v>13938</v>
      </c>
    </row>
    <row r="46" spans="1:7" x14ac:dyDescent="0.3">
      <c r="A46" s="40"/>
      <c r="C46" s="24" t="str">
        <f>Weging!B37</f>
        <v>Randapparatuur</v>
      </c>
      <c r="D46" s="41"/>
      <c r="E46" s="24">
        <f>IF(AND(B$45&lt;&gt;"",D46&lt;&gt;""),IF(B$45&gt;D46,D46,B$45),IF(OR(B$45&lt;&gt;"",D46&lt;&gt;""),IF(B$45="",D46,IF(D46="",B$45,Minimum)),Minimum))</f>
        <v>0.01</v>
      </c>
      <c r="F46" s="42">
        <f>ROUND(WaardeP1/Weging!$C$44*Weging!C37/105,0)*100</f>
        <v>8300</v>
      </c>
      <c r="G46" s="43">
        <f>(100%+E46)*F46</f>
        <v>8383</v>
      </c>
    </row>
    <row r="47" spans="1:7" x14ac:dyDescent="0.3">
      <c r="A47" s="40"/>
      <c r="C47" s="24" t="str">
        <f>Weging!B38</f>
        <v>Materiaal</v>
      </c>
      <c r="D47" s="41"/>
      <c r="E47" s="24">
        <f>IF(AND(B$45&lt;&gt;"",D47&lt;&gt;""),IF(B$45&gt;D47,D47,B$45),IF(OR(B$45&lt;&gt;"",D47&lt;&gt;""),IF(B$45="",D47,IF(D47="",B$45,Minimum)),Minimum))</f>
        <v>0.01</v>
      </c>
      <c r="F47" s="42">
        <f>ROUND(WaardeP1/Weging!$C$44*Weging!C38/105,0)*100</f>
        <v>2800</v>
      </c>
      <c r="G47" s="43">
        <f t="shared" ref="G47:G48" si="7">(100%+E47)*F47</f>
        <v>2828</v>
      </c>
    </row>
    <row r="48" spans="1:7" x14ac:dyDescent="0.3">
      <c r="A48" s="44"/>
      <c r="B48" s="23"/>
      <c r="C48" s="45" t="str">
        <f>Weging!B39</f>
        <v>Overig</v>
      </c>
      <c r="D48" s="46"/>
      <c r="E48" s="45">
        <f>IF(AND(B$45&lt;&gt;"",D48&lt;&gt;""),IF(B$45&gt;D48,D48,B$45),IF(OR(B$45&lt;&gt;"",D48&lt;&gt;""),IF(B$45="",D48,IF(D48="",B$45,Minimum)),Minimum))</f>
        <v>0.01</v>
      </c>
      <c r="F48" s="47">
        <f>ROUND(WaardeP1/Weging!$C$44*Weging!C39/105,0)*100</f>
        <v>2800</v>
      </c>
      <c r="G48" s="48">
        <f t="shared" si="7"/>
        <v>2828</v>
      </c>
    </row>
    <row r="49" spans="1:7" x14ac:dyDescent="0.3">
      <c r="F49" s="42"/>
    </row>
    <row r="50" spans="1:7" ht="15.6" x14ac:dyDescent="0.3">
      <c r="F50" s="49" t="s">
        <v>66</v>
      </c>
      <c r="G50" s="50">
        <f>SUM(G17:G49)</f>
        <v>697405</v>
      </c>
    </row>
    <row r="52" spans="1:7" ht="19.95" customHeight="1" x14ac:dyDescent="0.3">
      <c r="A52" s="51" t="s">
        <v>67</v>
      </c>
      <c r="B52" s="53"/>
      <c r="C52" s="53"/>
      <c r="D52" s="53"/>
    </row>
    <row r="53" spans="1:7" ht="19.95" customHeight="1" x14ac:dyDescent="0.3">
      <c r="A53" s="51" t="s">
        <v>68</v>
      </c>
      <c r="B53" s="53"/>
      <c r="C53" s="53"/>
      <c r="D53" s="53"/>
    </row>
    <row r="54" spans="1:7" ht="136.94999999999999" customHeight="1" x14ac:dyDescent="0.3">
      <c r="A54" s="52" t="s">
        <v>69</v>
      </c>
      <c r="B54" s="54"/>
      <c r="C54" s="54"/>
      <c r="D54" s="54"/>
    </row>
  </sheetData>
  <sheetProtection algorithmName="SHA-512" hashValue="xFhN6ZZ+9DGtUK964k/BKn2I0RC61Q6Jo9bV+6WThouCcvDkCsK1PJ1iXk/gSqRugd+FHaMPRxDk/4Fnde7oFQ==" saltValue="OAOmyk3smTn00aGFIq/mrQ==" spinCount="100000" sheet="1" objects="1" scenarios="1"/>
  <mergeCells count="3">
    <mergeCell ref="B52:D52"/>
    <mergeCell ref="B53:D53"/>
    <mergeCell ref="B54:D54"/>
  </mergeCells>
  <dataValidations count="1">
    <dataValidation type="decimal" allowBlank="1" showInputMessage="1" showErrorMessage="1" prompt="Voer een percentage in groter of gelijk aan 0%" sqref="D17:D48 B45 B41 B37 B33 B29 B25 B21 B17" xr:uid="{01C031A8-6CF1-427D-8180-D868D6D1B1AC}">
      <formula1>0</formula1>
      <formula2>1000</formula2>
    </dataValidation>
  </dataValidations>
  <pageMargins left="0.31496062992125984" right="0.31496062992125984" top="0.74803149606299213" bottom="0.74803149606299213" header="0.31496062992125984" footer="0.31496062992125984"/>
  <pageSetup paperSize="9" scale="7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7F025-747C-45A2-B370-8B1CD36E60AB}">
  <sheetPr>
    <pageSetUpPr fitToPage="1"/>
  </sheetPr>
  <dimension ref="A1:H57"/>
  <sheetViews>
    <sheetView zoomScaleNormal="100" workbookViewId="0"/>
  </sheetViews>
  <sheetFormatPr defaultColWidth="8.88671875" defaultRowHeight="14.4" x14ac:dyDescent="0.3"/>
  <cols>
    <col min="1" max="1" width="16.6640625" style="18" customWidth="1"/>
    <col min="2" max="2" width="14.6640625" style="18" customWidth="1"/>
    <col min="3" max="3" width="29.6640625" style="18" customWidth="1"/>
    <col min="4" max="5" width="12.6640625" style="18" customWidth="1"/>
    <col min="6" max="7" width="16.6640625" style="18" customWidth="1"/>
    <col min="8" max="16384" width="8.88671875" style="18"/>
  </cols>
  <sheetData>
    <row r="1" spans="1:8" ht="18" x14ac:dyDescent="0.3">
      <c r="A1" s="17" t="s">
        <v>46</v>
      </c>
      <c r="C1" s="19" t="s">
        <v>1</v>
      </c>
      <c r="G1" s="20" t="str">
        <f>'Perceel1 opslag%'!G1</f>
        <v>versie 1.0</v>
      </c>
    </row>
    <row r="3" spans="1:8" ht="15.6" x14ac:dyDescent="0.3">
      <c r="A3" s="21" t="s">
        <v>4</v>
      </c>
      <c r="B3" s="21" t="s">
        <v>5</v>
      </c>
    </row>
    <row r="5" spans="1:8" x14ac:dyDescent="0.3">
      <c r="A5" s="22" t="s">
        <v>48</v>
      </c>
      <c r="B5" s="23"/>
      <c r="C5" s="23"/>
      <c r="D5" s="23"/>
      <c r="E5" s="23"/>
      <c r="F5" s="23"/>
      <c r="G5" s="23"/>
    </row>
    <row r="6" spans="1:8" x14ac:dyDescent="0.3">
      <c r="A6" s="24" t="s">
        <v>49</v>
      </c>
    </row>
    <row r="7" spans="1:8" x14ac:dyDescent="0.3">
      <c r="A7" s="24" t="s">
        <v>50</v>
      </c>
    </row>
    <row r="8" spans="1:8" x14ac:dyDescent="0.3">
      <c r="A8" s="24" t="s">
        <v>51</v>
      </c>
    </row>
    <row r="9" spans="1:8" x14ac:dyDescent="0.3">
      <c r="A9" s="24" t="s">
        <v>52</v>
      </c>
    </row>
    <row r="10" spans="1:8" x14ac:dyDescent="0.3">
      <c r="A10" s="24" t="s">
        <v>53</v>
      </c>
    </row>
    <row r="11" spans="1:8" x14ac:dyDescent="0.3">
      <c r="A11" s="24" t="s">
        <v>54</v>
      </c>
    </row>
    <row r="12" spans="1:8" x14ac:dyDescent="0.3">
      <c r="A12" s="24" t="s">
        <v>55</v>
      </c>
    </row>
    <row r="13" spans="1:8" x14ac:dyDescent="0.3">
      <c r="A13" s="24" t="s">
        <v>56</v>
      </c>
    </row>
    <row r="14" spans="1:8" x14ac:dyDescent="0.3">
      <c r="F14" s="25" t="s">
        <v>57</v>
      </c>
      <c r="G14" s="25" t="s">
        <v>57</v>
      </c>
    </row>
    <row r="15" spans="1:8" x14ac:dyDescent="0.3">
      <c r="A15" s="26"/>
      <c r="B15" s="27" t="s">
        <v>41</v>
      </c>
      <c r="C15" s="28" t="s">
        <v>58</v>
      </c>
      <c r="D15" s="27" t="s">
        <v>42</v>
      </c>
      <c r="E15" s="27" t="s">
        <v>59</v>
      </c>
      <c r="F15" s="27" t="s">
        <v>60</v>
      </c>
      <c r="G15" s="29" t="s">
        <v>61</v>
      </c>
      <c r="H15" s="30"/>
    </row>
    <row r="16" spans="1:8" x14ac:dyDescent="0.3">
      <c r="A16" s="31" t="s">
        <v>41</v>
      </c>
      <c r="B16" s="32" t="s">
        <v>62</v>
      </c>
      <c r="C16" s="33" t="s">
        <v>63</v>
      </c>
      <c r="D16" s="32" t="s">
        <v>62</v>
      </c>
      <c r="E16" s="32" t="s">
        <v>62</v>
      </c>
      <c r="F16" s="32" t="s">
        <v>64</v>
      </c>
      <c r="G16" s="34" t="s">
        <v>65</v>
      </c>
      <c r="H16" s="30"/>
    </row>
    <row r="17" spans="1:7" x14ac:dyDescent="0.3">
      <c r="A17" s="35" t="str">
        <f>Weging!E8</f>
        <v>Dell</v>
      </c>
      <c r="B17" s="36"/>
      <c r="C17" s="37" t="str">
        <f>Weging!F8</f>
        <v>Desktop/laptop</v>
      </c>
      <c r="D17" s="36"/>
      <c r="E17" s="37">
        <f>IF(AND(B$17&lt;&gt;"",D17&lt;&gt;""),IF(B$17&gt;D17,D17,B$17),IF(OR(B$17&lt;&gt;"",D17&lt;&gt;""),IF(B$17="",D17,IF(D17="",B$17,Minimum)),Minimum))</f>
        <v>0.01</v>
      </c>
      <c r="F17" s="38">
        <f>ROUND(WaardeP2/Weging!$G$44*Weging!G8/105,0)*100</f>
        <v>76500</v>
      </c>
      <c r="G17" s="39">
        <f>(100%+E17)*F17</f>
        <v>77265</v>
      </c>
    </row>
    <row r="18" spans="1:7" x14ac:dyDescent="0.3">
      <c r="A18" s="40"/>
      <c r="C18" s="24" t="str">
        <f>Weging!F9</f>
        <v>Netwerkcomponenten</v>
      </c>
      <c r="D18" s="41"/>
      <c r="E18" s="24">
        <f>IF(AND(B$17&lt;&gt;"",D18&lt;&gt;""),IF(B$17&gt;D18,D18,B$17),IF(OR(B$17&lt;&gt;"",D18&lt;&gt;""),IF(B$17="",D18,IF(D18="",B$17,Minimum)),Minimum))</f>
        <v>0.01</v>
      </c>
      <c r="F18" s="42">
        <f>ROUND(WaardeP2/Weging!$G$44*Weging!G9/105,0)*100</f>
        <v>51000</v>
      </c>
      <c r="G18" s="43">
        <f t="shared" ref="G18:G51" si="0">(100%+E18)*F18</f>
        <v>51510</v>
      </c>
    </row>
    <row r="19" spans="1:7" x14ac:dyDescent="0.3">
      <c r="A19" s="40"/>
      <c r="C19" s="24" t="str">
        <f>Weging!F10</f>
        <v>Tablet</v>
      </c>
      <c r="D19" s="41"/>
      <c r="E19" s="24">
        <f>IF(AND(B$17&lt;&gt;"",D19&lt;&gt;""),IF(B$17&gt;D19,D19,B$17),IF(OR(B$17&lt;&gt;"",D19&lt;&gt;""),IF(B$17="",D19,IF(D19="",B$17,Minimum)),Minimum))</f>
        <v>0.01</v>
      </c>
      <c r="F19" s="42">
        <f>ROUND(WaardeP2/Weging!$G$44*Weging!G10/105,0)*100</f>
        <v>25500</v>
      </c>
      <c r="G19" s="43">
        <f t="shared" si="0"/>
        <v>25755</v>
      </c>
    </row>
    <row r="20" spans="1:7" x14ac:dyDescent="0.3">
      <c r="A20" s="40"/>
      <c r="C20" s="24" t="str">
        <f>Weging!F11</f>
        <v>Beeldschermen</v>
      </c>
      <c r="D20" s="41"/>
      <c r="E20" s="24">
        <f>IF(AND(B$17&lt;&gt;"",D20&lt;&gt;""),IF(B$17&gt;D20,D20,B$17),IF(OR(B$17&lt;&gt;"",D20&lt;&gt;""),IF(B$17="",D20,IF(D20="",B$17,Minimum)),Minimum))</f>
        <v>0.01</v>
      </c>
      <c r="F20" s="42">
        <f>ROUND(WaardeP2/Weging!$G$44*Weging!G11/105,0)*100</f>
        <v>12800</v>
      </c>
      <c r="G20" s="43">
        <f t="shared" si="0"/>
        <v>12928</v>
      </c>
    </row>
    <row r="21" spans="1:7" x14ac:dyDescent="0.3">
      <c r="A21" s="44"/>
      <c r="B21" s="23"/>
      <c r="C21" s="45" t="str">
        <f>Weging!F12</f>
        <v>Accessoires</v>
      </c>
      <c r="D21" s="46"/>
      <c r="E21" s="45">
        <f>IF(AND(B$17&lt;&gt;"",D21&lt;&gt;""),IF(B$17&gt;D21,D21,B$17),IF(OR(B$17&lt;&gt;"",D21&lt;&gt;""),IF(B$17="",D21,IF(D21="",B$17,Minimum)),Minimum))</f>
        <v>0.01</v>
      </c>
      <c r="F21" s="47">
        <f>ROUND(WaardeP2/Weging!$G$44*Weging!G12/105,0)*100</f>
        <v>12800</v>
      </c>
      <c r="G21" s="48">
        <f t="shared" si="0"/>
        <v>12928</v>
      </c>
    </row>
    <row r="22" spans="1:7" x14ac:dyDescent="0.3">
      <c r="A22" s="35" t="str">
        <f>Weging!E13</f>
        <v>HP</v>
      </c>
      <c r="B22" s="36"/>
      <c r="C22" s="37" t="str">
        <f>Weging!F13</f>
        <v>Desktop/laptop</v>
      </c>
      <c r="D22" s="36"/>
      <c r="E22" s="37">
        <f>IF(AND(B$22&lt;&gt;"",D22&lt;&gt;""),IF(B$22&gt;D22,D22,B$22),IF(OR(B$22&lt;&gt;"",D22&lt;&gt;""),IF(B$22="",D22,IF(D22="",B$22,Minimum)),Minimum))</f>
        <v>0.01</v>
      </c>
      <c r="F22" s="38">
        <f>ROUND(WaardeP2/Weging!$G$44*Weging!G13/105,0)*100</f>
        <v>76500</v>
      </c>
      <c r="G22" s="39">
        <f t="shared" si="0"/>
        <v>77265</v>
      </c>
    </row>
    <row r="23" spans="1:7" x14ac:dyDescent="0.3">
      <c r="A23" s="40"/>
      <c r="C23" s="24" t="str">
        <f>Weging!F14</f>
        <v>Netwerkcomponenten</v>
      </c>
      <c r="D23" s="41"/>
      <c r="E23" s="24">
        <f>IF(AND(B$22&lt;&gt;"",D23&lt;&gt;""),IF(B$22&gt;D23,D23,B$22),IF(OR(B$22&lt;&gt;"",D23&lt;&gt;""),IF(B$22="",D23,IF(D23="",B$22,Minimum)),Minimum))</f>
        <v>0.01</v>
      </c>
      <c r="F23" s="42">
        <f>ROUND(WaardeP2/Weging!$G$44*Weging!G14/105,0)*100</f>
        <v>51000</v>
      </c>
      <c r="G23" s="43">
        <f t="shared" si="0"/>
        <v>51510</v>
      </c>
    </row>
    <row r="24" spans="1:7" x14ac:dyDescent="0.3">
      <c r="A24" s="40"/>
      <c r="C24" s="24" t="str">
        <f>Weging!F15</f>
        <v>Tablet</v>
      </c>
      <c r="D24" s="41"/>
      <c r="E24" s="24">
        <f>IF(AND(B$22&lt;&gt;"",D24&lt;&gt;""),IF(B$22&gt;D24,D24,B$22),IF(OR(B$22&lt;&gt;"",D24&lt;&gt;""),IF(B$22="",D24,IF(D24="",B$22,Minimum)),Minimum))</f>
        <v>0.01</v>
      </c>
      <c r="F24" s="42">
        <f>ROUND(WaardeP2/Weging!$G$44*Weging!G15/105,0)*100</f>
        <v>25500</v>
      </c>
      <c r="G24" s="43">
        <f t="shared" si="0"/>
        <v>25755</v>
      </c>
    </row>
    <row r="25" spans="1:7" x14ac:dyDescent="0.3">
      <c r="A25" s="40"/>
      <c r="C25" s="24" t="str">
        <f>Weging!F16</f>
        <v>Beeldschermen</v>
      </c>
      <c r="D25" s="41"/>
      <c r="E25" s="24">
        <f>IF(AND(B$22&lt;&gt;"",D25&lt;&gt;""),IF(B$22&gt;D25,D25,B$22),IF(OR(B$22&lt;&gt;"",D25&lt;&gt;""),IF(B$22="",D25,IF(D25="",B$22,Minimum)),Minimum))</f>
        <v>0.01</v>
      </c>
      <c r="F25" s="42">
        <f>ROUND(WaardeP2/Weging!$G$44*Weging!G16/105,0)*100</f>
        <v>12800</v>
      </c>
      <c r="G25" s="43">
        <f t="shared" si="0"/>
        <v>12928</v>
      </c>
    </row>
    <row r="26" spans="1:7" x14ac:dyDescent="0.3">
      <c r="A26" s="44"/>
      <c r="B26" s="23"/>
      <c r="C26" s="45" t="str">
        <f>Weging!F17</f>
        <v>Accessoires</v>
      </c>
      <c r="D26" s="46"/>
      <c r="E26" s="45">
        <f>IF(AND(B$22&lt;&gt;"",D26&lt;&gt;""),IF(B$22&gt;D26,D26,B$22),IF(OR(B$22&lt;&gt;"",D26&lt;&gt;""),IF(B$22="",D26,IF(D26="",B$22,Minimum)),Minimum))</f>
        <v>0.01</v>
      </c>
      <c r="F26" s="47">
        <f>ROUND(WaardeP2/Weging!$G$44*Weging!G17/105,0)*100</f>
        <v>12800</v>
      </c>
      <c r="G26" s="48">
        <f t="shared" si="0"/>
        <v>12928</v>
      </c>
    </row>
    <row r="27" spans="1:7" x14ac:dyDescent="0.3">
      <c r="A27" s="35" t="str">
        <f>Weging!E18</f>
        <v>Lenovo</v>
      </c>
      <c r="B27" s="36"/>
      <c r="C27" s="37" t="str">
        <f>Weging!F18</f>
        <v>Desktop/laptop</v>
      </c>
      <c r="D27" s="36"/>
      <c r="E27" s="37">
        <f>IF(AND(B$27&lt;&gt;"",D27&lt;&gt;""),IF(B$27&gt;D27,D27,B$27),IF(OR(B$27&lt;&gt;"",D27&lt;&gt;""),IF(B$27="",D27,IF(D27="",B$27,Minimum)),Minimum))</f>
        <v>0.01</v>
      </c>
      <c r="F27" s="38">
        <f>ROUND(WaardeP2/Weging!$G$44*Weging!G18/105,0)*100</f>
        <v>76500</v>
      </c>
      <c r="G27" s="39">
        <f t="shared" si="0"/>
        <v>77265</v>
      </c>
    </row>
    <row r="28" spans="1:7" x14ac:dyDescent="0.3">
      <c r="A28" s="40"/>
      <c r="C28" s="24" t="str">
        <f>Weging!F19</f>
        <v>Netwerkcomponenten</v>
      </c>
      <c r="D28" s="41"/>
      <c r="E28" s="24">
        <f>IF(AND(B$27&lt;&gt;"",D28&lt;&gt;""),IF(B$27&gt;D28,D28,B$27),IF(OR(B$27&lt;&gt;"",D28&lt;&gt;""),IF(B$27="",D28,IF(D28="",B$27,Minimum)),Minimum))</f>
        <v>0.01</v>
      </c>
      <c r="F28" s="42">
        <f>ROUND(WaardeP2/Weging!$G$44*Weging!G19/105,0)*100</f>
        <v>51000</v>
      </c>
      <c r="G28" s="43">
        <f t="shared" si="0"/>
        <v>51510</v>
      </c>
    </row>
    <row r="29" spans="1:7" x14ac:dyDescent="0.3">
      <c r="A29" s="40"/>
      <c r="C29" s="24" t="str">
        <f>Weging!F20</f>
        <v>Tablet</v>
      </c>
      <c r="D29" s="41"/>
      <c r="E29" s="24">
        <f>IF(AND(B$27&lt;&gt;"",D29&lt;&gt;""),IF(B$27&gt;D29,D29,B$27),IF(OR(B$27&lt;&gt;"",D29&lt;&gt;""),IF(B$27="",D29,IF(D29="",B$27,Minimum)),Minimum))</f>
        <v>0.01</v>
      </c>
      <c r="F29" s="42">
        <f>ROUND(WaardeP2/Weging!$G$44*Weging!G20/105,0)*100</f>
        <v>25500</v>
      </c>
      <c r="G29" s="43">
        <f t="shared" si="0"/>
        <v>25755</v>
      </c>
    </row>
    <row r="30" spans="1:7" x14ac:dyDescent="0.3">
      <c r="A30" s="40"/>
      <c r="C30" s="24" t="str">
        <f>Weging!F21</f>
        <v>Beeldschermen</v>
      </c>
      <c r="D30" s="41"/>
      <c r="E30" s="24">
        <f>IF(AND(B$27&lt;&gt;"",D30&lt;&gt;""),IF(B$27&gt;D30,D30,B$27),IF(OR(B$27&lt;&gt;"",D30&lt;&gt;""),IF(B$27="",D30,IF(D30="",B$27,Minimum)),Minimum))</f>
        <v>0.01</v>
      </c>
      <c r="F30" s="42">
        <f>ROUND(WaardeP2/Weging!$G$44*Weging!G21/105,0)*100</f>
        <v>12800</v>
      </c>
      <c r="G30" s="43">
        <f t="shared" si="0"/>
        <v>12928</v>
      </c>
    </row>
    <row r="31" spans="1:7" x14ac:dyDescent="0.3">
      <c r="A31" s="44"/>
      <c r="B31" s="23"/>
      <c r="C31" s="45" t="str">
        <f>Weging!F22</f>
        <v>Accessoires</v>
      </c>
      <c r="D31" s="46"/>
      <c r="E31" s="45">
        <f>IF(AND(B$27&lt;&gt;"",D31&lt;&gt;""),IF(B$27&gt;D31,D31,B$27),IF(OR(B$27&lt;&gt;"",D31&lt;&gt;""),IF(B$27="",D31,IF(D31="",B$27,Minimum)),Minimum))</f>
        <v>0.01</v>
      </c>
      <c r="F31" s="47">
        <f>ROUND(WaardeP2/Weging!$G$44*Weging!G22/105,0)*100</f>
        <v>12800</v>
      </c>
      <c r="G31" s="48">
        <f t="shared" si="0"/>
        <v>12928</v>
      </c>
    </row>
    <row r="32" spans="1:7" x14ac:dyDescent="0.3">
      <c r="A32" s="35" t="str">
        <f>Weging!E23</f>
        <v>Acer</v>
      </c>
      <c r="B32" s="36"/>
      <c r="C32" s="37" t="str">
        <f>Weging!F23</f>
        <v>Desktop/laptop</v>
      </c>
      <c r="D32" s="36"/>
      <c r="E32" s="37">
        <f>IF(AND(B$32&lt;&gt;"",D32&lt;&gt;""),IF(B$32&gt;D32,D32,B$32),IF(OR(B$32&lt;&gt;"",D32&lt;&gt;""),IF(B$32="",D32,IF(D32="",B$32,Minimum)),Minimum))</f>
        <v>0.01</v>
      </c>
      <c r="F32" s="38">
        <f>ROUND(WaardeP2/Weging!$G$44*Weging!G23/105,0)*100</f>
        <v>45900</v>
      </c>
      <c r="G32" s="39">
        <f t="shared" si="0"/>
        <v>46359</v>
      </c>
    </row>
    <row r="33" spans="1:7" x14ac:dyDescent="0.3">
      <c r="A33" s="40"/>
      <c r="C33" s="24" t="str">
        <f>Weging!F24</f>
        <v>Netwerkcomponenten</v>
      </c>
      <c r="D33" s="41"/>
      <c r="E33" s="24">
        <f>IF(AND(B$32&lt;&gt;"",D33&lt;&gt;""),IF(B$32&gt;D33,D33,B$32),IF(OR(B$32&lt;&gt;"",D33&lt;&gt;""),IF(B$32="",D33,IF(D33="",B$32,Minimum)),Minimum))</f>
        <v>0.01</v>
      </c>
      <c r="F33" s="42">
        <f>ROUND(WaardeP2/Weging!$G$44*Weging!G24/105,0)*100</f>
        <v>30600</v>
      </c>
      <c r="G33" s="43">
        <f t="shared" si="0"/>
        <v>30906</v>
      </c>
    </row>
    <row r="34" spans="1:7" x14ac:dyDescent="0.3">
      <c r="A34" s="40"/>
      <c r="C34" s="24" t="str">
        <f>Weging!F25</f>
        <v>Tablet</v>
      </c>
      <c r="D34" s="41"/>
      <c r="E34" s="24">
        <f>IF(AND(B$32&lt;&gt;"",D34&lt;&gt;""),IF(B$32&gt;D34,D34,B$32),IF(OR(B$32&lt;&gt;"",D34&lt;&gt;""),IF(B$32="",D34,IF(D34="",B$32,Minimum)),Minimum))</f>
        <v>0.01</v>
      </c>
      <c r="F34" s="42">
        <f>ROUND(WaardeP2/Weging!$G$44*Weging!G25/105,0)*100</f>
        <v>15300</v>
      </c>
      <c r="G34" s="43">
        <f t="shared" si="0"/>
        <v>15453</v>
      </c>
    </row>
    <row r="35" spans="1:7" x14ac:dyDescent="0.3">
      <c r="A35" s="40"/>
      <c r="C35" s="24" t="str">
        <f>Weging!F26</f>
        <v>Beeldschermen</v>
      </c>
      <c r="D35" s="41"/>
      <c r="E35" s="24">
        <f>IF(AND(B$32&lt;&gt;"",D35&lt;&gt;""),IF(B$32&gt;D35,D35,B$32),IF(OR(B$32&lt;&gt;"",D35&lt;&gt;""),IF(B$32="",D35,IF(D35="",B$32,Minimum)),Minimum))</f>
        <v>0.01</v>
      </c>
      <c r="F35" s="42">
        <f>ROUND(WaardeP2/Weging!$G$44*Weging!G26/105,0)*100</f>
        <v>7700</v>
      </c>
      <c r="G35" s="43">
        <f t="shared" si="0"/>
        <v>7777</v>
      </c>
    </row>
    <row r="36" spans="1:7" x14ac:dyDescent="0.3">
      <c r="A36" s="44"/>
      <c r="B36" s="23"/>
      <c r="C36" s="45" t="str">
        <f>Weging!F27</f>
        <v>Accessoires</v>
      </c>
      <c r="D36" s="46"/>
      <c r="E36" s="45">
        <f>IF(AND(B$32&lt;&gt;"",D36&lt;&gt;""),IF(B$32&gt;D36,D36,B$32),IF(OR(B$32&lt;&gt;"",D36&lt;&gt;""),IF(B$32="",D36,IF(D36="",B$32,Minimum)),Minimum))</f>
        <v>0.01</v>
      </c>
      <c r="F36" s="47">
        <f>ROUND(WaardeP2/Weging!$G$44*Weging!G27/105,0)*100</f>
        <v>7700</v>
      </c>
      <c r="G36" s="48">
        <f t="shared" si="0"/>
        <v>7777</v>
      </c>
    </row>
    <row r="37" spans="1:7" x14ac:dyDescent="0.3">
      <c r="A37" s="35" t="str">
        <f>Weging!E28</f>
        <v>Apple</v>
      </c>
      <c r="B37" s="36"/>
      <c r="C37" s="37" t="str">
        <f>Weging!F28</f>
        <v>Desktop/laptop</v>
      </c>
      <c r="D37" s="36"/>
      <c r="E37" s="37">
        <f>IF(AND(B$37&lt;&gt;"",D37&lt;&gt;""),IF(B$37&gt;D37,D37,B$37),IF(OR(B$37&lt;&gt;"",D37&lt;&gt;""),IF(B$37="",D37,IF(D37="",B$37,Minimum)),Minimum))</f>
        <v>0.01</v>
      </c>
      <c r="F37" s="38">
        <f>ROUND(WaardeP2/Weging!$G$44*Weging!G28/105,0)*100</f>
        <v>61200</v>
      </c>
      <c r="G37" s="39">
        <f t="shared" si="0"/>
        <v>61812</v>
      </c>
    </row>
    <row r="38" spans="1:7" x14ac:dyDescent="0.3">
      <c r="A38" s="40"/>
      <c r="C38" s="24" t="str">
        <f>Weging!F29</f>
        <v>Netwerkcomponenten</v>
      </c>
      <c r="D38" s="41"/>
      <c r="E38" s="24">
        <f>IF(AND(B$37&lt;&gt;"",D38&lt;&gt;""),IF(B$37&gt;D38,D38,B$37),IF(OR(B$37&lt;&gt;"",D38&lt;&gt;""),IF(B$37="",D38,IF(D38="",B$37,Minimum)),Minimum))</f>
        <v>0.01</v>
      </c>
      <c r="F38" s="42">
        <f>ROUND(WaardeP2/Weging!$G$44*Weging!G29/105,0)*100</f>
        <v>40800</v>
      </c>
      <c r="G38" s="43">
        <f t="shared" si="0"/>
        <v>41208</v>
      </c>
    </row>
    <row r="39" spans="1:7" x14ac:dyDescent="0.3">
      <c r="A39" s="40"/>
      <c r="C39" s="24" t="str">
        <f>Weging!F30</f>
        <v>Tablet</v>
      </c>
      <c r="D39" s="41"/>
      <c r="E39" s="24">
        <f>IF(AND(B$37&lt;&gt;"",D39&lt;&gt;""),IF(B$37&gt;D39,D39,B$37),IF(OR(B$37&lt;&gt;"",D39&lt;&gt;""),IF(B$37="",D39,IF(D39="",B$37,Minimum)),Minimum))</f>
        <v>0.01</v>
      </c>
      <c r="F39" s="42">
        <f>ROUND(WaardeP2/Weging!$G$44*Weging!G30/105,0)*100</f>
        <v>20400</v>
      </c>
      <c r="G39" s="43">
        <f t="shared" si="0"/>
        <v>20604</v>
      </c>
    </row>
    <row r="40" spans="1:7" x14ac:dyDescent="0.3">
      <c r="A40" s="40"/>
      <c r="C40" s="24" t="str">
        <f>Weging!F31</f>
        <v>Beeldschermen</v>
      </c>
      <c r="D40" s="41"/>
      <c r="E40" s="24">
        <f>IF(AND(B$37&lt;&gt;"",D40&lt;&gt;""),IF(B$37&gt;D40,D40,B$37),IF(OR(B$37&lt;&gt;"",D40&lt;&gt;""),IF(B$37="",D40,IF(D40="",B$37,Minimum)),Minimum))</f>
        <v>0.01</v>
      </c>
      <c r="F40" s="42">
        <f>ROUND(WaardeP2/Weging!$G$44*Weging!G31/105,0)*100</f>
        <v>10200</v>
      </c>
      <c r="G40" s="43">
        <f t="shared" si="0"/>
        <v>10302</v>
      </c>
    </row>
    <row r="41" spans="1:7" x14ac:dyDescent="0.3">
      <c r="A41" s="44"/>
      <c r="B41" s="23"/>
      <c r="C41" s="45" t="str">
        <f>Weging!F32</f>
        <v>Accessoires</v>
      </c>
      <c r="D41" s="46"/>
      <c r="E41" s="45">
        <f>IF(AND(B$37&lt;&gt;"",D41&lt;&gt;""),IF(B$37&gt;D41,D41,B$37),IF(OR(B$37&lt;&gt;"",D41&lt;&gt;""),IF(B$37="",D41,IF(D41="",B$37,Minimum)),Minimum))</f>
        <v>0.01</v>
      </c>
      <c r="F41" s="47">
        <f>ROUND(WaardeP2/Weging!$G$44*Weging!G32/105,0)*100</f>
        <v>10200</v>
      </c>
      <c r="G41" s="48">
        <f t="shared" si="0"/>
        <v>10302</v>
      </c>
    </row>
    <row r="42" spans="1:7" x14ac:dyDescent="0.3">
      <c r="A42" s="35" t="str">
        <f>Weging!E33</f>
        <v>Fujitsu</v>
      </c>
      <c r="B42" s="36"/>
      <c r="C42" s="37" t="str">
        <f>Weging!F33</f>
        <v>Desktop/laptop</v>
      </c>
      <c r="D42" s="36"/>
      <c r="E42" s="37">
        <f>IF(AND(B$42&lt;&gt;"",D42&lt;&gt;""),IF(B$42&gt;D42,D42,B$42),IF(OR(B$42&lt;&gt;"",D42&lt;&gt;""),IF(B$42="",D42,IF(D42="",B$42,Minimum)),Minimum))</f>
        <v>0.01</v>
      </c>
      <c r="F42" s="38">
        <f>ROUND(WaardeP2/Weging!$G$44*Weging!G33/105,0)*100</f>
        <v>45900</v>
      </c>
      <c r="G42" s="39">
        <f t="shared" si="0"/>
        <v>46359</v>
      </c>
    </row>
    <row r="43" spans="1:7" x14ac:dyDescent="0.3">
      <c r="A43" s="40"/>
      <c r="C43" s="24" t="str">
        <f>Weging!F34</f>
        <v>Netwerkcomponenten</v>
      </c>
      <c r="D43" s="41"/>
      <c r="E43" s="24">
        <f>IF(AND(B$42&lt;&gt;"",D43&lt;&gt;""),IF(B$42&gt;D43,D43,B$42),IF(OR(B$42&lt;&gt;"",D43&lt;&gt;""),IF(B$42="",D43,IF(D43="",B$42,Minimum)),Minimum))</f>
        <v>0.01</v>
      </c>
      <c r="F43" s="42">
        <f>ROUND(WaardeP2/Weging!$G$44*Weging!G34/105,0)*100</f>
        <v>30600</v>
      </c>
      <c r="G43" s="43">
        <f t="shared" si="0"/>
        <v>30906</v>
      </c>
    </row>
    <row r="44" spans="1:7" x14ac:dyDescent="0.3">
      <c r="A44" s="40"/>
      <c r="C44" s="24" t="str">
        <f>Weging!F35</f>
        <v>Tablet</v>
      </c>
      <c r="D44" s="41"/>
      <c r="E44" s="24">
        <f>IF(AND(B$42&lt;&gt;"",D44&lt;&gt;""),IF(B$42&gt;D44,D44,B$42),IF(OR(B$42&lt;&gt;"",D44&lt;&gt;""),IF(B$42="",D44,IF(D44="",B$42,Minimum)),Minimum))</f>
        <v>0.01</v>
      </c>
      <c r="F44" s="42">
        <f>ROUND(WaardeP2/Weging!$G$44*Weging!G35/105,0)*100</f>
        <v>15300</v>
      </c>
      <c r="G44" s="43">
        <f t="shared" si="0"/>
        <v>15453</v>
      </c>
    </row>
    <row r="45" spans="1:7" x14ac:dyDescent="0.3">
      <c r="A45" s="40"/>
      <c r="C45" s="24" t="str">
        <f>Weging!F36</f>
        <v>Beeldschermen</v>
      </c>
      <c r="D45" s="41"/>
      <c r="E45" s="24">
        <f>IF(AND(B$42&lt;&gt;"",D45&lt;&gt;""),IF(B$42&gt;D45,D45,B$42),IF(OR(B$42&lt;&gt;"",D45&lt;&gt;""),IF(B$42="",D45,IF(D45="",B$42,Minimum)),Minimum))</f>
        <v>0.01</v>
      </c>
      <c r="F45" s="42">
        <f>ROUND(WaardeP2/Weging!$G$44*Weging!G36/105,0)*100</f>
        <v>7700</v>
      </c>
      <c r="G45" s="43">
        <f t="shared" si="0"/>
        <v>7777</v>
      </c>
    </row>
    <row r="46" spans="1:7" x14ac:dyDescent="0.3">
      <c r="A46" s="44"/>
      <c r="B46" s="23"/>
      <c r="C46" s="45" t="str">
        <f>Weging!F37</f>
        <v>Accessoires</v>
      </c>
      <c r="D46" s="46"/>
      <c r="E46" s="45">
        <f>IF(AND(B$42&lt;&gt;"",D46&lt;&gt;""),IF(B$42&gt;D46,D46,B$42),IF(OR(B$42&lt;&gt;"",D46&lt;&gt;""),IF(B$42="",D46,IF(D46="",B$42,Minimum)),Minimum))</f>
        <v>0.01</v>
      </c>
      <c r="F46" s="47">
        <f>ROUND(WaardeP2/Weging!$G$44*Weging!G37/105,0)*100</f>
        <v>7700</v>
      </c>
      <c r="G46" s="48">
        <f t="shared" si="0"/>
        <v>7777</v>
      </c>
    </row>
    <row r="47" spans="1:7" x14ac:dyDescent="0.3">
      <c r="A47" s="35" t="str">
        <f>Weging!E38</f>
        <v>Overige merken</v>
      </c>
      <c r="B47" s="36"/>
      <c r="C47" s="37" t="str">
        <f>Weging!F38</f>
        <v>Desktop/laptop</v>
      </c>
      <c r="D47" s="36"/>
      <c r="E47" s="37">
        <f>IF(AND(B$47&lt;&gt;"",D47&lt;&gt;""),IF(B$47&gt;D47,D47,B$47),IF(OR(B$47&lt;&gt;"",D47&lt;&gt;""),IF(B$47="",D47,IF(D47="",B$47,Minimum)),Minimum))</f>
        <v>0.01</v>
      </c>
      <c r="F47" s="38">
        <f>ROUND(WaardeP2/Weging!$G$44*Weging!G38/105,0)*100</f>
        <v>15300</v>
      </c>
      <c r="G47" s="39">
        <f t="shared" si="0"/>
        <v>15453</v>
      </c>
    </row>
    <row r="48" spans="1:7" x14ac:dyDescent="0.3">
      <c r="A48" s="40"/>
      <c r="C48" s="24" t="str">
        <f>Weging!F39</f>
        <v>Netwerkcomponenten</v>
      </c>
      <c r="D48" s="41"/>
      <c r="E48" s="24">
        <f>IF(AND(B$47&lt;&gt;"",D48&lt;&gt;""),IF(B$47&gt;D48,D48,B$47),IF(OR(B$47&lt;&gt;"",D48&lt;&gt;""),IF(B$47="",D48,IF(D48="",B$47,Minimum)),Minimum))</f>
        <v>0.01</v>
      </c>
      <c r="F48" s="42">
        <f>ROUND(WaardeP2/Weging!$G$44*Weging!G39/105,0)*100</f>
        <v>10200</v>
      </c>
      <c r="G48" s="43">
        <f t="shared" si="0"/>
        <v>10302</v>
      </c>
    </row>
    <row r="49" spans="1:7" x14ac:dyDescent="0.3">
      <c r="A49" s="40"/>
      <c r="C49" s="24" t="str">
        <f>Weging!F40</f>
        <v>Tablet</v>
      </c>
      <c r="D49" s="41"/>
      <c r="E49" s="24">
        <f>IF(AND(B$47&lt;&gt;"",D49&lt;&gt;""),IF(B$47&gt;D49,D49,B$47),IF(OR(B$47&lt;&gt;"",D49&lt;&gt;""),IF(B$47="",D49,IF(D49="",B$47,Minimum)),Minimum))</f>
        <v>0.01</v>
      </c>
      <c r="F49" s="42">
        <f>ROUND(WaardeP2/Weging!$G$44*Weging!G40/105,0)*100</f>
        <v>5100</v>
      </c>
      <c r="G49" s="43">
        <f t="shared" si="0"/>
        <v>5151</v>
      </c>
    </row>
    <row r="50" spans="1:7" x14ac:dyDescent="0.3">
      <c r="A50" s="40"/>
      <c r="C50" s="24" t="str">
        <f>Weging!F41</f>
        <v>Beeldschermen</v>
      </c>
      <c r="D50" s="41"/>
      <c r="E50" s="24">
        <f>IF(AND(B$47&lt;&gt;"",D50&lt;&gt;""),IF(B$47&gt;D50,D50,B$47),IF(OR(B$47&lt;&gt;"",D50&lt;&gt;""),IF(B$47="",D50,IF(D50="",B$47,Minimum)),Minimum))</f>
        <v>0.01</v>
      </c>
      <c r="F50" s="42">
        <f>ROUND(WaardeP2/Weging!$G$44*Weging!G41/105,0)*100</f>
        <v>2600</v>
      </c>
      <c r="G50" s="43">
        <f t="shared" si="0"/>
        <v>2626</v>
      </c>
    </row>
    <row r="51" spans="1:7" x14ac:dyDescent="0.3">
      <c r="A51" s="44"/>
      <c r="B51" s="23"/>
      <c r="C51" s="45" t="str">
        <f>Weging!F42</f>
        <v>Accessoires</v>
      </c>
      <c r="D51" s="46"/>
      <c r="E51" s="45">
        <f>IF(AND(B$47&lt;&gt;"",D51&lt;&gt;""),IF(B$47&gt;D51,D51,B$47),IF(OR(B$47&lt;&gt;"",D51&lt;&gt;""),IF(B$47="",D51,IF(D51="",B$47,Minimum)),Minimum))</f>
        <v>0.01</v>
      </c>
      <c r="F51" s="47">
        <f>ROUND(WaardeP2/Weging!$G$44*Weging!G42/105,0)*100</f>
        <v>2600</v>
      </c>
      <c r="G51" s="48">
        <f t="shared" si="0"/>
        <v>2626</v>
      </c>
    </row>
    <row r="52" spans="1:7" x14ac:dyDescent="0.3">
      <c r="F52" s="42"/>
    </row>
    <row r="53" spans="1:7" ht="15.6" x14ac:dyDescent="0.3">
      <c r="F53" s="49" t="s">
        <v>66</v>
      </c>
      <c r="G53" s="50">
        <f>SUM(G17:G52)</f>
        <v>938088</v>
      </c>
    </row>
    <row r="55" spans="1:7" ht="19.95" customHeight="1" x14ac:dyDescent="0.3">
      <c r="A55" s="51" t="s">
        <v>67</v>
      </c>
      <c r="B55" s="53"/>
      <c r="C55" s="53"/>
      <c r="D55" s="53"/>
    </row>
    <row r="56" spans="1:7" ht="19.95" customHeight="1" x14ac:dyDescent="0.3">
      <c r="A56" s="51" t="s">
        <v>68</v>
      </c>
      <c r="B56" s="53"/>
      <c r="C56" s="53"/>
      <c r="D56" s="53"/>
    </row>
    <row r="57" spans="1:7" ht="136.94999999999999" customHeight="1" x14ac:dyDescent="0.3">
      <c r="A57" s="52" t="s">
        <v>69</v>
      </c>
      <c r="B57" s="54"/>
      <c r="C57" s="54"/>
      <c r="D57" s="54"/>
    </row>
  </sheetData>
  <sheetProtection algorithmName="SHA-512" hashValue="xKV20XNg6EvmSRNsrthWFvE2Fo+6+2hrMQJtMl8iHrvy9yl356azyIOqw+ddiReIES1vivUu7Va+qHDkC1lMuA==" saltValue="x9EEWrtCQx1pl1wAHNSOPg==" spinCount="100000" sheet="1" objects="1" scenarios="1"/>
  <mergeCells count="3">
    <mergeCell ref="B55:D55"/>
    <mergeCell ref="B56:D56"/>
    <mergeCell ref="B57:D57"/>
  </mergeCells>
  <dataValidations count="1">
    <dataValidation type="decimal" allowBlank="1" showInputMessage="1" showErrorMessage="1" prompt="Voer een percentage in groter of gelijk aan 0%" sqref="D17:D51 B47 B42 B37 B32 B27 B22 B17" xr:uid="{1E42547A-8197-4AC8-B70E-1BBB2C42B4D8}">
      <formula1>0</formula1>
      <formula2>1000</formula2>
    </dataValidation>
  </dataValidations>
  <pageMargins left="0.31496062992125984" right="0.31496062992125984" top="0.74803149606299213" bottom="0.74803149606299213" header="0.31496062992125984" footer="0.31496062992125984"/>
  <pageSetup paperSize="9" scale="75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F23D95BE7F5246825BCA0E83D56499" ma:contentTypeVersion="8" ma:contentTypeDescription="Een nieuw document maken." ma:contentTypeScope="" ma:versionID="d349450cef8138a632ceb2a2638800cf">
  <xsd:schema xmlns:xsd="http://www.w3.org/2001/XMLSchema" xmlns:xs="http://www.w3.org/2001/XMLSchema" xmlns:p="http://schemas.microsoft.com/office/2006/metadata/properties" xmlns:ns2="f9cf28b0-3525-4693-bcab-ac5a739860ac" targetNamespace="http://schemas.microsoft.com/office/2006/metadata/properties" ma:root="true" ma:fieldsID="92a8aa465d50cfaffb1664177c82d6d3" ns2:_="">
    <xsd:import namespace="f9cf28b0-3525-4693-bcab-ac5a739860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f28b0-3525-4693-bcab-ac5a739860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A3139F-4654-4F09-8B77-641EEDCAC9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B06108-8786-4A4E-B42E-0940A344FB7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D541B2B-7C0F-44E1-B626-975E937619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cf28b0-3525-4693-bcab-ac5a739860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Merken</vt:lpstr>
      <vt:lpstr>Onderdelen</vt:lpstr>
      <vt:lpstr>Weging</vt:lpstr>
      <vt:lpstr>Perceel1 opslag%</vt:lpstr>
      <vt:lpstr>Perceel2 opslag%</vt:lpstr>
    </vt:vector>
  </TitlesOfParts>
  <Manager/>
  <Company>Tempert Consultancy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JanTempert</dc:creator>
  <cp:keywords/>
  <dc:description/>
  <cp:lastModifiedBy>Jan Tempert</cp:lastModifiedBy>
  <cp:revision/>
  <dcterms:created xsi:type="dcterms:W3CDTF">2021-11-11T08:07:28Z</dcterms:created>
  <dcterms:modified xsi:type="dcterms:W3CDTF">2021-12-01T08:49:53Z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0x0101009EF23D95BE7F5246825BCA0E83D56499</vt:lpwstr>
  </property>
</Properties>
</file>