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V\FZ\Inkoop en Verkoop\Projecten\Onderhoud zware voertuigen 2020\Aanbestedingsdocumenten\Tenderned versies\"/>
    </mc:Choice>
  </mc:AlternateContent>
  <xr:revisionPtr revIDLastSave="0" documentId="13_ncr:1_{06EB2BC4-622E-49EA-8AC6-8F6703F5789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Mercedes Benz" sheetId="5" r:id="rId1"/>
    <sheet name="DAF" sheetId="4" r:id="rId2"/>
    <sheet name="MAN" sheetId="3" r:id="rId3"/>
    <sheet name="Volvo" sheetId="2" r:id="rId4"/>
    <sheet name="Iveco" sheetId="6" r:id="rId5"/>
    <sheet name="Scania" sheetId="8" r:id="rId6"/>
    <sheet name="Totaal (inschrijfprijs)" sheetId="1" r:id="rId7"/>
    <sheet name="Samenvatting aantallen" sheetId="7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8" l="1"/>
  <c r="C20" i="6"/>
  <c r="C20" i="2"/>
  <c r="C20" i="3"/>
  <c r="C20" i="4"/>
  <c r="C20" i="5"/>
  <c r="C18" i="8"/>
  <c r="C16" i="8"/>
  <c r="C18" i="6"/>
  <c r="C16" i="6"/>
  <c r="C18" i="2"/>
  <c r="C16" i="2"/>
  <c r="C18" i="3"/>
  <c r="C16" i="3"/>
  <c r="C18" i="4"/>
  <c r="C16" i="4"/>
  <c r="C18" i="5"/>
  <c r="C16" i="5"/>
  <c r="C24" i="8" l="1"/>
  <c r="F23" i="8"/>
  <c r="C24" i="6"/>
  <c r="F23" i="6" s="1"/>
  <c r="C24" i="2"/>
  <c r="F23" i="2" s="1"/>
  <c r="C24" i="3"/>
  <c r="C24" i="4"/>
  <c r="F23" i="4" s="1"/>
  <c r="C24" i="5"/>
  <c r="F23" i="5" s="1"/>
  <c r="I5" i="7"/>
  <c r="I6" i="7"/>
  <c r="I7" i="7"/>
  <c r="I8" i="7"/>
  <c r="I9" i="7"/>
  <c r="I10" i="7"/>
  <c r="I11" i="7"/>
  <c r="I12" i="7"/>
  <c r="I13" i="7"/>
  <c r="I14" i="7"/>
  <c r="I4" i="7"/>
  <c r="F13" i="8"/>
  <c r="D13" i="8"/>
  <c r="F13" i="6"/>
  <c r="D13" i="6"/>
  <c r="E19" i="8"/>
  <c r="F19" i="8" s="1"/>
  <c r="D19" i="8"/>
  <c r="E17" i="8"/>
  <c r="F17" i="8" s="1"/>
  <c r="D17" i="8"/>
  <c r="F16" i="8"/>
  <c r="E15" i="8"/>
  <c r="F15" i="8" s="1"/>
  <c r="D15" i="8"/>
  <c r="F14" i="8"/>
  <c r="D14" i="8"/>
  <c r="F12" i="8"/>
  <c r="D12" i="8"/>
  <c r="F11" i="8"/>
  <c r="D11" i="8"/>
  <c r="F10" i="8"/>
  <c r="D10" i="8"/>
  <c r="F9" i="8"/>
  <c r="D9" i="8"/>
  <c r="F8" i="8"/>
  <c r="D8" i="8"/>
  <c r="F7" i="8"/>
  <c r="D7" i="8"/>
  <c r="F6" i="8"/>
  <c r="D6" i="8"/>
  <c r="F5" i="8"/>
  <c r="D5" i="8"/>
  <c r="F4" i="8"/>
  <c r="D4" i="8"/>
  <c r="F8" i="6"/>
  <c r="D8" i="6"/>
  <c r="F8" i="2"/>
  <c r="D8" i="2"/>
  <c r="F8" i="3"/>
  <c r="D8" i="3"/>
  <c r="F8" i="4"/>
  <c r="D8" i="4"/>
  <c r="F8" i="5"/>
  <c r="D8" i="5"/>
  <c r="F13" i="2"/>
  <c r="D13" i="2"/>
  <c r="F13" i="3"/>
  <c r="D13" i="3"/>
  <c r="D13" i="4"/>
  <c r="F13" i="4"/>
  <c r="F13" i="5"/>
  <c r="D13" i="5"/>
  <c r="E19" i="6"/>
  <c r="F19" i="6" s="1"/>
  <c r="D19" i="6"/>
  <c r="E17" i="6"/>
  <c r="F17" i="6" s="1"/>
  <c r="D17" i="6"/>
  <c r="F16" i="6"/>
  <c r="D15" i="6"/>
  <c r="F14" i="6"/>
  <c r="D14" i="6"/>
  <c r="F12" i="6"/>
  <c r="D12" i="6"/>
  <c r="F11" i="6"/>
  <c r="D11" i="6"/>
  <c r="F10" i="6"/>
  <c r="D10" i="6"/>
  <c r="F9" i="6"/>
  <c r="D9" i="6"/>
  <c r="F7" i="6"/>
  <c r="D7" i="6"/>
  <c r="F6" i="6"/>
  <c r="D6" i="6"/>
  <c r="F5" i="6"/>
  <c r="D5" i="6"/>
  <c r="F4" i="6"/>
  <c r="D4" i="6"/>
  <c r="E19" i="5"/>
  <c r="F19" i="5" s="1"/>
  <c r="D19" i="5"/>
  <c r="E17" i="5"/>
  <c r="F17" i="5" s="1"/>
  <c r="D17" i="5"/>
  <c r="E15" i="5"/>
  <c r="F15" i="5" s="1"/>
  <c r="D15" i="5"/>
  <c r="F14" i="5"/>
  <c r="D14" i="5"/>
  <c r="F12" i="5"/>
  <c r="D12" i="5"/>
  <c r="F11" i="5"/>
  <c r="D11" i="5"/>
  <c r="F10" i="5"/>
  <c r="D10" i="5"/>
  <c r="F9" i="5"/>
  <c r="D9" i="5"/>
  <c r="F7" i="5"/>
  <c r="D7" i="5"/>
  <c r="F6" i="5"/>
  <c r="D6" i="5"/>
  <c r="F5" i="5"/>
  <c r="D5" i="5"/>
  <c r="F4" i="5"/>
  <c r="D4" i="5"/>
  <c r="E19" i="4"/>
  <c r="F19" i="4" s="1"/>
  <c r="D19" i="4"/>
  <c r="E17" i="4"/>
  <c r="F17" i="4" s="1"/>
  <c r="D17" i="4"/>
  <c r="F16" i="4"/>
  <c r="E15" i="4"/>
  <c r="F15" i="4" s="1"/>
  <c r="D15" i="4"/>
  <c r="F14" i="4"/>
  <c r="D14" i="4"/>
  <c r="F12" i="4"/>
  <c r="D12" i="4"/>
  <c r="F11" i="4"/>
  <c r="D11" i="4"/>
  <c r="F10" i="4"/>
  <c r="D10" i="4"/>
  <c r="F9" i="4"/>
  <c r="D9" i="4"/>
  <c r="F7" i="4"/>
  <c r="D7" i="4"/>
  <c r="F6" i="4"/>
  <c r="D6" i="4"/>
  <c r="F5" i="4"/>
  <c r="D5" i="4"/>
  <c r="F4" i="4"/>
  <c r="D4" i="4"/>
  <c r="F23" i="3"/>
  <c r="E19" i="3"/>
  <c r="F19" i="3" s="1"/>
  <c r="D19" i="3"/>
  <c r="E17" i="3"/>
  <c r="F17" i="3" s="1"/>
  <c r="D17" i="3"/>
  <c r="E15" i="3"/>
  <c r="F15" i="3" s="1"/>
  <c r="D15" i="3"/>
  <c r="F14" i="3"/>
  <c r="D14" i="3"/>
  <c r="F12" i="3"/>
  <c r="D12" i="3"/>
  <c r="F11" i="3"/>
  <c r="D11" i="3"/>
  <c r="F10" i="3"/>
  <c r="D10" i="3"/>
  <c r="F9" i="3"/>
  <c r="D9" i="3"/>
  <c r="F7" i="3"/>
  <c r="D7" i="3"/>
  <c r="F6" i="3"/>
  <c r="D6" i="3"/>
  <c r="F5" i="3"/>
  <c r="D5" i="3"/>
  <c r="F4" i="3"/>
  <c r="D4" i="3"/>
  <c r="E19" i="2"/>
  <c r="F19" i="2" s="1"/>
  <c r="D19" i="2"/>
  <c r="E17" i="2"/>
  <c r="F17" i="2" s="1"/>
  <c r="D17" i="2"/>
  <c r="E15" i="2"/>
  <c r="F15" i="2" s="1"/>
  <c r="D15" i="2"/>
  <c r="F14" i="2"/>
  <c r="D14" i="2"/>
  <c r="F12" i="2"/>
  <c r="D12" i="2"/>
  <c r="F11" i="2"/>
  <c r="D11" i="2"/>
  <c r="F10" i="2"/>
  <c r="D10" i="2"/>
  <c r="F9" i="2"/>
  <c r="D9" i="2"/>
  <c r="F7" i="2"/>
  <c r="D7" i="2"/>
  <c r="F6" i="2"/>
  <c r="D6" i="2"/>
  <c r="F5" i="2"/>
  <c r="D5" i="2"/>
  <c r="F4" i="2"/>
  <c r="D4" i="2"/>
  <c r="C18" i="1"/>
  <c r="F23" i="1" l="1"/>
  <c r="F19" i="1"/>
  <c r="F17" i="1"/>
  <c r="F5" i="1"/>
  <c r="F7" i="1"/>
  <c r="F12" i="1"/>
  <c r="F8" i="1"/>
  <c r="F4" i="1"/>
  <c r="F13" i="1"/>
  <c r="F10" i="1"/>
  <c r="F6" i="1"/>
  <c r="F9" i="1"/>
  <c r="F11" i="1"/>
  <c r="F14" i="1"/>
  <c r="F21" i="8"/>
  <c r="F26" i="8" s="1"/>
  <c r="F27" i="8" s="1"/>
  <c r="F28" i="8" s="1"/>
  <c r="E15" i="6"/>
  <c r="F15" i="6" s="1"/>
  <c r="F21" i="6" s="1"/>
  <c r="F26" i="6" s="1"/>
  <c r="F27" i="6" s="1"/>
  <c r="F28" i="6" s="1"/>
  <c r="F16" i="5"/>
  <c r="F21" i="5" s="1"/>
  <c r="F26" i="5" s="1"/>
  <c r="F27" i="5" s="1"/>
  <c r="F28" i="5" s="1"/>
  <c r="F21" i="4"/>
  <c r="F26" i="4" s="1"/>
  <c r="F27" i="4" s="1"/>
  <c r="F28" i="4" s="1"/>
  <c r="F16" i="3"/>
  <c r="F21" i="3" s="1"/>
  <c r="F26" i="3" s="1"/>
  <c r="F27" i="3" s="1"/>
  <c r="F28" i="3" s="1"/>
  <c r="F16" i="2"/>
  <c r="F21" i="2" s="1"/>
  <c r="F26" i="2" s="1"/>
  <c r="F27" i="2" s="1"/>
  <c r="F28" i="2" s="1"/>
  <c r="F30" i="1" l="1"/>
  <c r="F15" i="1"/>
  <c r="C20" i="1"/>
  <c r="C16" i="1"/>
  <c r="F16" i="1" l="1"/>
  <c r="F21" i="1" l="1"/>
  <c r="F26" i="1" s="1"/>
  <c r="F27" i="1" s="1"/>
  <c r="F28" i="1" s="1"/>
</calcChain>
</file>

<file path=xl/sharedStrings.xml><?xml version="1.0" encoding="utf-8"?>
<sst xmlns="http://schemas.openxmlformats.org/spreadsheetml/2006/main" count="271" uniqueCount="49">
  <si>
    <t>Totaal:</t>
  </si>
  <si>
    <t>Alleen groene cellen invullen</t>
  </si>
  <si>
    <t>Prijs per stuk exclusief BTW</t>
  </si>
  <si>
    <t>Prijs per stuk inclusief BTW</t>
  </si>
  <si>
    <t>Verwachte materiaalkosten</t>
  </si>
  <si>
    <t>Aantal uren</t>
  </si>
  <si>
    <t>Aantal uren halen en brengen</t>
  </si>
  <si>
    <t>Opmerking</t>
  </si>
  <si>
    <t>Uitgaand van kosten over 2 jaar</t>
  </si>
  <si>
    <t>Prijs voor reguliere onderhoudsbeurt X beurt vrachtwagenchassis</t>
  </si>
  <si>
    <t>Prijs voor reguliere onderhoudsbeurt Y beurt vrachtwagenchassis</t>
  </si>
  <si>
    <t>Preventief</t>
  </si>
  <si>
    <t>Correctief</t>
  </si>
  <si>
    <t>Aantal (over 2 jaar) meegerekend voor inschrijfprijs</t>
  </si>
  <si>
    <t>Totaal 2 jaar:</t>
  </si>
  <si>
    <t>Incl BTW</t>
  </si>
  <si>
    <t>Incl BTW / jaar</t>
  </si>
  <si>
    <t>Uurtarief onderhoudswerkzaamheden buiten kantoortijden (één tarief)</t>
  </si>
  <si>
    <t>Prijs voor AMTEK Keuring + onderhoud opbouw 
Voertuigtype:  TS met schuiminstallatie</t>
  </si>
  <si>
    <t>Prijs AMTEK Keuring + onderhoud opbouw
Voertuigtype : TS zonder schuiminstallatie</t>
  </si>
  <si>
    <t>Prijs onderhoud en keuring opbouw
Voertuigtype: Haakarmvoertuig zonder kraan</t>
  </si>
  <si>
    <t>Prijs onderhoud en keuring opbouw 
Voertuigtype: Logistiek voertuig en HV-2 (met lier)</t>
  </si>
  <si>
    <t>Prijs voor reguliere onderhoudsbeurt X beurt 
bestelwagen zwaar</t>
  </si>
  <si>
    <t>Prijs voor reguliere onderhoudsbeurt Y beurt
bestelwagen zwaar</t>
  </si>
  <si>
    <t>Prijs onderhoud en keuring opbouw
Voertuigtype: Haakarmvoertuig met kraan</t>
  </si>
  <si>
    <t>Uurtarief onderhoudswerkzaamheden binnen kantoortijden</t>
  </si>
  <si>
    <t>Uurtarief halen en brengen voertuig (bij correctief onderhoud max 1,5 uur, voor preventief inclusief in prijs beurt).</t>
  </si>
  <si>
    <t>IN DEZE VERSIE ZIJN NOG VOORBEELD GETALLEN INGEVULD OM DE BEREKENINGEN TE TESTEN</t>
  </si>
  <si>
    <t>Kortingspercentage onderdelen / materiaal (percentage invullen)</t>
  </si>
  <si>
    <t>Volvo</t>
  </si>
  <si>
    <t>Prijs onderhoud en keuring opbouw
Voertuigtype: Haakarmvoertuig met kraan en bergingslier</t>
  </si>
  <si>
    <t>Inclusief 1 lesvoertuig zwaar (wel onderhoud, geen Amtek)</t>
  </si>
  <si>
    <t>Prijs voor AMTEK Keuring + onderhoud opbouw 
Voertuigtype: Bestelwagen zwaar met schuiminstallatie</t>
  </si>
  <si>
    <t>Mercedes Benz</t>
  </si>
  <si>
    <t>DAF</t>
  </si>
  <si>
    <t>MAN</t>
  </si>
  <si>
    <t>Iveco</t>
  </si>
  <si>
    <t>Scania</t>
  </si>
  <si>
    <t>Telling</t>
  </si>
  <si>
    <t>Samenvatting</t>
  </si>
  <si>
    <t>Prijs totaal excl btw</t>
  </si>
  <si>
    <t>Verwachte materiaalkosten excl BTW</t>
  </si>
  <si>
    <t>Verwachte kosten onderdelen / materiaal</t>
  </si>
  <si>
    <t>Verwachte kosten te betalen aan leverancier voor 2 jaar ex BTW (inschrijfprijs (fictief))</t>
  </si>
  <si>
    <t>Inschrijfprijs offerte</t>
  </si>
  <si>
    <t>Incl BTW 2 jaar</t>
  </si>
  <si>
    <t>Dit tablad niet invullen, vult automatisch</t>
  </si>
  <si>
    <t>Verwachte kosten te betalen aan leverancier voor 2 jaar (fictief))</t>
  </si>
  <si>
    <t>Controle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</si>
</sst>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1F497D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 applyBorder="1"/>
    <xf numFmtId="0" fontId="2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right" vertical="center" wrapText="1"/>
    </xf>
    <xf numFmtId="44" fontId="3" fillId="3" borderId="1" xfId="1" applyFont="1" applyFill="1" applyBorder="1" applyAlignment="1">
      <alignment horizontal="justify" vertical="center" wrapText="1"/>
    </xf>
    <xf numFmtId="44" fontId="3" fillId="4" borderId="1" xfId="1" applyFont="1" applyFill="1" applyBorder="1" applyAlignment="1">
      <alignment horizontal="justify" vertical="center" wrapText="1"/>
    </xf>
    <xf numFmtId="0" fontId="0" fillId="0" borderId="0" xfId="0" applyFill="1" applyBorder="1"/>
    <xf numFmtId="0" fontId="4" fillId="0" borderId="0" xfId="0" applyFont="1"/>
    <xf numFmtId="44" fontId="3" fillId="7" borderId="1" xfId="1" applyFont="1" applyFill="1" applyBorder="1" applyAlignment="1">
      <alignment horizontal="justify" vertical="center" wrapText="1"/>
    </xf>
    <xf numFmtId="164" fontId="3" fillId="3" borderId="1" xfId="1" applyNumberFormat="1" applyFont="1" applyFill="1" applyBorder="1" applyAlignment="1">
      <alignment horizontal="justify" vertical="center" wrapText="1"/>
    </xf>
    <xf numFmtId="1" fontId="3" fillId="4" borderId="2" xfId="1" applyNumberFormat="1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0" fillId="2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44" fontId="3" fillId="4" borderId="1" xfId="1" applyFont="1" applyFill="1" applyBorder="1" applyAlignment="1">
      <alignment horizontal="center" vertical="center" wrapText="1"/>
    </xf>
    <xf numFmtId="9" fontId="3" fillId="4" borderId="1" xfId="2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44" fontId="3" fillId="4" borderId="4" xfId="1" applyFont="1" applyFill="1" applyBorder="1" applyAlignment="1">
      <alignment horizontal="justify" vertical="center" wrapText="1"/>
    </xf>
    <xf numFmtId="44" fontId="3" fillId="4" borderId="5" xfId="1" applyFont="1" applyFill="1" applyBorder="1" applyAlignment="1">
      <alignment horizontal="justify" vertical="center" wrapText="1"/>
    </xf>
    <xf numFmtId="44" fontId="3" fillId="4" borderId="3" xfId="1" applyFont="1" applyFill="1" applyBorder="1" applyAlignment="1">
      <alignment horizontal="justify" vertical="center" wrapText="1"/>
    </xf>
    <xf numFmtId="44" fontId="3" fillId="8" borderId="3" xfId="1" applyFont="1" applyFill="1" applyBorder="1" applyAlignment="1">
      <alignment horizontal="justify" vertical="center" wrapText="1"/>
    </xf>
    <xf numFmtId="0" fontId="0" fillId="2" borderId="0" xfId="0" applyFill="1" applyBorder="1" applyAlignment="1">
      <alignment wrapText="1"/>
    </xf>
    <xf numFmtId="0" fontId="6" fillId="6" borderId="0" xfId="0" applyFont="1" applyFill="1" applyBorder="1"/>
    <xf numFmtId="0" fontId="6" fillId="6" borderId="0" xfId="0" applyFont="1" applyFill="1" applyBorder="1" applyAlignment="1">
      <alignment horizontal="center" vertical="center"/>
    </xf>
    <xf numFmtId="1" fontId="3" fillId="4" borderId="1" xfId="1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right" vertical="center" wrapText="1"/>
    </xf>
    <xf numFmtId="1" fontId="8" fillId="4" borderId="1" xfId="1" applyNumberFormat="1" applyFont="1" applyFill="1" applyBorder="1" applyAlignment="1">
      <alignment horizontal="center" vertical="center" wrapText="1"/>
    </xf>
    <xf numFmtId="44" fontId="8" fillId="4" borderId="1" xfId="1" applyFont="1" applyFill="1" applyBorder="1" applyAlignment="1">
      <alignment horizontal="justify" vertical="center" wrapText="1"/>
    </xf>
    <xf numFmtId="0" fontId="7" fillId="3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right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44" fontId="3" fillId="8" borderId="8" xfId="1" applyFont="1" applyFill="1" applyBorder="1" applyAlignment="1">
      <alignment horizontal="justify" vertical="center" wrapText="1"/>
    </xf>
    <xf numFmtId="44" fontId="9" fillId="6" borderId="1" xfId="1" applyFont="1" applyFill="1" applyBorder="1" applyAlignment="1">
      <alignment horizontal="center" vertical="center" wrapText="1"/>
    </xf>
    <xf numFmtId="44" fontId="9" fillId="6" borderId="1" xfId="1" applyFont="1" applyFill="1" applyBorder="1" applyAlignment="1">
      <alignment horizontal="justify" vertical="center" wrapText="1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9" fillId="6" borderId="1" xfId="0" applyFont="1" applyFill="1" applyBorder="1"/>
    <xf numFmtId="1" fontId="3" fillId="9" borderId="1" xfId="1" applyNumberFormat="1" applyFont="1" applyFill="1" applyBorder="1" applyAlignment="1">
      <alignment horizontal="center" vertical="center" wrapText="1"/>
    </xf>
    <xf numFmtId="44" fontId="3" fillId="9" borderId="1" xfId="1" applyFont="1" applyFill="1" applyBorder="1" applyAlignment="1">
      <alignment horizontal="justify" vertical="center" wrapText="1"/>
    </xf>
    <xf numFmtId="1" fontId="3" fillId="9" borderId="2" xfId="1" applyNumberFormat="1" applyFont="1" applyFill="1" applyBorder="1" applyAlignment="1">
      <alignment horizontal="center" vertical="center" wrapText="1"/>
    </xf>
    <xf numFmtId="44" fontId="3" fillId="9" borderId="1" xfId="1" applyFont="1" applyFill="1" applyBorder="1" applyAlignment="1">
      <alignment horizontal="center" vertical="center" wrapText="1"/>
    </xf>
    <xf numFmtId="9" fontId="3" fillId="9" borderId="1" xfId="2" applyFont="1" applyFill="1" applyBorder="1" applyAlignment="1">
      <alignment horizontal="center" vertical="center" wrapText="1"/>
    </xf>
    <xf numFmtId="164" fontId="3" fillId="9" borderId="1" xfId="1" applyNumberFormat="1" applyFont="1" applyFill="1" applyBorder="1" applyAlignment="1">
      <alignment horizontal="center" vertical="center" wrapText="1"/>
    </xf>
    <xf numFmtId="0" fontId="0" fillId="9" borderId="0" xfId="0" applyFill="1" applyBorder="1"/>
    <xf numFmtId="44" fontId="3" fillId="9" borderId="4" xfId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9" fontId="3" fillId="3" borderId="1" xfId="2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44" fontId="3" fillId="9" borderId="2" xfId="1" applyFont="1" applyFill="1" applyBorder="1" applyAlignment="1">
      <alignment horizontal="center" vertical="center" wrapText="1"/>
    </xf>
    <xf numFmtId="44" fontId="3" fillId="9" borderId="6" xfId="1" applyFont="1" applyFill="1" applyBorder="1" applyAlignment="1">
      <alignment horizontal="center" vertical="center" wrapText="1"/>
    </xf>
    <xf numFmtId="44" fontId="3" fillId="9" borderId="7" xfId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1" fontId="3" fillId="9" borderId="1" xfId="1" applyNumberFormat="1" applyFont="1" applyFill="1" applyBorder="1" applyAlignment="1">
      <alignment horizontal="center" vertical="center" wrapText="1"/>
    </xf>
    <xf numFmtId="9" fontId="3" fillId="9" borderId="1" xfId="2" applyFont="1" applyFill="1" applyBorder="1" applyAlignment="1">
      <alignment horizontal="center" vertical="center" wrapText="1"/>
    </xf>
    <xf numFmtId="164" fontId="3" fillId="9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482D4-A03A-4B15-8837-1100FD48C4D8}">
  <dimension ref="A1:F29"/>
  <sheetViews>
    <sheetView tabSelected="1" zoomScaleNormal="100" workbookViewId="0">
      <pane xSplit="1" ySplit="3" topLeftCell="B4" activePane="bottomRight" state="frozen"/>
      <selection activeCell="E9" sqref="E9"/>
      <selection pane="topRight" activeCell="E9" sqref="E9"/>
      <selection pane="bottomLeft" activeCell="E9" sqref="E9"/>
      <selection pane="bottomRight" activeCell="A2" sqref="A2"/>
    </sheetView>
  </sheetViews>
  <sheetFormatPr defaultColWidth="9.1796875" defaultRowHeight="14.5" x14ac:dyDescent="0.35"/>
  <cols>
    <col min="1" max="1" width="10.453125" style="1" bestFit="1" customWidth="1"/>
    <col min="2" max="2" width="51.81640625" style="1" customWidth="1"/>
    <col min="3" max="4" width="25.7265625" style="1" customWidth="1"/>
    <col min="5" max="5" width="19.1796875" style="14" customWidth="1"/>
    <col min="6" max="6" width="18.26953125" style="1" customWidth="1"/>
    <col min="7" max="16384" width="9.1796875" style="1"/>
  </cols>
  <sheetData>
    <row r="1" spans="1:6" ht="18.5" x14ac:dyDescent="0.45">
      <c r="B1" s="12" t="s">
        <v>8</v>
      </c>
      <c r="C1" s="46"/>
      <c r="D1" s="46"/>
      <c r="E1" s="47"/>
      <c r="F1" s="46"/>
    </row>
    <row r="2" spans="1:6" ht="42" x14ac:dyDescent="0.35">
      <c r="B2" s="33" t="s">
        <v>1</v>
      </c>
      <c r="C2" s="2" t="s">
        <v>2</v>
      </c>
      <c r="D2" s="2" t="s">
        <v>3</v>
      </c>
      <c r="E2" s="15" t="s">
        <v>13</v>
      </c>
      <c r="F2" s="2" t="s">
        <v>40</v>
      </c>
    </row>
    <row r="3" spans="1:6" s="7" customFormat="1" x14ac:dyDescent="0.35">
      <c r="B3" s="60"/>
      <c r="C3" s="61"/>
      <c r="D3" s="61"/>
      <c r="E3" s="16"/>
      <c r="F3" s="31"/>
    </row>
    <row r="4" spans="1:6" ht="28" x14ac:dyDescent="0.35">
      <c r="A4" s="13" t="s">
        <v>11</v>
      </c>
      <c r="B4" s="4" t="s">
        <v>9</v>
      </c>
      <c r="C4" s="5"/>
      <c r="D4" s="6">
        <f>1.21*C4</f>
        <v>0</v>
      </c>
      <c r="E4" s="29">
        <v>41</v>
      </c>
      <c r="F4" s="6">
        <f>E4*C4</f>
        <v>0</v>
      </c>
    </row>
    <row r="5" spans="1:6" ht="28" x14ac:dyDescent="0.35">
      <c r="B5" s="4" t="s">
        <v>10</v>
      </c>
      <c r="C5" s="5"/>
      <c r="D5" s="6">
        <f t="shared" ref="D5:D15" si="0">1.21*C5</f>
        <v>0</v>
      </c>
      <c r="E5" s="29">
        <v>41</v>
      </c>
      <c r="F5" s="6">
        <f t="shared" ref="F5:F19" si="1">E5*C5</f>
        <v>0</v>
      </c>
    </row>
    <row r="6" spans="1:6" ht="28" x14ac:dyDescent="0.35">
      <c r="B6" s="4" t="s">
        <v>22</v>
      </c>
      <c r="C6" s="5"/>
      <c r="D6" s="6">
        <f t="shared" si="0"/>
        <v>0</v>
      </c>
      <c r="E6" s="29">
        <v>2</v>
      </c>
      <c r="F6" s="6">
        <f t="shared" si="1"/>
        <v>0</v>
      </c>
    </row>
    <row r="7" spans="1:6" ht="32.5" customHeight="1" x14ac:dyDescent="0.35">
      <c r="B7" s="4" t="s">
        <v>23</v>
      </c>
      <c r="C7" s="5"/>
      <c r="D7" s="6">
        <f t="shared" si="0"/>
        <v>0</v>
      </c>
      <c r="E7" s="29">
        <v>2</v>
      </c>
      <c r="F7" s="6">
        <f t="shared" si="1"/>
        <v>0</v>
      </c>
    </row>
    <row r="8" spans="1:6" ht="32.5" hidden="1" customHeight="1" x14ac:dyDescent="0.35">
      <c r="B8" s="34" t="s">
        <v>32</v>
      </c>
      <c r="C8" s="5">
        <v>5</v>
      </c>
      <c r="D8" s="6">
        <f t="shared" si="0"/>
        <v>6.05</v>
      </c>
      <c r="E8" s="29">
        <v>0</v>
      </c>
      <c r="F8" s="6">
        <f t="shared" si="1"/>
        <v>0</v>
      </c>
    </row>
    <row r="9" spans="1:6" ht="28" x14ac:dyDescent="0.35">
      <c r="B9" s="4" t="s">
        <v>18</v>
      </c>
      <c r="C9" s="5"/>
      <c r="D9" s="6">
        <f t="shared" si="0"/>
        <v>0</v>
      </c>
      <c r="E9" s="29">
        <v>10</v>
      </c>
      <c r="F9" s="6">
        <f t="shared" si="1"/>
        <v>0</v>
      </c>
    </row>
    <row r="10" spans="1:6" ht="28" x14ac:dyDescent="0.35">
      <c r="B10" s="4" t="s">
        <v>19</v>
      </c>
      <c r="C10" s="5"/>
      <c r="D10" s="6">
        <f t="shared" si="0"/>
        <v>0</v>
      </c>
      <c r="E10" s="29">
        <v>62</v>
      </c>
      <c r="F10" s="6">
        <f t="shared" si="1"/>
        <v>0</v>
      </c>
    </row>
    <row r="11" spans="1:6" ht="28" hidden="1" x14ac:dyDescent="0.35">
      <c r="B11" s="4" t="s">
        <v>20</v>
      </c>
      <c r="C11" s="5"/>
      <c r="D11" s="6">
        <f t="shared" si="0"/>
        <v>0</v>
      </c>
      <c r="E11" s="29">
        <v>0</v>
      </c>
      <c r="F11" s="6">
        <f t="shared" si="1"/>
        <v>0</v>
      </c>
    </row>
    <row r="12" spans="1:6" ht="28" hidden="1" x14ac:dyDescent="0.35">
      <c r="B12" s="4" t="s">
        <v>24</v>
      </c>
      <c r="C12" s="5"/>
      <c r="D12" s="6">
        <f t="shared" si="0"/>
        <v>0</v>
      </c>
      <c r="E12" s="29">
        <v>0</v>
      </c>
      <c r="F12" s="6">
        <f t="shared" si="1"/>
        <v>0</v>
      </c>
    </row>
    <row r="13" spans="1:6" ht="28" hidden="1" x14ac:dyDescent="0.35">
      <c r="B13" s="34" t="s">
        <v>30</v>
      </c>
      <c r="C13" s="5"/>
      <c r="D13" s="6">
        <f t="shared" si="0"/>
        <v>0</v>
      </c>
      <c r="E13" s="35">
        <v>0</v>
      </c>
      <c r="F13" s="36">
        <f t="shared" si="1"/>
        <v>0</v>
      </c>
    </row>
    <row r="14" spans="1:6" ht="28" x14ac:dyDescent="0.35">
      <c r="B14" s="4" t="s">
        <v>21</v>
      </c>
      <c r="C14" s="5"/>
      <c r="D14" s="6">
        <f t="shared" si="0"/>
        <v>0</v>
      </c>
      <c r="E14" s="29">
        <v>10</v>
      </c>
      <c r="F14" s="6">
        <f t="shared" si="1"/>
        <v>0</v>
      </c>
    </row>
    <row r="15" spans="1:6" ht="28" x14ac:dyDescent="0.35">
      <c r="A15" s="13" t="s">
        <v>12</v>
      </c>
      <c r="B15" s="4" t="s">
        <v>25</v>
      </c>
      <c r="C15" s="5"/>
      <c r="D15" s="6">
        <f t="shared" si="0"/>
        <v>0</v>
      </c>
      <c r="E15" s="29">
        <f>C16</f>
        <v>1063.3548387096773</v>
      </c>
      <c r="F15" s="6">
        <f t="shared" si="1"/>
        <v>0</v>
      </c>
    </row>
    <row r="16" spans="1:6" hidden="1" x14ac:dyDescent="0.35">
      <c r="B16" s="4" t="s">
        <v>5</v>
      </c>
      <c r="C16" s="62">
        <f>12*67*2*41/62</f>
        <v>1063.3548387096773</v>
      </c>
      <c r="D16" s="62"/>
      <c r="E16" s="29"/>
      <c r="F16" s="6">
        <f t="shared" si="1"/>
        <v>0</v>
      </c>
    </row>
    <row r="17" spans="1:6" ht="28" x14ac:dyDescent="0.35">
      <c r="A17" s="13" t="s">
        <v>12</v>
      </c>
      <c r="B17" s="4" t="s">
        <v>17</v>
      </c>
      <c r="C17" s="5"/>
      <c r="D17" s="6">
        <f t="shared" ref="D17" si="2">1.21*C17</f>
        <v>0</v>
      </c>
      <c r="E17" s="29">
        <f>C18</f>
        <v>52.903225806451616</v>
      </c>
      <c r="F17" s="6">
        <f t="shared" si="1"/>
        <v>0</v>
      </c>
    </row>
    <row r="18" spans="1:6" hidden="1" x14ac:dyDescent="0.35">
      <c r="B18" s="4" t="s">
        <v>5</v>
      </c>
      <c r="C18" s="62">
        <f>2*4*10*41/62</f>
        <v>52.903225806451616</v>
      </c>
      <c r="D18" s="62"/>
      <c r="E18" s="29"/>
      <c r="F18" s="6"/>
    </row>
    <row r="19" spans="1:6" ht="42.5" thickBot="1" x14ac:dyDescent="0.4">
      <c r="B19" s="4" t="s">
        <v>26</v>
      </c>
      <c r="C19" s="10"/>
      <c r="D19" s="6">
        <f t="shared" ref="D19" si="3">1.21*C19</f>
        <v>0</v>
      </c>
      <c r="E19" s="29">
        <f>C20</f>
        <v>132.91935483870967</v>
      </c>
      <c r="F19" s="6">
        <f t="shared" si="1"/>
        <v>0</v>
      </c>
    </row>
    <row r="20" spans="1:6" ht="15" hidden="1" thickBot="1" x14ac:dyDescent="0.4">
      <c r="B20" s="4" t="s">
        <v>6</v>
      </c>
      <c r="C20" s="62">
        <f>67*2*1.5*41/62</f>
        <v>132.91935483870967</v>
      </c>
      <c r="D20" s="62"/>
      <c r="E20" s="29"/>
      <c r="F20" s="6"/>
    </row>
    <row r="21" spans="1:6" ht="15.5" thickTop="1" thickBot="1" x14ac:dyDescent="0.4">
      <c r="B21" s="4" t="s">
        <v>14</v>
      </c>
      <c r="C21" s="6"/>
      <c r="D21" s="6"/>
      <c r="E21" s="11"/>
      <c r="F21" s="24">
        <f>SUM(F4:F20)</f>
        <v>0</v>
      </c>
    </row>
    <row r="22" spans="1:6" ht="15.5" thickTop="1" thickBot="1" x14ac:dyDescent="0.4">
      <c r="B22" s="4"/>
      <c r="C22" s="9"/>
      <c r="D22" s="9"/>
      <c r="E22" s="18"/>
      <c r="F22" s="23"/>
    </row>
    <row r="23" spans="1:6" ht="29" thickTop="1" thickBot="1" x14ac:dyDescent="0.4">
      <c r="B23" s="4" t="s">
        <v>28</v>
      </c>
      <c r="C23" s="63">
        <v>0</v>
      </c>
      <c r="D23" s="63"/>
      <c r="E23" s="19"/>
      <c r="F23" s="24">
        <f>C24*(1-C23)</f>
        <v>110766.12903225806</v>
      </c>
    </row>
    <row r="24" spans="1:6" ht="15" thickTop="1" x14ac:dyDescent="0.35">
      <c r="B24" s="4" t="s">
        <v>41</v>
      </c>
      <c r="C24" s="64">
        <f>2*67*1250*41/62</f>
        <v>110766.12903225806</v>
      </c>
      <c r="D24" s="64"/>
      <c r="E24" s="32"/>
      <c r="F24" s="32"/>
    </row>
    <row r="25" spans="1:6" ht="15" thickBot="1" x14ac:dyDescent="0.4">
      <c r="B25" s="3" t="s">
        <v>0</v>
      </c>
      <c r="C25" s="6"/>
      <c r="D25" s="6"/>
      <c r="E25" s="18"/>
      <c r="F25" s="22"/>
    </row>
    <row r="26" spans="1:6" ht="28.5" customHeight="1" thickTop="1" thickBot="1" x14ac:dyDescent="0.4">
      <c r="B26" s="21"/>
      <c r="C26" s="58" t="s">
        <v>47</v>
      </c>
      <c r="D26" s="58"/>
      <c r="E26" s="59"/>
      <c r="F26" s="25">
        <f>F23+F21</f>
        <v>110766.12903225806</v>
      </c>
    </row>
    <row r="27" spans="1:6" ht="15.5" thickTop="1" thickBot="1" x14ac:dyDescent="0.4">
      <c r="E27" s="18" t="s">
        <v>15</v>
      </c>
      <c r="F27" s="25">
        <f>F26*1.21</f>
        <v>134027.01612903224</v>
      </c>
    </row>
    <row r="28" spans="1:6" ht="15.5" thickTop="1" thickBot="1" x14ac:dyDescent="0.4">
      <c r="C28" s="8"/>
      <c r="E28" s="18" t="s">
        <v>16</v>
      </c>
      <c r="F28" s="25">
        <f>F27/2</f>
        <v>67013.508064516122</v>
      </c>
    </row>
    <row r="29" spans="1:6" ht="15" thickTop="1" x14ac:dyDescent="0.35"/>
  </sheetData>
  <mergeCells count="7">
    <mergeCell ref="C26:E26"/>
    <mergeCell ref="B3:D3"/>
    <mergeCell ref="C16:D16"/>
    <mergeCell ref="C18:D18"/>
    <mergeCell ref="C20:D20"/>
    <mergeCell ref="C23:D2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70FA-F20C-4CE7-8F90-C2A09FFBC00A}">
  <dimension ref="A1:G29"/>
  <sheetViews>
    <sheetView zoomScale="90" zoomScaleNormal="90" workbookViewId="0">
      <pane xSplit="1" ySplit="3" topLeftCell="B4" activePane="bottomRight" state="frozen"/>
      <selection activeCell="C4" sqref="C4:C14"/>
      <selection pane="topRight" activeCell="C4" sqref="C4:C14"/>
      <selection pane="bottomLeft" activeCell="C4" sqref="C4:C14"/>
      <selection pane="bottomRight" activeCell="C10" sqref="C10"/>
    </sheetView>
  </sheetViews>
  <sheetFormatPr defaultColWidth="9.1796875" defaultRowHeight="14.5" x14ac:dyDescent="0.35"/>
  <cols>
    <col min="1" max="1" width="10.453125" style="1" bestFit="1" customWidth="1"/>
    <col min="2" max="2" width="51.81640625" style="1" customWidth="1"/>
    <col min="3" max="4" width="25.7265625" style="1" customWidth="1"/>
    <col min="5" max="5" width="19.1796875" style="14" customWidth="1"/>
    <col min="6" max="6" width="18.26953125" style="1" customWidth="1"/>
    <col min="7" max="16384" width="9.1796875" style="1"/>
  </cols>
  <sheetData>
    <row r="1" spans="1:6" ht="18.5" x14ac:dyDescent="0.45">
      <c r="B1" s="12" t="s">
        <v>8</v>
      </c>
      <c r="C1" s="46"/>
      <c r="D1" s="46"/>
      <c r="E1" s="47"/>
      <c r="F1" s="46"/>
    </row>
    <row r="2" spans="1:6" ht="42" x14ac:dyDescent="0.35">
      <c r="B2" s="33" t="s">
        <v>1</v>
      </c>
      <c r="C2" s="2" t="s">
        <v>2</v>
      </c>
      <c r="D2" s="2" t="s">
        <v>3</v>
      </c>
      <c r="E2" s="15" t="s">
        <v>13</v>
      </c>
      <c r="F2" s="2" t="s">
        <v>40</v>
      </c>
    </row>
    <row r="3" spans="1:6" s="7" customFormat="1" x14ac:dyDescent="0.35">
      <c r="B3" s="60"/>
      <c r="C3" s="61"/>
      <c r="D3" s="61"/>
      <c r="E3" s="16"/>
      <c r="F3" s="31"/>
    </row>
    <row r="4" spans="1:6" ht="28" x14ac:dyDescent="0.35">
      <c r="A4" s="13" t="s">
        <v>11</v>
      </c>
      <c r="B4" s="4" t="s">
        <v>9</v>
      </c>
      <c r="C4" s="5"/>
      <c r="D4" s="6">
        <f>1.21*C4</f>
        <v>0</v>
      </c>
      <c r="E4" s="29">
        <v>9</v>
      </c>
      <c r="F4" s="6">
        <f>E4*C4</f>
        <v>0</v>
      </c>
    </row>
    <row r="5" spans="1:6" ht="28" x14ac:dyDescent="0.35">
      <c r="B5" s="4" t="s">
        <v>10</v>
      </c>
      <c r="C5" s="5"/>
      <c r="D5" s="6">
        <f t="shared" ref="D5:D15" si="0">1.21*C5</f>
        <v>0</v>
      </c>
      <c r="E5" s="29">
        <v>9</v>
      </c>
      <c r="F5" s="6">
        <f t="shared" ref="F5:F19" si="1">E5*C5</f>
        <v>0</v>
      </c>
    </row>
    <row r="6" spans="1:6" ht="28" hidden="1" x14ac:dyDescent="0.35">
      <c r="B6" s="4" t="s">
        <v>22</v>
      </c>
      <c r="C6" s="5"/>
      <c r="D6" s="6">
        <f t="shared" si="0"/>
        <v>0</v>
      </c>
      <c r="E6" s="29">
        <v>0</v>
      </c>
      <c r="F6" s="6">
        <f t="shared" si="1"/>
        <v>0</v>
      </c>
    </row>
    <row r="7" spans="1:6" ht="32.5" hidden="1" customHeight="1" x14ac:dyDescent="0.35">
      <c r="B7" s="4" t="s">
        <v>23</v>
      </c>
      <c r="C7" s="5"/>
      <c r="D7" s="6">
        <f t="shared" si="0"/>
        <v>0</v>
      </c>
      <c r="E7" s="29">
        <v>0</v>
      </c>
      <c r="F7" s="6">
        <f t="shared" si="1"/>
        <v>0</v>
      </c>
    </row>
    <row r="8" spans="1:6" ht="32.5" hidden="1" customHeight="1" x14ac:dyDescent="0.35">
      <c r="B8" s="34" t="s">
        <v>32</v>
      </c>
      <c r="C8" s="5"/>
      <c r="D8" s="6">
        <f t="shared" si="0"/>
        <v>0</v>
      </c>
      <c r="E8" s="29">
        <v>0</v>
      </c>
      <c r="F8" s="6">
        <f t="shared" si="1"/>
        <v>0</v>
      </c>
    </row>
    <row r="9" spans="1:6" ht="28" hidden="1" x14ac:dyDescent="0.35">
      <c r="B9" s="4" t="s">
        <v>18</v>
      </c>
      <c r="C9" s="5"/>
      <c r="D9" s="6">
        <f t="shared" si="0"/>
        <v>0</v>
      </c>
      <c r="E9" s="29">
        <v>0</v>
      </c>
      <c r="F9" s="6">
        <f t="shared" si="1"/>
        <v>0</v>
      </c>
    </row>
    <row r="10" spans="1:6" ht="28" x14ac:dyDescent="0.35">
      <c r="B10" s="4" t="s">
        <v>19</v>
      </c>
      <c r="C10" s="5"/>
      <c r="D10" s="6">
        <f t="shared" si="0"/>
        <v>0</v>
      </c>
      <c r="E10" s="29">
        <v>14</v>
      </c>
      <c r="F10" s="6">
        <f t="shared" si="1"/>
        <v>0</v>
      </c>
    </row>
    <row r="11" spans="1:6" ht="28" x14ac:dyDescent="0.35">
      <c r="B11" s="4" t="s">
        <v>20</v>
      </c>
      <c r="C11" s="5"/>
      <c r="D11" s="6">
        <f t="shared" si="0"/>
        <v>0</v>
      </c>
      <c r="E11" s="29">
        <v>2</v>
      </c>
      <c r="F11" s="6">
        <f t="shared" si="1"/>
        <v>0</v>
      </c>
    </row>
    <row r="12" spans="1:6" ht="28" hidden="1" x14ac:dyDescent="0.35">
      <c r="B12" s="4" t="s">
        <v>24</v>
      </c>
      <c r="C12" s="5"/>
      <c r="D12" s="6">
        <f t="shared" si="0"/>
        <v>0</v>
      </c>
      <c r="E12" s="29">
        <v>0</v>
      </c>
      <c r="F12" s="6">
        <f t="shared" si="1"/>
        <v>0</v>
      </c>
    </row>
    <row r="13" spans="1:6" ht="28" x14ac:dyDescent="0.35">
      <c r="B13" s="4" t="s">
        <v>30</v>
      </c>
      <c r="C13" s="5"/>
      <c r="D13" s="6">
        <f t="shared" si="0"/>
        <v>0</v>
      </c>
      <c r="E13" s="29">
        <v>2</v>
      </c>
      <c r="F13" s="6">
        <f t="shared" si="1"/>
        <v>0</v>
      </c>
    </row>
    <row r="14" spans="1:6" ht="28" hidden="1" x14ac:dyDescent="0.35">
      <c r="B14" s="4" t="s">
        <v>21</v>
      </c>
      <c r="C14" s="5"/>
      <c r="D14" s="6">
        <f t="shared" si="0"/>
        <v>0</v>
      </c>
      <c r="E14" s="29">
        <v>0</v>
      </c>
      <c r="F14" s="6">
        <f t="shared" si="1"/>
        <v>0</v>
      </c>
    </row>
    <row r="15" spans="1:6" ht="28" x14ac:dyDescent="0.35">
      <c r="A15" s="13" t="s">
        <v>12</v>
      </c>
      <c r="B15" s="4" t="s">
        <v>25</v>
      </c>
      <c r="C15" s="5"/>
      <c r="D15" s="6">
        <f t="shared" si="0"/>
        <v>0</v>
      </c>
      <c r="E15" s="29">
        <f>C16</f>
        <v>233.41935483870967</v>
      </c>
      <c r="F15" s="6">
        <f t="shared" si="1"/>
        <v>0</v>
      </c>
    </row>
    <row r="16" spans="1:6" hidden="1" x14ac:dyDescent="0.35">
      <c r="B16" s="4" t="s">
        <v>5</v>
      </c>
      <c r="C16" s="62">
        <f>12*67*2*9/62</f>
        <v>233.41935483870967</v>
      </c>
      <c r="D16" s="62"/>
      <c r="E16" s="29"/>
      <c r="F16" s="6">
        <f t="shared" si="1"/>
        <v>0</v>
      </c>
    </row>
    <row r="17" spans="1:6" ht="28" x14ac:dyDescent="0.35">
      <c r="A17" s="13" t="s">
        <v>12</v>
      </c>
      <c r="B17" s="4" t="s">
        <v>17</v>
      </c>
      <c r="C17" s="5"/>
      <c r="D17" s="6">
        <f t="shared" ref="D17" si="2">1.21*C17</f>
        <v>0</v>
      </c>
      <c r="E17" s="29">
        <f>C18</f>
        <v>11.612903225806452</v>
      </c>
      <c r="F17" s="6">
        <f t="shared" si="1"/>
        <v>0</v>
      </c>
    </row>
    <row r="18" spans="1:6" hidden="1" x14ac:dyDescent="0.35">
      <c r="B18" s="4" t="s">
        <v>5</v>
      </c>
      <c r="C18" s="62">
        <f>2*4*10*9/62</f>
        <v>11.612903225806452</v>
      </c>
      <c r="D18" s="62"/>
      <c r="E18" s="29"/>
      <c r="F18" s="6"/>
    </row>
    <row r="19" spans="1:6" ht="42.5" thickBot="1" x14ac:dyDescent="0.4">
      <c r="B19" s="4" t="s">
        <v>26</v>
      </c>
      <c r="C19" s="10"/>
      <c r="D19" s="6">
        <f t="shared" ref="D19" si="3">1.21*C19</f>
        <v>0</v>
      </c>
      <c r="E19" s="29">
        <f>C20</f>
        <v>29.177419354838708</v>
      </c>
      <c r="F19" s="6">
        <f t="shared" si="1"/>
        <v>0</v>
      </c>
    </row>
    <row r="20" spans="1:6" ht="15" hidden="1" thickBot="1" x14ac:dyDescent="0.4">
      <c r="B20" s="4" t="s">
        <v>6</v>
      </c>
      <c r="C20" s="62">
        <f>67*2*1.5*9/62</f>
        <v>29.177419354838708</v>
      </c>
      <c r="D20" s="62"/>
      <c r="E20" s="29"/>
      <c r="F20" s="6"/>
    </row>
    <row r="21" spans="1:6" ht="15.5" thickTop="1" thickBot="1" x14ac:dyDescent="0.4">
      <c r="B21" s="4" t="s">
        <v>14</v>
      </c>
      <c r="C21" s="6"/>
      <c r="D21" s="6"/>
      <c r="E21" s="11"/>
      <c r="F21" s="24">
        <f>SUM(F4:F20)</f>
        <v>0</v>
      </c>
    </row>
    <row r="22" spans="1:6" ht="15.5" thickTop="1" thickBot="1" x14ac:dyDescent="0.4">
      <c r="B22" s="4"/>
      <c r="C22" s="9"/>
      <c r="D22" s="9"/>
      <c r="E22" s="18"/>
      <c r="F22" s="23"/>
    </row>
    <row r="23" spans="1:6" ht="29" thickTop="1" thickBot="1" x14ac:dyDescent="0.4">
      <c r="B23" s="4" t="s">
        <v>28</v>
      </c>
      <c r="C23" s="63">
        <v>0</v>
      </c>
      <c r="D23" s="63"/>
      <c r="E23" s="19"/>
      <c r="F23" s="24">
        <f>C24*(1-C23)</f>
        <v>24314.516129032258</v>
      </c>
    </row>
    <row r="24" spans="1:6" ht="15" thickTop="1" x14ac:dyDescent="0.35">
      <c r="B24" s="4" t="s">
        <v>41</v>
      </c>
      <c r="C24" s="64">
        <f>2*67*1250*9/62</f>
        <v>24314.516129032258</v>
      </c>
      <c r="D24" s="64"/>
      <c r="E24" s="32"/>
      <c r="F24" s="32"/>
    </row>
    <row r="25" spans="1:6" ht="15" thickBot="1" x14ac:dyDescent="0.4">
      <c r="B25" s="3" t="s">
        <v>0</v>
      </c>
      <c r="C25" s="6"/>
      <c r="D25" s="6"/>
      <c r="E25" s="18"/>
      <c r="F25" s="22"/>
    </row>
    <row r="26" spans="1:6" ht="28.5" customHeight="1" thickTop="1" thickBot="1" x14ac:dyDescent="0.4">
      <c r="B26" s="21"/>
      <c r="C26" s="58" t="s">
        <v>47</v>
      </c>
      <c r="D26" s="58"/>
      <c r="E26" s="59"/>
      <c r="F26" s="25">
        <f>F23+F21</f>
        <v>24314.516129032258</v>
      </c>
    </row>
    <row r="27" spans="1:6" ht="15.5" thickTop="1" thickBot="1" x14ac:dyDescent="0.4">
      <c r="E27" s="18" t="s">
        <v>15</v>
      </c>
      <c r="F27" s="25">
        <f>F26*1.21</f>
        <v>29420.56451612903</v>
      </c>
    </row>
    <row r="28" spans="1:6" ht="15.5" thickTop="1" thickBot="1" x14ac:dyDescent="0.4">
      <c r="C28" s="8"/>
      <c r="E28" s="18" t="s">
        <v>16</v>
      </c>
      <c r="F28" s="25">
        <f>F27/2</f>
        <v>14710.282258064515</v>
      </c>
    </row>
    <row r="29" spans="1:6" ht="15" thickTop="1" x14ac:dyDescent="0.35"/>
  </sheetData>
  <mergeCells count="7">
    <mergeCell ref="C26:E26"/>
    <mergeCell ref="B3:D3"/>
    <mergeCell ref="C16:D16"/>
    <mergeCell ref="C18:D18"/>
    <mergeCell ref="C20:D20"/>
    <mergeCell ref="C23:D23"/>
    <mergeCell ref="C24:D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F10A-9394-4BA3-BFDF-3672C0689473}">
  <dimension ref="A1:G29"/>
  <sheetViews>
    <sheetView zoomScale="90" zoomScaleNormal="90" workbookViewId="0">
      <pane xSplit="1" ySplit="3" topLeftCell="B4" activePane="bottomRight" state="frozen"/>
      <selection activeCell="C4" sqref="C4:C14"/>
      <selection pane="topRight" activeCell="C4" sqref="C4:C14"/>
      <selection pane="bottomLeft" activeCell="C4" sqref="C4:C14"/>
      <selection pane="bottomRight" activeCell="C17" sqref="C17"/>
    </sheetView>
  </sheetViews>
  <sheetFormatPr defaultColWidth="9.1796875" defaultRowHeight="14.5" x14ac:dyDescent="0.35"/>
  <cols>
    <col min="1" max="1" width="10.453125" style="1" bestFit="1" customWidth="1"/>
    <col min="2" max="2" width="51.81640625" style="1" customWidth="1"/>
    <col min="3" max="4" width="25.7265625" style="1" customWidth="1"/>
    <col min="5" max="5" width="19.1796875" style="14" customWidth="1"/>
    <col min="6" max="6" width="18.26953125" style="1" customWidth="1"/>
    <col min="7" max="7" width="35.7265625" style="1" hidden="1" customWidth="1"/>
    <col min="8" max="16384" width="9.1796875" style="1"/>
  </cols>
  <sheetData>
    <row r="1" spans="1:7" ht="18.5" x14ac:dyDescent="0.45">
      <c r="B1" s="12" t="s">
        <v>8</v>
      </c>
      <c r="C1" s="46"/>
      <c r="D1" s="46"/>
      <c r="E1" s="47"/>
      <c r="F1" s="46"/>
    </row>
    <row r="2" spans="1:7" ht="42" x14ac:dyDescent="0.35">
      <c r="B2" s="33" t="s">
        <v>1</v>
      </c>
      <c r="C2" s="2" t="s">
        <v>2</v>
      </c>
      <c r="D2" s="2" t="s">
        <v>3</v>
      </c>
      <c r="E2" s="15" t="s">
        <v>13</v>
      </c>
      <c r="F2" s="2" t="s">
        <v>40</v>
      </c>
      <c r="G2" s="1" t="s">
        <v>7</v>
      </c>
    </row>
    <row r="3" spans="1:7" s="7" customFormat="1" x14ac:dyDescent="0.35">
      <c r="B3" s="60"/>
      <c r="C3" s="61"/>
      <c r="D3" s="61"/>
      <c r="E3" s="16"/>
      <c r="F3" s="31"/>
      <c r="G3" s="1"/>
    </row>
    <row r="4" spans="1:7" ht="28" x14ac:dyDescent="0.35">
      <c r="A4" s="13" t="s">
        <v>11</v>
      </c>
      <c r="B4" s="4" t="s">
        <v>9</v>
      </c>
      <c r="C4" s="5"/>
      <c r="D4" s="6">
        <f>1.21*C4</f>
        <v>0</v>
      </c>
      <c r="E4" s="29">
        <v>7</v>
      </c>
      <c r="F4" s="6">
        <f>E4*C4</f>
        <v>0</v>
      </c>
      <c r="G4" s="1" t="s">
        <v>31</v>
      </c>
    </row>
    <row r="5" spans="1:7" ht="28" x14ac:dyDescent="0.35">
      <c r="B5" s="4" t="s">
        <v>10</v>
      </c>
      <c r="C5" s="5"/>
      <c r="D5" s="6">
        <f t="shared" ref="D5:D15" si="0">1.21*C5</f>
        <v>0</v>
      </c>
      <c r="E5" s="29">
        <v>7</v>
      </c>
      <c r="F5" s="6">
        <f t="shared" ref="F5:F19" si="1">E5*C5</f>
        <v>0</v>
      </c>
      <c r="G5" s="26"/>
    </row>
    <row r="6" spans="1:7" ht="28" hidden="1" x14ac:dyDescent="0.35">
      <c r="B6" s="4" t="s">
        <v>22</v>
      </c>
      <c r="C6" s="5"/>
      <c r="D6" s="6">
        <f t="shared" si="0"/>
        <v>0</v>
      </c>
      <c r="E6" s="29">
        <v>0</v>
      </c>
      <c r="F6" s="6">
        <f t="shared" si="1"/>
        <v>0</v>
      </c>
    </row>
    <row r="7" spans="1:7" ht="32.5" hidden="1" customHeight="1" x14ac:dyDescent="0.35">
      <c r="B7" s="4" t="s">
        <v>23</v>
      </c>
      <c r="C7" s="5"/>
      <c r="D7" s="6">
        <f t="shared" si="0"/>
        <v>0</v>
      </c>
      <c r="E7" s="29">
        <v>0</v>
      </c>
      <c r="F7" s="6">
        <f t="shared" si="1"/>
        <v>0</v>
      </c>
    </row>
    <row r="8" spans="1:7" ht="32.5" hidden="1" customHeight="1" x14ac:dyDescent="0.35">
      <c r="B8" s="34" t="s">
        <v>32</v>
      </c>
      <c r="C8" s="5"/>
      <c r="D8" s="6">
        <f t="shared" si="0"/>
        <v>0</v>
      </c>
      <c r="E8" s="29">
        <v>0</v>
      </c>
      <c r="F8" s="6">
        <f t="shared" si="1"/>
        <v>0</v>
      </c>
    </row>
    <row r="9" spans="1:7" ht="28" hidden="1" x14ac:dyDescent="0.35">
      <c r="B9" s="4" t="s">
        <v>18</v>
      </c>
      <c r="C9" s="5"/>
      <c r="D9" s="6">
        <f t="shared" si="0"/>
        <v>0</v>
      </c>
      <c r="E9" s="29">
        <v>0</v>
      </c>
      <c r="F9" s="6">
        <f t="shared" si="1"/>
        <v>0</v>
      </c>
    </row>
    <row r="10" spans="1:7" ht="28" x14ac:dyDescent="0.35">
      <c r="B10" s="4" t="s">
        <v>19</v>
      </c>
      <c r="C10" s="5"/>
      <c r="D10" s="6">
        <f t="shared" si="0"/>
        <v>0</v>
      </c>
      <c r="E10" s="29">
        <v>12</v>
      </c>
      <c r="F10" s="6">
        <f t="shared" si="1"/>
        <v>0</v>
      </c>
    </row>
    <row r="11" spans="1:7" ht="28" hidden="1" x14ac:dyDescent="0.35">
      <c r="B11" s="4" t="s">
        <v>20</v>
      </c>
      <c r="C11" s="5"/>
      <c r="D11" s="6">
        <f t="shared" si="0"/>
        <v>0</v>
      </c>
      <c r="E11" s="29">
        <v>0</v>
      </c>
      <c r="F11" s="6">
        <f t="shared" si="1"/>
        <v>0</v>
      </c>
    </row>
    <row r="12" spans="1:7" ht="28" hidden="1" x14ac:dyDescent="0.35">
      <c r="B12" s="4" t="s">
        <v>24</v>
      </c>
      <c r="C12" s="5"/>
      <c r="D12" s="6">
        <f t="shared" si="0"/>
        <v>0</v>
      </c>
      <c r="E12" s="29">
        <v>0</v>
      </c>
      <c r="F12" s="6">
        <f t="shared" si="1"/>
        <v>0</v>
      </c>
    </row>
    <row r="13" spans="1:7" ht="28" hidden="1" x14ac:dyDescent="0.35">
      <c r="B13" s="34" t="s">
        <v>30</v>
      </c>
      <c r="C13" s="5"/>
      <c r="D13" s="6">
        <f t="shared" si="0"/>
        <v>0</v>
      </c>
      <c r="E13" s="29">
        <v>0</v>
      </c>
      <c r="F13" s="6">
        <f t="shared" si="1"/>
        <v>0</v>
      </c>
    </row>
    <row r="14" spans="1:7" ht="28" hidden="1" x14ac:dyDescent="0.35">
      <c r="B14" s="4" t="s">
        <v>21</v>
      </c>
      <c r="C14" s="5"/>
      <c r="D14" s="6">
        <f t="shared" si="0"/>
        <v>0</v>
      </c>
      <c r="E14" s="29">
        <v>0</v>
      </c>
      <c r="F14" s="6">
        <f t="shared" si="1"/>
        <v>0</v>
      </c>
    </row>
    <row r="15" spans="1:7" ht="28" x14ac:dyDescent="0.35">
      <c r="A15" s="13" t="s">
        <v>12</v>
      </c>
      <c r="B15" s="4" t="s">
        <v>25</v>
      </c>
      <c r="C15" s="5"/>
      <c r="D15" s="6">
        <f t="shared" si="0"/>
        <v>0</v>
      </c>
      <c r="E15" s="29">
        <f>C16</f>
        <v>181.54838709677421</v>
      </c>
      <c r="F15" s="6">
        <f t="shared" si="1"/>
        <v>0</v>
      </c>
    </row>
    <row r="16" spans="1:7" hidden="1" x14ac:dyDescent="0.35">
      <c r="B16" s="4" t="s">
        <v>5</v>
      </c>
      <c r="C16" s="62">
        <f>12*67*2*7/62</f>
        <v>181.54838709677421</v>
      </c>
      <c r="D16" s="62"/>
      <c r="E16" s="29"/>
      <c r="F16" s="6">
        <f t="shared" si="1"/>
        <v>0</v>
      </c>
    </row>
    <row r="17" spans="1:6" ht="28" x14ac:dyDescent="0.35">
      <c r="A17" s="13" t="s">
        <v>12</v>
      </c>
      <c r="B17" s="4" t="s">
        <v>17</v>
      </c>
      <c r="C17" s="5"/>
      <c r="D17" s="6">
        <f t="shared" ref="D17" si="2">1.21*C17</f>
        <v>0</v>
      </c>
      <c r="E17" s="29">
        <f>C18</f>
        <v>9.0322580645161299</v>
      </c>
      <c r="F17" s="6">
        <f t="shared" si="1"/>
        <v>0</v>
      </c>
    </row>
    <row r="18" spans="1:6" hidden="1" x14ac:dyDescent="0.35">
      <c r="B18" s="4" t="s">
        <v>5</v>
      </c>
      <c r="C18" s="62">
        <f>2*4*10*7/62</f>
        <v>9.0322580645161299</v>
      </c>
      <c r="D18" s="62"/>
      <c r="E18" s="29"/>
      <c r="F18" s="6"/>
    </row>
    <row r="19" spans="1:6" ht="42.5" thickBot="1" x14ac:dyDescent="0.4">
      <c r="B19" s="4" t="s">
        <v>26</v>
      </c>
      <c r="C19" s="10"/>
      <c r="D19" s="6">
        <f t="shared" ref="D19" si="3">1.21*C19</f>
        <v>0</v>
      </c>
      <c r="E19" s="29">
        <f>C20</f>
        <v>22.693548387096776</v>
      </c>
      <c r="F19" s="6">
        <f t="shared" si="1"/>
        <v>0</v>
      </c>
    </row>
    <row r="20" spans="1:6" ht="15" hidden="1" thickBot="1" x14ac:dyDescent="0.4">
      <c r="B20" s="4" t="s">
        <v>6</v>
      </c>
      <c r="C20" s="62">
        <f>67*2*1.5*7/62</f>
        <v>22.693548387096776</v>
      </c>
      <c r="D20" s="62"/>
      <c r="E20" s="29"/>
      <c r="F20" s="6"/>
    </row>
    <row r="21" spans="1:6" ht="15.5" thickTop="1" thickBot="1" x14ac:dyDescent="0.4">
      <c r="B21" s="4" t="s">
        <v>14</v>
      </c>
      <c r="C21" s="6"/>
      <c r="D21" s="6"/>
      <c r="E21" s="11"/>
      <c r="F21" s="24">
        <f>SUM(F4:F20)</f>
        <v>0</v>
      </c>
    </row>
    <row r="22" spans="1:6" ht="15.5" thickTop="1" thickBot="1" x14ac:dyDescent="0.4">
      <c r="B22" s="4"/>
      <c r="C22" s="9"/>
      <c r="D22" s="9"/>
      <c r="E22" s="18"/>
      <c r="F22" s="23"/>
    </row>
    <row r="23" spans="1:6" ht="29" thickTop="1" thickBot="1" x14ac:dyDescent="0.4">
      <c r="B23" s="4" t="s">
        <v>28</v>
      </c>
      <c r="C23" s="63">
        <v>0</v>
      </c>
      <c r="D23" s="63"/>
      <c r="E23" s="19"/>
      <c r="F23" s="24">
        <f>C24*(1-C23)</f>
        <v>18911.290322580644</v>
      </c>
    </row>
    <row r="24" spans="1:6" ht="15" thickTop="1" x14ac:dyDescent="0.35">
      <c r="B24" s="4" t="s">
        <v>41</v>
      </c>
      <c r="C24" s="64">
        <f>2*67*1250*7/62</f>
        <v>18911.290322580644</v>
      </c>
      <c r="D24" s="64"/>
      <c r="E24" s="32"/>
      <c r="F24" s="32"/>
    </row>
    <row r="25" spans="1:6" ht="15" thickBot="1" x14ac:dyDescent="0.4">
      <c r="B25" s="3" t="s">
        <v>0</v>
      </c>
      <c r="C25" s="6"/>
      <c r="D25" s="6"/>
      <c r="E25" s="18"/>
      <c r="F25" s="22"/>
    </row>
    <row r="26" spans="1:6" ht="28.5" customHeight="1" thickTop="1" thickBot="1" x14ac:dyDescent="0.4">
      <c r="B26" s="21"/>
      <c r="C26" s="58" t="s">
        <v>47</v>
      </c>
      <c r="D26" s="58"/>
      <c r="E26" s="59"/>
      <c r="F26" s="25">
        <f>F23+F21</f>
        <v>18911.290322580644</v>
      </c>
    </row>
    <row r="27" spans="1:6" ht="15.5" thickTop="1" thickBot="1" x14ac:dyDescent="0.4">
      <c r="E27" s="18" t="s">
        <v>15</v>
      </c>
      <c r="F27" s="25">
        <f>F26*1.21</f>
        <v>22882.66129032258</v>
      </c>
    </row>
    <row r="28" spans="1:6" ht="15.5" thickTop="1" thickBot="1" x14ac:dyDescent="0.4">
      <c r="C28" s="8"/>
      <c r="E28" s="18" t="s">
        <v>16</v>
      </c>
      <c r="F28" s="25">
        <f>F27/2</f>
        <v>11441.33064516129</v>
      </c>
    </row>
    <row r="29" spans="1:6" ht="15" thickTop="1" x14ac:dyDescent="0.35"/>
  </sheetData>
  <mergeCells count="7">
    <mergeCell ref="C26:E26"/>
    <mergeCell ref="B3:D3"/>
    <mergeCell ref="C16:D16"/>
    <mergeCell ref="C18:D18"/>
    <mergeCell ref="C20:D20"/>
    <mergeCell ref="C23:D23"/>
    <mergeCell ref="C24:D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0157-6909-4DDA-8B14-A5223B33A3AF}">
  <dimension ref="A1:F29"/>
  <sheetViews>
    <sheetView zoomScale="90" zoomScaleNormal="90" workbookViewId="0">
      <pane xSplit="1" ySplit="3" topLeftCell="B4" activePane="bottomRight" state="frozen"/>
      <selection activeCell="C4" sqref="C4:C14"/>
      <selection pane="topRight" activeCell="C4" sqref="C4:C14"/>
      <selection pane="bottomLeft" activeCell="C4" sqref="C4:C14"/>
      <selection pane="bottomRight"/>
    </sheetView>
  </sheetViews>
  <sheetFormatPr defaultColWidth="9.1796875" defaultRowHeight="14.5" x14ac:dyDescent="0.35"/>
  <cols>
    <col min="1" max="1" width="10.453125" style="1" bestFit="1" customWidth="1"/>
    <col min="2" max="2" width="51.81640625" style="1" customWidth="1"/>
    <col min="3" max="4" width="25.7265625" style="1" customWidth="1"/>
    <col min="5" max="5" width="19.1796875" style="14" customWidth="1"/>
    <col min="6" max="6" width="18.26953125" style="1" customWidth="1"/>
    <col min="7" max="16384" width="9.1796875" style="1"/>
  </cols>
  <sheetData>
    <row r="1" spans="1:6" ht="18.5" x14ac:dyDescent="0.45">
      <c r="B1" s="12" t="s">
        <v>8</v>
      </c>
      <c r="C1" s="27" t="s">
        <v>27</v>
      </c>
      <c r="D1" s="27"/>
      <c r="E1" s="28"/>
      <c r="F1" s="27"/>
    </row>
    <row r="2" spans="1:6" ht="42" x14ac:dyDescent="0.35">
      <c r="B2" s="33" t="s">
        <v>1</v>
      </c>
      <c r="C2" s="2" t="s">
        <v>2</v>
      </c>
      <c r="D2" s="2" t="s">
        <v>3</v>
      </c>
      <c r="E2" s="15" t="s">
        <v>13</v>
      </c>
      <c r="F2" s="2" t="s">
        <v>40</v>
      </c>
    </row>
    <row r="3" spans="1:6" s="7" customFormat="1" x14ac:dyDescent="0.35">
      <c r="B3" s="60"/>
      <c r="C3" s="61"/>
      <c r="D3" s="61"/>
      <c r="E3" s="16"/>
      <c r="F3" s="31"/>
    </row>
    <row r="4" spans="1:6" ht="28" x14ac:dyDescent="0.35">
      <c r="A4" s="13" t="s">
        <v>11</v>
      </c>
      <c r="B4" s="4" t="s">
        <v>9</v>
      </c>
      <c r="C4" s="5"/>
      <c r="D4" s="6">
        <f>1.21*C4</f>
        <v>0</v>
      </c>
      <c r="E4" s="29">
        <v>4</v>
      </c>
      <c r="F4" s="6">
        <f>E4*C4</f>
        <v>0</v>
      </c>
    </row>
    <row r="5" spans="1:6" ht="28" x14ac:dyDescent="0.35">
      <c r="B5" s="4" t="s">
        <v>10</v>
      </c>
      <c r="C5" s="5"/>
      <c r="D5" s="6">
        <f t="shared" ref="D5:D15" si="0">1.21*C5</f>
        <v>0</v>
      </c>
      <c r="E5" s="29">
        <v>4</v>
      </c>
      <c r="F5" s="6">
        <f t="shared" ref="F5:F19" si="1">E5*C5</f>
        <v>0</v>
      </c>
    </row>
    <row r="6" spans="1:6" ht="28" hidden="1" x14ac:dyDescent="0.35">
      <c r="B6" s="4" t="s">
        <v>22</v>
      </c>
      <c r="C6" s="5"/>
      <c r="D6" s="6">
        <f t="shared" si="0"/>
        <v>0</v>
      </c>
      <c r="E6" s="29">
        <v>0</v>
      </c>
      <c r="F6" s="6">
        <f t="shared" si="1"/>
        <v>0</v>
      </c>
    </row>
    <row r="7" spans="1:6" ht="32.5" hidden="1" customHeight="1" x14ac:dyDescent="0.35">
      <c r="B7" s="4" t="s">
        <v>23</v>
      </c>
      <c r="C7" s="5"/>
      <c r="D7" s="6">
        <f t="shared" si="0"/>
        <v>0</v>
      </c>
      <c r="E7" s="29">
        <v>0</v>
      </c>
      <c r="F7" s="6">
        <f t="shared" si="1"/>
        <v>0</v>
      </c>
    </row>
    <row r="8" spans="1:6" ht="32.5" hidden="1" customHeight="1" x14ac:dyDescent="0.35">
      <c r="B8" s="34" t="s">
        <v>32</v>
      </c>
      <c r="C8" s="5"/>
      <c r="D8" s="36">
        <f t="shared" si="0"/>
        <v>0</v>
      </c>
      <c r="E8" s="35">
        <v>0</v>
      </c>
      <c r="F8" s="36">
        <f t="shared" si="1"/>
        <v>0</v>
      </c>
    </row>
    <row r="9" spans="1:6" ht="28" hidden="1" x14ac:dyDescent="0.35">
      <c r="B9" s="4" t="s">
        <v>18</v>
      </c>
      <c r="C9" s="5"/>
      <c r="D9" s="6">
        <f t="shared" si="0"/>
        <v>0</v>
      </c>
      <c r="E9" s="29">
        <v>0</v>
      </c>
      <c r="F9" s="6">
        <f t="shared" si="1"/>
        <v>0</v>
      </c>
    </row>
    <row r="10" spans="1:6" ht="28" hidden="1" x14ac:dyDescent="0.35">
      <c r="B10" s="4" t="s">
        <v>19</v>
      </c>
      <c r="C10" s="5"/>
      <c r="D10" s="6">
        <f t="shared" si="0"/>
        <v>0</v>
      </c>
      <c r="E10" s="29">
        <v>0</v>
      </c>
      <c r="F10" s="6">
        <f t="shared" si="1"/>
        <v>0</v>
      </c>
    </row>
    <row r="11" spans="1:6" ht="28" x14ac:dyDescent="0.35">
      <c r="B11" s="4" t="s">
        <v>20</v>
      </c>
      <c r="C11" s="5"/>
      <c r="D11" s="6">
        <f t="shared" si="0"/>
        <v>0</v>
      </c>
      <c r="E11" s="29">
        <v>2</v>
      </c>
      <c r="F11" s="6">
        <f t="shared" si="1"/>
        <v>0</v>
      </c>
    </row>
    <row r="12" spans="1:6" ht="28" x14ac:dyDescent="0.35">
      <c r="B12" s="4" t="s">
        <v>24</v>
      </c>
      <c r="C12" s="5"/>
      <c r="D12" s="6">
        <f t="shared" si="0"/>
        <v>0</v>
      </c>
      <c r="E12" s="29">
        <v>4</v>
      </c>
      <c r="F12" s="6">
        <f t="shared" si="1"/>
        <v>0</v>
      </c>
    </row>
    <row r="13" spans="1:6" ht="28" x14ac:dyDescent="0.35">
      <c r="B13" s="4" t="s">
        <v>30</v>
      </c>
      <c r="C13" s="5"/>
      <c r="D13" s="6">
        <f t="shared" si="0"/>
        <v>0</v>
      </c>
      <c r="E13" s="42">
        <v>2</v>
      </c>
      <c r="F13" s="6">
        <f t="shared" si="1"/>
        <v>0</v>
      </c>
    </row>
    <row r="14" spans="1:6" ht="28" hidden="1" x14ac:dyDescent="0.35">
      <c r="B14" s="4" t="s">
        <v>21</v>
      </c>
      <c r="C14" s="5"/>
      <c r="D14" s="6">
        <f t="shared" si="0"/>
        <v>0</v>
      </c>
      <c r="E14" s="29">
        <v>0</v>
      </c>
      <c r="F14" s="6">
        <f t="shared" si="1"/>
        <v>0</v>
      </c>
    </row>
    <row r="15" spans="1:6" ht="28" x14ac:dyDescent="0.35">
      <c r="A15" s="13" t="s">
        <v>12</v>
      </c>
      <c r="B15" s="4" t="s">
        <v>25</v>
      </c>
      <c r="C15" s="5"/>
      <c r="D15" s="6">
        <f t="shared" si="0"/>
        <v>0</v>
      </c>
      <c r="E15" s="29">
        <f>C16</f>
        <v>103.74193548387096</v>
      </c>
      <c r="F15" s="6">
        <f t="shared" si="1"/>
        <v>0</v>
      </c>
    </row>
    <row r="16" spans="1:6" hidden="1" x14ac:dyDescent="0.35">
      <c r="B16" s="4" t="s">
        <v>5</v>
      </c>
      <c r="C16" s="62">
        <f>12*67*2*4/62</f>
        <v>103.74193548387096</v>
      </c>
      <c r="D16" s="62"/>
      <c r="E16" s="29"/>
      <c r="F16" s="6">
        <f t="shared" si="1"/>
        <v>0</v>
      </c>
    </row>
    <row r="17" spans="1:6" ht="28" x14ac:dyDescent="0.35">
      <c r="A17" s="13" t="s">
        <v>12</v>
      </c>
      <c r="B17" s="4" t="s">
        <v>17</v>
      </c>
      <c r="C17" s="5"/>
      <c r="D17" s="6">
        <f t="shared" ref="D17" si="2">1.21*C17</f>
        <v>0</v>
      </c>
      <c r="E17" s="29">
        <f>C18</f>
        <v>5.161290322580645</v>
      </c>
      <c r="F17" s="6">
        <f t="shared" si="1"/>
        <v>0</v>
      </c>
    </row>
    <row r="18" spans="1:6" hidden="1" x14ac:dyDescent="0.35">
      <c r="B18" s="4" t="s">
        <v>5</v>
      </c>
      <c r="C18" s="62">
        <f>2*4*10*4/62</f>
        <v>5.161290322580645</v>
      </c>
      <c r="D18" s="62"/>
      <c r="E18" s="29"/>
      <c r="F18" s="6"/>
    </row>
    <row r="19" spans="1:6" ht="42.5" thickBot="1" x14ac:dyDescent="0.4">
      <c r="B19" s="4" t="s">
        <v>26</v>
      </c>
      <c r="C19" s="10"/>
      <c r="D19" s="6">
        <f t="shared" ref="D19" si="3">1.21*C19</f>
        <v>0</v>
      </c>
      <c r="E19" s="29">
        <f>C20</f>
        <v>12.96774193548387</v>
      </c>
      <c r="F19" s="6">
        <f t="shared" si="1"/>
        <v>0</v>
      </c>
    </row>
    <row r="20" spans="1:6" ht="15" hidden="1" thickBot="1" x14ac:dyDescent="0.4">
      <c r="B20" s="4" t="s">
        <v>6</v>
      </c>
      <c r="C20" s="62">
        <f>67*2*1.5*4/62</f>
        <v>12.96774193548387</v>
      </c>
      <c r="D20" s="62"/>
      <c r="E20" s="29"/>
      <c r="F20" s="6"/>
    </row>
    <row r="21" spans="1:6" ht="15.5" thickTop="1" thickBot="1" x14ac:dyDescent="0.4">
      <c r="B21" s="4" t="s">
        <v>14</v>
      </c>
      <c r="C21" s="6"/>
      <c r="D21" s="6"/>
      <c r="E21" s="11"/>
      <c r="F21" s="24">
        <f>SUM(F4:F20)</f>
        <v>0</v>
      </c>
    </row>
    <row r="22" spans="1:6" ht="15.5" thickTop="1" thickBot="1" x14ac:dyDescent="0.4">
      <c r="B22" s="4"/>
      <c r="C22" s="9"/>
      <c r="D22" s="9"/>
      <c r="E22" s="18"/>
      <c r="F22" s="23"/>
    </row>
    <row r="23" spans="1:6" ht="29" thickTop="1" thickBot="1" x14ac:dyDescent="0.4">
      <c r="B23" s="4" t="s">
        <v>28</v>
      </c>
      <c r="C23" s="63">
        <v>0</v>
      </c>
      <c r="D23" s="63"/>
      <c r="E23" s="19"/>
      <c r="F23" s="24">
        <f>C24*(1-C23)</f>
        <v>10806.451612903225</v>
      </c>
    </row>
    <row r="24" spans="1:6" ht="15" thickTop="1" x14ac:dyDescent="0.35">
      <c r="B24" s="4" t="s">
        <v>41</v>
      </c>
      <c r="C24" s="64">
        <f>2*67*1250*4/62</f>
        <v>10806.451612903225</v>
      </c>
      <c r="D24" s="64"/>
      <c r="E24" s="32"/>
      <c r="F24" s="32"/>
    </row>
    <row r="25" spans="1:6" ht="15" thickBot="1" x14ac:dyDescent="0.4">
      <c r="B25" s="3" t="s">
        <v>0</v>
      </c>
      <c r="C25" s="6"/>
      <c r="D25" s="6"/>
      <c r="E25" s="18"/>
      <c r="F25" s="22"/>
    </row>
    <row r="26" spans="1:6" ht="28.5" customHeight="1" thickTop="1" thickBot="1" x14ac:dyDescent="0.4">
      <c r="B26" s="21"/>
      <c r="C26" s="58" t="s">
        <v>47</v>
      </c>
      <c r="D26" s="58"/>
      <c r="E26" s="59"/>
      <c r="F26" s="25">
        <f>F23+F21</f>
        <v>10806.451612903225</v>
      </c>
    </row>
    <row r="27" spans="1:6" ht="15.5" thickTop="1" thickBot="1" x14ac:dyDescent="0.4">
      <c r="E27" s="18" t="s">
        <v>15</v>
      </c>
      <c r="F27" s="25">
        <f>F26*1.21</f>
        <v>13075.806451612902</v>
      </c>
    </row>
    <row r="28" spans="1:6" ht="15.5" thickTop="1" thickBot="1" x14ac:dyDescent="0.4">
      <c r="C28" s="8"/>
      <c r="E28" s="18" t="s">
        <v>16</v>
      </c>
      <c r="F28" s="25">
        <f>F27/2</f>
        <v>6537.9032258064508</v>
      </c>
    </row>
    <row r="29" spans="1:6" ht="15" thickTop="1" x14ac:dyDescent="0.35"/>
  </sheetData>
  <mergeCells count="7">
    <mergeCell ref="C26:E26"/>
    <mergeCell ref="B3:D3"/>
    <mergeCell ref="C16:D16"/>
    <mergeCell ref="C18:D18"/>
    <mergeCell ref="C20:D20"/>
    <mergeCell ref="C23:D23"/>
    <mergeCell ref="C24:D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10AE-608D-47A0-A1BE-D4956FED27CF}">
  <dimension ref="A1:F29"/>
  <sheetViews>
    <sheetView zoomScale="90" zoomScaleNormal="90" workbookViewId="0">
      <pane xSplit="1" ySplit="3" topLeftCell="B4" activePane="bottomRight" state="frozen"/>
      <selection activeCell="C4" sqref="C4:C14"/>
      <selection pane="topRight" activeCell="C4" sqref="C4:C14"/>
      <selection pane="bottomLeft" activeCell="C4" sqref="C4:C14"/>
      <selection pane="bottomRight" activeCell="A2" sqref="A2"/>
    </sheetView>
  </sheetViews>
  <sheetFormatPr defaultColWidth="9.1796875" defaultRowHeight="14.5" x14ac:dyDescent="0.35"/>
  <cols>
    <col min="1" max="1" width="10.453125" style="1" bestFit="1" customWidth="1"/>
    <col min="2" max="2" width="51.81640625" style="1" customWidth="1"/>
    <col min="3" max="4" width="25.7265625" style="1" customWidth="1"/>
    <col min="5" max="5" width="19.1796875" style="14" customWidth="1"/>
    <col min="6" max="6" width="18.26953125" style="1" customWidth="1"/>
    <col min="7" max="16384" width="9.1796875" style="1"/>
  </cols>
  <sheetData>
    <row r="1" spans="1:6" ht="18.5" x14ac:dyDescent="0.45">
      <c r="B1" s="12" t="s">
        <v>8</v>
      </c>
      <c r="C1" s="27" t="s">
        <v>27</v>
      </c>
      <c r="D1" s="27"/>
      <c r="E1" s="28"/>
      <c r="F1" s="27"/>
    </row>
    <row r="2" spans="1:6" ht="42" x14ac:dyDescent="0.35">
      <c r="B2" s="33" t="s">
        <v>1</v>
      </c>
      <c r="C2" s="2" t="s">
        <v>2</v>
      </c>
      <c r="D2" s="2" t="s">
        <v>3</v>
      </c>
      <c r="E2" s="15" t="s">
        <v>13</v>
      </c>
      <c r="F2" s="2" t="s">
        <v>40</v>
      </c>
    </row>
    <row r="3" spans="1:6" s="7" customFormat="1" x14ac:dyDescent="0.35">
      <c r="B3" s="60"/>
      <c r="C3" s="61"/>
      <c r="D3" s="61"/>
      <c r="E3" s="16"/>
      <c r="F3" s="31"/>
    </row>
    <row r="4" spans="1:6" ht="28" hidden="1" x14ac:dyDescent="0.35">
      <c r="B4" s="4" t="s">
        <v>9</v>
      </c>
      <c r="C4" s="5"/>
      <c r="D4" s="6">
        <f>1.21*C4</f>
        <v>0</v>
      </c>
      <c r="E4" s="29">
        <v>0</v>
      </c>
      <c r="F4" s="6">
        <f>E4*C4</f>
        <v>0</v>
      </c>
    </row>
    <row r="5" spans="1:6" ht="28" hidden="1" x14ac:dyDescent="0.35">
      <c r="B5" s="4" t="s">
        <v>10</v>
      </c>
      <c r="C5" s="5"/>
      <c r="D5" s="6">
        <f t="shared" ref="D5:D15" si="0">1.21*C5</f>
        <v>0</v>
      </c>
      <c r="E5" s="29">
        <v>0</v>
      </c>
      <c r="F5" s="6">
        <f t="shared" ref="F5:F19" si="1">E5*C5</f>
        <v>0</v>
      </c>
    </row>
    <row r="6" spans="1:6" ht="28" x14ac:dyDescent="0.35">
      <c r="A6" s="13" t="s">
        <v>11</v>
      </c>
      <c r="B6" s="4" t="s">
        <v>22</v>
      </c>
      <c r="C6" s="5"/>
      <c r="D6" s="6">
        <f t="shared" si="0"/>
        <v>0</v>
      </c>
      <c r="E6" s="29">
        <v>3</v>
      </c>
      <c r="F6" s="6">
        <f t="shared" si="1"/>
        <v>0</v>
      </c>
    </row>
    <row r="7" spans="1:6" ht="32.5" customHeight="1" x14ac:dyDescent="0.35">
      <c r="B7" s="4" t="s">
        <v>23</v>
      </c>
      <c r="C7" s="5"/>
      <c r="D7" s="6">
        <f t="shared" si="0"/>
        <v>0</v>
      </c>
      <c r="E7" s="29">
        <v>3</v>
      </c>
      <c r="F7" s="6">
        <f t="shared" si="1"/>
        <v>0</v>
      </c>
    </row>
    <row r="8" spans="1:6" ht="32.5" customHeight="1" x14ac:dyDescent="0.35">
      <c r="B8" s="4" t="s">
        <v>32</v>
      </c>
      <c r="C8" s="5"/>
      <c r="D8" s="6">
        <f t="shared" si="0"/>
        <v>0</v>
      </c>
      <c r="E8" s="29">
        <v>2</v>
      </c>
      <c r="F8" s="6">
        <f t="shared" si="1"/>
        <v>0</v>
      </c>
    </row>
    <row r="9" spans="1:6" ht="28" hidden="1" x14ac:dyDescent="0.35">
      <c r="B9" s="4" t="s">
        <v>18</v>
      </c>
      <c r="C9" s="5"/>
      <c r="D9" s="6">
        <f t="shared" si="0"/>
        <v>0</v>
      </c>
      <c r="E9" s="29">
        <v>0</v>
      </c>
      <c r="F9" s="6">
        <f t="shared" si="1"/>
        <v>0</v>
      </c>
    </row>
    <row r="10" spans="1:6" ht="28" hidden="1" x14ac:dyDescent="0.35">
      <c r="B10" s="4" t="s">
        <v>19</v>
      </c>
      <c r="C10" s="5"/>
      <c r="D10" s="6">
        <f t="shared" si="0"/>
        <v>0</v>
      </c>
      <c r="E10" s="29">
        <v>0</v>
      </c>
      <c r="F10" s="6">
        <f t="shared" si="1"/>
        <v>0</v>
      </c>
    </row>
    <row r="11" spans="1:6" ht="28" hidden="1" x14ac:dyDescent="0.35">
      <c r="B11" s="4" t="s">
        <v>20</v>
      </c>
      <c r="C11" s="5"/>
      <c r="D11" s="6">
        <f t="shared" si="0"/>
        <v>0</v>
      </c>
      <c r="E11" s="29">
        <v>0</v>
      </c>
      <c r="F11" s="6">
        <f t="shared" si="1"/>
        <v>0</v>
      </c>
    </row>
    <row r="12" spans="1:6" ht="28" hidden="1" x14ac:dyDescent="0.35">
      <c r="B12" s="4" t="s">
        <v>24</v>
      </c>
      <c r="C12" s="5"/>
      <c r="D12" s="6">
        <f t="shared" si="0"/>
        <v>0</v>
      </c>
      <c r="E12" s="29">
        <v>0</v>
      </c>
      <c r="F12" s="6">
        <f t="shared" si="1"/>
        <v>0</v>
      </c>
    </row>
    <row r="13" spans="1:6" ht="28" hidden="1" x14ac:dyDescent="0.35">
      <c r="B13" s="34" t="s">
        <v>30</v>
      </c>
      <c r="C13" s="5"/>
      <c r="D13" s="6">
        <f t="shared" si="0"/>
        <v>0</v>
      </c>
      <c r="E13" s="29">
        <v>0</v>
      </c>
      <c r="F13" s="6">
        <f t="shared" si="1"/>
        <v>0</v>
      </c>
    </row>
    <row r="14" spans="1:6" ht="28" hidden="1" x14ac:dyDescent="0.35">
      <c r="B14" s="4" t="s">
        <v>21</v>
      </c>
      <c r="C14" s="5"/>
      <c r="D14" s="6">
        <f t="shared" si="0"/>
        <v>0</v>
      </c>
      <c r="E14" s="29">
        <v>0</v>
      </c>
      <c r="F14" s="6">
        <f t="shared" si="1"/>
        <v>0</v>
      </c>
    </row>
    <row r="15" spans="1:6" ht="28" x14ac:dyDescent="0.35">
      <c r="A15" s="13" t="s">
        <v>12</v>
      </c>
      <c r="B15" s="4" t="s">
        <v>25</v>
      </c>
      <c r="C15" s="5"/>
      <c r="D15" s="6">
        <f t="shared" si="0"/>
        <v>0</v>
      </c>
      <c r="E15" s="29">
        <f>C16</f>
        <v>77.806451612903231</v>
      </c>
      <c r="F15" s="6">
        <f t="shared" si="1"/>
        <v>0</v>
      </c>
    </row>
    <row r="16" spans="1:6" hidden="1" x14ac:dyDescent="0.35">
      <c r="B16" s="4" t="s">
        <v>5</v>
      </c>
      <c r="C16" s="62">
        <f>12*67*2*3/62</f>
        <v>77.806451612903231</v>
      </c>
      <c r="D16" s="62"/>
      <c r="E16" s="29"/>
      <c r="F16" s="6">
        <f t="shared" si="1"/>
        <v>0</v>
      </c>
    </row>
    <row r="17" spans="1:6" ht="28" x14ac:dyDescent="0.35">
      <c r="A17" s="13" t="s">
        <v>12</v>
      </c>
      <c r="B17" s="4" t="s">
        <v>17</v>
      </c>
      <c r="C17" s="5"/>
      <c r="D17" s="6">
        <f t="shared" ref="D17" si="2">1.21*C17</f>
        <v>0</v>
      </c>
      <c r="E17" s="29">
        <f>C18</f>
        <v>3.870967741935484</v>
      </c>
      <c r="F17" s="6">
        <f t="shared" si="1"/>
        <v>0</v>
      </c>
    </row>
    <row r="18" spans="1:6" hidden="1" x14ac:dyDescent="0.35">
      <c r="B18" s="4" t="s">
        <v>5</v>
      </c>
      <c r="C18" s="62">
        <f>2*4*10*3/62</f>
        <v>3.870967741935484</v>
      </c>
      <c r="D18" s="62"/>
      <c r="E18" s="29"/>
      <c r="F18" s="6"/>
    </row>
    <row r="19" spans="1:6" ht="42.5" thickBot="1" x14ac:dyDescent="0.4">
      <c r="B19" s="4" t="s">
        <v>26</v>
      </c>
      <c r="C19" s="10"/>
      <c r="D19" s="6">
        <f t="shared" ref="D19" si="3">1.21*C19</f>
        <v>0</v>
      </c>
      <c r="E19" s="29">
        <f>C20</f>
        <v>9.7258064516129039</v>
      </c>
      <c r="F19" s="6">
        <f t="shared" si="1"/>
        <v>0</v>
      </c>
    </row>
    <row r="20" spans="1:6" ht="15" hidden="1" thickBot="1" x14ac:dyDescent="0.4">
      <c r="B20" s="4" t="s">
        <v>6</v>
      </c>
      <c r="C20" s="62">
        <f>67*2*1.5*3/62</f>
        <v>9.7258064516129039</v>
      </c>
      <c r="D20" s="62"/>
      <c r="E20" s="29"/>
      <c r="F20" s="6"/>
    </row>
    <row r="21" spans="1:6" ht="15.5" thickTop="1" thickBot="1" x14ac:dyDescent="0.4">
      <c r="B21" s="4" t="s">
        <v>14</v>
      </c>
      <c r="C21" s="6"/>
      <c r="D21" s="6"/>
      <c r="E21" s="11"/>
      <c r="F21" s="24">
        <f>SUM(F4:F20)</f>
        <v>0</v>
      </c>
    </row>
    <row r="22" spans="1:6" ht="15.5" thickTop="1" thickBot="1" x14ac:dyDescent="0.4">
      <c r="B22" s="4"/>
      <c r="C22" s="9"/>
      <c r="D22" s="9"/>
      <c r="E22" s="18"/>
      <c r="F22" s="23"/>
    </row>
    <row r="23" spans="1:6" ht="29" thickTop="1" thickBot="1" x14ac:dyDescent="0.4">
      <c r="B23" s="4" t="s">
        <v>28</v>
      </c>
      <c r="C23" s="63">
        <v>0</v>
      </c>
      <c r="D23" s="63"/>
      <c r="E23" s="19"/>
      <c r="F23" s="24">
        <f>C24*(1-C23)</f>
        <v>8104.8387096774195</v>
      </c>
    </row>
    <row r="24" spans="1:6" ht="15" thickTop="1" x14ac:dyDescent="0.35">
      <c r="B24" s="4" t="s">
        <v>41</v>
      </c>
      <c r="C24" s="64">
        <f>2*67*1250*3/62</f>
        <v>8104.8387096774195</v>
      </c>
      <c r="D24" s="64"/>
      <c r="E24" s="32"/>
      <c r="F24" s="32"/>
    </row>
    <row r="25" spans="1:6" ht="15" thickBot="1" x14ac:dyDescent="0.4">
      <c r="B25" s="3" t="s">
        <v>0</v>
      </c>
      <c r="C25" s="6"/>
      <c r="D25" s="6"/>
      <c r="E25" s="18"/>
      <c r="F25" s="22"/>
    </row>
    <row r="26" spans="1:6" ht="28.5" customHeight="1" thickTop="1" thickBot="1" x14ac:dyDescent="0.4">
      <c r="B26" s="21"/>
      <c r="C26" s="58" t="s">
        <v>47</v>
      </c>
      <c r="D26" s="58"/>
      <c r="E26" s="59"/>
      <c r="F26" s="25">
        <f>F23+F21</f>
        <v>8104.8387096774195</v>
      </c>
    </row>
    <row r="27" spans="1:6" ht="15.5" thickTop="1" thickBot="1" x14ac:dyDescent="0.4">
      <c r="E27" s="18" t="s">
        <v>15</v>
      </c>
      <c r="F27" s="25">
        <f>F26*1.21</f>
        <v>9806.854838709678</v>
      </c>
    </row>
    <row r="28" spans="1:6" ht="15.5" thickTop="1" thickBot="1" x14ac:dyDescent="0.4">
      <c r="C28" s="8"/>
      <c r="E28" s="18" t="s">
        <v>16</v>
      </c>
      <c r="F28" s="25">
        <f>F27/2</f>
        <v>4903.427419354839</v>
      </c>
    </row>
    <row r="29" spans="1:6" ht="15" thickTop="1" x14ac:dyDescent="0.35"/>
  </sheetData>
  <mergeCells count="7">
    <mergeCell ref="C26:E26"/>
    <mergeCell ref="B3:D3"/>
    <mergeCell ref="C16:D16"/>
    <mergeCell ref="C18:D18"/>
    <mergeCell ref="C20:D20"/>
    <mergeCell ref="C23:D23"/>
    <mergeCell ref="C24:D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B23C-9429-4E12-8CB7-EC21D1BA4CC9}">
  <dimension ref="A1:F29"/>
  <sheetViews>
    <sheetView zoomScale="90" zoomScaleNormal="90" workbookViewId="0">
      <pane xSplit="1" ySplit="3" topLeftCell="B4" activePane="bottomRight" state="frozen"/>
      <selection activeCell="C4" sqref="C4:C14"/>
      <selection pane="topRight" activeCell="C4" sqref="C4:C14"/>
      <selection pane="bottomLeft" activeCell="C4" sqref="C4:C14"/>
      <selection pane="bottomRight" activeCell="A2" sqref="A2"/>
    </sheetView>
  </sheetViews>
  <sheetFormatPr defaultColWidth="9.1796875" defaultRowHeight="14.5" x14ac:dyDescent="0.35"/>
  <cols>
    <col min="1" max="1" width="10.453125" style="1" bestFit="1" customWidth="1"/>
    <col min="2" max="2" width="51.81640625" style="1" customWidth="1"/>
    <col min="3" max="4" width="25.7265625" style="1" customWidth="1"/>
    <col min="5" max="5" width="19.1796875" style="14" customWidth="1"/>
    <col min="6" max="6" width="18.26953125" style="1" customWidth="1"/>
    <col min="7" max="16384" width="9.1796875" style="1"/>
  </cols>
  <sheetData>
    <row r="1" spans="1:6" ht="18.5" x14ac:dyDescent="0.45">
      <c r="B1" s="12" t="s">
        <v>8</v>
      </c>
      <c r="C1" s="27" t="s">
        <v>27</v>
      </c>
      <c r="D1" s="27"/>
      <c r="E1" s="28"/>
      <c r="F1" s="27"/>
    </row>
    <row r="2" spans="1:6" ht="42" x14ac:dyDescent="0.35">
      <c r="B2" s="33" t="s">
        <v>1</v>
      </c>
      <c r="C2" s="2" t="s">
        <v>2</v>
      </c>
      <c r="D2" s="2" t="s">
        <v>3</v>
      </c>
      <c r="E2" s="15" t="s">
        <v>13</v>
      </c>
      <c r="F2" s="2" t="s">
        <v>40</v>
      </c>
    </row>
    <row r="3" spans="1:6" s="7" customFormat="1" x14ac:dyDescent="0.35">
      <c r="B3" s="60"/>
      <c r="C3" s="61"/>
      <c r="D3" s="61"/>
      <c r="E3" s="16"/>
      <c r="F3" s="31"/>
    </row>
    <row r="4" spans="1:6" ht="28" x14ac:dyDescent="0.35">
      <c r="A4" s="13" t="s">
        <v>11</v>
      </c>
      <c r="B4" s="4" t="s">
        <v>9</v>
      </c>
      <c r="C4" s="5"/>
      <c r="D4" s="6">
        <f>1.21*C4</f>
        <v>0</v>
      </c>
      <c r="E4" s="29">
        <v>1</v>
      </c>
      <c r="F4" s="6">
        <f>E4*C4</f>
        <v>0</v>
      </c>
    </row>
    <row r="5" spans="1:6" ht="28" x14ac:dyDescent="0.35">
      <c r="B5" s="4" t="s">
        <v>10</v>
      </c>
      <c r="C5" s="5"/>
      <c r="D5" s="6">
        <f t="shared" ref="D5:D15" si="0">1.21*C5</f>
        <v>0</v>
      </c>
      <c r="E5" s="29">
        <v>1</v>
      </c>
      <c r="F5" s="6">
        <f t="shared" ref="F5:F19" si="1">E5*C5</f>
        <v>0</v>
      </c>
    </row>
    <row r="6" spans="1:6" ht="28" hidden="1" x14ac:dyDescent="0.35">
      <c r="B6" s="4" t="s">
        <v>22</v>
      </c>
      <c r="C6" s="5"/>
      <c r="D6" s="6">
        <f t="shared" si="0"/>
        <v>0</v>
      </c>
      <c r="E6" s="29">
        <v>0</v>
      </c>
      <c r="F6" s="6">
        <f t="shared" si="1"/>
        <v>0</v>
      </c>
    </row>
    <row r="7" spans="1:6" ht="32.5" hidden="1" customHeight="1" x14ac:dyDescent="0.35">
      <c r="B7" s="4" t="s">
        <v>23</v>
      </c>
      <c r="C7" s="5"/>
      <c r="D7" s="6">
        <f t="shared" si="0"/>
        <v>0</v>
      </c>
      <c r="E7" s="29">
        <v>0</v>
      </c>
      <c r="F7" s="6">
        <f t="shared" si="1"/>
        <v>0</v>
      </c>
    </row>
    <row r="8" spans="1:6" ht="32.5" hidden="1" customHeight="1" x14ac:dyDescent="0.35">
      <c r="B8" s="34" t="s">
        <v>32</v>
      </c>
      <c r="C8" s="5"/>
      <c r="D8" s="6">
        <f t="shared" si="0"/>
        <v>0</v>
      </c>
      <c r="E8" s="29">
        <v>0</v>
      </c>
      <c r="F8" s="6">
        <f t="shared" si="1"/>
        <v>0</v>
      </c>
    </row>
    <row r="9" spans="1:6" ht="28" hidden="1" x14ac:dyDescent="0.35">
      <c r="B9" s="4" t="s">
        <v>18</v>
      </c>
      <c r="C9" s="5"/>
      <c r="D9" s="6">
        <f t="shared" si="0"/>
        <v>0</v>
      </c>
      <c r="E9" s="29">
        <v>0</v>
      </c>
      <c r="F9" s="6">
        <f t="shared" si="1"/>
        <v>0</v>
      </c>
    </row>
    <row r="10" spans="1:6" ht="28" x14ac:dyDescent="0.35">
      <c r="B10" s="4" t="s">
        <v>19</v>
      </c>
      <c r="C10" s="5"/>
      <c r="D10" s="6">
        <f t="shared" si="0"/>
        <v>0</v>
      </c>
      <c r="E10" s="29">
        <v>2</v>
      </c>
      <c r="F10" s="6">
        <f t="shared" si="1"/>
        <v>0</v>
      </c>
    </row>
    <row r="11" spans="1:6" ht="28" hidden="1" x14ac:dyDescent="0.35">
      <c r="B11" s="4" t="s">
        <v>20</v>
      </c>
      <c r="C11" s="5"/>
      <c r="D11" s="6">
        <f t="shared" si="0"/>
        <v>0</v>
      </c>
      <c r="E11" s="29">
        <v>0</v>
      </c>
      <c r="F11" s="6">
        <f t="shared" si="1"/>
        <v>0</v>
      </c>
    </row>
    <row r="12" spans="1:6" ht="28" hidden="1" x14ac:dyDescent="0.35">
      <c r="B12" s="4" t="s">
        <v>24</v>
      </c>
      <c r="C12" s="5"/>
      <c r="D12" s="6">
        <f t="shared" si="0"/>
        <v>0</v>
      </c>
      <c r="E12" s="29">
        <v>0</v>
      </c>
      <c r="F12" s="6">
        <f t="shared" si="1"/>
        <v>0</v>
      </c>
    </row>
    <row r="13" spans="1:6" ht="28" hidden="1" x14ac:dyDescent="0.35">
      <c r="B13" s="34" t="s">
        <v>30</v>
      </c>
      <c r="C13" s="5"/>
      <c r="D13" s="6">
        <f t="shared" si="0"/>
        <v>0</v>
      </c>
      <c r="E13" s="29">
        <v>0</v>
      </c>
      <c r="F13" s="6">
        <f t="shared" si="1"/>
        <v>0</v>
      </c>
    </row>
    <row r="14" spans="1:6" ht="28" hidden="1" x14ac:dyDescent="0.35">
      <c r="B14" s="4" t="s">
        <v>21</v>
      </c>
      <c r="C14" s="5"/>
      <c r="D14" s="6">
        <f t="shared" si="0"/>
        <v>0</v>
      </c>
      <c r="E14" s="29">
        <v>0</v>
      </c>
      <c r="F14" s="6">
        <f t="shared" si="1"/>
        <v>0</v>
      </c>
    </row>
    <row r="15" spans="1:6" ht="28" x14ac:dyDescent="0.35">
      <c r="A15" s="13" t="s">
        <v>12</v>
      </c>
      <c r="B15" s="4" t="s">
        <v>25</v>
      </c>
      <c r="C15" s="5"/>
      <c r="D15" s="6">
        <f t="shared" si="0"/>
        <v>0</v>
      </c>
      <c r="E15" s="29">
        <f>C16</f>
        <v>25.93548387096774</v>
      </c>
      <c r="F15" s="6">
        <f t="shared" si="1"/>
        <v>0</v>
      </c>
    </row>
    <row r="16" spans="1:6" hidden="1" x14ac:dyDescent="0.35">
      <c r="B16" s="4" t="s">
        <v>5</v>
      </c>
      <c r="C16" s="62">
        <f>12*67*2*1/62</f>
        <v>25.93548387096774</v>
      </c>
      <c r="D16" s="62"/>
      <c r="E16" s="29"/>
      <c r="F16" s="6">
        <f t="shared" si="1"/>
        <v>0</v>
      </c>
    </row>
    <row r="17" spans="1:6" ht="28" x14ac:dyDescent="0.35">
      <c r="A17" s="13" t="s">
        <v>12</v>
      </c>
      <c r="B17" s="4" t="s">
        <v>17</v>
      </c>
      <c r="C17" s="5"/>
      <c r="D17" s="6">
        <f t="shared" ref="D17" si="2">1.21*C17</f>
        <v>0</v>
      </c>
      <c r="E17" s="29">
        <f>C18</f>
        <v>1.2903225806451613</v>
      </c>
      <c r="F17" s="6">
        <f t="shared" si="1"/>
        <v>0</v>
      </c>
    </row>
    <row r="18" spans="1:6" hidden="1" x14ac:dyDescent="0.35">
      <c r="B18" s="4" t="s">
        <v>5</v>
      </c>
      <c r="C18" s="62">
        <f>2*4*10*1/62</f>
        <v>1.2903225806451613</v>
      </c>
      <c r="D18" s="62"/>
      <c r="E18" s="29"/>
      <c r="F18" s="6"/>
    </row>
    <row r="19" spans="1:6" ht="42.5" thickBot="1" x14ac:dyDescent="0.4">
      <c r="B19" s="4" t="s">
        <v>26</v>
      </c>
      <c r="C19" s="10"/>
      <c r="D19" s="6">
        <f t="shared" ref="D19" si="3">1.21*C19</f>
        <v>0</v>
      </c>
      <c r="E19" s="29">
        <f>C20</f>
        <v>3.2419354838709675</v>
      </c>
      <c r="F19" s="6">
        <f t="shared" si="1"/>
        <v>0</v>
      </c>
    </row>
    <row r="20" spans="1:6" ht="15" hidden="1" thickBot="1" x14ac:dyDescent="0.4">
      <c r="B20" s="4" t="s">
        <v>6</v>
      </c>
      <c r="C20" s="62">
        <f>67*2*1.5*1/62</f>
        <v>3.2419354838709675</v>
      </c>
      <c r="D20" s="62"/>
      <c r="E20" s="29"/>
      <c r="F20" s="6"/>
    </row>
    <row r="21" spans="1:6" ht="15.5" thickTop="1" thickBot="1" x14ac:dyDescent="0.4">
      <c r="B21" s="4" t="s">
        <v>14</v>
      </c>
      <c r="C21" s="6"/>
      <c r="D21" s="6"/>
      <c r="E21" s="11"/>
      <c r="F21" s="24">
        <f>SUM(F4:F20)</f>
        <v>0</v>
      </c>
    </row>
    <row r="22" spans="1:6" ht="15.5" thickTop="1" thickBot="1" x14ac:dyDescent="0.4">
      <c r="B22" s="4"/>
      <c r="C22" s="9"/>
      <c r="D22" s="9"/>
      <c r="E22" s="18"/>
      <c r="F22" s="23"/>
    </row>
    <row r="23" spans="1:6" ht="29" thickTop="1" thickBot="1" x14ac:dyDescent="0.4">
      <c r="B23" s="4" t="s">
        <v>28</v>
      </c>
      <c r="C23" s="63">
        <v>0</v>
      </c>
      <c r="D23" s="63"/>
      <c r="E23" s="19"/>
      <c r="F23" s="24">
        <f>C24*(1-C23)</f>
        <v>2701.6129032258063</v>
      </c>
    </row>
    <row r="24" spans="1:6" ht="15" thickTop="1" x14ac:dyDescent="0.35">
      <c r="B24" s="4" t="s">
        <v>41</v>
      </c>
      <c r="C24" s="64">
        <f>2*67*1250*1/62</f>
        <v>2701.6129032258063</v>
      </c>
      <c r="D24" s="64"/>
      <c r="E24" s="32"/>
      <c r="F24" s="32"/>
    </row>
    <row r="25" spans="1:6" ht="15" thickBot="1" x14ac:dyDescent="0.4">
      <c r="B25" s="3" t="s">
        <v>0</v>
      </c>
      <c r="C25" s="6"/>
      <c r="D25" s="6"/>
      <c r="E25" s="18"/>
      <c r="F25" s="22"/>
    </row>
    <row r="26" spans="1:6" ht="28.5" customHeight="1" thickTop="1" thickBot="1" x14ac:dyDescent="0.4">
      <c r="B26" s="21"/>
      <c r="C26" s="58" t="s">
        <v>47</v>
      </c>
      <c r="D26" s="58"/>
      <c r="E26" s="59"/>
      <c r="F26" s="25">
        <f>F23+F21</f>
        <v>2701.6129032258063</v>
      </c>
    </row>
    <row r="27" spans="1:6" ht="15.5" thickTop="1" thickBot="1" x14ac:dyDescent="0.4">
      <c r="E27" s="18" t="s">
        <v>15</v>
      </c>
      <c r="F27" s="25">
        <f>F26*1.21</f>
        <v>3268.9516129032254</v>
      </c>
    </row>
    <row r="28" spans="1:6" ht="15.5" thickTop="1" thickBot="1" x14ac:dyDescent="0.4">
      <c r="C28" s="8"/>
      <c r="E28" s="18" t="s">
        <v>16</v>
      </c>
      <c r="F28" s="25">
        <f>F27/2</f>
        <v>1634.4758064516127</v>
      </c>
    </row>
    <row r="29" spans="1:6" ht="15" thickTop="1" x14ac:dyDescent="0.35"/>
  </sheetData>
  <mergeCells count="7">
    <mergeCell ref="C26:E26"/>
    <mergeCell ref="B3:D3"/>
    <mergeCell ref="C16:D16"/>
    <mergeCell ref="C18:D18"/>
    <mergeCell ref="C20:D20"/>
    <mergeCell ref="C23:D23"/>
    <mergeCell ref="C24:D2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zoomScale="90" zoomScaleNormal="90" workbookViewId="0">
      <pane xSplit="1" ySplit="3" topLeftCell="B4" activePane="bottomRight" state="frozen"/>
      <selection activeCell="F27" sqref="F27"/>
      <selection pane="topRight" activeCell="F27" sqref="F27"/>
      <selection pane="bottomLeft" activeCell="F27" sqref="F27"/>
      <selection pane="bottomRight" activeCell="A2" sqref="A2"/>
    </sheetView>
  </sheetViews>
  <sheetFormatPr defaultColWidth="9.1796875" defaultRowHeight="14.5" x14ac:dyDescent="0.35"/>
  <cols>
    <col min="1" max="1" width="10.453125" style="1" bestFit="1" customWidth="1"/>
    <col min="2" max="2" width="51.81640625" style="1" customWidth="1"/>
    <col min="3" max="4" width="25.7265625" style="1" customWidth="1"/>
    <col min="5" max="5" width="19.1796875" style="14" customWidth="1"/>
    <col min="6" max="6" width="18.26953125" style="1" customWidth="1"/>
    <col min="7" max="7" width="35.7265625" style="1" customWidth="1"/>
    <col min="8" max="16384" width="9.1796875" style="1"/>
  </cols>
  <sheetData>
    <row r="1" spans="1:7" ht="18.5" x14ac:dyDescent="0.45">
      <c r="B1" s="12" t="s">
        <v>8</v>
      </c>
      <c r="C1" s="46"/>
      <c r="D1" s="46"/>
      <c r="E1" s="47"/>
      <c r="F1" s="46"/>
    </row>
    <row r="2" spans="1:7" ht="46" x14ac:dyDescent="0.35">
      <c r="B2" s="57" t="s">
        <v>46</v>
      </c>
      <c r="C2" s="2" t="s">
        <v>2</v>
      </c>
      <c r="D2" s="2" t="s">
        <v>3</v>
      </c>
      <c r="E2" s="15" t="s">
        <v>13</v>
      </c>
      <c r="F2" s="2" t="s">
        <v>40</v>
      </c>
    </row>
    <row r="3" spans="1:7" s="7" customFormat="1" hidden="1" x14ac:dyDescent="0.35">
      <c r="B3" s="60"/>
      <c r="C3" s="61"/>
      <c r="D3" s="61"/>
      <c r="E3" s="16"/>
      <c r="F3" s="17"/>
      <c r="G3" s="1"/>
    </row>
    <row r="4" spans="1:7" ht="28" x14ac:dyDescent="0.35">
      <c r="A4" s="13" t="s">
        <v>11</v>
      </c>
      <c r="B4" s="4" t="s">
        <v>9</v>
      </c>
      <c r="C4" s="65"/>
      <c r="D4" s="66"/>
      <c r="E4" s="67"/>
      <c r="F4" s="6">
        <f>'Mercedes Benz'!F4+DAF!F4+MAN!F4+Volvo!F4+Iveco!F4+Scania!F4</f>
        <v>0</v>
      </c>
    </row>
    <row r="5" spans="1:7" ht="28" x14ac:dyDescent="0.35">
      <c r="B5" s="4" t="s">
        <v>10</v>
      </c>
      <c r="C5" s="65"/>
      <c r="D5" s="66"/>
      <c r="E5" s="67"/>
      <c r="F5" s="6">
        <f>'Mercedes Benz'!F5+DAF!F5+MAN!F5+Volvo!F5+Iveco!F5+Scania!F5</f>
        <v>0</v>
      </c>
      <c r="G5" s="26"/>
    </row>
    <row r="6" spans="1:7" ht="28" x14ac:dyDescent="0.35">
      <c r="B6" s="4" t="s">
        <v>22</v>
      </c>
      <c r="C6" s="65"/>
      <c r="D6" s="66"/>
      <c r="E6" s="67"/>
      <c r="F6" s="6">
        <f>'Mercedes Benz'!F6+DAF!F6+MAN!F6+Volvo!F6+Iveco!F6+Scania!F6</f>
        <v>0</v>
      </c>
    </row>
    <row r="7" spans="1:7" ht="32.5" customHeight="1" x14ac:dyDescent="0.35">
      <c r="B7" s="4" t="s">
        <v>23</v>
      </c>
      <c r="C7" s="65"/>
      <c r="D7" s="66"/>
      <c r="E7" s="67"/>
      <c r="F7" s="6">
        <f>'Mercedes Benz'!F7+DAF!F7+MAN!F7+Volvo!F7+Iveco!F7+Scania!F7</f>
        <v>0</v>
      </c>
    </row>
    <row r="8" spans="1:7" ht="32.5" customHeight="1" x14ac:dyDescent="0.35">
      <c r="B8" s="4" t="s">
        <v>32</v>
      </c>
      <c r="C8" s="65"/>
      <c r="D8" s="66"/>
      <c r="E8" s="67"/>
      <c r="F8" s="6">
        <f>'Mercedes Benz'!F8+DAF!F8+MAN!F8+Volvo!F8+Iveco!F8+Scania!F8</f>
        <v>0</v>
      </c>
    </row>
    <row r="9" spans="1:7" ht="28" x14ac:dyDescent="0.35">
      <c r="B9" s="4" t="s">
        <v>18</v>
      </c>
      <c r="C9" s="65"/>
      <c r="D9" s="66"/>
      <c r="E9" s="67"/>
      <c r="F9" s="6">
        <f>'Mercedes Benz'!F9+DAF!F9+MAN!F9+Volvo!F9+Iveco!F9+Scania!F9</f>
        <v>0</v>
      </c>
    </row>
    <row r="10" spans="1:7" ht="28" x14ac:dyDescent="0.35">
      <c r="B10" s="4" t="s">
        <v>19</v>
      </c>
      <c r="C10" s="65"/>
      <c r="D10" s="66"/>
      <c r="E10" s="67"/>
      <c r="F10" s="6">
        <f>'Mercedes Benz'!F10+DAF!F10+MAN!F10+Volvo!F10+Iveco!F10+Scania!F10</f>
        <v>0</v>
      </c>
    </row>
    <row r="11" spans="1:7" ht="28" x14ac:dyDescent="0.35">
      <c r="B11" s="4" t="s">
        <v>20</v>
      </c>
      <c r="C11" s="65"/>
      <c r="D11" s="66"/>
      <c r="E11" s="67"/>
      <c r="F11" s="6">
        <f>'Mercedes Benz'!F11+DAF!F11+MAN!F11+Volvo!F11+Iveco!F11+Scania!F11</f>
        <v>0</v>
      </c>
    </row>
    <row r="12" spans="1:7" ht="28" x14ac:dyDescent="0.35">
      <c r="B12" s="4" t="s">
        <v>24</v>
      </c>
      <c r="C12" s="65"/>
      <c r="D12" s="66"/>
      <c r="E12" s="67"/>
      <c r="F12" s="6">
        <f>'Mercedes Benz'!F12+DAF!F12+MAN!F12+Volvo!F12+Iveco!F12+Scania!F12</f>
        <v>0</v>
      </c>
    </row>
    <row r="13" spans="1:7" ht="28" x14ac:dyDescent="0.35">
      <c r="B13" s="4" t="s">
        <v>30</v>
      </c>
      <c r="C13" s="65"/>
      <c r="D13" s="66"/>
      <c r="E13" s="67"/>
      <c r="F13" s="6">
        <f>'Mercedes Benz'!F13+DAF!F13+MAN!F13+Volvo!F13+Iveco!F13+Scania!F13</f>
        <v>0</v>
      </c>
    </row>
    <row r="14" spans="1:7" ht="28" x14ac:dyDescent="0.35">
      <c r="B14" s="4" t="s">
        <v>21</v>
      </c>
      <c r="C14" s="65"/>
      <c r="D14" s="66"/>
      <c r="E14" s="67"/>
      <c r="F14" s="6">
        <f>'Mercedes Benz'!F14+DAF!F14+MAN!F14+Volvo!F14+Iveco!F14+Scania!F14</f>
        <v>0</v>
      </c>
    </row>
    <row r="15" spans="1:7" ht="28" x14ac:dyDescent="0.35">
      <c r="A15" s="13" t="s">
        <v>12</v>
      </c>
      <c r="B15" s="4" t="s">
        <v>25</v>
      </c>
      <c r="C15" s="65"/>
      <c r="D15" s="66"/>
      <c r="E15" s="67"/>
      <c r="F15" s="6">
        <f>'Mercedes Benz'!F15+DAF!F15+MAN!F15+Volvo!F15+Iveco!F15+Scania!F15</f>
        <v>0</v>
      </c>
    </row>
    <row r="16" spans="1:7" hidden="1" x14ac:dyDescent="0.35">
      <c r="B16" s="4" t="s">
        <v>5</v>
      </c>
      <c r="C16" s="70">
        <f>12*67*2</f>
        <v>1608</v>
      </c>
      <c r="D16" s="70"/>
      <c r="E16" s="49"/>
      <c r="F16" s="6">
        <f t="shared" ref="F16" si="0">E16*C16</f>
        <v>0</v>
      </c>
    </row>
    <row r="17" spans="1:6" ht="28" x14ac:dyDescent="0.35">
      <c r="A17" s="13" t="s">
        <v>12</v>
      </c>
      <c r="B17" s="4" t="s">
        <v>17</v>
      </c>
      <c r="C17" s="65"/>
      <c r="D17" s="66"/>
      <c r="E17" s="67"/>
      <c r="F17" s="6">
        <f>'Mercedes Benz'!F17+DAF!F17+MAN!F17+Volvo!F17+Iveco!F17+Scania!F17</f>
        <v>0</v>
      </c>
    </row>
    <row r="18" spans="1:6" hidden="1" x14ac:dyDescent="0.35">
      <c r="B18" s="4" t="s">
        <v>5</v>
      </c>
      <c r="C18" s="70">
        <f>2*4*10</f>
        <v>80</v>
      </c>
      <c r="D18" s="70"/>
      <c r="E18" s="49"/>
      <c r="F18" s="6"/>
    </row>
    <row r="19" spans="1:6" ht="42.5" thickBot="1" x14ac:dyDescent="0.4">
      <c r="B19" s="4" t="s">
        <v>26</v>
      </c>
      <c r="C19" s="65"/>
      <c r="D19" s="66"/>
      <c r="E19" s="67"/>
      <c r="F19" s="6">
        <f>'Mercedes Benz'!F19+DAF!F19+MAN!F19+Volvo!F19+Iveco!F19+Scania!F19</f>
        <v>0</v>
      </c>
    </row>
    <row r="20" spans="1:6" ht="15" hidden="1" thickBot="1" x14ac:dyDescent="0.4">
      <c r="B20" s="4" t="s">
        <v>6</v>
      </c>
      <c r="C20" s="70">
        <f>67*2*1.5</f>
        <v>201</v>
      </c>
      <c r="D20" s="70"/>
      <c r="E20" s="49"/>
      <c r="F20" s="6"/>
    </row>
    <row r="21" spans="1:6" ht="15.5" thickTop="1" thickBot="1" x14ac:dyDescent="0.4">
      <c r="B21" s="4" t="s">
        <v>14</v>
      </c>
      <c r="C21" s="50"/>
      <c r="D21" s="50"/>
      <c r="E21" s="51"/>
      <c r="F21" s="24">
        <f>SUM(F4:F20)</f>
        <v>0</v>
      </c>
    </row>
    <row r="22" spans="1:6" ht="15" thickTop="1" x14ac:dyDescent="0.35">
      <c r="B22" s="4"/>
      <c r="C22" s="50"/>
      <c r="D22" s="50"/>
      <c r="E22" s="52"/>
      <c r="F22" s="23"/>
    </row>
    <row r="23" spans="1:6" x14ac:dyDescent="0.35">
      <c r="B23" s="4" t="s">
        <v>42</v>
      </c>
      <c r="C23" s="71"/>
      <c r="D23" s="71"/>
      <c r="E23" s="53"/>
      <c r="F23" s="6">
        <f>'Mercedes Benz'!F23+DAF!F23+MAN!F23+Volvo!F23+Iveco!F23+Scania!F23</f>
        <v>175604.83870967739</v>
      </c>
    </row>
    <row r="24" spans="1:6" hidden="1" x14ac:dyDescent="0.35">
      <c r="B24" s="4" t="s">
        <v>41</v>
      </c>
      <c r="C24" s="72"/>
      <c r="D24" s="72"/>
      <c r="E24" s="54"/>
      <c r="F24" s="20"/>
    </row>
    <row r="25" spans="1:6" ht="15" thickBot="1" x14ac:dyDescent="0.4">
      <c r="B25" s="3" t="s">
        <v>0</v>
      </c>
      <c r="C25" s="50"/>
      <c r="D25" s="50"/>
      <c r="E25" s="52"/>
      <c r="F25" s="22"/>
    </row>
    <row r="26" spans="1:6" ht="28.5" customHeight="1" thickTop="1" thickBot="1" x14ac:dyDescent="0.4">
      <c r="B26" s="21"/>
      <c r="C26" s="68" t="s">
        <v>43</v>
      </c>
      <c r="D26" s="68"/>
      <c r="E26" s="69"/>
      <c r="F26" s="25">
        <f>F23+F21</f>
        <v>175604.83870967739</v>
      </c>
    </row>
    <row r="27" spans="1:6" ht="15" thickTop="1" x14ac:dyDescent="0.35">
      <c r="C27" s="55"/>
      <c r="D27" s="55"/>
      <c r="E27" s="56" t="s">
        <v>45</v>
      </c>
      <c r="F27" s="43">
        <f>F26*1.21</f>
        <v>212481.85483870964</v>
      </c>
    </row>
    <row r="28" spans="1:6" ht="15.5" x14ac:dyDescent="0.35">
      <c r="C28" s="8"/>
      <c r="D28" s="48" t="s">
        <v>44</v>
      </c>
      <c r="E28" s="44" t="s">
        <v>16</v>
      </c>
      <c r="F28" s="45">
        <f>F27/2</f>
        <v>106240.92741935482</v>
      </c>
    </row>
    <row r="30" spans="1:6" x14ac:dyDescent="0.35">
      <c r="E30" s="73" t="s">
        <v>48</v>
      </c>
      <c r="F30" s="6">
        <f>'Mercedes Benz'!F28+DAF!F28+MAN!F28+Volvo!F28+Iveco!F28+Scania!F28</f>
        <v>106240.92741935482</v>
      </c>
    </row>
  </sheetData>
  <mergeCells count="21">
    <mergeCell ref="C26:E26"/>
    <mergeCell ref="C20:D20"/>
    <mergeCell ref="B3:D3"/>
    <mergeCell ref="C23:D23"/>
    <mergeCell ref="C24:D24"/>
    <mergeCell ref="C16:D16"/>
    <mergeCell ref="C18:D18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7:E17"/>
    <mergeCell ref="C19:E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2D5F-DB64-409B-8F65-CB621BB202EC}">
  <dimension ref="A1:I26"/>
  <sheetViews>
    <sheetView zoomScale="90" zoomScaleNormal="90" workbookViewId="0">
      <pane xSplit="1" ySplit="3" topLeftCell="B4" activePane="bottomRight" state="frozen"/>
      <selection activeCell="E9" sqref="E9"/>
      <selection pane="topRight" activeCell="E9" sqref="E9"/>
      <selection pane="bottomLeft" activeCell="E9" sqref="E9"/>
      <selection pane="bottomRight" activeCell="C4" sqref="C4"/>
    </sheetView>
  </sheetViews>
  <sheetFormatPr defaultColWidth="9.1796875" defaultRowHeight="14.5" x14ac:dyDescent="0.35"/>
  <cols>
    <col min="1" max="1" width="10.453125" style="1" bestFit="1" customWidth="1"/>
    <col min="2" max="2" width="51.81640625" style="1" customWidth="1"/>
    <col min="3" max="9" width="15.7265625" style="1" customWidth="1"/>
    <col min="10" max="16384" width="9.1796875" style="1"/>
  </cols>
  <sheetData>
    <row r="1" spans="1:9" ht="18.5" x14ac:dyDescent="0.45">
      <c r="B1" s="12" t="s">
        <v>8</v>
      </c>
      <c r="C1" s="12"/>
      <c r="D1" s="12"/>
      <c r="E1" s="12"/>
      <c r="F1" s="12"/>
      <c r="G1" s="12"/>
      <c r="H1" s="12"/>
    </row>
    <row r="2" spans="1:9" ht="23" x14ac:dyDescent="0.35">
      <c r="B2" s="40" t="s">
        <v>39</v>
      </c>
      <c r="C2" s="37"/>
      <c r="D2" s="37"/>
      <c r="E2" s="37"/>
      <c r="F2" s="37"/>
      <c r="G2" s="37"/>
      <c r="H2" s="37"/>
      <c r="I2" s="37" t="s">
        <v>38</v>
      </c>
    </row>
    <row r="3" spans="1:9" s="7" customFormat="1" x14ac:dyDescent="0.35">
      <c r="B3" s="30"/>
      <c r="C3" s="30" t="s">
        <v>33</v>
      </c>
      <c r="D3" s="30" t="s">
        <v>34</v>
      </c>
      <c r="E3" s="30" t="s">
        <v>35</v>
      </c>
      <c r="F3" s="30" t="s">
        <v>29</v>
      </c>
      <c r="G3" s="30" t="s">
        <v>36</v>
      </c>
      <c r="H3" s="30" t="s">
        <v>37</v>
      </c>
      <c r="I3" s="30"/>
    </row>
    <row r="4" spans="1:9" ht="28" x14ac:dyDescent="0.35">
      <c r="A4" s="13" t="s">
        <v>11</v>
      </c>
      <c r="B4" s="4" t="s">
        <v>9</v>
      </c>
      <c r="C4" s="4">
        <v>41</v>
      </c>
      <c r="D4" s="4">
        <v>9</v>
      </c>
      <c r="E4" s="4">
        <v>7</v>
      </c>
      <c r="F4" s="4">
        <v>4</v>
      </c>
      <c r="G4" s="4">
        <v>0</v>
      </c>
      <c r="H4" s="4">
        <v>1</v>
      </c>
      <c r="I4" s="4">
        <f>SUM(C4:H4)</f>
        <v>62</v>
      </c>
    </row>
    <row r="5" spans="1:9" ht="28" x14ac:dyDescent="0.35">
      <c r="B5" s="4" t="s">
        <v>10</v>
      </c>
      <c r="C5" s="4">
        <v>41</v>
      </c>
      <c r="D5" s="4">
        <v>9</v>
      </c>
      <c r="E5" s="4">
        <v>7</v>
      </c>
      <c r="F5" s="4">
        <v>4</v>
      </c>
      <c r="G5" s="4">
        <v>0</v>
      </c>
      <c r="H5" s="4">
        <v>1</v>
      </c>
      <c r="I5" s="4">
        <f t="shared" ref="I5:I14" si="0">SUM(C5:H5)</f>
        <v>62</v>
      </c>
    </row>
    <row r="6" spans="1:9" ht="28" x14ac:dyDescent="0.35">
      <c r="B6" s="4" t="s">
        <v>22</v>
      </c>
      <c r="C6" s="4">
        <v>2</v>
      </c>
      <c r="D6" s="4">
        <v>0</v>
      </c>
      <c r="E6" s="4">
        <v>0</v>
      </c>
      <c r="F6" s="4">
        <v>0</v>
      </c>
      <c r="G6" s="4">
        <v>3</v>
      </c>
      <c r="H6" s="4">
        <v>0</v>
      </c>
      <c r="I6" s="4">
        <f t="shared" si="0"/>
        <v>5</v>
      </c>
    </row>
    <row r="7" spans="1:9" ht="32.5" customHeight="1" x14ac:dyDescent="0.35">
      <c r="B7" s="4" t="s">
        <v>23</v>
      </c>
      <c r="C7" s="4">
        <v>2</v>
      </c>
      <c r="D7" s="4">
        <v>0</v>
      </c>
      <c r="E7" s="4">
        <v>0</v>
      </c>
      <c r="F7" s="4">
        <v>0</v>
      </c>
      <c r="G7" s="4">
        <v>3</v>
      </c>
      <c r="H7" s="4">
        <v>0</v>
      </c>
      <c r="I7" s="4">
        <f t="shared" si="0"/>
        <v>5</v>
      </c>
    </row>
    <row r="8" spans="1:9" ht="32.5" customHeight="1" x14ac:dyDescent="0.35">
      <c r="B8" s="34" t="s">
        <v>32</v>
      </c>
      <c r="C8" s="34">
        <v>0</v>
      </c>
      <c r="D8" s="34">
        <v>0</v>
      </c>
      <c r="E8" s="34">
        <v>0</v>
      </c>
      <c r="F8" s="34">
        <v>0</v>
      </c>
      <c r="G8" s="34">
        <v>2</v>
      </c>
      <c r="H8" s="34">
        <v>0</v>
      </c>
      <c r="I8" s="34">
        <f t="shared" si="0"/>
        <v>2</v>
      </c>
    </row>
    <row r="9" spans="1:9" ht="28" x14ac:dyDescent="0.35">
      <c r="B9" s="4" t="s">
        <v>18</v>
      </c>
      <c r="C9" s="4">
        <v>10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f t="shared" si="0"/>
        <v>10</v>
      </c>
    </row>
    <row r="10" spans="1:9" ht="28" x14ac:dyDescent="0.35">
      <c r="B10" s="4" t="s">
        <v>19</v>
      </c>
      <c r="C10" s="4">
        <v>62</v>
      </c>
      <c r="D10" s="4">
        <v>14</v>
      </c>
      <c r="E10" s="4">
        <v>12</v>
      </c>
      <c r="F10" s="4">
        <v>0</v>
      </c>
      <c r="G10" s="4">
        <v>0</v>
      </c>
      <c r="H10" s="4">
        <v>2</v>
      </c>
      <c r="I10" s="4">
        <f t="shared" si="0"/>
        <v>90</v>
      </c>
    </row>
    <row r="11" spans="1:9" ht="28" x14ac:dyDescent="0.35">
      <c r="B11" s="4" t="s">
        <v>20</v>
      </c>
      <c r="C11" s="4">
        <v>0</v>
      </c>
      <c r="D11" s="4">
        <v>2</v>
      </c>
      <c r="E11" s="4">
        <v>0</v>
      </c>
      <c r="F11" s="4">
        <v>2</v>
      </c>
      <c r="G11" s="4">
        <v>0</v>
      </c>
      <c r="H11" s="4">
        <v>0</v>
      </c>
      <c r="I11" s="4">
        <f t="shared" si="0"/>
        <v>4</v>
      </c>
    </row>
    <row r="12" spans="1:9" ht="28" x14ac:dyDescent="0.35">
      <c r="B12" s="4" t="s">
        <v>24</v>
      </c>
      <c r="C12" s="4">
        <v>0</v>
      </c>
      <c r="D12" s="4">
        <v>0</v>
      </c>
      <c r="E12" s="4">
        <v>0</v>
      </c>
      <c r="F12" s="4">
        <v>4</v>
      </c>
      <c r="G12" s="4">
        <v>0</v>
      </c>
      <c r="H12" s="4">
        <v>0</v>
      </c>
      <c r="I12" s="4">
        <f t="shared" si="0"/>
        <v>4</v>
      </c>
    </row>
    <row r="13" spans="1:9" ht="28" x14ac:dyDescent="0.35">
      <c r="B13" s="34" t="s">
        <v>30</v>
      </c>
      <c r="C13" s="34">
        <v>0</v>
      </c>
      <c r="D13" s="34">
        <v>2</v>
      </c>
      <c r="E13" s="34">
        <v>0</v>
      </c>
      <c r="F13" s="34">
        <v>2</v>
      </c>
      <c r="G13" s="34">
        <v>0</v>
      </c>
      <c r="H13" s="34">
        <v>0</v>
      </c>
      <c r="I13" s="34">
        <f t="shared" si="0"/>
        <v>4</v>
      </c>
    </row>
    <row r="14" spans="1:9" ht="28" x14ac:dyDescent="0.35">
      <c r="B14" s="4" t="s">
        <v>21</v>
      </c>
      <c r="C14" s="4">
        <v>10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f t="shared" si="0"/>
        <v>10</v>
      </c>
    </row>
    <row r="15" spans="1:9" ht="28" x14ac:dyDescent="0.35">
      <c r="A15" s="13" t="s">
        <v>12</v>
      </c>
      <c r="B15" s="4" t="s">
        <v>25</v>
      </c>
      <c r="C15" s="4"/>
      <c r="D15" s="4"/>
      <c r="E15" s="4"/>
      <c r="F15" s="4"/>
      <c r="G15" s="4"/>
      <c r="H15" s="4"/>
      <c r="I15" s="4"/>
    </row>
    <row r="16" spans="1:9" hidden="1" x14ac:dyDescent="0.35">
      <c r="B16" s="4" t="s">
        <v>5</v>
      </c>
      <c r="C16" s="4"/>
      <c r="D16" s="4"/>
      <c r="E16" s="4"/>
      <c r="F16" s="4"/>
      <c r="G16" s="4"/>
      <c r="H16" s="4"/>
      <c r="I16" s="4"/>
    </row>
    <row r="17" spans="1:9" ht="28" x14ac:dyDescent="0.35">
      <c r="A17" s="13" t="s">
        <v>12</v>
      </c>
      <c r="B17" s="4" t="s">
        <v>17</v>
      </c>
      <c r="C17" s="4"/>
      <c r="D17" s="4"/>
      <c r="E17" s="4"/>
      <c r="F17" s="4"/>
      <c r="G17" s="4"/>
      <c r="H17" s="4"/>
      <c r="I17" s="4"/>
    </row>
    <row r="18" spans="1:9" hidden="1" x14ac:dyDescent="0.35">
      <c r="B18" s="4" t="s">
        <v>5</v>
      </c>
      <c r="C18" s="4"/>
      <c r="D18" s="4"/>
      <c r="E18" s="4"/>
      <c r="F18" s="4"/>
      <c r="G18" s="4"/>
      <c r="H18" s="4"/>
      <c r="I18" s="4"/>
    </row>
    <row r="19" spans="1:9" ht="42" x14ac:dyDescent="0.35">
      <c r="B19" s="4" t="s">
        <v>26</v>
      </c>
      <c r="C19" s="4"/>
      <c r="D19" s="4"/>
      <c r="E19" s="4"/>
      <c r="F19" s="4"/>
      <c r="G19" s="4"/>
      <c r="H19" s="4"/>
      <c r="I19" s="4"/>
    </row>
    <row r="20" spans="1:9" hidden="1" x14ac:dyDescent="0.35">
      <c r="B20" s="41" t="s">
        <v>6</v>
      </c>
      <c r="C20" s="38"/>
      <c r="D20" s="38"/>
      <c r="E20" s="38"/>
      <c r="F20" s="38"/>
      <c r="G20" s="38"/>
      <c r="H20" s="38"/>
    </row>
    <row r="21" spans="1:9" x14ac:dyDescent="0.35">
      <c r="B21" s="4" t="s">
        <v>14</v>
      </c>
      <c r="C21" s="38"/>
      <c r="D21" s="38"/>
      <c r="E21" s="38"/>
      <c r="F21" s="38"/>
      <c r="G21" s="38"/>
      <c r="H21" s="38"/>
    </row>
    <row r="22" spans="1:9" x14ac:dyDescent="0.35">
      <c r="B22" s="4"/>
      <c r="C22" s="38"/>
      <c r="D22" s="38"/>
      <c r="E22" s="38"/>
      <c r="F22" s="38"/>
      <c r="G22" s="38"/>
      <c r="H22" s="38"/>
    </row>
    <row r="23" spans="1:9" ht="28" x14ac:dyDescent="0.35">
      <c r="B23" s="4" t="s">
        <v>28</v>
      </c>
      <c r="C23" s="38"/>
      <c r="D23" s="38"/>
      <c r="E23" s="38"/>
      <c r="F23" s="38"/>
      <c r="G23" s="38"/>
      <c r="H23" s="38"/>
    </row>
    <row r="24" spans="1:9" x14ac:dyDescent="0.35">
      <c r="B24" s="4" t="s">
        <v>4</v>
      </c>
      <c r="C24" s="38"/>
      <c r="D24" s="38"/>
      <c r="E24" s="38"/>
      <c r="F24" s="38"/>
      <c r="G24" s="38"/>
      <c r="H24" s="38"/>
    </row>
    <row r="25" spans="1:9" x14ac:dyDescent="0.35">
      <c r="B25" s="3" t="s">
        <v>0</v>
      </c>
      <c r="C25" s="39"/>
      <c r="D25" s="39"/>
      <c r="E25" s="39"/>
      <c r="F25" s="39"/>
      <c r="G25" s="39"/>
      <c r="H25" s="39"/>
    </row>
    <row r="26" spans="1:9" ht="28.5" customHeight="1" x14ac:dyDescent="0.35">
      <c r="B26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Mercedes Benz</vt:lpstr>
      <vt:lpstr>DAF</vt:lpstr>
      <vt:lpstr>MAN</vt:lpstr>
      <vt:lpstr>Volvo</vt:lpstr>
      <vt:lpstr>Iveco</vt:lpstr>
      <vt:lpstr>Scania</vt:lpstr>
      <vt:lpstr>Totaal (inschrijfprijs)</vt:lpstr>
      <vt:lpstr>Samenvatting aantallen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Lucassen, Joost</cp:lastModifiedBy>
  <dcterms:created xsi:type="dcterms:W3CDTF">2019-11-15T07:54:18Z</dcterms:created>
  <dcterms:modified xsi:type="dcterms:W3CDTF">2021-10-07T13:32:58Z</dcterms:modified>
</cp:coreProperties>
</file>