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hans_van_wijck_coppa_nl/Documents/GGD/telefonie/"/>
    </mc:Choice>
  </mc:AlternateContent>
  <xr:revisionPtr revIDLastSave="0" documentId="8_{6A520F60-F8BE-4DB5-B961-AE54C03964F6}" xr6:coauthVersionLast="45" xr6:coauthVersionMax="45" xr10:uidLastSave="{00000000-0000-0000-0000-000000000000}"/>
  <bookViews>
    <workbookView xWindow="-120" yWindow="-120" windowWidth="29040" windowHeight="15840" xr2:uid="{FDE2BDCA-4E31-4386-8A07-71B1AF4C2AFD}"/>
  </bookViews>
  <sheets>
    <sheet name="verbruik mobiel PANDEMIE" sheetId="2" r:id="rId1"/>
    <sheet name="verbuik data PANDEMIE" sheetId="3" r:id="rId2"/>
    <sheet name="verbruik vaste nummers PANDEMIE" sheetId="4" r:id="rId3"/>
    <sheet name="verbruik KCC PANDEMIE" sheetId="5" r:id="rId4"/>
    <sheet name="verbruik Servicenummers KCC" sheetId="8" r:id="rId5"/>
    <sheet name="SIP trunk PANDEMI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3" l="1"/>
  <c r="D11" i="3" s="1"/>
  <c r="C10" i="3"/>
  <c r="C11" i="3" s="1"/>
  <c r="B10" i="3"/>
  <c r="B11" i="3" s="1"/>
  <c r="C4" i="3"/>
  <c r="C3" i="3"/>
  <c r="F10" i="8"/>
  <c r="F11" i="8" s="1"/>
  <c r="E10" i="8"/>
  <c r="E11" i="8" s="1"/>
  <c r="D10" i="8"/>
  <c r="D11" i="8" s="1"/>
  <c r="C10" i="8"/>
  <c r="C11" i="8" s="1"/>
  <c r="L12" i="5" l="1"/>
  <c r="K12" i="5"/>
  <c r="J12" i="5"/>
  <c r="I12" i="5"/>
  <c r="H12" i="5"/>
  <c r="G12" i="5"/>
  <c r="F12" i="5"/>
  <c r="E12" i="5"/>
  <c r="D12" i="5"/>
  <c r="C12" i="5"/>
  <c r="L9" i="5"/>
  <c r="K9" i="5"/>
  <c r="M11" i="4"/>
  <c r="L11" i="4"/>
  <c r="K11" i="4"/>
  <c r="J11" i="4"/>
  <c r="I11" i="4"/>
  <c r="H11" i="4"/>
  <c r="G11" i="4"/>
  <c r="F11" i="4"/>
  <c r="E11" i="4"/>
  <c r="D11" i="4"/>
  <c r="J6" i="2"/>
  <c r="I6" i="2"/>
  <c r="B11" i="2"/>
  <c r="L8" i="5"/>
  <c r="K8" i="5"/>
  <c r="L7" i="5"/>
  <c r="K7" i="5"/>
  <c r="J8" i="2"/>
  <c r="I8" i="2"/>
  <c r="J7" i="2"/>
  <c r="I7" i="2"/>
  <c r="B10" i="4" l="1"/>
  <c r="B11" i="4" s="1"/>
  <c r="B10" i="2"/>
  <c r="E10" i="4"/>
  <c r="F10" i="4"/>
  <c r="G10" i="4"/>
  <c r="H10" i="4"/>
  <c r="I10" i="4"/>
  <c r="J10" i="4"/>
  <c r="K10" i="4"/>
  <c r="L10" i="4"/>
  <c r="M10" i="4"/>
  <c r="D10" i="4"/>
  <c r="D10" i="2"/>
  <c r="D11" i="2" s="1"/>
  <c r="E10" i="2"/>
  <c r="E11" i="2" s="1"/>
  <c r="F10" i="2"/>
  <c r="F11" i="2" s="1"/>
  <c r="G10" i="2"/>
  <c r="G11" i="2" s="1"/>
  <c r="H10" i="2"/>
  <c r="H11" i="2" s="1"/>
  <c r="K10" i="2"/>
  <c r="K11" i="2" s="1"/>
  <c r="L10" i="2"/>
  <c r="L11" i="2" s="1"/>
  <c r="M10" i="2"/>
  <c r="M11" i="2" s="1"/>
  <c r="N10" i="2"/>
  <c r="N11" i="2" s="1"/>
  <c r="O10" i="2"/>
  <c r="O11" i="2" s="1"/>
  <c r="P10" i="2"/>
  <c r="P11" i="2" s="1"/>
  <c r="Q10" i="2"/>
  <c r="Q11" i="2" s="1"/>
  <c r="R10" i="2"/>
  <c r="R11" i="2" s="1"/>
  <c r="S10" i="2"/>
  <c r="S11" i="2" s="1"/>
  <c r="T10" i="2"/>
  <c r="T11" i="2" s="1"/>
  <c r="C10" i="2"/>
  <c r="C11" i="2" s="1"/>
  <c r="L6" i="5"/>
  <c r="K6" i="5"/>
  <c r="L5" i="5"/>
  <c r="K5" i="5"/>
  <c r="L4" i="5"/>
  <c r="K4" i="5"/>
  <c r="C11" i="5"/>
  <c r="D11" i="5"/>
  <c r="E11" i="5"/>
  <c r="F11" i="5"/>
  <c r="G11" i="5"/>
  <c r="H11" i="5"/>
  <c r="I11" i="5"/>
  <c r="J11" i="5"/>
  <c r="J5" i="2"/>
  <c r="I5" i="2"/>
  <c r="J4" i="2"/>
  <c r="I4" i="2"/>
  <c r="J3" i="2"/>
  <c r="I3" i="2"/>
  <c r="J10" i="2" l="1"/>
  <c r="J11" i="2" s="1"/>
  <c r="I10" i="2"/>
  <c r="I11" i="2" s="1"/>
  <c r="K11" i="5"/>
  <c r="L11" i="5" l="1"/>
</calcChain>
</file>

<file path=xl/sharedStrings.xml><?xml version="1.0" encoding="utf-8"?>
<sst xmlns="http://schemas.openxmlformats.org/spreadsheetml/2006/main" count="73" uniqueCount="56">
  <si>
    <t>Verbruik mobiel tijdens PANDEMIE</t>
  </si>
  <si>
    <t>abonnementen</t>
  </si>
  <si>
    <t>onderling bellen aantal</t>
  </si>
  <si>
    <t>onderling bellen minuten</t>
  </si>
  <si>
    <t>vaste nummers</t>
  </si>
  <si>
    <t>vaste nummers minuten</t>
  </si>
  <si>
    <t>mobile nummers</t>
  </si>
  <si>
    <t>mobile nummers minuten</t>
  </si>
  <si>
    <t>service nummers</t>
  </si>
  <si>
    <t>service nummers minuten</t>
  </si>
  <si>
    <t>voicemail</t>
  </si>
  <si>
    <t>voicemail minuten</t>
  </si>
  <si>
    <t>gebeld worden in buitenland</t>
  </si>
  <si>
    <t>gebeld worden in buitenland minuten</t>
  </si>
  <si>
    <t>bellen buitenland</t>
  </si>
  <si>
    <t>bellen buitenland minuten</t>
  </si>
  <si>
    <t>sms berichten</t>
  </si>
  <si>
    <t>premium sms berichten</t>
  </si>
  <si>
    <t>sms berichten buitenland</t>
  </si>
  <si>
    <t>internet buitenland</t>
  </si>
  <si>
    <t>Totaal</t>
  </si>
  <si>
    <t>Gemiddeld over 6 maanden</t>
  </si>
  <si>
    <t>Verbruik data tijdens PANDEMIE</t>
  </si>
  <si>
    <t>Periode</t>
  </si>
  <si>
    <t>Abonnement Data en telefonie</t>
  </si>
  <si>
    <t>Verbruik Data</t>
  </si>
  <si>
    <t>Abonnement Sim Only</t>
  </si>
  <si>
    <t>Diverse vaccinatielocaties en testlocaties zijn uitgerust met 4G netwerken</t>
  </si>
  <si>
    <t>Voor de maand mei 2021 zitten we reeds op 1748 abonnementen</t>
  </si>
  <si>
    <t>Verbruik vaste (088) nummers tijdens PANDEMIE</t>
  </si>
  <si>
    <t>Aantal abonnementen</t>
  </si>
  <si>
    <t>onderling bellen</t>
  </si>
  <si>
    <t>bellen vaste nummers</t>
  </si>
  <si>
    <t>bellen vaste nummers minuten</t>
  </si>
  <si>
    <t>bellen mobiele nummers</t>
  </si>
  <si>
    <t>bellen mobiele nummers minuten</t>
  </si>
  <si>
    <t>bellen naar servienummers</t>
  </si>
  <si>
    <t>bellen servicenummers minuten</t>
  </si>
  <si>
    <t>bellen naar buitenland</t>
  </si>
  <si>
    <t>bellen naar buiteland minuten</t>
  </si>
  <si>
    <t xml:space="preserve"> </t>
  </si>
  <si>
    <t>Verbruik KCC tijdens PANDEMIE</t>
  </si>
  <si>
    <t>bellen naar vaste nummers</t>
  </si>
  <si>
    <t>bellen mobile nummers</t>
  </si>
  <si>
    <t>bellen mobile nummers minuten</t>
  </si>
  <si>
    <t>buitenland minuten</t>
  </si>
  <si>
    <t>servicenummers</t>
  </si>
  <si>
    <t>servicenummers minuten</t>
  </si>
  <si>
    <t>Verbruik servicenummers (KCC) tijdens PANDEMIE</t>
  </si>
  <si>
    <t>Verkeerskosten gesprekken - Aantal</t>
  </si>
  <si>
    <t>Verkeerskosten gesprekken - Minuten</t>
  </si>
  <si>
    <t>Afleveren op vaste netwerk huidige provider - Aantal</t>
  </si>
  <si>
    <t>SIP Trunk PANDEMIE</t>
  </si>
  <si>
    <t>Aantal</t>
  </si>
  <si>
    <t>SIP 30 VPN inclusief Trunk Features</t>
  </si>
  <si>
    <t>SIP 30 VPN inclusief Trunk Features, vanaf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</si>
</sst>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2" borderId="0" xfId="0" applyFill="1"/>
    <xf numFmtId="17" fontId="0" fillId="0" borderId="1" xfId="0" applyNumberFormat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" fillId="3" borderId="1" xfId="0" applyFont="1" applyFill="1" applyBorder="1"/>
    <xf numFmtId="0" fontId="1" fillId="0" borderId="0" xfId="0" applyFont="1"/>
    <xf numFmtId="0" fontId="1" fillId="0" borderId="0" xfId="0" applyFont="1" applyBorder="1"/>
    <xf numFmtId="1" fontId="1" fillId="3" borderId="1" xfId="0" applyNumberFormat="1" applyFont="1" applyFill="1" applyBorder="1"/>
    <xf numFmtId="0" fontId="2" fillId="5" borderId="0" xfId="0" applyFont="1" applyFill="1" applyBorder="1"/>
    <xf numFmtId="0" fontId="2" fillId="5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CE8C-B353-4167-86DA-53BEAD6F6373}">
  <sheetPr>
    <tabColor rgb="FFFF0000"/>
  </sheetPr>
  <dimension ref="A1:U14"/>
  <sheetViews>
    <sheetView tabSelected="1" topLeftCell="C1" workbookViewId="0">
      <pane ySplit="2" topLeftCell="A3" activePane="bottomLeft" state="frozen"/>
      <selection activeCell="B24" sqref="B24"/>
      <selection pane="bottomLeft" activeCell="G11" sqref="G11"/>
    </sheetView>
  </sheetViews>
  <sheetFormatPr defaultRowHeight="15" x14ac:dyDescent="0.25"/>
  <cols>
    <col min="1" max="1" width="30" style="10" customWidth="1"/>
    <col min="2" max="2" width="13.7109375" style="10" customWidth="1"/>
    <col min="3" max="3" width="12.5703125" style="10" customWidth="1"/>
    <col min="4" max="4" width="10.28515625" style="10" customWidth="1"/>
    <col min="5" max="6" width="11.7109375" style="10" customWidth="1"/>
    <col min="7" max="8" width="9.140625" style="10"/>
    <col min="9" max="10" width="9.140625" style="12"/>
    <col min="11" max="12" width="9.140625" style="10"/>
    <col min="13" max="14" width="10.140625" style="10" customWidth="1"/>
    <col min="15" max="15" width="11" style="10" customWidth="1"/>
    <col min="16" max="18" width="9.140625" style="10"/>
    <col min="19" max="19" width="10.140625" style="10" customWidth="1"/>
    <col min="20" max="20" width="10.5703125" style="10" customWidth="1"/>
    <col min="21" max="21" width="8.85546875" style="10"/>
  </cols>
  <sheetData>
    <row r="1" spans="1:2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1" s="2" customFormat="1" ht="60" x14ac:dyDescent="0.25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9"/>
    </row>
    <row r="3" spans="1:21" x14ac:dyDescent="0.25">
      <c r="A3" s="4">
        <v>44136</v>
      </c>
      <c r="B3" s="5">
        <v>1123</v>
      </c>
      <c r="C3" s="5">
        <v>18442</v>
      </c>
      <c r="D3" s="5">
        <v>91730</v>
      </c>
      <c r="E3" s="5">
        <v>8395</v>
      </c>
      <c r="F3" s="5">
        <v>41037</v>
      </c>
      <c r="G3" s="5">
        <v>45833</v>
      </c>
      <c r="H3" s="5">
        <v>161890</v>
      </c>
      <c r="I3" s="11">
        <f>319+52</f>
        <v>371</v>
      </c>
      <c r="J3" s="11">
        <f>2333+330</f>
        <v>2663</v>
      </c>
      <c r="K3" s="5">
        <v>2654</v>
      </c>
      <c r="L3" s="5">
        <v>2025</v>
      </c>
      <c r="M3" s="5">
        <v>105</v>
      </c>
      <c r="N3" s="5">
        <v>712</v>
      </c>
      <c r="O3" s="5">
        <v>91</v>
      </c>
      <c r="P3" s="5">
        <v>576</v>
      </c>
      <c r="Q3" s="5">
        <v>2619</v>
      </c>
      <c r="R3" s="5">
        <v>3994</v>
      </c>
      <c r="S3" s="5">
        <v>11</v>
      </c>
      <c r="T3" s="5">
        <v>0</v>
      </c>
    </row>
    <row r="4" spans="1:21" x14ac:dyDescent="0.25">
      <c r="A4" s="4">
        <v>44166</v>
      </c>
      <c r="B4" s="5">
        <v>1193</v>
      </c>
      <c r="C4" s="5">
        <v>17396</v>
      </c>
      <c r="D4" s="5">
        <v>84876</v>
      </c>
      <c r="E4" s="5">
        <v>8687</v>
      </c>
      <c r="F4" s="5">
        <v>42323</v>
      </c>
      <c r="G4" s="5">
        <v>46802</v>
      </c>
      <c r="H4" s="5">
        <v>182676</v>
      </c>
      <c r="I4" s="11">
        <f>358+35</f>
        <v>393</v>
      </c>
      <c r="J4" s="11">
        <f>2340+165</f>
        <v>2505</v>
      </c>
      <c r="K4" s="5">
        <v>2122</v>
      </c>
      <c r="L4" s="5">
        <v>1789</v>
      </c>
      <c r="M4" s="5">
        <v>53</v>
      </c>
      <c r="N4" s="5">
        <v>412</v>
      </c>
      <c r="O4" s="5">
        <v>80</v>
      </c>
      <c r="P4" s="5">
        <v>343</v>
      </c>
      <c r="Q4" s="5">
        <v>2931</v>
      </c>
      <c r="R4" s="5">
        <v>3752</v>
      </c>
      <c r="S4" s="5">
        <v>5</v>
      </c>
      <c r="T4" s="5">
        <v>0</v>
      </c>
    </row>
    <row r="5" spans="1:21" x14ac:dyDescent="0.25">
      <c r="A5" s="4">
        <v>44197</v>
      </c>
      <c r="B5" s="5">
        <v>1325</v>
      </c>
      <c r="C5" s="5">
        <v>18246</v>
      </c>
      <c r="D5" s="5">
        <v>94851</v>
      </c>
      <c r="E5" s="5">
        <v>7327</v>
      </c>
      <c r="F5" s="5">
        <v>35577</v>
      </c>
      <c r="G5" s="5">
        <v>41140</v>
      </c>
      <c r="H5" s="5">
        <v>133754</v>
      </c>
      <c r="I5" s="11">
        <f>297+49</f>
        <v>346</v>
      </c>
      <c r="J5" s="11">
        <f>2152+244</f>
        <v>2396</v>
      </c>
      <c r="K5" s="5">
        <v>2145</v>
      </c>
      <c r="L5" s="5">
        <v>1756</v>
      </c>
      <c r="M5" s="5">
        <v>41</v>
      </c>
      <c r="N5" s="5">
        <v>566</v>
      </c>
      <c r="O5" s="5">
        <v>133</v>
      </c>
      <c r="P5" s="5">
        <v>370</v>
      </c>
      <c r="Q5" s="5">
        <v>3080</v>
      </c>
      <c r="R5" s="5">
        <v>3610</v>
      </c>
      <c r="S5" s="5">
        <v>34</v>
      </c>
      <c r="T5" s="5">
        <v>0</v>
      </c>
    </row>
    <row r="6" spans="1:21" x14ac:dyDescent="0.25">
      <c r="A6" s="4">
        <v>44228</v>
      </c>
      <c r="B6" s="5">
        <v>1326</v>
      </c>
      <c r="C6" s="5">
        <v>20251</v>
      </c>
      <c r="D6" s="5">
        <v>98729</v>
      </c>
      <c r="E6" s="5">
        <v>6937</v>
      </c>
      <c r="F6" s="5">
        <v>32929</v>
      </c>
      <c r="G6" s="5">
        <v>39666</v>
      </c>
      <c r="H6" s="5">
        <v>103615</v>
      </c>
      <c r="I6" s="11">
        <f>329+32</f>
        <v>361</v>
      </c>
      <c r="J6" s="11">
        <f>2240+137</f>
        <v>2377</v>
      </c>
      <c r="K6" s="5">
        <v>2250</v>
      </c>
      <c r="L6" s="5">
        <v>1822</v>
      </c>
      <c r="M6" s="5">
        <v>60</v>
      </c>
      <c r="N6" s="5">
        <v>644</v>
      </c>
      <c r="O6" s="5">
        <v>129</v>
      </c>
      <c r="P6" s="5">
        <v>374</v>
      </c>
      <c r="Q6" s="5">
        <v>2897</v>
      </c>
      <c r="R6" s="5">
        <v>4034</v>
      </c>
      <c r="S6" s="5">
        <v>13</v>
      </c>
      <c r="T6" s="5">
        <v>0</v>
      </c>
    </row>
    <row r="7" spans="1:21" x14ac:dyDescent="0.25">
      <c r="A7" s="4">
        <v>44256</v>
      </c>
      <c r="B7" s="5">
        <v>1407</v>
      </c>
      <c r="C7" s="5">
        <v>22461</v>
      </c>
      <c r="D7" s="5">
        <v>104328</v>
      </c>
      <c r="E7" s="5">
        <v>8690</v>
      </c>
      <c r="F7" s="5">
        <v>41309</v>
      </c>
      <c r="G7" s="5">
        <v>44969</v>
      </c>
      <c r="H7" s="5">
        <v>116165</v>
      </c>
      <c r="I7" s="11">
        <f>313+43</f>
        <v>356</v>
      </c>
      <c r="J7" s="11">
        <f>2208+225</f>
        <v>2433</v>
      </c>
      <c r="K7" s="5">
        <v>2634</v>
      </c>
      <c r="L7" s="5">
        <v>2042</v>
      </c>
      <c r="M7" s="5">
        <v>87</v>
      </c>
      <c r="N7" s="5">
        <v>824</v>
      </c>
      <c r="O7" s="5">
        <v>115</v>
      </c>
      <c r="P7" s="5">
        <v>424</v>
      </c>
      <c r="Q7" s="5">
        <v>3456</v>
      </c>
      <c r="R7" s="5">
        <v>4552</v>
      </c>
      <c r="S7" s="5">
        <v>15</v>
      </c>
      <c r="T7" s="5">
        <v>0</v>
      </c>
    </row>
    <row r="8" spans="1:21" x14ac:dyDescent="0.25">
      <c r="A8" s="4">
        <v>44287</v>
      </c>
      <c r="B8" s="5">
        <v>1596</v>
      </c>
      <c r="C8" s="5">
        <v>32831</v>
      </c>
      <c r="D8" s="5">
        <v>88197</v>
      </c>
      <c r="E8" s="5">
        <v>7967</v>
      </c>
      <c r="F8" s="5">
        <v>36444</v>
      </c>
      <c r="G8" s="5">
        <v>26651</v>
      </c>
      <c r="H8" s="5">
        <v>96145</v>
      </c>
      <c r="I8" s="11">
        <f>305+35</f>
        <v>340</v>
      </c>
      <c r="J8" s="11">
        <f>2029+178</f>
        <v>2207</v>
      </c>
      <c r="K8" s="5">
        <v>2003</v>
      </c>
      <c r="L8" s="5">
        <v>1667</v>
      </c>
      <c r="M8" s="5">
        <v>0</v>
      </c>
      <c r="N8" s="5">
        <v>0</v>
      </c>
      <c r="O8" s="5">
        <v>123</v>
      </c>
      <c r="P8" s="5">
        <v>264</v>
      </c>
      <c r="Q8" s="5">
        <v>2871</v>
      </c>
      <c r="R8" s="5">
        <v>3624</v>
      </c>
      <c r="S8" s="5">
        <v>9</v>
      </c>
      <c r="T8" s="5">
        <v>0</v>
      </c>
    </row>
    <row r="9" spans="1:21" ht="13.5" customHeight="1" x14ac:dyDescent="0.25">
      <c r="A9" s="5"/>
      <c r="B9" s="5"/>
      <c r="C9" s="5"/>
      <c r="D9" s="5"/>
      <c r="E9" s="5"/>
      <c r="F9" s="5"/>
      <c r="G9" s="5"/>
      <c r="H9" s="5"/>
      <c r="I9" s="11"/>
      <c r="J9" s="11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x14ac:dyDescent="0.25">
      <c r="A10" s="8" t="s">
        <v>20</v>
      </c>
      <c r="B10" s="8">
        <f>SUM(B3:B9)</f>
        <v>7970</v>
      </c>
      <c r="C10" s="8">
        <f t="shared" ref="C10:T10" si="0">SUM(C3:C9)</f>
        <v>129627</v>
      </c>
      <c r="D10" s="8">
        <f t="shared" si="0"/>
        <v>562711</v>
      </c>
      <c r="E10" s="8">
        <f t="shared" si="0"/>
        <v>48003</v>
      </c>
      <c r="F10" s="8">
        <f t="shared" si="0"/>
        <v>229619</v>
      </c>
      <c r="G10" s="8">
        <f t="shared" si="0"/>
        <v>245061</v>
      </c>
      <c r="H10" s="8">
        <f t="shared" si="0"/>
        <v>794245</v>
      </c>
      <c r="I10" s="8">
        <f t="shared" si="0"/>
        <v>2167</v>
      </c>
      <c r="J10" s="8">
        <f t="shared" si="0"/>
        <v>14581</v>
      </c>
      <c r="K10" s="8">
        <f t="shared" si="0"/>
        <v>13808</v>
      </c>
      <c r="L10" s="8">
        <f t="shared" si="0"/>
        <v>11101</v>
      </c>
      <c r="M10" s="8">
        <f t="shared" si="0"/>
        <v>346</v>
      </c>
      <c r="N10" s="8">
        <f t="shared" si="0"/>
        <v>3158</v>
      </c>
      <c r="O10" s="8">
        <f t="shared" si="0"/>
        <v>671</v>
      </c>
      <c r="P10" s="8">
        <f t="shared" si="0"/>
        <v>2351</v>
      </c>
      <c r="Q10" s="8">
        <f t="shared" si="0"/>
        <v>17854</v>
      </c>
      <c r="R10" s="8">
        <f t="shared" si="0"/>
        <v>23566</v>
      </c>
      <c r="S10" s="8">
        <f t="shared" si="0"/>
        <v>87</v>
      </c>
      <c r="T10" s="8">
        <f t="shared" si="0"/>
        <v>0</v>
      </c>
    </row>
    <row r="11" spans="1:21" s="14" customFormat="1" x14ac:dyDescent="0.25">
      <c r="A11" s="13" t="s">
        <v>21</v>
      </c>
      <c r="B11" s="13">
        <f t="shared" ref="B11:T11" si="1">(B10/6)</f>
        <v>1328.3333333333333</v>
      </c>
      <c r="C11" s="16">
        <f t="shared" si="1"/>
        <v>21604.5</v>
      </c>
      <c r="D11" s="16">
        <f t="shared" si="1"/>
        <v>93785.166666666672</v>
      </c>
      <c r="E11" s="16">
        <f t="shared" si="1"/>
        <v>8000.5</v>
      </c>
      <c r="F11" s="16">
        <f t="shared" si="1"/>
        <v>38269.833333333336</v>
      </c>
      <c r="G11" s="16">
        <f t="shared" si="1"/>
        <v>40843.5</v>
      </c>
      <c r="H11" s="16">
        <f t="shared" si="1"/>
        <v>132374.16666666666</v>
      </c>
      <c r="I11" s="16">
        <f t="shared" si="1"/>
        <v>361.16666666666669</v>
      </c>
      <c r="J11" s="16">
        <f t="shared" si="1"/>
        <v>2430.1666666666665</v>
      </c>
      <c r="K11" s="16">
        <f t="shared" si="1"/>
        <v>2301.3333333333335</v>
      </c>
      <c r="L11" s="16">
        <f t="shared" si="1"/>
        <v>1850.1666666666667</v>
      </c>
      <c r="M11" s="16">
        <f t="shared" si="1"/>
        <v>57.666666666666664</v>
      </c>
      <c r="N11" s="16">
        <f t="shared" si="1"/>
        <v>526.33333333333337</v>
      </c>
      <c r="O11" s="16">
        <f t="shared" si="1"/>
        <v>111.83333333333333</v>
      </c>
      <c r="P11" s="16">
        <f t="shared" si="1"/>
        <v>391.83333333333331</v>
      </c>
      <c r="Q11" s="16">
        <f t="shared" si="1"/>
        <v>2975.6666666666665</v>
      </c>
      <c r="R11" s="16">
        <f t="shared" si="1"/>
        <v>3927.6666666666665</v>
      </c>
      <c r="S11" s="16">
        <f t="shared" si="1"/>
        <v>14.5</v>
      </c>
      <c r="T11" s="16">
        <f t="shared" si="1"/>
        <v>0</v>
      </c>
      <c r="U11" s="15"/>
    </row>
    <row r="14" spans="1:21" x14ac:dyDescent="0.25">
      <c r="A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FD31-2B35-4E66-A1B2-E262BDB52E36}">
  <sheetPr>
    <tabColor rgb="FFFF0000"/>
  </sheetPr>
  <dimension ref="A1:L14"/>
  <sheetViews>
    <sheetView workbookViewId="0">
      <selection activeCell="C11" sqref="C11"/>
    </sheetView>
  </sheetViews>
  <sheetFormatPr defaultRowHeight="15" x14ac:dyDescent="0.25"/>
  <cols>
    <col min="1" max="1" width="24" bestFit="1" customWidth="1"/>
    <col min="2" max="2" width="18.140625" bestFit="1" customWidth="1"/>
    <col min="3" max="3" width="16.42578125" bestFit="1" customWidth="1"/>
    <col min="4" max="4" width="11.7109375" customWidth="1"/>
  </cols>
  <sheetData>
    <row r="1" spans="1:12" ht="54.6" customHeight="1" x14ac:dyDescent="0.25">
      <c r="A1" s="18" t="s">
        <v>22</v>
      </c>
      <c r="B1" s="18"/>
      <c r="C1" s="18"/>
      <c r="D1" s="18"/>
    </row>
    <row r="2" spans="1:12" ht="30" x14ac:dyDescent="0.25">
      <c r="A2" s="6" t="s">
        <v>23</v>
      </c>
      <c r="B2" s="6" t="s">
        <v>24</v>
      </c>
      <c r="C2" s="6" t="s">
        <v>25</v>
      </c>
      <c r="D2" s="6" t="s">
        <v>26</v>
      </c>
    </row>
    <row r="3" spans="1:12" x14ac:dyDescent="0.25">
      <c r="A3" s="4">
        <v>44136</v>
      </c>
      <c r="B3" s="5">
        <v>1123</v>
      </c>
      <c r="C3" s="5">
        <f>3000856+4041</f>
        <v>3004897</v>
      </c>
      <c r="D3" s="5">
        <v>248</v>
      </c>
      <c r="F3" s="3" t="s">
        <v>27</v>
      </c>
      <c r="G3" s="3"/>
      <c r="H3" s="3"/>
      <c r="I3" s="3"/>
      <c r="J3" s="3"/>
      <c r="K3" s="3"/>
      <c r="L3" s="3"/>
    </row>
    <row r="4" spans="1:12" x14ac:dyDescent="0.25">
      <c r="A4" s="4">
        <v>44166</v>
      </c>
      <c r="B4" s="5">
        <v>1193</v>
      </c>
      <c r="C4" s="5">
        <f>2946814+1247</f>
        <v>2948061</v>
      </c>
      <c r="D4" s="5">
        <v>239</v>
      </c>
    </row>
    <row r="5" spans="1:12" x14ac:dyDescent="0.25">
      <c r="A5" s="4">
        <v>44197</v>
      </c>
      <c r="B5" s="5">
        <v>1325</v>
      </c>
      <c r="C5" s="5">
        <v>3340927</v>
      </c>
      <c r="D5" s="5">
        <v>242</v>
      </c>
    </row>
    <row r="6" spans="1:12" x14ac:dyDescent="0.25">
      <c r="A6" s="4">
        <v>44228</v>
      </c>
      <c r="B6" s="5">
        <v>1326</v>
      </c>
      <c r="C6" s="5">
        <v>3886966</v>
      </c>
      <c r="D6" s="5">
        <v>241</v>
      </c>
    </row>
    <row r="7" spans="1:12" x14ac:dyDescent="0.25">
      <c r="A7" s="4">
        <v>44256</v>
      </c>
      <c r="B7" s="5">
        <v>1407</v>
      </c>
      <c r="C7" s="5">
        <v>5123495</v>
      </c>
      <c r="D7" s="11">
        <v>241</v>
      </c>
    </row>
    <row r="8" spans="1:12" x14ac:dyDescent="0.25">
      <c r="A8" s="4">
        <v>44287</v>
      </c>
      <c r="B8" s="5">
        <v>1596</v>
      </c>
      <c r="C8" s="5">
        <v>5562332</v>
      </c>
      <c r="D8" s="11">
        <v>238</v>
      </c>
    </row>
    <row r="9" spans="1:12" x14ac:dyDescent="0.25">
      <c r="A9" s="5"/>
      <c r="B9" s="5"/>
      <c r="C9" s="5"/>
      <c r="D9" s="5"/>
    </row>
    <row r="10" spans="1:12" x14ac:dyDescent="0.25">
      <c r="A10" s="8" t="s">
        <v>20</v>
      </c>
      <c r="B10" s="8">
        <f>SUM(B3:B9)</f>
        <v>7970</v>
      </c>
      <c r="C10" s="8">
        <f>SUM(C3:C9)</f>
        <v>23866678</v>
      </c>
      <c r="D10" s="8">
        <f>SUM(D3:D9)</f>
        <v>1449</v>
      </c>
    </row>
    <row r="11" spans="1:12" x14ac:dyDescent="0.25">
      <c r="A11" s="13" t="s">
        <v>21</v>
      </c>
      <c r="B11" s="16">
        <f>B10/6</f>
        <v>1328.3333333333333</v>
      </c>
      <c r="C11" s="16">
        <f>C10/6</f>
        <v>3977779.6666666665</v>
      </c>
      <c r="D11" s="16">
        <f t="shared" ref="D11" si="0">D10/6</f>
        <v>241.5</v>
      </c>
    </row>
    <row r="14" spans="1:12" x14ac:dyDescent="0.25">
      <c r="A14" s="3" t="s">
        <v>28</v>
      </c>
      <c r="B14" s="3"/>
      <c r="C1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B04E-309F-4374-BBB7-FDA79FAFDC8B}">
  <sheetPr>
    <tabColor rgb="FFFF0000"/>
  </sheetPr>
  <dimension ref="A1:M17"/>
  <sheetViews>
    <sheetView workbookViewId="0">
      <pane ySplit="2" topLeftCell="A3" activePane="bottomLeft" state="frozen"/>
      <selection activeCell="B24" sqref="B24"/>
      <selection pane="bottomLeft" activeCell="A13" sqref="A13"/>
    </sheetView>
  </sheetViews>
  <sheetFormatPr defaultRowHeight="15" x14ac:dyDescent="0.25"/>
  <cols>
    <col min="1" max="1" width="29" bestFit="1" customWidth="1"/>
    <col min="2" max="2" width="15.42578125" customWidth="1"/>
    <col min="3" max="5" width="8.85546875" customWidth="1"/>
    <col min="12" max="12" width="9.85546875" customWidth="1"/>
  </cols>
  <sheetData>
    <row r="1" spans="1:13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2" customFormat="1" ht="75" x14ac:dyDescent="0.25">
      <c r="A2" s="6" t="s">
        <v>23</v>
      </c>
      <c r="B2" s="6" t="s">
        <v>30</v>
      </c>
      <c r="C2" s="6"/>
      <c r="D2" s="6" t="s">
        <v>31</v>
      </c>
      <c r="E2" s="6" t="s">
        <v>3</v>
      </c>
      <c r="F2" s="6" t="s">
        <v>32</v>
      </c>
      <c r="G2" s="6" t="s">
        <v>33</v>
      </c>
      <c r="H2" s="6" t="s">
        <v>34</v>
      </c>
      <c r="I2" s="6" t="s">
        <v>35</v>
      </c>
      <c r="J2" s="6" t="s">
        <v>36</v>
      </c>
      <c r="K2" s="6" t="s">
        <v>37</v>
      </c>
      <c r="L2" s="6" t="s">
        <v>38</v>
      </c>
      <c r="M2" s="6" t="s">
        <v>39</v>
      </c>
    </row>
    <row r="3" spans="1:13" x14ac:dyDescent="0.25">
      <c r="A3" s="4">
        <v>44136</v>
      </c>
      <c r="B3" s="5">
        <v>146</v>
      </c>
      <c r="C3" s="5"/>
      <c r="D3" s="5">
        <v>1546</v>
      </c>
      <c r="E3" s="5">
        <v>4784</v>
      </c>
      <c r="F3" s="5">
        <v>746</v>
      </c>
      <c r="G3" s="5">
        <v>2111</v>
      </c>
      <c r="H3" s="5">
        <v>216</v>
      </c>
      <c r="I3" s="5">
        <v>926</v>
      </c>
      <c r="J3" s="5">
        <v>2</v>
      </c>
      <c r="K3" s="5">
        <v>13</v>
      </c>
      <c r="L3" s="5">
        <v>0</v>
      </c>
      <c r="M3" s="5">
        <v>0</v>
      </c>
    </row>
    <row r="4" spans="1:13" x14ac:dyDescent="0.25">
      <c r="A4" s="4">
        <v>44166</v>
      </c>
      <c r="B4" s="5">
        <v>141</v>
      </c>
      <c r="C4" s="5"/>
      <c r="D4" s="5">
        <v>1629</v>
      </c>
      <c r="E4" s="5">
        <v>4369</v>
      </c>
      <c r="F4" s="5">
        <v>746</v>
      </c>
      <c r="G4" s="5">
        <v>2437</v>
      </c>
      <c r="H4" s="5">
        <v>142</v>
      </c>
      <c r="I4" s="5">
        <v>695</v>
      </c>
      <c r="J4" s="5">
        <v>1</v>
      </c>
      <c r="K4" s="5">
        <v>5</v>
      </c>
      <c r="L4" s="5">
        <v>0</v>
      </c>
      <c r="M4" s="5">
        <v>0</v>
      </c>
    </row>
    <row r="5" spans="1:13" x14ac:dyDescent="0.25">
      <c r="A5" s="4">
        <v>44197</v>
      </c>
      <c r="B5" s="5">
        <v>141</v>
      </c>
      <c r="C5" s="5"/>
      <c r="D5" s="5">
        <v>1539</v>
      </c>
      <c r="E5" s="5">
        <v>4366</v>
      </c>
      <c r="F5" s="5">
        <v>359</v>
      </c>
      <c r="G5" s="5">
        <v>2347</v>
      </c>
      <c r="H5" s="5">
        <v>132</v>
      </c>
      <c r="I5" s="5">
        <v>563</v>
      </c>
      <c r="J5" s="5">
        <v>0</v>
      </c>
      <c r="K5" s="5">
        <v>0</v>
      </c>
      <c r="L5" s="5">
        <v>0</v>
      </c>
      <c r="M5" s="5">
        <v>0</v>
      </c>
    </row>
    <row r="6" spans="1:13" x14ac:dyDescent="0.25">
      <c r="A6" s="4">
        <v>44228</v>
      </c>
      <c r="B6" s="5">
        <v>141</v>
      </c>
      <c r="C6" s="5"/>
      <c r="D6" s="5">
        <v>1820</v>
      </c>
      <c r="E6" s="5">
        <v>4749</v>
      </c>
      <c r="F6" s="5">
        <v>937</v>
      </c>
      <c r="G6" s="5">
        <v>3546</v>
      </c>
      <c r="H6" s="5">
        <v>143</v>
      </c>
      <c r="I6" s="5">
        <v>449</v>
      </c>
      <c r="J6" s="5">
        <v>0</v>
      </c>
      <c r="K6" s="5">
        <v>0</v>
      </c>
      <c r="L6" s="5">
        <v>0</v>
      </c>
      <c r="M6" s="5">
        <v>0</v>
      </c>
    </row>
    <row r="7" spans="1:13" x14ac:dyDescent="0.25">
      <c r="A7" s="4">
        <v>44256</v>
      </c>
      <c r="B7" s="5">
        <v>140</v>
      </c>
      <c r="C7" s="5"/>
      <c r="D7" s="5">
        <v>2234</v>
      </c>
      <c r="E7" s="5">
        <v>5629</v>
      </c>
      <c r="F7" s="5">
        <v>992</v>
      </c>
      <c r="G7" s="5">
        <v>2964</v>
      </c>
      <c r="H7" s="5">
        <v>193</v>
      </c>
      <c r="I7" s="5">
        <v>636</v>
      </c>
      <c r="J7" s="5">
        <v>0</v>
      </c>
      <c r="K7" s="5">
        <v>0</v>
      </c>
      <c r="L7" s="5">
        <v>1</v>
      </c>
      <c r="M7" s="5">
        <v>1</v>
      </c>
    </row>
    <row r="8" spans="1:13" x14ac:dyDescent="0.25">
      <c r="A8" s="4">
        <v>44287</v>
      </c>
      <c r="B8" s="5">
        <v>140</v>
      </c>
      <c r="C8" s="5"/>
      <c r="D8" s="5">
        <v>1893</v>
      </c>
      <c r="E8" s="5">
        <v>4455</v>
      </c>
      <c r="F8" s="5">
        <v>1163</v>
      </c>
      <c r="G8" s="5">
        <v>4250</v>
      </c>
      <c r="H8" s="5">
        <v>145</v>
      </c>
      <c r="I8" s="5">
        <v>417</v>
      </c>
      <c r="J8" s="5">
        <v>0</v>
      </c>
      <c r="K8" s="5">
        <v>0</v>
      </c>
      <c r="L8" s="5">
        <v>0</v>
      </c>
      <c r="M8" s="5">
        <v>0</v>
      </c>
    </row>
    <row r="9" spans="1:13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8" t="s">
        <v>20</v>
      </c>
      <c r="B10" s="8">
        <f>SUM(B3:B9)</f>
        <v>849</v>
      </c>
      <c r="C10" s="8"/>
      <c r="D10" s="8">
        <f t="shared" ref="D10:M10" si="0">SUM(D3:D9)</f>
        <v>10661</v>
      </c>
      <c r="E10" s="8">
        <f t="shared" si="0"/>
        <v>28352</v>
      </c>
      <c r="F10" s="8">
        <f t="shared" si="0"/>
        <v>4943</v>
      </c>
      <c r="G10" s="8">
        <f t="shared" si="0"/>
        <v>17655</v>
      </c>
      <c r="H10" s="8">
        <f t="shared" si="0"/>
        <v>971</v>
      </c>
      <c r="I10" s="8">
        <f t="shared" si="0"/>
        <v>3686</v>
      </c>
      <c r="J10" s="8">
        <f t="shared" si="0"/>
        <v>3</v>
      </c>
      <c r="K10" s="8">
        <f t="shared" si="0"/>
        <v>18</v>
      </c>
      <c r="L10" s="8">
        <f t="shared" si="0"/>
        <v>1</v>
      </c>
      <c r="M10" s="8">
        <f t="shared" si="0"/>
        <v>1</v>
      </c>
    </row>
    <row r="11" spans="1:13" s="14" customFormat="1" x14ac:dyDescent="0.25">
      <c r="A11" s="13" t="s">
        <v>21</v>
      </c>
      <c r="B11" s="16">
        <f>SUM(B10/6)</f>
        <v>141.5</v>
      </c>
      <c r="C11" s="13"/>
      <c r="D11" s="16">
        <f t="shared" ref="D11:M11" si="1">SUM(D10/6)</f>
        <v>1776.8333333333333</v>
      </c>
      <c r="E11" s="16">
        <f t="shared" si="1"/>
        <v>4725.333333333333</v>
      </c>
      <c r="F11" s="16">
        <f t="shared" si="1"/>
        <v>823.83333333333337</v>
      </c>
      <c r="G11" s="16">
        <f t="shared" si="1"/>
        <v>2942.5</v>
      </c>
      <c r="H11" s="16">
        <f t="shared" si="1"/>
        <v>161.83333333333334</v>
      </c>
      <c r="I11" s="16">
        <f t="shared" si="1"/>
        <v>614.33333333333337</v>
      </c>
      <c r="J11" s="16">
        <f t="shared" si="1"/>
        <v>0.5</v>
      </c>
      <c r="K11" s="16">
        <f t="shared" si="1"/>
        <v>3</v>
      </c>
      <c r="L11" s="16">
        <f t="shared" si="1"/>
        <v>0.16666666666666666</v>
      </c>
      <c r="M11" s="16">
        <f t="shared" si="1"/>
        <v>0.16666666666666666</v>
      </c>
    </row>
    <row r="17" spans="13:13" x14ac:dyDescent="0.25">
      <c r="M17" t="s">
        <v>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BCBF-B1B3-478F-A008-B12FE5E561F3}">
  <sheetPr>
    <tabColor rgb="FFFF0000"/>
  </sheetPr>
  <dimension ref="A2:L16"/>
  <sheetViews>
    <sheetView topLeftCell="A2" workbookViewId="0">
      <pane ySplit="2" topLeftCell="A4" activePane="bottomLeft" state="frozen"/>
      <selection activeCell="B24" sqref="B24"/>
      <selection pane="bottomLeft" activeCell="L12" sqref="L12"/>
    </sheetView>
  </sheetViews>
  <sheetFormatPr defaultRowHeight="15" x14ac:dyDescent="0.25"/>
  <cols>
    <col min="1" max="1" width="30.85546875" customWidth="1"/>
    <col min="9" max="9" width="11.85546875" customWidth="1"/>
    <col min="10" max="10" width="10.5703125" customWidth="1"/>
    <col min="11" max="12" width="11.140625" style="1" customWidth="1"/>
  </cols>
  <sheetData>
    <row r="2" spans="1:12" x14ac:dyDescent="0.25">
      <c r="A2" s="18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2" customFormat="1" ht="75" x14ac:dyDescent="0.25">
      <c r="A3" s="6" t="s">
        <v>23</v>
      </c>
      <c r="B3" s="6"/>
      <c r="C3" s="6" t="s">
        <v>31</v>
      </c>
      <c r="D3" s="6" t="s">
        <v>3</v>
      </c>
      <c r="E3" s="6" t="s">
        <v>42</v>
      </c>
      <c r="F3" s="6" t="s">
        <v>5</v>
      </c>
      <c r="G3" s="6" t="s">
        <v>43</v>
      </c>
      <c r="H3" s="6" t="s">
        <v>44</v>
      </c>
      <c r="I3" s="6" t="s">
        <v>38</v>
      </c>
      <c r="J3" s="6" t="s">
        <v>45</v>
      </c>
      <c r="K3" s="6" t="s">
        <v>46</v>
      </c>
      <c r="L3" s="6" t="s">
        <v>47</v>
      </c>
    </row>
    <row r="4" spans="1:12" x14ac:dyDescent="0.25">
      <c r="A4" s="4">
        <v>44136</v>
      </c>
      <c r="B4" s="5"/>
      <c r="C4" s="5">
        <v>658</v>
      </c>
      <c r="D4" s="5">
        <v>3675</v>
      </c>
      <c r="E4" s="5">
        <v>2278</v>
      </c>
      <c r="F4" s="5">
        <v>11368</v>
      </c>
      <c r="G4" s="5">
        <v>46097</v>
      </c>
      <c r="H4" s="5">
        <v>229358</v>
      </c>
      <c r="I4" s="5">
        <v>29</v>
      </c>
      <c r="J4" s="5">
        <v>158</v>
      </c>
      <c r="K4" s="11">
        <f>1914+2</f>
        <v>1916</v>
      </c>
      <c r="L4" s="11">
        <f>7999+8</f>
        <v>8007</v>
      </c>
    </row>
    <row r="5" spans="1:12" x14ac:dyDescent="0.25">
      <c r="A5" s="4">
        <v>44166</v>
      </c>
      <c r="B5" s="5"/>
      <c r="C5" s="5">
        <v>909</v>
      </c>
      <c r="D5" s="5">
        <v>7552</v>
      </c>
      <c r="E5" s="5">
        <v>2371</v>
      </c>
      <c r="F5" s="5">
        <v>13016</v>
      </c>
      <c r="G5" s="5">
        <v>55513</v>
      </c>
      <c r="H5" s="5">
        <v>311849</v>
      </c>
      <c r="I5" s="5">
        <v>42</v>
      </c>
      <c r="J5" s="5">
        <v>221</v>
      </c>
      <c r="K5" s="11">
        <f>2786+2</f>
        <v>2788</v>
      </c>
      <c r="L5" s="11">
        <f>12262+15</f>
        <v>12277</v>
      </c>
    </row>
    <row r="6" spans="1:12" x14ac:dyDescent="0.25">
      <c r="A6" s="4">
        <v>44197</v>
      </c>
      <c r="B6" s="5"/>
      <c r="C6" s="5">
        <v>835</v>
      </c>
      <c r="D6" s="5">
        <v>5070</v>
      </c>
      <c r="E6" s="5">
        <v>2629</v>
      </c>
      <c r="F6" s="5">
        <v>14976</v>
      </c>
      <c r="G6" s="5">
        <v>59668</v>
      </c>
      <c r="H6" s="5">
        <v>331281</v>
      </c>
      <c r="I6" s="5">
        <v>34</v>
      </c>
      <c r="J6" s="5">
        <v>272</v>
      </c>
      <c r="K6" s="11">
        <f>2213+2</f>
        <v>2215</v>
      </c>
      <c r="L6" s="11">
        <f>8502+14</f>
        <v>8516</v>
      </c>
    </row>
    <row r="7" spans="1:12" x14ac:dyDescent="0.25">
      <c r="A7" s="4">
        <v>44228</v>
      </c>
      <c r="B7" s="5"/>
      <c r="C7" s="5">
        <v>849</v>
      </c>
      <c r="D7" s="5">
        <v>5679</v>
      </c>
      <c r="E7" s="5">
        <v>3287</v>
      </c>
      <c r="F7" s="5">
        <v>15554</v>
      </c>
      <c r="G7" s="5">
        <v>69653</v>
      </c>
      <c r="H7" s="5">
        <v>337543</v>
      </c>
      <c r="I7" s="5">
        <v>82</v>
      </c>
      <c r="J7" s="5">
        <v>535</v>
      </c>
      <c r="K7" s="11">
        <f>719+2</f>
        <v>721</v>
      </c>
      <c r="L7" s="11">
        <f>2337+6</f>
        <v>2343</v>
      </c>
    </row>
    <row r="8" spans="1:12" x14ac:dyDescent="0.25">
      <c r="A8" s="4">
        <v>44256</v>
      </c>
      <c r="B8" s="5"/>
      <c r="C8" s="5">
        <v>1432</v>
      </c>
      <c r="D8" s="5">
        <v>8568</v>
      </c>
      <c r="E8" s="5">
        <v>3446</v>
      </c>
      <c r="F8" s="5">
        <v>21587</v>
      </c>
      <c r="G8" s="5">
        <v>76442</v>
      </c>
      <c r="H8" s="5">
        <v>380094</v>
      </c>
      <c r="I8" s="5">
        <v>142</v>
      </c>
      <c r="J8" s="5">
        <v>1075</v>
      </c>
      <c r="K8" s="11">
        <f>1+1304+4</f>
        <v>1309</v>
      </c>
      <c r="L8" s="11">
        <f>6+5745+13</f>
        <v>5764</v>
      </c>
    </row>
    <row r="9" spans="1:12" x14ac:dyDescent="0.25">
      <c r="A9" s="4">
        <v>44287</v>
      </c>
      <c r="B9" s="5"/>
      <c r="C9" s="5">
        <v>1288</v>
      </c>
      <c r="D9" s="5">
        <v>6557</v>
      </c>
      <c r="E9" s="5">
        <v>3103</v>
      </c>
      <c r="F9" s="5">
        <v>15809</v>
      </c>
      <c r="G9" s="5">
        <v>67525</v>
      </c>
      <c r="H9" s="5">
        <v>339710</v>
      </c>
      <c r="I9" s="5">
        <v>88</v>
      </c>
      <c r="J9" s="5">
        <v>840</v>
      </c>
      <c r="K9" s="11">
        <f>926+4</f>
        <v>930</v>
      </c>
      <c r="L9" s="11">
        <f>6555+41</f>
        <v>6596</v>
      </c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11"/>
      <c r="L10" s="11"/>
    </row>
    <row r="11" spans="1:12" x14ac:dyDescent="0.25">
      <c r="A11" s="8" t="s">
        <v>20</v>
      </c>
      <c r="B11" s="8"/>
      <c r="C11" s="8">
        <f t="shared" ref="C11:L11" si="0">SUM(C4:C10)</f>
        <v>5971</v>
      </c>
      <c r="D11" s="8">
        <f t="shared" si="0"/>
        <v>37101</v>
      </c>
      <c r="E11" s="8">
        <f t="shared" si="0"/>
        <v>17114</v>
      </c>
      <c r="F11" s="8">
        <f t="shared" si="0"/>
        <v>92310</v>
      </c>
      <c r="G11" s="8">
        <f t="shared" si="0"/>
        <v>374898</v>
      </c>
      <c r="H11" s="8">
        <f t="shared" si="0"/>
        <v>1929835</v>
      </c>
      <c r="I11" s="8">
        <f t="shared" si="0"/>
        <v>417</v>
      </c>
      <c r="J11" s="8">
        <f t="shared" si="0"/>
        <v>3101</v>
      </c>
      <c r="K11" s="8">
        <f t="shared" si="0"/>
        <v>9879</v>
      </c>
      <c r="L11" s="8">
        <f t="shared" si="0"/>
        <v>43503</v>
      </c>
    </row>
    <row r="12" spans="1:12" s="14" customFormat="1" x14ac:dyDescent="0.25">
      <c r="A12" s="13" t="s">
        <v>21</v>
      </c>
      <c r="B12" s="13"/>
      <c r="C12" s="16">
        <f t="shared" ref="C12:L12" si="1">C11/6</f>
        <v>995.16666666666663</v>
      </c>
      <c r="D12" s="16">
        <f t="shared" si="1"/>
        <v>6183.5</v>
      </c>
      <c r="E12" s="16">
        <f t="shared" si="1"/>
        <v>2852.3333333333335</v>
      </c>
      <c r="F12" s="16">
        <f t="shared" si="1"/>
        <v>15385</v>
      </c>
      <c r="G12" s="16">
        <f t="shared" si="1"/>
        <v>62483</v>
      </c>
      <c r="H12" s="16">
        <f t="shared" si="1"/>
        <v>321639.16666666669</v>
      </c>
      <c r="I12" s="16">
        <f t="shared" si="1"/>
        <v>69.5</v>
      </c>
      <c r="J12" s="16">
        <f t="shared" si="1"/>
        <v>516.83333333333337</v>
      </c>
      <c r="K12" s="16">
        <f t="shared" si="1"/>
        <v>1646.5</v>
      </c>
      <c r="L12" s="16">
        <f t="shared" si="1"/>
        <v>7250.5</v>
      </c>
    </row>
    <row r="16" spans="1:12" x14ac:dyDescent="0.25">
      <c r="A16" s="1"/>
      <c r="B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78C1-39C1-4028-9C49-93702752039A}">
  <sheetPr>
    <tabColor rgb="FFFF0000"/>
  </sheetPr>
  <dimension ref="A1:F11"/>
  <sheetViews>
    <sheetView workbookViewId="0">
      <selection activeCell="G3" sqref="G3"/>
    </sheetView>
  </sheetViews>
  <sheetFormatPr defaultRowHeight="15" x14ac:dyDescent="0.25"/>
  <cols>
    <col min="1" max="1" width="39.5703125" bestFit="1" customWidth="1"/>
    <col min="3" max="3" width="27.85546875" customWidth="1"/>
    <col min="4" max="4" width="23.140625" customWidth="1"/>
    <col min="5" max="5" width="21" customWidth="1"/>
    <col min="6" max="6" width="21.5703125" customWidth="1"/>
  </cols>
  <sheetData>
    <row r="1" spans="1:6" x14ac:dyDescent="0.25">
      <c r="A1" s="18" t="s">
        <v>48</v>
      </c>
      <c r="B1" s="18"/>
      <c r="C1" s="18"/>
      <c r="D1" s="18"/>
      <c r="E1" s="18"/>
      <c r="F1" s="18"/>
    </row>
    <row r="2" spans="1:6" ht="59.65" customHeight="1" x14ac:dyDescent="0.25">
      <c r="A2" s="6" t="s">
        <v>23</v>
      </c>
      <c r="B2" s="6"/>
      <c r="C2" s="6" t="s">
        <v>49</v>
      </c>
      <c r="D2" s="6" t="s">
        <v>50</v>
      </c>
      <c r="E2" s="6" t="s">
        <v>51</v>
      </c>
      <c r="F2" s="6" t="s">
        <v>51</v>
      </c>
    </row>
    <row r="3" spans="1:6" x14ac:dyDescent="0.25">
      <c r="A3" s="4">
        <v>44136</v>
      </c>
      <c r="B3" s="5"/>
      <c r="C3" s="5">
        <v>29657</v>
      </c>
      <c r="D3" s="5">
        <v>131921</v>
      </c>
      <c r="E3" s="5">
        <v>29784</v>
      </c>
      <c r="F3" s="5">
        <v>132069</v>
      </c>
    </row>
    <row r="4" spans="1:6" x14ac:dyDescent="0.25">
      <c r="A4" s="4">
        <v>44166</v>
      </c>
      <c r="B4" s="5"/>
      <c r="C4" s="5">
        <v>39364</v>
      </c>
      <c r="D4" s="5">
        <v>222853</v>
      </c>
      <c r="E4" s="5">
        <v>39500</v>
      </c>
      <c r="F4" s="5">
        <v>223049</v>
      </c>
    </row>
    <row r="5" spans="1:6" x14ac:dyDescent="0.25">
      <c r="A5" s="4">
        <v>44197</v>
      </c>
      <c r="B5" s="5"/>
      <c r="C5" s="5">
        <v>30165</v>
      </c>
      <c r="D5" s="5">
        <v>136895</v>
      </c>
      <c r="E5" s="5">
        <v>30288</v>
      </c>
      <c r="F5" s="5">
        <v>137051</v>
      </c>
    </row>
    <row r="6" spans="1:6" x14ac:dyDescent="0.25">
      <c r="A6" s="4">
        <v>44228</v>
      </c>
      <c r="B6" s="5"/>
      <c r="C6" s="5">
        <v>38553</v>
      </c>
      <c r="D6" s="5">
        <v>206442</v>
      </c>
      <c r="E6" s="5">
        <v>38657</v>
      </c>
      <c r="F6" s="5">
        <v>206553</v>
      </c>
    </row>
    <row r="7" spans="1:6" x14ac:dyDescent="0.25">
      <c r="A7" s="4">
        <v>44256</v>
      </c>
      <c r="B7" s="5"/>
      <c r="C7" s="5">
        <v>55125</v>
      </c>
      <c r="D7" s="5">
        <v>274082</v>
      </c>
      <c r="E7" s="5">
        <v>55241</v>
      </c>
      <c r="F7" s="5">
        <v>274238</v>
      </c>
    </row>
    <row r="8" spans="1:6" x14ac:dyDescent="0.25">
      <c r="A8" s="4">
        <v>44287</v>
      </c>
      <c r="B8" s="5"/>
      <c r="C8" s="5">
        <v>46213</v>
      </c>
      <c r="D8" s="5">
        <v>207899</v>
      </c>
      <c r="E8" s="5">
        <v>46316</v>
      </c>
      <c r="F8" s="5">
        <v>208033</v>
      </c>
    </row>
    <row r="9" spans="1:6" x14ac:dyDescent="0.25">
      <c r="A9" s="4"/>
      <c r="B9" s="5"/>
      <c r="C9" s="5"/>
      <c r="D9" s="5"/>
      <c r="E9" s="5"/>
      <c r="F9" s="5"/>
    </row>
    <row r="10" spans="1:6" x14ac:dyDescent="0.25">
      <c r="A10" s="8" t="s">
        <v>20</v>
      </c>
      <c r="B10" s="8"/>
      <c r="C10" s="8">
        <f>SUM(C3:C9)</f>
        <v>239077</v>
      </c>
      <c r="D10" s="8">
        <f>SUM(D3:D9)</f>
        <v>1180092</v>
      </c>
      <c r="E10" s="8">
        <f>SUM(E3:E9)</f>
        <v>239786</v>
      </c>
      <c r="F10" s="8">
        <f>SUM(F3:F9)</f>
        <v>1180993</v>
      </c>
    </row>
    <row r="11" spans="1:6" x14ac:dyDescent="0.25">
      <c r="A11" s="13" t="s">
        <v>21</v>
      </c>
      <c r="B11" s="13"/>
      <c r="C11" s="16">
        <f>SUM(C10/6)</f>
        <v>39846.166666666664</v>
      </c>
      <c r="D11" s="16">
        <f>SUM(D10/6)</f>
        <v>196682</v>
      </c>
      <c r="E11" s="16">
        <f>SUM(E10/6)</f>
        <v>39964.333333333336</v>
      </c>
      <c r="F11" s="16">
        <f>SUM(F10/6)</f>
        <v>196832.16666666666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D675-3B96-4085-9424-BC5A18CEE0AA}">
  <sheetPr>
    <tabColor rgb="FFFF0000"/>
  </sheetPr>
  <dimension ref="A1:B4"/>
  <sheetViews>
    <sheetView workbookViewId="0">
      <selection activeCell="K24" sqref="K24"/>
    </sheetView>
  </sheetViews>
  <sheetFormatPr defaultRowHeight="15" x14ac:dyDescent="0.25"/>
  <cols>
    <col min="1" max="1" width="48.85546875" bestFit="1" customWidth="1"/>
    <col min="2" max="2" width="14" customWidth="1"/>
  </cols>
  <sheetData>
    <row r="1" spans="1:2" x14ac:dyDescent="0.25">
      <c r="A1" s="18" t="s">
        <v>52</v>
      </c>
      <c r="B1" s="18"/>
    </row>
    <row r="2" spans="1:2" x14ac:dyDescent="0.25">
      <c r="A2" s="7"/>
      <c r="B2" s="7" t="s">
        <v>53</v>
      </c>
    </row>
    <row r="3" spans="1:2" x14ac:dyDescent="0.25">
      <c r="A3" s="5" t="s">
        <v>54</v>
      </c>
      <c r="B3" s="5">
        <v>1</v>
      </c>
    </row>
    <row r="4" spans="1:2" x14ac:dyDescent="0.25">
      <c r="A4" s="5" t="s">
        <v>55</v>
      </c>
      <c r="B4" s="5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B6ED01-C4A8-41CA-9083-13530B076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C15049-6855-40CA-ABE6-9FD2A275A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21C677-7F83-4D53-A3E7-54C88747CB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verbruik mobiel PANDEMIE</vt:lpstr>
      <vt:lpstr>verbuik data PANDEMIE</vt:lpstr>
      <vt:lpstr>verbruik vaste nummers PANDEMIE</vt:lpstr>
      <vt:lpstr>verbruik KCC PANDEMIE</vt:lpstr>
      <vt:lpstr>verbruik Servicenummers KCC</vt:lpstr>
      <vt:lpstr>SIP trunk PANDEMIE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Dekker</dc:creator>
  <cp:keywords/>
  <dc:description/>
  <cp:lastModifiedBy>Hans van Wijck</cp:lastModifiedBy>
  <cp:revision/>
  <dcterms:created xsi:type="dcterms:W3CDTF">2020-01-28T10:28:14Z</dcterms:created>
  <dcterms:modified xsi:type="dcterms:W3CDTF">2021-06-07T13:52:58Z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