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CTUEEL 2021\CONSULTANCY\Projecten 2021\21CC127 RWM - aanbesteding grof afvalstromen 2021\4\in te dienen documenten\"/>
    </mc:Choice>
  </mc:AlternateContent>
  <bookViews>
    <workbookView xWindow="0" yWindow="0" windowWidth="15360" windowHeight="8210" firstSheet="1" activeTab="3"/>
  </bookViews>
  <sheets>
    <sheet name="A Invulblad tarieven " sheetId="1" r:id="rId1"/>
    <sheet name="B1 Invulblad transportkosten" sheetId="2" r:id="rId2"/>
    <sheet name="B2 Invulblad transportkosten" sheetId="7" r:id="rId3"/>
    <sheet name="totale kosten" sheetId="4" r:id="rId4"/>
  </sheets>
  <calcPr calcId="162913"/>
</workbook>
</file>

<file path=xl/calcChain.xml><?xml version="1.0" encoding="utf-8"?>
<calcChain xmlns="http://schemas.openxmlformats.org/spreadsheetml/2006/main">
  <c r="AP17" i="7" l="1"/>
  <c r="AP16" i="7"/>
  <c r="AP15" i="7"/>
  <c r="AP14" i="7"/>
  <c r="AP13" i="7"/>
  <c r="AP12" i="7"/>
  <c r="AP11" i="7"/>
  <c r="AP10" i="7"/>
  <c r="AP9" i="7"/>
  <c r="AP8" i="7"/>
  <c r="AP17" i="2"/>
  <c r="AP16" i="2"/>
  <c r="AP15" i="2"/>
  <c r="AP14" i="2"/>
  <c r="AP13" i="2"/>
  <c r="AP12" i="2"/>
  <c r="AP11" i="2"/>
  <c r="AP10" i="2"/>
  <c r="AP9" i="2"/>
  <c r="AP8" i="2"/>
  <c r="H11" i="4" l="1"/>
  <c r="AB17" i="7"/>
  <c r="AB16" i="7"/>
  <c r="AB15" i="7"/>
  <c r="AB14" i="7"/>
  <c r="AB13" i="7"/>
  <c r="AB12" i="7"/>
  <c r="AB11" i="7"/>
  <c r="AB10" i="7"/>
  <c r="AB9" i="7"/>
  <c r="AB8" i="7"/>
  <c r="H15" i="4"/>
  <c r="AB17" i="2"/>
  <c r="AB16" i="2"/>
  <c r="AB15" i="2"/>
  <c r="AB14" i="2"/>
  <c r="AB13" i="2"/>
  <c r="AB12" i="2"/>
  <c r="AB11" i="2"/>
  <c r="AB10" i="2"/>
  <c r="AB9" i="2"/>
  <c r="AB8" i="2"/>
  <c r="AM17" i="7"/>
  <c r="AN17" i="7" s="1"/>
  <c r="AI17" i="7"/>
  <c r="AJ17" i="7" s="1"/>
  <c r="AH17" i="7"/>
  <c r="AF17" i="7"/>
  <c r="AE17" i="7"/>
  <c r="AD17" i="7"/>
  <c r="AA17" i="7"/>
  <c r="X17" i="7"/>
  <c r="W17" i="7"/>
  <c r="S17" i="7"/>
  <c r="R17" i="7"/>
  <c r="O17" i="7"/>
  <c r="N17" i="7"/>
  <c r="K17" i="7"/>
  <c r="J17" i="7"/>
  <c r="G17" i="7"/>
  <c r="F17" i="7"/>
  <c r="C17" i="7"/>
  <c r="AN16" i="7"/>
  <c r="AM16" i="7"/>
  <c r="AL16" i="7"/>
  <c r="AI16" i="7"/>
  <c r="AH16" i="7"/>
  <c r="AJ16" i="7" s="1"/>
  <c r="AF16" i="7"/>
  <c r="AE16" i="7"/>
  <c r="AA16" i="7"/>
  <c r="W16" i="7"/>
  <c r="X16" i="7" s="1"/>
  <c r="H14" i="4" s="1"/>
  <c r="V16" i="7"/>
  <c r="S16" i="7"/>
  <c r="R16" i="7"/>
  <c r="O16" i="7"/>
  <c r="N16" i="7"/>
  <c r="K16" i="7"/>
  <c r="J16" i="7"/>
  <c r="G16" i="7"/>
  <c r="F16" i="7"/>
  <c r="C16" i="7"/>
  <c r="AN15" i="7"/>
  <c r="AM15" i="7"/>
  <c r="AJ15" i="7"/>
  <c r="AI15" i="7"/>
  <c r="AF15" i="7"/>
  <c r="AE15" i="7"/>
  <c r="AA15" i="7"/>
  <c r="W15" i="7"/>
  <c r="X15" i="7" s="1"/>
  <c r="H13" i="4" s="1"/>
  <c r="R15" i="7"/>
  <c r="S15" i="7" s="1"/>
  <c r="N15" i="7"/>
  <c r="O15" i="7" s="1"/>
  <c r="M15" i="7"/>
  <c r="K15" i="7"/>
  <c r="J15" i="7"/>
  <c r="I15" i="7"/>
  <c r="F15" i="7"/>
  <c r="G15" i="7" s="1"/>
  <c r="C15" i="7"/>
  <c r="AM14" i="7"/>
  <c r="AN14" i="7" s="1"/>
  <c r="AI14" i="7"/>
  <c r="AJ14" i="7" s="1"/>
  <c r="AE14" i="7"/>
  <c r="AF14" i="7" s="1"/>
  <c r="AA14" i="7"/>
  <c r="W14" i="7"/>
  <c r="X14" i="7" s="1"/>
  <c r="H12" i="4" s="1"/>
  <c r="S14" i="7"/>
  <c r="R14" i="7"/>
  <c r="O14" i="7"/>
  <c r="N14" i="7"/>
  <c r="K14" i="7"/>
  <c r="J14" i="7"/>
  <c r="H14" i="7"/>
  <c r="F14" i="7"/>
  <c r="G14" i="7" s="1"/>
  <c r="D14" i="7"/>
  <c r="C14" i="7"/>
  <c r="AN13" i="7"/>
  <c r="AM13" i="7"/>
  <c r="AJ13" i="7"/>
  <c r="AI13" i="7"/>
  <c r="AF13" i="7"/>
  <c r="AE13" i="7"/>
  <c r="AA13" i="7"/>
  <c r="W13" i="7"/>
  <c r="V13" i="7"/>
  <c r="S13" i="7"/>
  <c r="R13" i="7"/>
  <c r="P13" i="7"/>
  <c r="N13" i="7"/>
  <c r="O13" i="7" s="1"/>
  <c r="J13" i="7"/>
  <c r="K13" i="7" s="1"/>
  <c r="F13" i="7"/>
  <c r="G13" i="7" s="1"/>
  <c r="D13" i="7"/>
  <c r="C13" i="7"/>
  <c r="AN12" i="7"/>
  <c r="AM12" i="7"/>
  <c r="AJ12" i="7"/>
  <c r="AI12" i="7"/>
  <c r="AF12" i="7"/>
  <c r="AE12" i="7"/>
  <c r="AA12" i="7"/>
  <c r="W12" i="7"/>
  <c r="X12" i="7" s="1"/>
  <c r="H10" i="4" s="1"/>
  <c r="R12" i="7"/>
  <c r="S12" i="7" s="1"/>
  <c r="P12" i="7"/>
  <c r="O12" i="7"/>
  <c r="N12" i="7"/>
  <c r="K12" i="7"/>
  <c r="J12" i="7"/>
  <c r="H12" i="7"/>
  <c r="F12" i="7"/>
  <c r="G12" i="7" s="1"/>
  <c r="D12" i="7"/>
  <c r="C12" i="7"/>
  <c r="AN11" i="7"/>
  <c r="AM11" i="7"/>
  <c r="AL11" i="7"/>
  <c r="AI11" i="7"/>
  <c r="AH11" i="7"/>
  <c r="AJ11" i="7" s="1"/>
  <c r="AE11" i="7"/>
  <c r="AD11" i="7"/>
  <c r="AF11" i="7" s="1"/>
  <c r="AA11" i="7"/>
  <c r="Z11" i="7"/>
  <c r="W11" i="7"/>
  <c r="V11" i="7"/>
  <c r="S11" i="7"/>
  <c r="R11" i="7"/>
  <c r="O11" i="7"/>
  <c r="N11" i="7"/>
  <c r="M11" i="7"/>
  <c r="J11" i="7"/>
  <c r="K11" i="7" s="1"/>
  <c r="F11" i="7"/>
  <c r="G11" i="7" s="1"/>
  <c r="C11" i="7"/>
  <c r="AM10" i="7"/>
  <c r="AL10" i="7"/>
  <c r="AN10" i="7" s="1"/>
  <c r="AJ10" i="7"/>
  <c r="AI10" i="7"/>
  <c r="AH10" i="7"/>
  <c r="AE10" i="7"/>
  <c r="AD10" i="7"/>
  <c r="AF10" i="7" s="1"/>
  <c r="AA10" i="7"/>
  <c r="Z10" i="7"/>
  <c r="W10" i="7"/>
  <c r="X10" i="7" s="1"/>
  <c r="H8" i="4" s="1"/>
  <c r="V10" i="7"/>
  <c r="R10" i="7"/>
  <c r="Q10" i="7"/>
  <c r="S10" i="7" s="1"/>
  <c r="N10" i="7"/>
  <c r="M10" i="7"/>
  <c r="O10" i="7" s="1"/>
  <c r="J10" i="7"/>
  <c r="K10" i="7" s="1"/>
  <c r="F10" i="7"/>
  <c r="G10" i="7" s="1"/>
  <c r="C10" i="7"/>
  <c r="AM9" i="7"/>
  <c r="AL9" i="7"/>
  <c r="AN9" i="7" s="1"/>
  <c r="AI9" i="7"/>
  <c r="AH9" i="7"/>
  <c r="AJ9" i="7" s="1"/>
  <c r="AE9" i="7"/>
  <c r="AF9" i="7" s="1"/>
  <c r="AD9" i="7"/>
  <c r="AA9" i="7"/>
  <c r="Z9" i="7"/>
  <c r="W9" i="7"/>
  <c r="V9" i="7"/>
  <c r="R9" i="7"/>
  <c r="S9" i="7" s="1"/>
  <c r="N9" i="7"/>
  <c r="M9" i="7"/>
  <c r="O9" i="7" s="1"/>
  <c r="J9" i="7"/>
  <c r="I9" i="7"/>
  <c r="K9" i="7" s="1"/>
  <c r="F9" i="7"/>
  <c r="G9" i="7" s="1"/>
  <c r="C9" i="7"/>
  <c r="AM8" i="7"/>
  <c r="AN8" i="7" s="1"/>
  <c r="AI8" i="7"/>
  <c r="AJ8" i="7" s="1"/>
  <c r="AE8" i="7"/>
  <c r="AF8" i="7" s="1"/>
  <c r="AD8" i="7"/>
  <c r="AA8" i="7"/>
  <c r="Z8" i="7"/>
  <c r="W8" i="7"/>
  <c r="V8" i="7"/>
  <c r="X8" i="7" s="1"/>
  <c r="H6" i="4" s="1"/>
  <c r="R8" i="7"/>
  <c r="S8" i="7" s="1"/>
  <c r="P8" i="7"/>
  <c r="O8" i="7"/>
  <c r="N8" i="7"/>
  <c r="M8" i="7"/>
  <c r="L8" i="7"/>
  <c r="K8" i="7"/>
  <c r="J8" i="7"/>
  <c r="H8" i="7"/>
  <c r="F8" i="7"/>
  <c r="G8" i="7" s="1"/>
  <c r="D8" i="7"/>
  <c r="C8" i="7"/>
  <c r="AF8" i="2"/>
  <c r="AF9" i="2"/>
  <c r="AF10" i="2"/>
  <c r="AF11" i="2"/>
  <c r="AF12" i="2"/>
  <c r="AF13" i="2"/>
  <c r="AF14" i="2"/>
  <c r="AF15" i="2"/>
  <c r="AF16" i="2"/>
  <c r="AF17" i="2"/>
  <c r="E8" i="1"/>
  <c r="R12" i="2"/>
  <c r="X11" i="7" l="1"/>
  <c r="H9" i="4" s="1"/>
  <c r="X9" i="7"/>
  <c r="H7" i="4" s="1"/>
  <c r="X13" i="7"/>
  <c r="C16" i="1"/>
  <c r="G16" i="1" s="1"/>
  <c r="C15" i="1"/>
  <c r="G15" i="1" s="1"/>
  <c r="C11" i="1"/>
  <c r="C9" i="1"/>
  <c r="E9" i="1" s="1"/>
  <c r="C17" i="2"/>
  <c r="C17" i="1" s="1"/>
  <c r="G17" i="1" s="1"/>
  <c r="C16" i="2"/>
  <c r="C15" i="2"/>
  <c r="C11" i="2"/>
  <c r="C10" i="2"/>
  <c r="C10" i="1" s="1"/>
  <c r="G10" i="1" s="1"/>
  <c r="C9" i="2"/>
  <c r="D14" i="2"/>
  <c r="D13" i="2"/>
  <c r="D12" i="2"/>
  <c r="D8" i="2"/>
  <c r="G11" i="1"/>
  <c r="G9" i="1"/>
  <c r="F8" i="2" l="1"/>
  <c r="F9" i="2"/>
  <c r="G9" i="2" s="1"/>
  <c r="E17" i="1" l="1"/>
  <c r="H17" i="1" s="1"/>
  <c r="E16" i="1"/>
  <c r="H16" i="1" s="1"/>
  <c r="E15" i="1"/>
  <c r="H15" i="1" s="1"/>
  <c r="E11" i="1"/>
  <c r="H11" i="1" s="1"/>
  <c r="E10" i="1"/>
  <c r="H10" i="1" s="1"/>
  <c r="H9" i="1"/>
  <c r="AM17" i="2" l="1"/>
  <c r="AM16" i="2"/>
  <c r="AM15" i="2"/>
  <c r="AM14" i="2"/>
  <c r="AM13" i="2"/>
  <c r="AM12" i="2"/>
  <c r="AM11" i="2"/>
  <c r="AM10" i="2"/>
  <c r="AM9" i="2"/>
  <c r="AM8" i="2"/>
  <c r="AI17" i="2"/>
  <c r="AI16" i="2"/>
  <c r="AI15" i="2"/>
  <c r="AI14" i="2"/>
  <c r="AI13" i="2"/>
  <c r="AI12" i="2"/>
  <c r="AI11" i="2"/>
  <c r="AI10" i="2"/>
  <c r="AI9" i="2"/>
  <c r="AI8" i="2"/>
  <c r="AE17" i="2"/>
  <c r="AE16" i="2"/>
  <c r="AE15" i="2"/>
  <c r="AE14" i="2"/>
  <c r="AE13" i="2"/>
  <c r="AE12" i="2"/>
  <c r="AE11" i="2"/>
  <c r="AE10" i="2"/>
  <c r="AE9" i="2"/>
  <c r="AE8" i="2"/>
  <c r="AA17" i="2"/>
  <c r="AA16" i="2"/>
  <c r="AA15" i="2"/>
  <c r="AA13" i="2"/>
  <c r="AA12" i="2"/>
  <c r="AA11" i="2"/>
  <c r="AA10" i="2"/>
  <c r="AA9" i="2"/>
  <c r="AA8" i="2"/>
  <c r="W16" i="2"/>
  <c r="W15" i="2"/>
  <c r="W14" i="2"/>
  <c r="W13" i="2"/>
  <c r="W12" i="2"/>
  <c r="W11" i="2"/>
  <c r="W10" i="2"/>
  <c r="W9" i="2"/>
  <c r="W8" i="2"/>
  <c r="R17" i="2"/>
  <c r="R16" i="2"/>
  <c r="R15" i="2"/>
  <c r="R14" i="2"/>
  <c r="R13" i="2"/>
  <c r="R10" i="2"/>
  <c r="R9" i="2"/>
  <c r="R8" i="2"/>
  <c r="N17" i="2"/>
  <c r="O17" i="2" s="1"/>
  <c r="N16" i="2"/>
  <c r="O16" i="2" s="1"/>
  <c r="N15" i="2"/>
  <c r="N14" i="2"/>
  <c r="N13" i="2"/>
  <c r="N12" i="2"/>
  <c r="N11" i="2"/>
  <c r="N9" i="2"/>
  <c r="N8" i="2"/>
  <c r="J17" i="2"/>
  <c r="J16" i="2"/>
  <c r="J15" i="2"/>
  <c r="J14" i="2"/>
  <c r="J13" i="2"/>
  <c r="J12" i="2"/>
  <c r="J11" i="2"/>
  <c r="J10" i="2"/>
  <c r="J9" i="2"/>
  <c r="J8" i="2"/>
  <c r="F17" i="2"/>
  <c r="F16" i="2"/>
  <c r="F15" i="2"/>
  <c r="F14" i="2"/>
  <c r="F13" i="2"/>
  <c r="F12" i="2"/>
  <c r="F11" i="2"/>
  <c r="F10" i="2"/>
  <c r="C15" i="4" l="1"/>
  <c r="I15" i="4" s="1"/>
  <c r="C14" i="4"/>
  <c r="I14" i="4" s="1"/>
  <c r="C13" i="4"/>
  <c r="I13" i="4" s="1"/>
  <c r="C9" i="4"/>
  <c r="I9" i="4" s="1"/>
  <c r="C8" i="4"/>
  <c r="C7" i="4"/>
  <c r="I7" i="4" s="1"/>
  <c r="AA14" i="2"/>
  <c r="W17" i="2"/>
  <c r="X17" i="2" s="1"/>
  <c r="S16" i="2"/>
  <c r="R11" i="2"/>
  <c r="N10" i="2"/>
  <c r="G16" i="2"/>
  <c r="S17" i="2"/>
  <c r="K17" i="2"/>
  <c r="K16" i="2"/>
  <c r="G17" i="2"/>
  <c r="AH17" i="2"/>
  <c r="AD17" i="2"/>
  <c r="AL16" i="2"/>
  <c r="AN16" i="2" s="1"/>
  <c r="AH16" i="2"/>
  <c r="V16" i="2"/>
  <c r="AN12" i="2"/>
  <c r="AL11" i="2"/>
  <c r="AL10" i="2"/>
  <c r="AL9" i="2"/>
  <c r="AJ14" i="2"/>
  <c r="AJ13" i="2"/>
  <c r="AH11" i="2"/>
  <c r="AJ11" i="2" s="1"/>
  <c r="AH10" i="2"/>
  <c r="AJ10" i="2" s="1"/>
  <c r="AH9" i="2"/>
  <c r="AJ9" i="2" s="1"/>
  <c r="AD11" i="2"/>
  <c r="AD10" i="2"/>
  <c r="AD9" i="2"/>
  <c r="AD8" i="2"/>
  <c r="Z11" i="2"/>
  <c r="Z10" i="2"/>
  <c r="Z9" i="2"/>
  <c r="Z8" i="2"/>
  <c r="X14" i="2"/>
  <c r="V13" i="2"/>
  <c r="X13" i="2" s="1"/>
  <c r="V11" i="2"/>
  <c r="X11" i="2" s="1"/>
  <c r="V10" i="2"/>
  <c r="X10" i="2" s="1"/>
  <c r="V9" i="2"/>
  <c r="X9" i="2" s="1"/>
  <c r="V8" i="2"/>
  <c r="S15" i="2"/>
  <c r="Q10" i="2"/>
  <c r="S10" i="2" s="1"/>
  <c r="S9" i="2"/>
  <c r="M15" i="2"/>
  <c r="O15" i="2" s="1"/>
  <c r="M11" i="2"/>
  <c r="O11" i="2" s="1"/>
  <c r="M10" i="2"/>
  <c r="M9" i="2"/>
  <c r="O9" i="2" s="1"/>
  <c r="I15" i="2"/>
  <c r="K11" i="2"/>
  <c r="K10" i="2"/>
  <c r="I9" i="2"/>
  <c r="K9" i="2" s="1"/>
  <c r="O10" i="2" l="1"/>
  <c r="I8" i="4"/>
  <c r="X15" i="2"/>
  <c r="AJ15" i="2"/>
  <c r="AN8" i="2"/>
  <c r="AJ16" i="2"/>
  <c r="AJ8" i="2"/>
  <c r="AJ12" i="2"/>
  <c r="AJ17" i="2"/>
  <c r="AN9" i="2"/>
  <c r="AN13" i="2"/>
  <c r="AN17" i="2"/>
  <c r="AN10" i="2"/>
  <c r="AN14" i="2"/>
  <c r="AN11" i="2"/>
  <c r="AN15" i="2"/>
  <c r="X8" i="2"/>
  <c r="X12" i="2"/>
  <c r="X16" i="2"/>
  <c r="K15" i="2"/>
  <c r="G15" i="2"/>
  <c r="G10" i="2"/>
  <c r="G11" i="2"/>
  <c r="E14" i="4" l="1"/>
  <c r="F14" i="4" s="1"/>
  <c r="E8" i="4"/>
  <c r="F8" i="4" s="1"/>
  <c r="E15" i="4"/>
  <c r="F15" i="4" s="1"/>
  <c r="E13" i="4"/>
  <c r="F13" i="4" s="1"/>
  <c r="E7" i="4"/>
  <c r="F7" i="4" s="1"/>
  <c r="P12" i="2" l="1"/>
  <c r="S12" i="2" s="1"/>
  <c r="O12" i="2"/>
  <c r="H12" i="2"/>
  <c r="C12" i="2" s="1"/>
  <c r="C12" i="1" s="1"/>
  <c r="G12" i="2"/>
  <c r="P13" i="2"/>
  <c r="O13" i="2"/>
  <c r="K13" i="2"/>
  <c r="G13" i="2"/>
  <c r="S14" i="2"/>
  <c r="O14" i="2"/>
  <c r="H14" i="2"/>
  <c r="G14" i="2"/>
  <c r="P8" i="2"/>
  <c r="S8" i="2" s="1"/>
  <c r="L8" i="2"/>
  <c r="M8" i="2" s="1"/>
  <c r="O8" i="2" s="1"/>
  <c r="H8" i="2"/>
  <c r="C8" i="2" s="1"/>
  <c r="C8" i="1" s="1"/>
  <c r="G8" i="2"/>
  <c r="G12" i="1" l="1"/>
  <c r="E12" i="1"/>
  <c r="G8" i="1"/>
  <c r="K14" i="2"/>
  <c r="E12" i="4" s="1"/>
  <c r="C14" i="2"/>
  <c r="C14" i="1" s="1"/>
  <c r="S13" i="2"/>
  <c r="E11" i="4" s="1"/>
  <c r="C13" i="2"/>
  <c r="C13" i="1" s="1"/>
  <c r="K8" i="2"/>
  <c r="E6" i="4" s="1"/>
  <c r="K12" i="2"/>
  <c r="S11" i="2"/>
  <c r="H8" i="1" l="1"/>
  <c r="C6" i="4" s="1"/>
  <c r="I6" i="4" s="1"/>
  <c r="E10" i="4"/>
  <c r="H12" i="1"/>
  <c r="C10" i="4" s="1"/>
  <c r="I10" i="4" s="1"/>
  <c r="G14" i="1"/>
  <c r="E14" i="1"/>
  <c r="G13" i="1"/>
  <c r="E13" i="1"/>
  <c r="E9" i="4"/>
  <c r="F9" i="4" s="1"/>
  <c r="H13" i="1" l="1"/>
  <c r="C11" i="4" s="1"/>
  <c r="I11" i="4" s="1"/>
  <c r="F6" i="4"/>
  <c r="F10" i="4"/>
  <c r="H14" i="1"/>
  <c r="C12" i="4" s="1"/>
  <c r="I12" i="4" s="1"/>
  <c r="F11" i="4" l="1"/>
  <c r="F12" i="4"/>
</calcChain>
</file>

<file path=xl/sharedStrings.xml><?xml version="1.0" encoding="utf-8"?>
<sst xmlns="http://schemas.openxmlformats.org/spreadsheetml/2006/main" count="233" uniqueCount="82">
  <si>
    <t>Afvalstroom</t>
  </si>
  <si>
    <t>indicatie jaartonnage</t>
  </si>
  <si>
    <t>Blad</t>
  </si>
  <si>
    <t>Grof huishoudelijk restafval ter sortering</t>
  </si>
  <si>
    <t xml:space="preserve">C-hout </t>
  </si>
  <si>
    <t xml:space="preserve">Veegzand/veegvuil </t>
  </si>
  <si>
    <t>Uitgangspunten</t>
  </si>
  <si>
    <t>GM Beek</t>
  </si>
  <si>
    <t>GM Stein</t>
  </si>
  <si>
    <t>GM Schinnen</t>
  </si>
  <si>
    <t>MP Stein</t>
  </si>
  <si>
    <t>MP Schinnen</t>
  </si>
  <si>
    <t>MP Sittard</t>
  </si>
  <si>
    <t>MP Geleen</t>
  </si>
  <si>
    <t>MP Born</t>
  </si>
  <si>
    <r>
      <t xml:space="preserve">Grof huishoudelijk restafval ter shreddering                                 </t>
    </r>
    <r>
      <rPr>
        <sz val="11"/>
        <color theme="1"/>
        <rFont val="Calibri"/>
        <family val="2"/>
        <scheme val="minor"/>
      </rPr>
      <t xml:space="preserve">  (bankstellen, vloerkleden, tapijt etc.)</t>
    </r>
  </si>
  <si>
    <r>
      <t xml:space="preserve">Reinigingsdienstenafval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 (afkomstig uit prullenbakken, zwerfvuil, reiniging evenementen, stortingen naast afvalinzamel-installaties,afvalrestanten uit waswagen ondergrondse afvalinzamelinstallaties)</t>
    </r>
  </si>
  <si>
    <r>
      <t xml:space="preserve">Tuinmeubilair </t>
    </r>
    <r>
      <rPr>
        <sz val="11"/>
        <color theme="1"/>
        <rFont val="Calibri"/>
        <family val="2"/>
        <scheme val="minor"/>
      </rPr>
      <t>(PE/PP)</t>
    </r>
  </si>
  <si>
    <t>Aantal transporten</t>
  </si>
  <si>
    <t>Mengsel van blad en gras (los)</t>
  </si>
  <si>
    <t>A- en B-hout gemengd</t>
  </si>
  <si>
    <r>
      <t>Bitumineus</t>
    </r>
    <r>
      <rPr>
        <sz val="11"/>
        <color theme="1"/>
        <rFont val="Calibri"/>
        <family val="2"/>
        <scheme val="minor"/>
      </rPr>
      <t xml:space="preserve"> (dakleer, dakplaten)</t>
    </r>
  </si>
  <si>
    <t>Perceel</t>
  </si>
  <si>
    <t>Afstand tot overslaglocatie vv</t>
  </si>
  <si>
    <t xml:space="preserve">Logistieke kosten </t>
  </si>
  <si>
    <t>Invulblad transportafstanden</t>
  </si>
  <si>
    <t>De Haemen, Beek</t>
  </si>
  <si>
    <t>GM Sittard-Geleen-Born</t>
  </si>
  <si>
    <t>Stadhouderslaan, Stein</t>
  </si>
  <si>
    <t>Breinderveldweg, Schinnen</t>
  </si>
  <si>
    <t>Jubileumplein 11, Geleen</t>
  </si>
  <si>
    <t>Nijverheidsweg 10, Geleen</t>
  </si>
  <si>
    <t xml:space="preserve"> Florianstraat 5, Born</t>
  </si>
  <si>
    <t>Milieuparkweg, Sittard</t>
  </si>
  <si>
    <t>Adressen Herkomstlocaties</t>
  </si>
  <si>
    <t>Gemeentewerven</t>
  </si>
  <si>
    <t>Milieuparken</t>
  </si>
  <si>
    <t>De door opdrachtnemer opgegeven tarieven zijn voor de initiële periode van het contract (2 jaren) vast en onveranderlijk, m.u.v. een eventuele wijziging in de stort/verbrandingsbelasting/CO2-heffing</t>
  </si>
  <si>
    <t>* index alle afvalstromen m.u.v. A- en B-hout</t>
  </si>
  <si>
    <t>* index A-en B-hout</t>
  </si>
  <si>
    <t xml:space="preserve"> </t>
  </si>
  <si>
    <t>Invulblad tarieven en capaciteit</t>
  </si>
  <si>
    <t>Bijlage 1</t>
  </si>
  <si>
    <t>Bijlage 2 A</t>
  </si>
  <si>
    <t>EUWID-Preisspiegel: behandeltes Altholz hackschnitzel (0-150 mm) Nord- Westen. Indexering per half jaar</t>
  </si>
  <si>
    <t>* rekenwaarde verbrandings/stortbelasting per ton</t>
  </si>
  <si>
    <t xml:space="preserve">Indien de overeenkomst door de opdrachtgever voor de eerste keer verlengd wordt, is opdrachtnemer gerechtigd het verwerkingstarief excl. stort/verbrandingsbelasting/CO2-heffing etc.  jaarlijks te indexeren overeenkomstig de navolgende formule:         </t>
  </si>
  <si>
    <t xml:space="preserve"> 50% van de index CBS CAO-lonen Waterbedrijven en Afvalbeheer (2010=100)  en 50% van de index CBS Goederenvervoer over de weg 49411 (2015=100) </t>
  </si>
  <si>
    <t>Bijlage 4</t>
  </si>
  <si>
    <t>= IN TE VULLEN DOOR INSCHRIJVER</t>
  </si>
  <si>
    <t>Gemeentewerf Beek</t>
  </si>
  <si>
    <t>tonnage</t>
  </si>
  <si>
    <t>Gemeentewerf Stein</t>
  </si>
  <si>
    <t>Gemeentewerf Schinnen</t>
  </si>
  <si>
    <t>Gemeentewerf Sittard-Geleen-Born</t>
  </si>
  <si>
    <t>Milieupark Stein</t>
  </si>
  <si>
    <t>Milieupark Schinnen</t>
  </si>
  <si>
    <t>Milieupark Sittard</t>
  </si>
  <si>
    <t>Milieupark Geleen</t>
  </si>
  <si>
    <t>Milieupark Born</t>
  </si>
  <si>
    <r>
      <rPr>
        <b/>
        <sz val="11"/>
        <color rgb="FFFF0000"/>
        <rFont val="Calibri"/>
        <family val="2"/>
        <scheme val="minor"/>
      </rPr>
      <t>A.</t>
    </r>
    <r>
      <rPr>
        <b/>
        <sz val="11"/>
        <color theme="1"/>
        <rFont val="Calibri"/>
        <family val="2"/>
        <scheme val="minor"/>
      </rPr>
      <t xml:space="preserve"> indicatie jaartonnage</t>
    </r>
  </si>
  <si>
    <r>
      <rPr>
        <b/>
        <sz val="11"/>
        <color rgb="FFFF0000"/>
        <rFont val="Calibri"/>
        <family val="2"/>
        <scheme val="minor"/>
      </rPr>
      <t>B.</t>
    </r>
    <r>
      <rPr>
        <b/>
        <sz val="11"/>
        <color theme="1"/>
        <rFont val="Calibri"/>
        <family val="2"/>
        <scheme val="minor"/>
      </rPr>
      <t xml:space="preserve"> Verwerkingstarief 2022 excl. stort/ verbrandingsbelasting (€/ton) </t>
    </r>
  </si>
  <si>
    <r>
      <rPr>
        <b/>
        <sz val="11"/>
        <color rgb="FFFF0000"/>
        <rFont val="Calibri"/>
        <family val="2"/>
        <scheme val="minor"/>
      </rPr>
      <t>C.</t>
    </r>
    <r>
      <rPr>
        <b/>
        <sz val="11"/>
        <color theme="1"/>
        <rFont val="Calibri"/>
        <family val="2"/>
        <scheme val="minor"/>
      </rPr>
      <t xml:space="preserve"> Verwerkings-kosten per jaar (€) 
</t>
    </r>
    <r>
      <rPr>
        <b/>
        <sz val="11"/>
        <color rgb="FFFF0000"/>
        <rFont val="Calibri"/>
        <family val="2"/>
        <scheme val="minor"/>
      </rPr>
      <t>(A X B)</t>
    </r>
  </si>
  <si>
    <r>
      <rPr>
        <b/>
        <sz val="11"/>
        <color rgb="FFFF0000"/>
        <rFont val="Calibri"/>
        <family val="2"/>
        <scheme val="minor"/>
      </rPr>
      <t>D.</t>
    </r>
    <r>
      <rPr>
        <b/>
        <sz val="11"/>
        <color theme="1"/>
        <rFont val="Calibri"/>
        <family val="2"/>
        <scheme val="minor"/>
      </rPr>
      <t xml:space="preserve"> Procentueel aandeel per ton waarop stort/ verbrandings-belasting van toepassing is (%)</t>
    </r>
  </si>
  <si>
    <r>
      <rPr>
        <b/>
        <sz val="11"/>
        <color rgb="FFFF0000"/>
        <rFont val="Calibri"/>
        <family val="2"/>
        <scheme val="minor"/>
      </rPr>
      <t>A.</t>
    </r>
    <r>
      <rPr>
        <b/>
        <sz val="11"/>
        <color theme="1"/>
        <rFont val="Calibri"/>
        <family val="2"/>
        <scheme val="minor"/>
      </rPr>
      <t xml:space="preserve"> Totale verwerkingskosten per jaar  (€) - </t>
    </r>
    <r>
      <rPr>
        <b/>
        <sz val="11"/>
        <color rgb="FFFF0000"/>
        <rFont val="Calibri"/>
        <family val="2"/>
        <scheme val="minor"/>
      </rPr>
      <t>kolom H uit Invulblad tarieven</t>
    </r>
  </si>
  <si>
    <r>
      <rPr>
        <b/>
        <sz val="11"/>
        <color rgb="FFFF0000"/>
        <rFont val="Calibri"/>
        <family val="2"/>
        <scheme val="minor"/>
      </rPr>
      <t xml:space="preserve">B. </t>
    </r>
    <r>
      <rPr>
        <b/>
        <sz val="11"/>
        <color theme="1"/>
        <rFont val="Calibri"/>
        <family val="2"/>
        <scheme val="minor"/>
      </rPr>
      <t xml:space="preserve">Totale transportkosten per jaar (€) - </t>
    </r>
    <r>
      <rPr>
        <b/>
        <sz val="11"/>
        <color rgb="FFFF0000"/>
        <rFont val="Calibri"/>
        <family val="2"/>
        <scheme val="minor"/>
      </rPr>
      <t xml:space="preserve">kolom AP uit Invulblad transportkosten (1) </t>
    </r>
  </si>
  <si>
    <r>
      <rPr>
        <b/>
        <sz val="11"/>
        <color rgb="FFFF0000"/>
        <rFont val="Calibri"/>
        <family val="2"/>
        <scheme val="minor"/>
      </rPr>
      <t xml:space="preserve">C. </t>
    </r>
    <r>
      <rPr>
        <b/>
        <sz val="11"/>
        <color theme="1"/>
        <rFont val="Calibri"/>
        <family val="2"/>
        <scheme val="minor"/>
      </rPr>
      <t xml:space="preserve">TOTALE KOSTEN PER JAAR (€) BIJ KEUZE OVERSLAGLOCATIE 1  
</t>
    </r>
    <r>
      <rPr>
        <b/>
        <sz val="11"/>
        <color rgb="FFFF0000"/>
        <rFont val="Calibri"/>
        <family val="2"/>
        <scheme val="minor"/>
      </rPr>
      <t>(A+B)</t>
    </r>
  </si>
  <si>
    <r>
      <rPr>
        <b/>
        <sz val="11"/>
        <color rgb="FFFF0000"/>
        <rFont val="Calibri"/>
        <family val="2"/>
        <scheme val="minor"/>
      </rPr>
      <t>D.</t>
    </r>
    <r>
      <rPr>
        <b/>
        <sz val="11"/>
        <color theme="1"/>
        <rFont val="Calibri"/>
        <family val="2"/>
        <scheme val="minor"/>
      </rPr>
      <t xml:space="preserve"> Totale transportkosten per jaar (€) - </t>
    </r>
    <r>
      <rPr>
        <b/>
        <sz val="11"/>
        <color rgb="FFFF0000"/>
        <rFont val="Calibri"/>
        <family val="2"/>
        <scheme val="minor"/>
      </rPr>
      <t xml:space="preserve">kolom AP uit Invulblad transportkosten (2) </t>
    </r>
  </si>
  <si>
    <r>
      <rPr>
        <b/>
        <sz val="11"/>
        <color rgb="FFFF0000"/>
        <rFont val="Calibri"/>
        <family val="2"/>
        <scheme val="minor"/>
      </rPr>
      <t xml:space="preserve">E. </t>
    </r>
    <r>
      <rPr>
        <b/>
        <sz val="11"/>
        <color theme="1"/>
        <rFont val="Calibri"/>
        <family val="2"/>
        <scheme val="minor"/>
      </rPr>
      <t xml:space="preserve">TOTALE KOSTEN PER JAAR (€) BIJ KEUZE OVERSLAGLOCATIE 2 </t>
    </r>
    <r>
      <rPr>
        <b/>
        <sz val="11"/>
        <color rgb="FFFF0000"/>
        <rFont val="Calibri"/>
        <family val="2"/>
        <scheme val="minor"/>
      </rPr>
      <t>(A+D)</t>
    </r>
  </si>
  <si>
    <t>Overzicht totale kosten</t>
  </si>
  <si>
    <r>
      <rPr>
        <b/>
        <sz val="11"/>
        <color rgb="FFFF0000"/>
        <rFont val="Calibri"/>
        <family val="2"/>
        <scheme val="minor"/>
      </rPr>
      <t>F.</t>
    </r>
    <r>
      <rPr>
        <b/>
        <sz val="11"/>
        <color theme="1"/>
        <rFont val="Calibri"/>
        <family val="2"/>
        <scheme val="minor"/>
      </rPr>
      <t xml:space="preserve"> Totale verwerkingskosten per jaar in € 
</t>
    </r>
    <r>
      <rPr>
        <b/>
        <sz val="11"/>
        <color rgb="FFFF0000"/>
        <rFont val="Calibri"/>
        <family val="2"/>
        <scheme val="minor"/>
      </rPr>
      <t>(C + E)</t>
    </r>
  </si>
  <si>
    <r>
      <rPr>
        <b/>
        <sz val="11"/>
        <color rgb="FFFF0000"/>
        <rFont val="Calibri"/>
        <family val="2"/>
        <scheme val="minor"/>
      </rPr>
      <t xml:space="preserve">E. </t>
    </r>
    <r>
      <rPr>
        <b/>
        <sz val="11"/>
        <color theme="1"/>
        <rFont val="Calibri"/>
        <family val="2"/>
        <scheme val="minor"/>
      </rPr>
      <t xml:space="preserve">Stort/ verbrandings-belasting in €
</t>
    </r>
    <r>
      <rPr>
        <b/>
        <sz val="11"/>
        <color rgb="FFFF0000"/>
        <rFont val="Calibri"/>
        <family val="2"/>
        <scheme val="minor"/>
      </rPr>
      <t>(A X B X € 33,15)</t>
    </r>
  </si>
  <si>
    <t>= FORMULES</t>
  </si>
  <si>
    <t>= GEGEVENS AANBESTEDENDE DIENST</t>
  </si>
  <si>
    <t xml:space="preserve">Capaciteit overslag-/ verwerkingslocatie 1 </t>
  </si>
  <si>
    <t>Capaciteit overslag- en verwerkingslocatie 2</t>
  </si>
  <si>
    <t>Adres overslag-/ verwerkingslocatie 1</t>
  </si>
  <si>
    <t>Rijafstand van herkomst- naar overslag-/ verwerkingslocatie vv (km)</t>
  </si>
  <si>
    <t>Adres overslag-/ verwerkingslocatie 2</t>
  </si>
  <si>
    <t>Overslag-/ verwerkingslocatie 1</t>
  </si>
  <si>
    <t>Overslag/ verwerkingslocatie 2</t>
  </si>
  <si>
    <t>TOTALE LOGISTIEKE KOSTEN (excl. gemeentewerf en milieupark Schinnen)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</si>
</sst>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8" formatCode="&quot;€&quot;\ #,##0.00;[Red]&quot;€&quot;\ \-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2" xfId="0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33" xfId="0" applyFont="1" applyBorder="1"/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/>
    <xf numFmtId="0" fontId="1" fillId="0" borderId="22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1" fillId="0" borderId="16" xfId="0" applyFont="1" applyBorder="1"/>
    <xf numFmtId="0" fontId="1" fillId="0" borderId="23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3" fontId="0" fillId="0" borderId="30" xfId="0" applyNumberFormat="1" applyBorder="1"/>
    <xf numFmtId="0" fontId="4" fillId="0" borderId="4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2" borderId="2" xfId="0" applyFill="1" applyBorder="1"/>
    <xf numFmtId="0" fontId="0" fillId="0" borderId="3" xfId="0" applyBorder="1" applyAlignment="1">
      <alignment vertical="top" wrapText="1"/>
    </xf>
    <xf numFmtId="8" fontId="5" fillId="0" borderId="5" xfId="0" applyNumberFormat="1" applyFont="1" applyBorder="1"/>
    <xf numFmtId="8" fontId="0" fillId="5" borderId="1" xfId="0" applyNumberFormat="1" applyFill="1" applyBorder="1"/>
    <xf numFmtId="8" fontId="0" fillId="5" borderId="5" xfId="0" applyNumberFormat="1" applyFill="1" applyBorder="1"/>
    <xf numFmtId="8" fontId="0" fillId="5" borderId="6" xfId="0" applyNumberFormat="1" applyFill="1" applyBorder="1"/>
    <xf numFmtId="8" fontId="0" fillId="5" borderId="2" xfId="0" applyNumberFormat="1" applyFill="1" applyBorder="1"/>
    <xf numFmtId="8" fontId="0" fillId="5" borderId="16" xfId="0" applyNumberFormat="1" applyFill="1" applyBorder="1"/>
    <xf numFmtId="8" fontId="0" fillId="5" borderId="4" xfId="0" applyNumberFormat="1" applyFill="1" applyBorder="1"/>
    <xf numFmtId="8" fontId="0" fillId="5" borderId="8" xfId="0" applyNumberFormat="1" applyFill="1" applyBorder="1"/>
    <xf numFmtId="8" fontId="0" fillId="5" borderId="9" xfId="0" applyNumberFormat="1" applyFill="1" applyBorder="1"/>
    <xf numFmtId="0" fontId="1" fillId="0" borderId="3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9" fontId="0" fillId="0" borderId="0" xfId="0" applyNumberFormat="1"/>
    <xf numFmtId="4" fontId="0" fillId="0" borderId="0" xfId="0" applyNumberFormat="1"/>
    <xf numFmtId="0" fontId="1" fillId="0" borderId="10" xfId="0" applyFont="1" applyBorder="1" applyAlignment="1">
      <alignment horizontal="center" vertical="top" wrapText="1"/>
    </xf>
    <xf numFmtId="0" fontId="0" fillId="0" borderId="0" xfId="0" applyProtection="1"/>
    <xf numFmtId="0" fontId="1" fillId="0" borderId="0" xfId="0" applyFont="1" applyProtection="1"/>
    <xf numFmtId="0" fontId="4" fillId="0" borderId="14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/>
    </xf>
    <xf numFmtId="0" fontId="1" fillId="0" borderId="42" xfId="0" applyFont="1" applyBorder="1" applyProtection="1"/>
    <xf numFmtId="0" fontId="1" fillId="0" borderId="22" xfId="0" applyFont="1" applyBorder="1" applyAlignment="1" applyProtection="1">
      <alignment horizontal="center" vertical="center"/>
    </xf>
    <xf numFmtId="0" fontId="1" fillId="0" borderId="43" xfId="0" applyFont="1" applyBorder="1" applyProtection="1"/>
    <xf numFmtId="0" fontId="1" fillId="0" borderId="43" xfId="0" applyFont="1" applyBorder="1" applyAlignment="1" applyProtection="1">
      <alignment horizontal="left" vertical="top" wrapText="1"/>
    </xf>
    <xf numFmtId="0" fontId="1" fillId="0" borderId="44" xfId="0" applyFont="1" applyBorder="1" applyProtection="1"/>
    <xf numFmtId="0" fontId="1" fillId="0" borderId="35" xfId="0" applyFont="1" applyBorder="1" applyAlignment="1" applyProtection="1">
      <alignment horizontal="center" vertical="center"/>
    </xf>
    <xf numFmtId="0" fontId="1" fillId="0" borderId="40" xfId="0" applyFont="1" applyBorder="1" applyProtection="1"/>
    <xf numFmtId="0" fontId="0" fillId="3" borderId="14" xfId="0" applyFill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/>
    </xf>
    <xf numFmtId="0" fontId="0" fillId="0" borderId="47" xfId="0" applyBorder="1" applyProtection="1"/>
    <xf numFmtId="0" fontId="1" fillId="0" borderId="12" xfId="0" applyFont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 vertical="center"/>
    </xf>
    <xf numFmtId="0" fontId="1" fillId="0" borderId="48" xfId="0" applyFont="1" applyBorder="1" applyAlignment="1" applyProtection="1">
      <alignment horizontal="center" vertical="center" wrapText="1"/>
    </xf>
    <xf numFmtId="0" fontId="1" fillId="0" borderId="39" xfId="0" applyFont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3" borderId="40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1" fillId="0" borderId="16" xfId="0" applyFont="1" applyBorder="1" applyProtection="1"/>
    <xf numFmtId="0" fontId="4" fillId="0" borderId="18" xfId="0" applyFont="1" applyBorder="1" applyProtection="1"/>
    <xf numFmtId="7" fontId="0" fillId="5" borderId="18" xfId="0" applyNumberFormat="1" applyFill="1" applyBorder="1" applyProtection="1"/>
    <xf numFmtId="8" fontId="0" fillId="5" borderId="18" xfId="0" applyNumberFormat="1" applyFill="1" applyBorder="1" applyProtection="1"/>
    <xf numFmtId="3" fontId="0" fillId="3" borderId="23" xfId="0" applyNumberFormat="1" applyFill="1" applyBorder="1" applyProtection="1"/>
    <xf numFmtId="8" fontId="0" fillId="3" borderId="42" xfId="0" applyNumberFormat="1" applyFill="1" applyBorder="1" applyProtection="1"/>
    <xf numFmtId="8" fontId="0" fillId="5" borderId="23" xfId="0" applyNumberFormat="1" applyFill="1" applyBorder="1" applyProtection="1"/>
    <xf numFmtId="7" fontId="0" fillId="5" borderId="3" xfId="0" applyNumberFormat="1" applyFill="1" applyBorder="1" applyProtection="1"/>
    <xf numFmtId="8" fontId="0" fillId="5" borderId="3" xfId="0" applyNumberFormat="1" applyFill="1" applyBorder="1" applyProtection="1"/>
    <xf numFmtId="3" fontId="0" fillId="3" borderId="22" xfId="0" applyNumberFormat="1" applyFill="1" applyBorder="1" applyProtection="1"/>
    <xf numFmtId="8" fontId="0" fillId="3" borderId="50" xfId="0" applyNumberFormat="1" applyFill="1" applyBorder="1" applyProtection="1"/>
    <xf numFmtId="3" fontId="0" fillId="3" borderId="22" xfId="0" applyNumberFormat="1" applyFill="1" applyBorder="1" applyAlignment="1" applyProtection="1">
      <alignment vertical="top"/>
    </xf>
    <xf numFmtId="3" fontId="0" fillId="3" borderId="22" xfId="0" applyNumberFormat="1" applyFill="1" applyBorder="1" applyAlignment="1" applyProtection="1">
      <alignment horizontal="right" vertical="top" wrapText="1"/>
    </xf>
    <xf numFmtId="3" fontId="0" fillId="3" borderId="28" xfId="0" applyNumberFormat="1" applyFill="1" applyBorder="1" applyProtection="1"/>
    <xf numFmtId="7" fontId="0" fillId="5" borderId="6" xfId="0" applyNumberFormat="1" applyFill="1" applyBorder="1" applyProtection="1"/>
    <xf numFmtId="8" fontId="0" fillId="5" borderId="6" xfId="0" applyNumberFormat="1" applyFill="1" applyBorder="1" applyProtection="1"/>
    <xf numFmtId="3" fontId="0" fillId="3" borderId="24" xfId="0" applyNumberFormat="1" applyFill="1" applyBorder="1" applyProtection="1"/>
    <xf numFmtId="8" fontId="0" fillId="3" borderId="40" xfId="0" applyNumberFormat="1" applyFill="1" applyBorder="1" applyProtection="1"/>
    <xf numFmtId="0" fontId="0" fillId="0" borderId="17" xfId="0" applyBorder="1" applyProtection="1"/>
    <xf numFmtId="0" fontId="0" fillId="0" borderId="2" xfId="0" applyBorder="1" applyProtection="1"/>
    <xf numFmtId="0" fontId="0" fillId="0" borderId="1" xfId="0" applyBorder="1" applyProtection="1"/>
    <xf numFmtId="0" fontId="3" fillId="0" borderId="2" xfId="0" applyFont="1" applyBorder="1" applyProtection="1"/>
    <xf numFmtId="0" fontId="1" fillId="0" borderId="3" xfId="0" applyFont="1" applyFill="1" applyBorder="1" applyAlignment="1" applyProtection="1">
      <alignment vertical="top" wrapText="1"/>
    </xf>
    <xf numFmtId="2" fontId="0" fillId="0" borderId="3" xfId="0" applyNumberFormat="1" applyBorder="1" applyProtection="1"/>
    <xf numFmtId="0" fontId="0" fillId="0" borderId="4" xfId="0" applyBorder="1" applyProtection="1"/>
    <xf numFmtId="0" fontId="0" fillId="0" borderId="5" xfId="0" applyBorder="1" applyProtection="1"/>
    <xf numFmtId="1" fontId="0" fillId="0" borderId="16" xfId="0" applyNumberFormat="1" applyBorder="1" applyProtection="1"/>
    <xf numFmtId="1" fontId="0" fillId="0" borderId="19" xfId="0" applyNumberFormat="1" applyBorder="1" applyProtection="1"/>
    <xf numFmtId="1" fontId="0" fillId="0" borderId="2" xfId="0" applyNumberFormat="1" applyBorder="1" applyProtection="1"/>
    <xf numFmtId="1" fontId="0" fillId="0" borderId="20" xfId="0" applyNumberFormat="1" applyBorder="1" applyProtection="1"/>
    <xf numFmtId="1" fontId="0" fillId="0" borderId="2" xfId="0" applyNumberFormat="1" applyBorder="1" applyAlignment="1" applyProtection="1">
      <alignment vertical="top"/>
    </xf>
    <xf numFmtId="1" fontId="0" fillId="0" borderId="20" xfId="0" applyNumberFormat="1" applyBorder="1" applyAlignment="1" applyProtection="1">
      <alignment vertical="top"/>
    </xf>
    <xf numFmtId="1" fontId="0" fillId="0" borderId="2" xfId="0" applyNumberFormat="1" applyBorder="1" applyAlignment="1" applyProtection="1">
      <alignment horizontal="right" vertical="top" wrapText="1"/>
    </xf>
    <xf numFmtId="1" fontId="0" fillId="0" borderId="20" xfId="0" applyNumberFormat="1" applyBorder="1" applyAlignment="1" applyProtection="1">
      <alignment horizontal="right" vertical="top" wrapText="1"/>
    </xf>
    <xf numFmtId="1" fontId="0" fillId="0" borderId="25" xfId="0" applyNumberFormat="1" applyBorder="1" applyProtection="1"/>
    <xf numFmtId="1" fontId="0" fillId="0" borderId="26" xfId="0" applyNumberFormat="1" applyBorder="1" applyProtection="1"/>
    <xf numFmtId="1" fontId="0" fillId="4" borderId="2" xfId="0" applyNumberFormat="1" applyFill="1" applyBorder="1" applyProtection="1"/>
    <xf numFmtId="1" fontId="0" fillId="4" borderId="20" xfId="0" applyNumberFormat="1" applyFill="1" applyBorder="1" applyProtection="1"/>
    <xf numFmtId="1" fontId="0" fillId="4" borderId="12" xfId="0" applyNumberFormat="1" applyFill="1" applyBorder="1" applyProtection="1"/>
    <xf numFmtId="1" fontId="0" fillId="4" borderId="27" xfId="0" applyNumberFormat="1" applyFill="1" applyBorder="1" applyProtection="1"/>
    <xf numFmtId="3" fontId="0" fillId="0" borderId="19" xfId="0" applyNumberFormat="1" applyBorder="1" applyProtection="1"/>
    <xf numFmtId="3" fontId="0" fillId="4" borderId="20" xfId="0" applyNumberFormat="1" applyFill="1" applyBorder="1" applyProtection="1"/>
    <xf numFmtId="3" fontId="0" fillId="0" borderId="20" xfId="0" applyNumberFormat="1" applyBorder="1" applyProtection="1"/>
    <xf numFmtId="3" fontId="0" fillId="0" borderId="20" xfId="0" applyNumberFormat="1" applyBorder="1" applyAlignment="1" applyProtection="1">
      <alignment vertical="top"/>
    </xf>
    <xf numFmtId="3" fontId="0" fillId="0" borderId="20" xfId="0" applyNumberFormat="1" applyBorder="1" applyAlignment="1" applyProtection="1">
      <alignment horizontal="right" vertical="top" wrapText="1"/>
    </xf>
    <xf numFmtId="3" fontId="0" fillId="4" borderId="26" xfId="0" applyNumberFormat="1" applyFill="1" applyBorder="1" applyProtection="1"/>
    <xf numFmtId="3" fontId="0" fillId="4" borderId="1" xfId="0" applyNumberFormat="1" applyFill="1" applyBorder="1" applyProtection="1"/>
    <xf numFmtId="3" fontId="0" fillId="4" borderId="27" xfId="0" applyNumberFormat="1" applyFill="1" applyBorder="1" applyProtection="1"/>
    <xf numFmtId="3" fontId="0" fillId="4" borderId="13" xfId="0" applyNumberFormat="1" applyFill="1" applyBorder="1" applyProtection="1"/>
    <xf numFmtId="3" fontId="0" fillId="4" borderId="19" xfId="0" applyNumberFormat="1" applyFill="1" applyBorder="1" applyProtection="1"/>
    <xf numFmtId="3" fontId="0" fillId="4" borderId="20" xfId="0" applyNumberFormat="1" applyFill="1" applyBorder="1" applyAlignment="1" applyProtection="1">
      <alignment vertical="top"/>
    </xf>
    <xf numFmtId="3" fontId="0" fillId="0" borderId="36" xfId="0" applyNumberFormat="1" applyBorder="1" applyProtection="1"/>
    <xf numFmtId="3" fontId="0" fillId="0" borderId="37" xfId="0" applyNumberFormat="1" applyBorder="1" applyProtection="1"/>
    <xf numFmtId="3" fontId="0" fillId="0" borderId="37" xfId="0" applyNumberFormat="1" applyBorder="1" applyAlignment="1" applyProtection="1">
      <alignment vertical="top"/>
    </xf>
    <xf numFmtId="3" fontId="0" fillId="0" borderId="37" xfId="0" applyNumberFormat="1" applyBorder="1" applyAlignment="1" applyProtection="1">
      <alignment horizontal="right" vertical="top" wrapText="1"/>
    </xf>
    <xf numFmtId="3" fontId="0" fillId="0" borderId="38" xfId="0" applyNumberFormat="1" applyBorder="1" applyProtection="1"/>
    <xf numFmtId="3" fontId="0" fillId="4" borderId="37" xfId="0" applyNumberFormat="1" applyFill="1" applyBorder="1" applyProtection="1"/>
    <xf numFmtId="3" fontId="0" fillId="4" borderId="45" xfId="0" applyNumberFormat="1" applyFill="1" applyBorder="1" applyProtection="1"/>
    <xf numFmtId="3" fontId="0" fillId="4" borderId="39" xfId="0" applyNumberFormat="1" applyFill="1" applyBorder="1" applyProtection="1"/>
    <xf numFmtId="3" fontId="0" fillId="4" borderId="20" xfId="0" applyNumberFormat="1" applyFill="1" applyBorder="1" applyAlignment="1" applyProtection="1">
      <alignment horizontal="right" vertical="top" wrapText="1"/>
    </xf>
    <xf numFmtId="3" fontId="0" fillId="0" borderId="26" xfId="0" applyNumberFormat="1" applyBorder="1" applyProtection="1"/>
    <xf numFmtId="3" fontId="0" fillId="0" borderId="27" xfId="0" applyNumberFormat="1" applyBorder="1" applyProtection="1"/>
    <xf numFmtId="3" fontId="0" fillId="0" borderId="45" xfId="0" applyNumberFormat="1" applyBorder="1" applyProtection="1"/>
    <xf numFmtId="3" fontId="0" fillId="4" borderId="16" xfId="0" applyNumberFormat="1" applyFill="1" applyBorder="1" applyProtection="1"/>
    <xf numFmtId="3" fontId="0" fillId="4" borderId="2" xfId="0" applyNumberFormat="1" applyFill="1" applyBorder="1" applyProtection="1"/>
    <xf numFmtId="3" fontId="0" fillId="4" borderId="2" xfId="0" applyNumberFormat="1" applyFill="1" applyBorder="1" applyAlignment="1" applyProtection="1">
      <alignment vertical="top"/>
    </xf>
    <xf numFmtId="3" fontId="0" fillId="0" borderId="2" xfId="0" applyNumberFormat="1" applyBorder="1" applyProtection="1"/>
    <xf numFmtId="3" fontId="0" fillId="0" borderId="2" xfId="0" applyNumberFormat="1" applyBorder="1" applyAlignment="1" applyProtection="1">
      <alignment horizontal="right" vertical="top" wrapText="1"/>
    </xf>
    <xf numFmtId="3" fontId="0" fillId="0" borderId="25" xfId="0" applyNumberFormat="1" applyBorder="1" applyProtection="1"/>
    <xf numFmtId="3" fontId="0" fillId="0" borderId="12" xfId="0" applyNumberFormat="1" applyBorder="1" applyProtection="1"/>
    <xf numFmtId="3" fontId="0" fillId="0" borderId="16" xfId="0" applyNumberFormat="1" applyBorder="1" applyProtection="1"/>
    <xf numFmtId="3" fontId="0" fillId="0" borderId="26" xfId="0" applyNumberFormat="1" applyFill="1" applyBorder="1" applyProtection="1"/>
    <xf numFmtId="3" fontId="0" fillId="0" borderId="23" xfId="0" applyNumberFormat="1" applyBorder="1" applyProtection="1"/>
    <xf numFmtId="3" fontId="0" fillId="4" borderId="22" xfId="0" applyNumberFormat="1" applyFill="1" applyBorder="1" applyProtection="1"/>
    <xf numFmtId="3" fontId="0" fillId="4" borderId="22" xfId="0" applyNumberFormat="1" applyFill="1" applyBorder="1" applyAlignment="1" applyProtection="1">
      <alignment vertical="top"/>
    </xf>
    <xf numFmtId="3" fontId="0" fillId="4" borderId="37" xfId="0" applyNumberFormat="1" applyFill="1" applyBorder="1" applyAlignment="1" applyProtection="1">
      <alignment vertical="top"/>
    </xf>
    <xf numFmtId="3" fontId="0" fillId="0" borderId="22" xfId="0" applyNumberFormat="1" applyBorder="1" applyProtection="1"/>
    <xf numFmtId="3" fontId="0" fillId="0" borderId="22" xfId="0" applyNumberFormat="1" applyBorder="1" applyAlignment="1" applyProtection="1">
      <alignment horizontal="right" vertical="top" wrapText="1"/>
    </xf>
    <xf numFmtId="3" fontId="0" fillId="0" borderId="28" xfId="0" applyNumberFormat="1" applyBorder="1" applyProtection="1"/>
    <xf numFmtId="3" fontId="0" fillId="4" borderId="38" xfId="0" applyNumberFormat="1" applyFill="1" applyBorder="1" applyProtection="1"/>
    <xf numFmtId="3" fontId="0" fillId="0" borderId="24" xfId="0" applyNumberFormat="1" applyBorder="1" applyProtection="1"/>
    <xf numFmtId="3" fontId="0" fillId="0" borderId="46" xfId="0" applyNumberFormat="1" applyBorder="1" applyProtection="1"/>
    <xf numFmtId="8" fontId="0" fillId="5" borderId="22" xfId="0" applyNumberFormat="1" applyFill="1" applyBorder="1" applyProtection="1"/>
    <xf numFmtId="8" fontId="0" fillId="5" borderId="35" xfId="0" applyNumberFormat="1" applyFill="1" applyBorder="1" applyProtection="1"/>
    <xf numFmtId="3" fontId="0" fillId="0" borderId="5" xfId="0" applyNumberFormat="1" applyBorder="1"/>
    <xf numFmtId="3" fontId="0" fillId="0" borderId="35" xfId="0" applyNumberFormat="1" applyBorder="1" applyProtection="1"/>
    <xf numFmtId="4" fontId="0" fillId="5" borderId="19" xfId="0" applyNumberFormat="1" applyFill="1" applyBorder="1" applyProtection="1"/>
    <xf numFmtId="4" fontId="0" fillId="5" borderId="29" xfId="0" applyNumberFormat="1" applyFill="1" applyBorder="1" applyProtection="1"/>
    <xf numFmtId="4" fontId="0" fillId="5" borderId="20" xfId="0" applyNumberFormat="1" applyFill="1" applyBorder="1" applyProtection="1"/>
    <xf numFmtId="4" fontId="0" fillId="5" borderId="45" xfId="0" applyNumberFormat="1" applyFill="1" applyBorder="1" applyProtection="1"/>
    <xf numFmtId="0" fontId="1" fillId="3" borderId="51" xfId="0" applyFont="1" applyFill="1" applyBorder="1" applyAlignment="1">
      <alignment horizontal="center" vertical="top" wrapText="1"/>
    </xf>
    <xf numFmtId="8" fontId="0" fillId="3" borderId="29" xfId="0" applyNumberFormat="1" applyFill="1" applyBorder="1"/>
    <xf numFmtId="8" fontId="0" fillId="3" borderId="45" xfId="0" applyNumberFormat="1" applyFill="1" applyBorder="1"/>
    <xf numFmtId="0" fontId="1" fillId="0" borderId="1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1" xfId="0" quotePrefix="1" applyFont="1" applyFill="1" applyBorder="1"/>
    <xf numFmtId="0" fontId="1" fillId="0" borderId="20" xfId="0" applyFont="1" applyBorder="1"/>
    <xf numFmtId="0" fontId="1" fillId="0" borderId="1" xfId="0" quotePrefix="1" applyFont="1" applyBorder="1"/>
    <xf numFmtId="8" fontId="0" fillId="5" borderId="17" xfId="0" applyNumberFormat="1" applyFill="1" applyBorder="1" applyProtection="1"/>
    <xf numFmtId="8" fontId="0" fillId="2" borderId="8" xfId="0" applyNumberFormat="1" applyFill="1" applyBorder="1" applyProtection="1">
      <protection locked="0"/>
    </xf>
    <xf numFmtId="8" fontId="0" fillId="2" borderId="13" xfId="0" applyNumberFormat="1" applyFill="1" applyBorder="1" applyProtection="1">
      <protection locked="0"/>
    </xf>
    <xf numFmtId="9" fontId="0" fillId="2" borderId="8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9" fontId="0" fillId="2" borderId="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3" borderId="11" xfId="0" applyFont="1" applyFill="1" applyBorder="1" applyAlignment="1">
      <alignment horizontal="left" vertical="top" wrapText="1"/>
    </xf>
    <xf numFmtId="8" fontId="0" fillId="3" borderId="8" xfId="0" applyNumberFormat="1" applyFill="1" applyBorder="1"/>
    <xf numFmtId="8" fontId="0" fillId="3" borderId="5" xfId="0" applyNumberFormat="1" applyFill="1" applyBorder="1"/>
    <xf numFmtId="0" fontId="1" fillId="0" borderId="18" xfId="0" applyFont="1" applyBorder="1" applyAlignment="1" applyProtection="1">
      <alignment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32" xfId="0" applyFon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5" workbookViewId="0">
      <selection activeCell="A9" sqref="A9"/>
    </sheetView>
  </sheetViews>
  <sheetFormatPr defaultRowHeight="14.5" x14ac:dyDescent="0.35"/>
  <cols>
    <col min="1" max="1" width="13.453125" customWidth="1"/>
    <col min="2" max="2" width="54.1796875" customWidth="1"/>
    <col min="3" max="3" width="14.81640625" customWidth="1"/>
    <col min="4" max="4" width="21.54296875" customWidth="1"/>
    <col min="5" max="5" width="16" customWidth="1"/>
    <col min="6" max="6" width="22.54296875" customWidth="1"/>
    <col min="7" max="7" width="19.81640625" customWidth="1"/>
    <col min="8" max="8" width="17.81640625" customWidth="1"/>
    <col min="9" max="9" width="22.453125" customWidth="1"/>
    <col min="10" max="10" width="21.54296875" customWidth="1"/>
  </cols>
  <sheetData>
    <row r="1" spans="1:10" ht="18.5" x14ac:dyDescent="0.45">
      <c r="A1" s="26" t="s">
        <v>42</v>
      </c>
      <c r="B1" s="25" t="s">
        <v>41</v>
      </c>
    </row>
    <row r="2" spans="1:10" x14ac:dyDescent="0.35">
      <c r="A2" s="171"/>
      <c r="B2" s="172" t="s">
        <v>73</v>
      </c>
    </row>
    <row r="3" spans="1:10" x14ac:dyDescent="0.35">
      <c r="A3" s="169"/>
      <c r="B3" s="170" t="s">
        <v>72</v>
      </c>
      <c r="C3" s="23"/>
      <c r="G3" s="42"/>
      <c r="H3" s="43"/>
    </row>
    <row r="4" spans="1:10" x14ac:dyDescent="0.35">
      <c r="A4" s="29"/>
      <c r="B4" s="172" t="s">
        <v>49</v>
      </c>
      <c r="G4" s="42"/>
      <c r="H4" s="43"/>
    </row>
    <row r="6" spans="1:10" ht="15" thickBot="1" x14ac:dyDescent="0.4"/>
    <row r="7" spans="1:10" s="1" customFormat="1" ht="66.75" customHeight="1" thickBot="1" x14ac:dyDescent="0.4">
      <c r="A7" s="21" t="s">
        <v>22</v>
      </c>
      <c r="B7" s="22" t="s">
        <v>0</v>
      </c>
      <c r="C7" s="166" t="s">
        <v>60</v>
      </c>
      <c r="D7" s="167" t="s">
        <v>61</v>
      </c>
      <c r="E7" s="167" t="s">
        <v>62</v>
      </c>
      <c r="F7" s="167" t="s">
        <v>63</v>
      </c>
      <c r="G7" s="167" t="s">
        <v>71</v>
      </c>
      <c r="H7" s="167" t="s">
        <v>70</v>
      </c>
      <c r="I7" s="167" t="s">
        <v>74</v>
      </c>
      <c r="J7" s="168" t="s">
        <v>75</v>
      </c>
    </row>
    <row r="8" spans="1:10" x14ac:dyDescent="0.35">
      <c r="A8" s="18">
        <v>1</v>
      </c>
      <c r="B8" s="9" t="s">
        <v>2</v>
      </c>
      <c r="C8" s="20">
        <f>'B1 Invulblad transportkosten'!C8</f>
        <v>3638</v>
      </c>
      <c r="D8" s="174">
        <v>0</v>
      </c>
      <c r="E8" s="38">
        <f>C8*D8</f>
        <v>0</v>
      </c>
      <c r="F8" s="176">
        <v>0</v>
      </c>
      <c r="G8" s="38">
        <f>(C8*F8)*$C$25</f>
        <v>0</v>
      </c>
      <c r="H8" s="173">
        <f>E8+G8</f>
        <v>0</v>
      </c>
      <c r="I8" s="179"/>
      <c r="J8" s="180"/>
    </row>
    <row r="9" spans="1:10" x14ac:dyDescent="0.35">
      <c r="A9" s="13">
        <v>2</v>
      </c>
      <c r="B9" s="10" t="s">
        <v>19</v>
      </c>
      <c r="C9" s="20">
        <f>'B1 Invulblad transportkosten'!C9</f>
        <v>64</v>
      </c>
      <c r="D9" s="174">
        <v>0</v>
      </c>
      <c r="E9" s="38">
        <f t="shared" ref="E9:E17" si="0">C9*D9</f>
        <v>0</v>
      </c>
      <c r="F9" s="177">
        <v>0</v>
      </c>
      <c r="G9" s="38">
        <f t="shared" ref="G9:G17" si="1">(C9*F9)*$C$25</f>
        <v>0</v>
      </c>
      <c r="H9" s="32">
        <f t="shared" ref="H9:H17" si="2">E9+G9</f>
        <v>0</v>
      </c>
      <c r="I9" s="181"/>
      <c r="J9" s="182"/>
    </row>
    <row r="10" spans="1:10" x14ac:dyDescent="0.35">
      <c r="A10" s="13">
        <v>3</v>
      </c>
      <c r="B10" s="3" t="s">
        <v>5</v>
      </c>
      <c r="C10" s="20">
        <f>'B1 Invulblad transportkosten'!C10</f>
        <v>1405</v>
      </c>
      <c r="D10" s="174">
        <v>0</v>
      </c>
      <c r="E10" s="38">
        <f t="shared" si="0"/>
        <v>0</v>
      </c>
      <c r="F10" s="177">
        <v>0</v>
      </c>
      <c r="G10" s="38">
        <f t="shared" si="1"/>
        <v>0</v>
      </c>
      <c r="H10" s="32">
        <f t="shared" si="2"/>
        <v>0</v>
      </c>
      <c r="I10" s="181"/>
      <c r="J10" s="182"/>
    </row>
    <row r="11" spans="1:10" ht="72.5" x14ac:dyDescent="0.35">
      <c r="A11" s="13">
        <v>4</v>
      </c>
      <c r="B11" s="11" t="s">
        <v>16</v>
      </c>
      <c r="C11" s="20">
        <f>'B1 Invulblad transportkosten'!C11</f>
        <v>1207</v>
      </c>
      <c r="D11" s="174">
        <v>0</v>
      </c>
      <c r="E11" s="38">
        <f t="shared" si="0"/>
        <v>0</v>
      </c>
      <c r="F11" s="177">
        <v>0</v>
      </c>
      <c r="G11" s="38">
        <f t="shared" si="1"/>
        <v>0</v>
      </c>
      <c r="H11" s="32">
        <f t="shared" si="2"/>
        <v>0</v>
      </c>
      <c r="I11" s="181"/>
      <c r="J11" s="182"/>
    </row>
    <row r="12" spans="1:10" x14ac:dyDescent="0.35">
      <c r="A12" s="13">
        <v>5</v>
      </c>
      <c r="B12" s="3" t="s">
        <v>3</v>
      </c>
      <c r="C12" s="20">
        <f>'B1 Invulblad transportkosten'!C12</f>
        <v>3747</v>
      </c>
      <c r="D12" s="174">
        <v>0</v>
      </c>
      <c r="E12" s="38">
        <f t="shared" si="0"/>
        <v>0</v>
      </c>
      <c r="F12" s="177">
        <v>0</v>
      </c>
      <c r="G12" s="38">
        <f t="shared" si="1"/>
        <v>0</v>
      </c>
      <c r="H12" s="32">
        <f t="shared" si="2"/>
        <v>0</v>
      </c>
      <c r="I12" s="181"/>
      <c r="J12" s="182"/>
    </row>
    <row r="13" spans="1:10" ht="29" x14ac:dyDescent="0.35">
      <c r="A13" s="13">
        <v>6</v>
      </c>
      <c r="B13" s="11" t="s">
        <v>15</v>
      </c>
      <c r="C13" s="20">
        <f>'B1 Invulblad transportkosten'!C13</f>
        <v>1036</v>
      </c>
      <c r="D13" s="174">
        <v>0</v>
      </c>
      <c r="E13" s="38">
        <f t="shared" si="0"/>
        <v>0</v>
      </c>
      <c r="F13" s="177">
        <v>0</v>
      </c>
      <c r="G13" s="38">
        <f t="shared" si="1"/>
        <v>0</v>
      </c>
      <c r="H13" s="32">
        <f t="shared" si="2"/>
        <v>0</v>
      </c>
      <c r="I13" s="181"/>
      <c r="J13" s="182"/>
    </row>
    <row r="14" spans="1:10" x14ac:dyDescent="0.35">
      <c r="A14" s="13">
        <v>7</v>
      </c>
      <c r="B14" s="3" t="s">
        <v>20</v>
      </c>
      <c r="C14" s="20">
        <f>'B1 Invulblad transportkosten'!C14</f>
        <v>4928</v>
      </c>
      <c r="D14" s="174">
        <v>0</v>
      </c>
      <c r="E14" s="38">
        <f t="shared" si="0"/>
        <v>0</v>
      </c>
      <c r="F14" s="177">
        <v>0</v>
      </c>
      <c r="G14" s="38">
        <f t="shared" si="1"/>
        <v>0</v>
      </c>
      <c r="H14" s="32">
        <f t="shared" si="2"/>
        <v>0</v>
      </c>
      <c r="I14" s="181"/>
      <c r="J14" s="182"/>
    </row>
    <row r="15" spans="1:10" x14ac:dyDescent="0.35">
      <c r="A15" s="13">
        <v>8</v>
      </c>
      <c r="B15" s="3" t="s">
        <v>4</v>
      </c>
      <c r="C15" s="20">
        <f>'B1 Invulblad transportkosten'!C15</f>
        <v>568</v>
      </c>
      <c r="D15" s="174">
        <v>0</v>
      </c>
      <c r="E15" s="38">
        <f t="shared" si="0"/>
        <v>0</v>
      </c>
      <c r="F15" s="177">
        <v>0</v>
      </c>
      <c r="G15" s="38">
        <f t="shared" si="1"/>
        <v>0</v>
      </c>
      <c r="H15" s="32">
        <f t="shared" si="2"/>
        <v>0</v>
      </c>
      <c r="I15" s="181"/>
      <c r="J15" s="182"/>
    </row>
    <row r="16" spans="1:10" x14ac:dyDescent="0.35">
      <c r="A16" s="13">
        <v>9</v>
      </c>
      <c r="B16" s="10" t="s">
        <v>21</v>
      </c>
      <c r="C16" s="20">
        <f>'B1 Invulblad transportkosten'!C16</f>
        <v>10</v>
      </c>
      <c r="D16" s="174">
        <v>0</v>
      </c>
      <c r="E16" s="38">
        <f t="shared" si="0"/>
        <v>0</v>
      </c>
      <c r="F16" s="177">
        <v>0</v>
      </c>
      <c r="G16" s="38">
        <f t="shared" si="1"/>
        <v>0</v>
      </c>
      <c r="H16" s="32">
        <f t="shared" si="2"/>
        <v>0</v>
      </c>
      <c r="I16" s="181"/>
      <c r="J16" s="182"/>
    </row>
    <row r="17" spans="1:12" ht="15" thickBot="1" x14ac:dyDescent="0.4">
      <c r="A17" s="19">
        <v>10</v>
      </c>
      <c r="B17" s="12" t="s">
        <v>17</v>
      </c>
      <c r="C17" s="157">
        <f>'B1 Invulblad transportkosten'!C17</f>
        <v>54</v>
      </c>
      <c r="D17" s="175">
        <v>0</v>
      </c>
      <c r="E17" s="33">
        <f t="shared" si="0"/>
        <v>0</v>
      </c>
      <c r="F17" s="178">
        <v>0</v>
      </c>
      <c r="G17" s="33">
        <f t="shared" si="1"/>
        <v>0</v>
      </c>
      <c r="H17" s="38">
        <f t="shared" si="2"/>
        <v>0</v>
      </c>
      <c r="I17" s="183"/>
      <c r="J17" s="184"/>
    </row>
    <row r="19" spans="1:12" ht="15" thickBot="1" x14ac:dyDescent="0.4"/>
    <row r="20" spans="1:12" x14ac:dyDescent="0.35">
      <c r="B20" s="17" t="s">
        <v>6</v>
      </c>
      <c r="C20" s="14"/>
      <c r="D20" s="14"/>
      <c r="E20" s="14"/>
      <c r="F20" s="14"/>
      <c r="G20" s="14"/>
      <c r="H20" s="15"/>
      <c r="I20" s="24"/>
      <c r="J20" s="24"/>
      <c r="K20" s="24"/>
      <c r="L20" s="24"/>
    </row>
    <row r="21" spans="1:12" ht="68.25" customHeight="1" x14ac:dyDescent="0.35">
      <c r="A21" t="s">
        <v>40</v>
      </c>
      <c r="B21" s="5" t="s">
        <v>37</v>
      </c>
      <c r="C21" s="2" t="s">
        <v>40</v>
      </c>
      <c r="D21" s="2"/>
      <c r="E21" s="2"/>
      <c r="F21" s="2"/>
      <c r="G21" s="2"/>
      <c r="H21" s="4"/>
      <c r="I21" s="24"/>
      <c r="J21" s="24"/>
      <c r="K21" s="24"/>
      <c r="L21" s="24"/>
    </row>
    <row r="22" spans="1:12" ht="84.75" customHeight="1" x14ac:dyDescent="0.35">
      <c r="B22" s="5" t="s">
        <v>46</v>
      </c>
      <c r="C22" s="27" t="s">
        <v>40</v>
      </c>
      <c r="D22" s="27"/>
      <c r="E22" s="27"/>
      <c r="F22" s="27"/>
      <c r="G22" s="27"/>
      <c r="H22" s="30"/>
      <c r="I22" s="28"/>
      <c r="J22" s="28"/>
      <c r="K22" s="28"/>
      <c r="L22" s="28"/>
    </row>
    <row r="23" spans="1:12" x14ac:dyDescent="0.35">
      <c r="B23" s="16" t="s">
        <v>38</v>
      </c>
      <c r="C23" s="2" t="s">
        <v>47</v>
      </c>
      <c r="D23" s="2"/>
      <c r="E23" s="2"/>
      <c r="F23" s="2"/>
      <c r="G23" s="2"/>
      <c r="H23" s="4"/>
      <c r="I23" s="24"/>
      <c r="J23" s="24"/>
      <c r="K23" s="24"/>
      <c r="L23" s="24"/>
    </row>
    <row r="24" spans="1:12" x14ac:dyDescent="0.35">
      <c r="B24" s="16" t="s">
        <v>39</v>
      </c>
      <c r="C24" s="192" t="s">
        <v>44</v>
      </c>
      <c r="D24" s="193"/>
      <c r="E24" s="193"/>
      <c r="F24" s="193"/>
      <c r="G24" s="193"/>
      <c r="H24" s="4"/>
      <c r="I24" s="24"/>
      <c r="J24" s="24"/>
      <c r="K24" s="24"/>
      <c r="L24" s="24"/>
    </row>
    <row r="25" spans="1:12" ht="15" thickBot="1" x14ac:dyDescent="0.4">
      <c r="B25" s="6" t="s">
        <v>45</v>
      </c>
      <c r="C25" s="31">
        <v>33.15</v>
      </c>
      <c r="D25" s="7"/>
      <c r="E25" s="7"/>
      <c r="F25" s="7"/>
      <c r="G25" s="7"/>
      <c r="H25" s="8"/>
      <c r="I25" s="24"/>
      <c r="J25" s="24"/>
      <c r="K25" s="24"/>
      <c r="L25" s="24"/>
    </row>
  </sheetData>
  <sheetProtection algorithmName="SHA-512" hashValue="uj4MViGbVGFGA7xot4Vl6C/L4aP4bj8PcKUcTzyZzusC1xx7PdZWgipjn//b4VvgY5pxIwaPSGYQniJtigWX3g==" saltValue="6lvPlmfFKN3CsAPBekmCAw==" spinCount="100000" sheet="1" objects="1" scenarios="1"/>
  <mergeCells count="1">
    <mergeCell ref="C24:G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4"/>
  <sheetViews>
    <sheetView topLeftCell="A20" workbookViewId="0">
      <selection activeCell="C27" sqref="C27"/>
    </sheetView>
  </sheetViews>
  <sheetFormatPr defaultColWidth="9.1796875" defaultRowHeight="14.5" x14ac:dyDescent="0.35"/>
  <cols>
    <col min="1" max="1" width="24.7265625" style="45" customWidth="1"/>
    <col min="2" max="2" width="50" style="45" customWidth="1"/>
    <col min="3" max="3" width="22.81640625" style="45" customWidth="1"/>
    <col min="4" max="4" width="8.81640625" style="45" bestFit="1" customWidth="1"/>
    <col min="5" max="5" width="11.453125" style="45" bestFit="1" customWidth="1"/>
    <col min="6" max="7" width="14.26953125" style="45" customWidth="1"/>
    <col min="8" max="8" width="9" style="45" bestFit="1" customWidth="1"/>
    <col min="9" max="9" width="12" style="45" customWidth="1"/>
    <col min="10" max="11" width="14.26953125" style="45" customWidth="1"/>
    <col min="12" max="12" width="12.54296875" style="45" bestFit="1" customWidth="1"/>
    <col min="13" max="13" width="12.54296875" style="45" customWidth="1"/>
    <col min="14" max="15" width="14.26953125" style="45" customWidth="1"/>
    <col min="16" max="16" width="13.81640625" style="45" customWidth="1"/>
    <col min="17" max="17" width="12.1796875" style="45" customWidth="1"/>
    <col min="18" max="19" width="14.26953125" style="45" customWidth="1"/>
    <col min="20" max="20" width="3.7265625" style="45" customWidth="1"/>
    <col min="21" max="21" width="9.1796875" style="45"/>
    <col min="22" max="22" width="11.453125" style="45" bestFit="1" customWidth="1"/>
    <col min="23" max="24" width="14.26953125" style="45" customWidth="1"/>
    <col min="25" max="25" width="12.453125" style="45" bestFit="1" customWidth="1"/>
    <col min="26" max="26" width="11.453125" style="45" bestFit="1" customWidth="1"/>
    <col min="27" max="28" width="14.26953125" style="45" customWidth="1"/>
    <col min="29" max="29" width="10.1796875" style="45" bestFit="1" customWidth="1"/>
    <col min="30" max="30" width="11.453125" style="45" bestFit="1" customWidth="1"/>
    <col min="31" max="32" width="14.26953125" style="45" customWidth="1"/>
    <col min="33" max="33" width="10.7265625" style="45" bestFit="1" customWidth="1"/>
    <col min="34" max="34" width="11.453125" style="45" bestFit="1" customWidth="1"/>
    <col min="35" max="36" width="14.26953125" style="45" customWidth="1"/>
    <col min="37" max="37" width="9.1796875" style="45"/>
    <col min="38" max="38" width="11.453125" style="45" bestFit="1" customWidth="1"/>
    <col min="39" max="40" width="14.26953125" style="45" customWidth="1"/>
    <col min="41" max="41" width="4.26953125" style="45" customWidth="1"/>
    <col min="42" max="42" width="25.7265625" style="45" customWidth="1"/>
    <col min="43" max="16384" width="9.1796875" style="45"/>
  </cols>
  <sheetData>
    <row r="1" spans="1:42" ht="21" x14ac:dyDescent="0.5">
      <c r="A1" s="73" t="s">
        <v>43</v>
      </c>
      <c r="B1" s="74" t="s">
        <v>25</v>
      </c>
    </row>
    <row r="2" spans="1:42" customFormat="1" x14ac:dyDescent="0.35">
      <c r="A2" s="171"/>
      <c r="B2" s="172" t="s">
        <v>73</v>
      </c>
    </row>
    <row r="3" spans="1:42" customFormat="1" x14ac:dyDescent="0.35">
      <c r="A3" s="169"/>
      <c r="B3" s="170" t="s">
        <v>72</v>
      </c>
      <c r="C3" s="23"/>
      <c r="G3" s="42"/>
      <c r="H3" s="43"/>
    </row>
    <row r="4" spans="1:42" customFormat="1" x14ac:dyDescent="0.35">
      <c r="A4" s="29"/>
      <c r="B4" s="172" t="s">
        <v>49</v>
      </c>
      <c r="G4" s="42"/>
      <c r="H4" s="43"/>
    </row>
    <row r="5" spans="1:42" ht="15" thickBot="1" x14ac:dyDescent="0.4"/>
    <row r="6" spans="1:42" ht="19" thickBot="1" x14ac:dyDescent="0.4">
      <c r="B6" s="46" t="s">
        <v>79</v>
      </c>
      <c r="D6" s="194" t="s">
        <v>50</v>
      </c>
      <c r="E6" s="195"/>
      <c r="F6" s="195"/>
      <c r="G6" s="196"/>
      <c r="H6" s="197" t="s">
        <v>52</v>
      </c>
      <c r="I6" s="197"/>
      <c r="J6" s="197"/>
      <c r="K6" s="198"/>
      <c r="L6" s="194" t="s">
        <v>53</v>
      </c>
      <c r="M6" s="197"/>
      <c r="N6" s="197"/>
      <c r="O6" s="198"/>
      <c r="P6" s="194" t="s">
        <v>54</v>
      </c>
      <c r="Q6" s="197"/>
      <c r="R6" s="197"/>
      <c r="S6" s="198"/>
      <c r="T6" s="58"/>
      <c r="U6" s="199" t="s">
        <v>55</v>
      </c>
      <c r="V6" s="200"/>
      <c r="W6" s="200"/>
      <c r="X6" s="201"/>
      <c r="Y6" s="194" t="s">
        <v>56</v>
      </c>
      <c r="Z6" s="197"/>
      <c r="AA6" s="197"/>
      <c r="AB6" s="198"/>
      <c r="AC6" s="194" t="s">
        <v>57</v>
      </c>
      <c r="AD6" s="197"/>
      <c r="AE6" s="197"/>
      <c r="AF6" s="198"/>
      <c r="AG6" s="194" t="s">
        <v>58</v>
      </c>
      <c r="AH6" s="197"/>
      <c r="AI6" s="197"/>
      <c r="AJ6" s="198"/>
      <c r="AK6" s="194" t="s">
        <v>59</v>
      </c>
      <c r="AL6" s="197"/>
      <c r="AM6" s="197"/>
      <c r="AN6" s="198"/>
      <c r="AO6" s="60"/>
      <c r="AP6" s="61"/>
    </row>
    <row r="7" spans="1:42" ht="48.75" customHeight="1" thickBot="1" x14ac:dyDescent="0.4">
      <c r="A7" s="47" t="s">
        <v>22</v>
      </c>
      <c r="B7" s="48" t="s">
        <v>0</v>
      </c>
      <c r="C7" s="49" t="s">
        <v>1</v>
      </c>
      <c r="D7" s="62" t="s">
        <v>51</v>
      </c>
      <c r="E7" s="63" t="s">
        <v>18</v>
      </c>
      <c r="F7" s="63" t="s">
        <v>23</v>
      </c>
      <c r="G7" s="64" t="s">
        <v>24</v>
      </c>
      <c r="H7" s="65" t="s">
        <v>51</v>
      </c>
      <c r="I7" s="63" t="s">
        <v>18</v>
      </c>
      <c r="J7" s="63" t="s">
        <v>23</v>
      </c>
      <c r="K7" s="66" t="s">
        <v>24</v>
      </c>
      <c r="L7" s="65" t="s">
        <v>51</v>
      </c>
      <c r="M7" s="63" t="s">
        <v>18</v>
      </c>
      <c r="N7" s="63" t="s">
        <v>23</v>
      </c>
      <c r="O7" s="66" t="s">
        <v>24</v>
      </c>
      <c r="P7" s="63" t="s">
        <v>51</v>
      </c>
      <c r="Q7" s="67" t="s">
        <v>18</v>
      </c>
      <c r="R7" s="63" t="s">
        <v>23</v>
      </c>
      <c r="S7" s="63" t="s">
        <v>24</v>
      </c>
      <c r="T7" s="68"/>
      <c r="U7" s="65" t="s">
        <v>51</v>
      </c>
      <c r="V7" s="63" t="s">
        <v>18</v>
      </c>
      <c r="W7" s="63" t="s">
        <v>23</v>
      </c>
      <c r="X7" s="66" t="s">
        <v>24</v>
      </c>
      <c r="Y7" s="69" t="s">
        <v>51</v>
      </c>
      <c r="Z7" s="63" t="s">
        <v>18</v>
      </c>
      <c r="AA7" s="63" t="s">
        <v>23</v>
      </c>
      <c r="AB7" s="67" t="s">
        <v>24</v>
      </c>
      <c r="AC7" s="69" t="s">
        <v>51</v>
      </c>
      <c r="AD7" s="63" t="s">
        <v>18</v>
      </c>
      <c r="AE7" s="63" t="s">
        <v>23</v>
      </c>
      <c r="AF7" s="67" t="s">
        <v>24</v>
      </c>
      <c r="AG7" s="69" t="s">
        <v>51</v>
      </c>
      <c r="AH7" s="63" t="s">
        <v>18</v>
      </c>
      <c r="AI7" s="63" t="s">
        <v>23</v>
      </c>
      <c r="AJ7" s="67" t="s">
        <v>24</v>
      </c>
      <c r="AK7" s="70" t="s">
        <v>51</v>
      </c>
      <c r="AL7" s="67" t="s">
        <v>18</v>
      </c>
      <c r="AM7" s="63" t="s">
        <v>23</v>
      </c>
      <c r="AN7" s="67" t="s">
        <v>24</v>
      </c>
      <c r="AO7" s="71"/>
      <c r="AP7" s="72" t="s">
        <v>81</v>
      </c>
    </row>
    <row r="8" spans="1:42" ht="15" thickBot="1" x14ac:dyDescent="0.4">
      <c r="A8" s="50">
        <v>1</v>
      </c>
      <c r="B8" s="51" t="s">
        <v>2</v>
      </c>
      <c r="C8" s="145">
        <f>D8+H8+L8+P8+U8+Y8+AC8+AG8+AK8</f>
        <v>3638</v>
      </c>
      <c r="D8" s="99">
        <f>178+30+39</f>
        <v>247</v>
      </c>
      <c r="E8" s="100">
        <v>62</v>
      </c>
      <c r="F8" s="159">
        <f>$C25</f>
        <v>0</v>
      </c>
      <c r="G8" s="75">
        <f>E8*F8*2</f>
        <v>0</v>
      </c>
      <c r="H8" s="113">
        <f>37+352</f>
        <v>389</v>
      </c>
      <c r="I8" s="113">
        <v>97</v>
      </c>
      <c r="J8" s="159">
        <f>$C26</f>
        <v>0</v>
      </c>
      <c r="K8" s="76">
        <f>I8*J8*2</f>
        <v>0</v>
      </c>
      <c r="L8" s="122">
        <f>0</f>
        <v>0</v>
      </c>
      <c r="M8" s="122">
        <f>L8/4</f>
        <v>0</v>
      </c>
      <c r="N8" s="159">
        <f>$C27</f>
        <v>0</v>
      </c>
      <c r="O8" s="76">
        <f>M8*N8*2</f>
        <v>0</v>
      </c>
      <c r="P8" s="113">
        <f>154+33+2730+60</f>
        <v>2977</v>
      </c>
      <c r="Q8" s="124">
        <v>744</v>
      </c>
      <c r="R8" s="159">
        <f>$C28</f>
        <v>0</v>
      </c>
      <c r="S8" s="76">
        <f>Q8*R8*2</f>
        <v>0</v>
      </c>
      <c r="T8" s="77"/>
      <c r="U8" s="122">
        <v>0</v>
      </c>
      <c r="V8" s="122">
        <f>U8/4</f>
        <v>0</v>
      </c>
      <c r="W8" s="159">
        <f>$C30</f>
        <v>0</v>
      </c>
      <c r="X8" s="76">
        <f>V8*W8*2</f>
        <v>0</v>
      </c>
      <c r="Y8" s="136">
        <v>0</v>
      </c>
      <c r="Z8" s="122">
        <f>Y8/4</f>
        <v>0</v>
      </c>
      <c r="AA8" s="159">
        <f>$C31</f>
        <v>0</v>
      </c>
      <c r="AB8" s="76">
        <f>Z8*AA8*2</f>
        <v>0</v>
      </c>
      <c r="AC8" s="143">
        <v>4</v>
      </c>
      <c r="AD8" s="113">
        <f>AC8/4</f>
        <v>1</v>
      </c>
      <c r="AE8" s="159">
        <f>$C32</f>
        <v>0</v>
      </c>
      <c r="AF8" s="76">
        <f>AD8*AE8*2</f>
        <v>0</v>
      </c>
      <c r="AG8" s="143">
        <v>7</v>
      </c>
      <c r="AH8" s="113">
        <v>2</v>
      </c>
      <c r="AI8" s="159">
        <f>$C33</f>
        <v>0</v>
      </c>
      <c r="AJ8" s="76">
        <f>AH8*AI8*2</f>
        <v>0</v>
      </c>
      <c r="AK8" s="145">
        <v>14</v>
      </c>
      <c r="AL8" s="124">
        <v>4</v>
      </c>
      <c r="AM8" s="159">
        <f>$C34</f>
        <v>0</v>
      </c>
      <c r="AN8" s="76">
        <f>AL8*AM8*2</f>
        <v>0</v>
      </c>
      <c r="AO8" s="78"/>
      <c r="AP8" s="79">
        <f>G8+K8+S8+X8+AF8+AJ8+AN8</f>
        <v>0</v>
      </c>
    </row>
    <row r="9" spans="1:42" x14ac:dyDescent="0.35">
      <c r="A9" s="52">
        <v>2</v>
      </c>
      <c r="B9" s="53" t="s">
        <v>19</v>
      </c>
      <c r="C9" s="149">
        <f t="shared" ref="C9:C17" si="0">D9+H9+L9+P9+U9+Y9+AC9+AG9+AK9</f>
        <v>64</v>
      </c>
      <c r="D9" s="101">
        <v>54</v>
      </c>
      <c r="E9" s="102">
        <v>18</v>
      </c>
      <c r="F9" s="160">
        <f>$C25</f>
        <v>0</v>
      </c>
      <c r="G9" s="80">
        <f t="shared" ref="G9:G17" si="1">E9*F9*2</f>
        <v>0</v>
      </c>
      <c r="H9" s="114">
        <v>0</v>
      </c>
      <c r="I9" s="114">
        <f>H9/3</f>
        <v>0</v>
      </c>
      <c r="J9" s="160">
        <f>$C26</f>
        <v>0</v>
      </c>
      <c r="K9" s="81">
        <f t="shared" ref="K9:K17" si="2">I9*J9*2</f>
        <v>0</v>
      </c>
      <c r="L9" s="114">
        <v>0</v>
      </c>
      <c r="M9" s="114">
        <f>L9/3</f>
        <v>0</v>
      </c>
      <c r="N9" s="160">
        <f>$C27</f>
        <v>0</v>
      </c>
      <c r="O9" s="81">
        <f t="shared" ref="O9:O17" si="3">M9*N9*2</f>
        <v>0</v>
      </c>
      <c r="P9" s="115">
        <v>10</v>
      </c>
      <c r="Q9" s="125">
        <v>3</v>
      </c>
      <c r="R9" s="160">
        <f>$C28</f>
        <v>0</v>
      </c>
      <c r="S9" s="81">
        <f t="shared" ref="S9:S17" si="4">Q9*R9*2</f>
        <v>0</v>
      </c>
      <c r="T9" s="82"/>
      <c r="U9" s="114">
        <v>0</v>
      </c>
      <c r="V9" s="114">
        <f>U9/3</f>
        <v>0</v>
      </c>
      <c r="W9" s="160">
        <f>$C30</f>
        <v>0</v>
      </c>
      <c r="X9" s="81">
        <f t="shared" ref="X9:X17" si="5">V9*W9*2</f>
        <v>0</v>
      </c>
      <c r="Y9" s="137">
        <v>0</v>
      </c>
      <c r="Z9" s="114">
        <f>Y9/3</f>
        <v>0</v>
      </c>
      <c r="AA9" s="160">
        <f>$C31</f>
        <v>0</v>
      </c>
      <c r="AB9" s="81">
        <f t="shared" ref="AB9:AB17" si="6">Z9*AA9*2</f>
        <v>0</v>
      </c>
      <c r="AC9" s="137">
        <v>0</v>
      </c>
      <c r="AD9" s="114">
        <f>AC9/3</f>
        <v>0</v>
      </c>
      <c r="AE9" s="160">
        <f>$C32</f>
        <v>0</v>
      </c>
      <c r="AF9" s="81">
        <f t="shared" ref="AF9:AF17" si="7">AD9*AE9*2</f>
        <v>0</v>
      </c>
      <c r="AG9" s="137">
        <v>0</v>
      </c>
      <c r="AH9" s="114">
        <f>AG9/3</f>
        <v>0</v>
      </c>
      <c r="AI9" s="160">
        <f>$C33</f>
        <v>0</v>
      </c>
      <c r="AJ9" s="81">
        <f t="shared" ref="AJ9:AJ17" si="8">AH9*AI9*2</f>
        <v>0</v>
      </c>
      <c r="AK9" s="146">
        <v>0</v>
      </c>
      <c r="AL9" s="129">
        <f>AK9/3</f>
        <v>0</v>
      </c>
      <c r="AM9" s="160">
        <f>$C34</f>
        <v>0</v>
      </c>
      <c r="AN9" s="81">
        <f t="shared" ref="AN9:AN17" si="9">AL9*AM9*2</f>
        <v>0</v>
      </c>
      <c r="AO9" s="83"/>
      <c r="AP9" s="79">
        <f t="shared" ref="AP9:AP17" si="10">G9+K9+S9+X9+AF9+AJ9+AN9</f>
        <v>0</v>
      </c>
    </row>
    <row r="10" spans="1:42" x14ac:dyDescent="0.35">
      <c r="A10" s="52">
        <v>3</v>
      </c>
      <c r="B10" s="53" t="s">
        <v>5</v>
      </c>
      <c r="C10" s="149">
        <f t="shared" si="0"/>
        <v>1405</v>
      </c>
      <c r="D10" s="101">
        <v>287</v>
      </c>
      <c r="E10" s="102">
        <v>48</v>
      </c>
      <c r="F10" s="160">
        <f>$C25</f>
        <v>0</v>
      </c>
      <c r="G10" s="80">
        <f t="shared" si="1"/>
        <v>0</v>
      </c>
      <c r="H10" s="115">
        <v>188</v>
      </c>
      <c r="I10" s="115">
        <v>31</v>
      </c>
      <c r="J10" s="160">
        <f>$C26</f>
        <v>0</v>
      </c>
      <c r="K10" s="81">
        <f t="shared" si="2"/>
        <v>0</v>
      </c>
      <c r="L10" s="114">
        <v>0</v>
      </c>
      <c r="M10" s="114">
        <f>L10/6</f>
        <v>0</v>
      </c>
      <c r="N10" s="160">
        <f>$C27</f>
        <v>0</v>
      </c>
      <c r="O10" s="81">
        <f t="shared" si="3"/>
        <v>0</v>
      </c>
      <c r="P10" s="115">
        <v>930</v>
      </c>
      <c r="Q10" s="125">
        <f>P10/6</f>
        <v>155</v>
      </c>
      <c r="R10" s="160">
        <f>$C28</f>
        <v>0</v>
      </c>
      <c r="S10" s="81">
        <f t="shared" si="4"/>
        <v>0</v>
      </c>
      <c r="T10" s="82"/>
      <c r="U10" s="114"/>
      <c r="V10" s="114">
        <f>U10/6</f>
        <v>0</v>
      </c>
      <c r="W10" s="160">
        <f>$C30</f>
        <v>0</v>
      </c>
      <c r="X10" s="81">
        <f t="shared" si="5"/>
        <v>0</v>
      </c>
      <c r="Y10" s="137"/>
      <c r="Z10" s="114">
        <f>Y10/6</f>
        <v>0</v>
      </c>
      <c r="AA10" s="160">
        <f>$C31</f>
        <v>0</v>
      </c>
      <c r="AB10" s="81">
        <f t="shared" si="6"/>
        <v>0</v>
      </c>
      <c r="AC10" s="137"/>
      <c r="AD10" s="114">
        <f>AC10/6</f>
        <v>0</v>
      </c>
      <c r="AE10" s="160">
        <f>$C32</f>
        <v>0</v>
      </c>
      <c r="AF10" s="81">
        <f t="shared" si="7"/>
        <v>0</v>
      </c>
      <c r="AG10" s="137"/>
      <c r="AH10" s="114">
        <f>AG10/6</f>
        <v>0</v>
      </c>
      <c r="AI10" s="160">
        <f>$C33</f>
        <v>0</v>
      </c>
      <c r="AJ10" s="81">
        <f t="shared" si="8"/>
        <v>0</v>
      </c>
      <c r="AK10" s="146"/>
      <c r="AL10" s="129">
        <f>AK10/6</f>
        <v>0</v>
      </c>
      <c r="AM10" s="160">
        <f>$C34</f>
        <v>0</v>
      </c>
      <c r="AN10" s="81">
        <f t="shared" si="9"/>
        <v>0</v>
      </c>
      <c r="AO10" s="83"/>
      <c r="AP10" s="155">
        <f t="shared" si="10"/>
        <v>0</v>
      </c>
    </row>
    <row r="11" spans="1:42" ht="72.5" x14ac:dyDescent="0.35">
      <c r="A11" s="52">
        <v>4</v>
      </c>
      <c r="B11" s="54" t="s">
        <v>16</v>
      </c>
      <c r="C11" s="149">
        <f t="shared" si="0"/>
        <v>1207</v>
      </c>
      <c r="D11" s="103">
        <v>129</v>
      </c>
      <c r="E11" s="104">
        <v>32</v>
      </c>
      <c r="F11" s="160">
        <f>$C25</f>
        <v>0</v>
      </c>
      <c r="G11" s="80">
        <f t="shared" si="1"/>
        <v>0</v>
      </c>
      <c r="H11" s="116">
        <v>175</v>
      </c>
      <c r="I11" s="116">
        <v>44</v>
      </c>
      <c r="J11" s="160">
        <f>$C26</f>
        <v>0</v>
      </c>
      <c r="K11" s="81">
        <f t="shared" si="2"/>
        <v>0</v>
      </c>
      <c r="L11" s="123">
        <v>0</v>
      </c>
      <c r="M11" s="123">
        <f>L11/4</f>
        <v>0</v>
      </c>
      <c r="N11" s="160">
        <f>$C27</f>
        <v>0</v>
      </c>
      <c r="O11" s="81">
        <f t="shared" si="3"/>
        <v>0</v>
      </c>
      <c r="P11" s="116">
        <v>903</v>
      </c>
      <c r="Q11" s="126">
        <v>226</v>
      </c>
      <c r="R11" s="160">
        <f>$C28</f>
        <v>0</v>
      </c>
      <c r="S11" s="81">
        <f t="shared" si="4"/>
        <v>0</v>
      </c>
      <c r="T11" s="84"/>
      <c r="U11" s="123">
        <v>0</v>
      </c>
      <c r="V11" s="123">
        <f>U11/4</f>
        <v>0</v>
      </c>
      <c r="W11" s="160">
        <f>$C30</f>
        <v>0</v>
      </c>
      <c r="X11" s="81">
        <f t="shared" si="5"/>
        <v>0</v>
      </c>
      <c r="Y11" s="138">
        <v>0</v>
      </c>
      <c r="Z11" s="123">
        <f>Y11/4</f>
        <v>0</v>
      </c>
      <c r="AA11" s="160">
        <f>$C31</f>
        <v>0</v>
      </c>
      <c r="AB11" s="81">
        <f t="shared" si="6"/>
        <v>0</v>
      </c>
      <c r="AC11" s="138">
        <v>0</v>
      </c>
      <c r="AD11" s="123">
        <f>AC11/4</f>
        <v>0</v>
      </c>
      <c r="AE11" s="160">
        <f>$C32</f>
        <v>0</v>
      </c>
      <c r="AF11" s="81">
        <f t="shared" si="7"/>
        <v>0</v>
      </c>
      <c r="AG11" s="138">
        <v>0</v>
      </c>
      <c r="AH11" s="123">
        <f>AG11/4</f>
        <v>0</v>
      </c>
      <c r="AI11" s="160">
        <f>$C33</f>
        <v>0</v>
      </c>
      <c r="AJ11" s="81">
        <f t="shared" si="8"/>
        <v>0</v>
      </c>
      <c r="AK11" s="147">
        <v>0</v>
      </c>
      <c r="AL11" s="148">
        <f>AK11/4</f>
        <v>0</v>
      </c>
      <c r="AM11" s="160">
        <f>$C34</f>
        <v>0</v>
      </c>
      <c r="AN11" s="81">
        <f t="shared" si="9"/>
        <v>0</v>
      </c>
      <c r="AO11" s="83"/>
      <c r="AP11" s="155">
        <f t="shared" si="10"/>
        <v>0</v>
      </c>
    </row>
    <row r="12" spans="1:42" x14ac:dyDescent="0.35">
      <c r="A12" s="52">
        <v>5</v>
      </c>
      <c r="B12" s="53" t="s">
        <v>3</v>
      </c>
      <c r="C12" s="149">
        <f t="shared" si="0"/>
        <v>3747</v>
      </c>
      <c r="D12" s="101">
        <f>10+7</f>
        <v>17</v>
      </c>
      <c r="E12" s="102">
        <v>6</v>
      </c>
      <c r="F12" s="161">
        <f>$C25</f>
        <v>0</v>
      </c>
      <c r="G12" s="80">
        <f t="shared" si="1"/>
        <v>0</v>
      </c>
      <c r="H12" s="115">
        <f>15</f>
        <v>15</v>
      </c>
      <c r="I12" s="115">
        <v>5</v>
      </c>
      <c r="J12" s="161">
        <f>$C26</f>
        <v>0</v>
      </c>
      <c r="K12" s="81">
        <f t="shared" si="2"/>
        <v>0</v>
      </c>
      <c r="L12" s="115">
        <v>11</v>
      </c>
      <c r="M12" s="115">
        <v>4</v>
      </c>
      <c r="N12" s="161">
        <f>$C27</f>
        <v>0</v>
      </c>
      <c r="O12" s="81">
        <f t="shared" si="3"/>
        <v>0</v>
      </c>
      <c r="P12" s="115">
        <f>163+10+6+1</f>
        <v>180</v>
      </c>
      <c r="Q12" s="125">
        <v>58</v>
      </c>
      <c r="R12" s="160">
        <f>$C28</f>
        <v>0</v>
      </c>
      <c r="S12" s="81">
        <f t="shared" si="4"/>
        <v>0</v>
      </c>
      <c r="T12" s="82"/>
      <c r="U12" s="115">
        <v>137</v>
      </c>
      <c r="V12" s="115">
        <v>44</v>
      </c>
      <c r="W12" s="161">
        <f>$C30</f>
        <v>0</v>
      </c>
      <c r="X12" s="81">
        <f t="shared" si="5"/>
        <v>0</v>
      </c>
      <c r="Y12" s="139">
        <v>680</v>
      </c>
      <c r="Z12" s="115">
        <v>219</v>
      </c>
      <c r="AA12" s="161">
        <f>$C31</f>
        <v>0</v>
      </c>
      <c r="AB12" s="81">
        <f t="shared" si="6"/>
        <v>0</v>
      </c>
      <c r="AC12" s="139">
        <v>993</v>
      </c>
      <c r="AD12" s="115">
        <v>320</v>
      </c>
      <c r="AE12" s="161">
        <f>$C32</f>
        <v>0</v>
      </c>
      <c r="AF12" s="81">
        <f t="shared" si="7"/>
        <v>0</v>
      </c>
      <c r="AG12" s="139">
        <v>1241</v>
      </c>
      <c r="AH12" s="115">
        <v>400</v>
      </c>
      <c r="AI12" s="161">
        <f>$C33</f>
        <v>0</v>
      </c>
      <c r="AJ12" s="81">
        <f t="shared" si="8"/>
        <v>0</v>
      </c>
      <c r="AK12" s="149">
        <v>473</v>
      </c>
      <c r="AL12" s="125">
        <v>153</v>
      </c>
      <c r="AM12" s="161">
        <f>$C34</f>
        <v>0</v>
      </c>
      <c r="AN12" s="81">
        <f t="shared" si="9"/>
        <v>0</v>
      </c>
      <c r="AO12" s="83"/>
      <c r="AP12" s="155">
        <f t="shared" si="10"/>
        <v>0</v>
      </c>
    </row>
    <row r="13" spans="1:42" ht="29" x14ac:dyDescent="0.35">
      <c r="A13" s="52">
        <v>6</v>
      </c>
      <c r="B13" s="54" t="s">
        <v>15</v>
      </c>
      <c r="C13" s="149">
        <f t="shared" si="0"/>
        <v>1036</v>
      </c>
      <c r="D13" s="105">
        <f>4</f>
        <v>4</v>
      </c>
      <c r="E13" s="106">
        <v>2</v>
      </c>
      <c r="F13" s="161">
        <f>$C25</f>
        <v>0</v>
      </c>
      <c r="G13" s="80">
        <f t="shared" si="1"/>
        <v>0</v>
      </c>
      <c r="H13" s="117">
        <v>6</v>
      </c>
      <c r="I13" s="117">
        <v>3</v>
      </c>
      <c r="J13" s="161">
        <f>$C26</f>
        <v>0</v>
      </c>
      <c r="K13" s="81">
        <f t="shared" si="2"/>
        <v>0</v>
      </c>
      <c r="L13" s="117">
        <v>3</v>
      </c>
      <c r="M13" s="117">
        <v>2</v>
      </c>
      <c r="N13" s="161">
        <f>$C27</f>
        <v>0</v>
      </c>
      <c r="O13" s="81">
        <f t="shared" si="3"/>
        <v>0</v>
      </c>
      <c r="P13" s="117">
        <f>58+24+36+2</f>
        <v>120</v>
      </c>
      <c r="Q13" s="127">
        <v>67</v>
      </c>
      <c r="R13" s="161">
        <f>$C28</f>
        <v>0</v>
      </c>
      <c r="S13" s="81">
        <f t="shared" si="4"/>
        <v>0</v>
      </c>
      <c r="T13" s="85"/>
      <c r="U13" s="132">
        <v>0</v>
      </c>
      <c r="V13" s="132">
        <f>U13/1.8</f>
        <v>0</v>
      </c>
      <c r="W13" s="161">
        <f>$C30</f>
        <v>0</v>
      </c>
      <c r="X13" s="81">
        <f t="shared" si="5"/>
        <v>0</v>
      </c>
      <c r="Y13" s="140">
        <v>185</v>
      </c>
      <c r="Z13" s="117">
        <v>103</v>
      </c>
      <c r="AA13" s="161">
        <f>$C31</f>
        <v>0</v>
      </c>
      <c r="AB13" s="81">
        <f t="shared" si="6"/>
        <v>0</v>
      </c>
      <c r="AC13" s="140">
        <v>254</v>
      </c>
      <c r="AD13" s="117">
        <v>141</v>
      </c>
      <c r="AE13" s="161">
        <f>$C32</f>
        <v>0</v>
      </c>
      <c r="AF13" s="81">
        <f t="shared" si="7"/>
        <v>0</v>
      </c>
      <c r="AG13" s="140">
        <v>331</v>
      </c>
      <c r="AH13" s="117">
        <v>184</v>
      </c>
      <c r="AI13" s="161">
        <f>$C33</f>
        <v>0</v>
      </c>
      <c r="AJ13" s="81">
        <f t="shared" si="8"/>
        <v>0</v>
      </c>
      <c r="AK13" s="150">
        <v>133</v>
      </c>
      <c r="AL13" s="127">
        <v>74</v>
      </c>
      <c r="AM13" s="161">
        <f>$C34</f>
        <v>0</v>
      </c>
      <c r="AN13" s="81">
        <f t="shared" si="9"/>
        <v>0</v>
      </c>
      <c r="AO13" s="83"/>
      <c r="AP13" s="155">
        <f t="shared" si="10"/>
        <v>0</v>
      </c>
    </row>
    <row r="14" spans="1:42" x14ac:dyDescent="0.35">
      <c r="A14" s="52">
        <v>7</v>
      </c>
      <c r="B14" s="53" t="s">
        <v>20</v>
      </c>
      <c r="C14" s="149">
        <f t="shared" si="0"/>
        <v>4928</v>
      </c>
      <c r="D14" s="101">
        <f>7</f>
        <v>7</v>
      </c>
      <c r="E14" s="102">
        <v>2</v>
      </c>
      <c r="F14" s="161">
        <f>$C25</f>
        <v>0</v>
      </c>
      <c r="G14" s="80">
        <f t="shared" si="1"/>
        <v>0</v>
      </c>
      <c r="H14" s="115">
        <f>8+4+2</f>
        <v>14</v>
      </c>
      <c r="I14" s="115">
        <v>4</v>
      </c>
      <c r="J14" s="161">
        <f>$C26</f>
        <v>0</v>
      </c>
      <c r="K14" s="81">
        <f t="shared" si="2"/>
        <v>0</v>
      </c>
      <c r="L14" s="115">
        <v>5</v>
      </c>
      <c r="M14" s="115">
        <v>2</v>
      </c>
      <c r="N14" s="161">
        <f>$C27</f>
        <v>0</v>
      </c>
      <c r="O14" s="81">
        <f t="shared" si="3"/>
        <v>0</v>
      </c>
      <c r="P14" s="115">
        <v>188</v>
      </c>
      <c r="Q14" s="125">
        <v>52</v>
      </c>
      <c r="R14" s="161">
        <f>$C28</f>
        <v>0</v>
      </c>
      <c r="S14" s="81">
        <f t="shared" si="4"/>
        <v>0</v>
      </c>
      <c r="T14" s="82"/>
      <c r="U14" s="115">
        <v>649</v>
      </c>
      <c r="V14" s="115">
        <v>180</v>
      </c>
      <c r="W14" s="161">
        <f>$C30</f>
        <v>0</v>
      </c>
      <c r="X14" s="81">
        <f t="shared" si="5"/>
        <v>0</v>
      </c>
      <c r="Y14" s="139">
        <v>804</v>
      </c>
      <c r="Z14" s="115">
        <v>224</v>
      </c>
      <c r="AA14" s="161">
        <f t="shared" ref="AA14" si="11">$C31</f>
        <v>0</v>
      </c>
      <c r="AB14" s="81">
        <f t="shared" si="6"/>
        <v>0</v>
      </c>
      <c r="AC14" s="139">
        <v>1078</v>
      </c>
      <c r="AD14" s="115">
        <v>300</v>
      </c>
      <c r="AE14" s="161">
        <f>$C32</f>
        <v>0</v>
      </c>
      <c r="AF14" s="81">
        <f t="shared" si="7"/>
        <v>0</v>
      </c>
      <c r="AG14" s="139">
        <v>1539</v>
      </c>
      <c r="AH14" s="115">
        <v>428</v>
      </c>
      <c r="AI14" s="161">
        <f>$C33</f>
        <v>0</v>
      </c>
      <c r="AJ14" s="81">
        <f t="shared" si="8"/>
        <v>0</v>
      </c>
      <c r="AK14" s="149">
        <v>644</v>
      </c>
      <c r="AL14" s="125">
        <v>179</v>
      </c>
      <c r="AM14" s="161">
        <f>$C34</f>
        <v>0</v>
      </c>
      <c r="AN14" s="81">
        <f t="shared" si="9"/>
        <v>0</v>
      </c>
      <c r="AO14" s="83"/>
      <c r="AP14" s="155">
        <f t="shared" si="10"/>
        <v>0</v>
      </c>
    </row>
    <row r="15" spans="1:42" x14ac:dyDescent="0.35">
      <c r="A15" s="52">
        <v>8</v>
      </c>
      <c r="B15" s="55" t="s">
        <v>4</v>
      </c>
      <c r="C15" s="149">
        <f t="shared" si="0"/>
        <v>568</v>
      </c>
      <c r="D15" s="107">
        <v>100</v>
      </c>
      <c r="E15" s="108">
        <v>37</v>
      </c>
      <c r="F15" s="161">
        <f>$C25</f>
        <v>0</v>
      </c>
      <c r="G15" s="80">
        <f t="shared" si="1"/>
        <v>0</v>
      </c>
      <c r="H15" s="118">
        <v>0</v>
      </c>
      <c r="I15" s="118">
        <f>H15/2.7</f>
        <v>0</v>
      </c>
      <c r="J15" s="161">
        <f>$C26</f>
        <v>0</v>
      </c>
      <c r="K15" s="81">
        <f t="shared" si="2"/>
        <v>0</v>
      </c>
      <c r="L15" s="118">
        <v>0</v>
      </c>
      <c r="M15" s="118">
        <f>L15/2.7</f>
        <v>0</v>
      </c>
      <c r="N15" s="161">
        <f>$C27</f>
        <v>0</v>
      </c>
      <c r="O15" s="81">
        <f t="shared" si="3"/>
        <v>0</v>
      </c>
      <c r="P15" s="115">
        <v>2</v>
      </c>
      <c r="Q15" s="128">
        <v>1</v>
      </c>
      <c r="R15" s="161">
        <f>$C28</f>
        <v>0</v>
      </c>
      <c r="S15" s="81">
        <f t="shared" si="4"/>
        <v>0</v>
      </c>
      <c r="T15" s="86"/>
      <c r="U15" s="133">
        <v>55</v>
      </c>
      <c r="V15" s="133">
        <v>21</v>
      </c>
      <c r="W15" s="161">
        <f>$C30</f>
        <v>0</v>
      </c>
      <c r="X15" s="81">
        <f t="shared" si="5"/>
        <v>0</v>
      </c>
      <c r="Y15" s="141">
        <v>58</v>
      </c>
      <c r="Z15" s="133">
        <v>22</v>
      </c>
      <c r="AA15" s="161">
        <f>$C31</f>
        <v>0</v>
      </c>
      <c r="AB15" s="81">
        <f t="shared" si="6"/>
        <v>0</v>
      </c>
      <c r="AC15" s="141">
        <v>128</v>
      </c>
      <c r="AD15" s="133">
        <v>48</v>
      </c>
      <c r="AE15" s="161">
        <f>$C32</f>
        <v>0</v>
      </c>
      <c r="AF15" s="81">
        <f t="shared" si="7"/>
        <v>0</v>
      </c>
      <c r="AG15" s="141">
        <v>151</v>
      </c>
      <c r="AH15" s="133">
        <v>56</v>
      </c>
      <c r="AI15" s="161">
        <f>$C33</f>
        <v>0</v>
      </c>
      <c r="AJ15" s="81">
        <f t="shared" si="8"/>
        <v>0</v>
      </c>
      <c r="AK15" s="151">
        <v>74</v>
      </c>
      <c r="AL15" s="128">
        <v>28</v>
      </c>
      <c r="AM15" s="161">
        <f>$C34</f>
        <v>0</v>
      </c>
      <c r="AN15" s="81">
        <f t="shared" si="9"/>
        <v>0</v>
      </c>
      <c r="AO15" s="83"/>
      <c r="AP15" s="155">
        <f t="shared" si="10"/>
        <v>0</v>
      </c>
    </row>
    <row r="16" spans="1:42" x14ac:dyDescent="0.35">
      <c r="A16" s="52">
        <v>9</v>
      </c>
      <c r="B16" s="53" t="s">
        <v>21</v>
      </c>
      <c r="C16" s="149">
        <f t="shared" si="0"/>
        <v>10</v>
      </c>
      <c r="D16" s="109">
        <v>0</v>
      </c>
      <c r="E16" s="110">
        <v>0</v>
      </c>
      <c r="F16" s="161">
        <f>$C25</f>
        <v>0</v>
      </c>
      <c r="G16" s="80">
        <f t="shared" si="1"/>
        <v>0</v>
      </c>
      <c r="H16" s="114">
        <v>0</v>
      </c>
      <c r="I16" s="119">
        <v>0</v>
      </c>
      <c r="J16" s="161">
        <f>$C26</f>
        <v>0</v>
      </c>
      <c r="K16" s="81">
        <f t="shared" si="2"/>
        <v>0</v>
      </c>
      <c r="L16" s="114">
        <v>0</v>
      </c>
      <c r="M16" s="119">
        <v>0</v>
      </c>
      <c r="N16" s="161">
        <f>$C27</f>
        <v>0</v>
      </c>
      <c r="O16" s="81">
        <f t="shared" si="3"/>
        <v>0</v>
      </c>
      <c r="P16" s="114">
        <v>0</v>
      </c>
      <c r="Q16" s="129">
        <v>0</v>
      </c>
      <c r="R16" s="161">
        <f>$C28</f>
        <v>0</v>
      </c>
      <c r="S16" s="81">
        <f t="shared" si="4"/>
        <v>0</v>
      </c>
      <c r="T16" s="82"/>
      <c r="U16" s="114">
        <v>0</v>
      </c>
      <c r="V16" s="118">
        <f>U16/10</f>
        <v>0</v>
      </c>
      <c r="W16" s="161">
        <f>$C30</f>
        <v>0</v>
      </c>
      <c r="X16" s="81">
        <f t="shared" si="5"/>
        <v>0</v>
      </c>
      <c r="Y16" s="139">
        <v>8</v>
      </c>
      <c r="Z16" s="133">
        <v>1</v>
      </c>
      <c r="AA16" s="161">
        <f>$C31</f>
        <v>0</v>
      </c>
      <c r="AB16" s="81">
        <f t="shared" si="6"/>
        <v>0</v>
      </c>
      <c r="AC16" s="139">
        <v>2</v>
      </c>
      <c r="AD16" s="144">
        <v>1</v>
      </c>
      <c r="AE16" s="161">
        <f>$C32</f>
        <v>0</v>
      </c>
      <c r="AF16" s="81">
        <f t="shared" si="7"/>
        <v>0</v>
      </c>
      <c r="AG16" s="137">
        <v>0</v>
      </c>
      <c r="AH16" s="118">
        <f>AG16/10</f>
        <v>0</v>
      </c>
      <c r="AI16" s="161">
        <f>$C33</f>
        <v>0</v>
      </c>
      <c r="AJ16" s="81">
        <f t="shared" si="8"/>
        <v>0</v>
      </c>
      <c r="AK16" s="137">
        <v>0</v>
      </c>
      <c r="AL16" s="152">
        <f>AK16/10</f>
        <v>0</v>
      </c>
      <c r="AM16" s="161">
        <f>$C34</f>
        <v>0</v>
      </c>
      <c r="AN16" s="81">
        <f t="shared" si="9"/>
        <v>0</v>
      </c>
      <c r="AO16" s="83"/>
      <c r="AP16" s="155">
        <f t="shared" si="10"/>
        <v>0</v>
      </c>
    </row>
    <row r="17" spans="1:42" ht="15" thickBot="1" x14ac:dyDescent="0.4">
      <c r="A17" s="56">
        <v>10</v>
      </c>
      <c r="B17" s="57" t="s">
        <v>17</v>
      </c>
      <c r="C17" s="158">
        <f t="shared" si="0"/>
        <v>54</v>
      </c>
      <c r="D17" s="111">
        <v>0</v>
      </c>
      <c r="E17" s="112">
        <v>0</v>
      </c>
      <c r="F17" s="162">
        <f>$C25</f>
        <v>0</v>
      </c>
      <c r="G17" s="87">
        <f t="shared" si="1"/>
        <v>0</v>
      </c>
      <c r="H17" s="120">
        <v>0</v>
      </c>
      <c r="I17" s="121">
        <v>0</v>
      </c>
      <c r="J17" s="162">
        <f>$C26</f>
        <v>0</v>
      </c>
      <c r="K17" s="88">
        <f t="shared" si="2"/>
        <v>0</v>
      </c>
      <c r="L17" s="120">
        <v>0</v>
      </c>
      <c r="M17" s="121">
        <v>0</v>
      </c>
      <c r="N17" s="162">
        <f>$C27</f>
        <v>0</v>
      </c>
      <c r="O17" s="88">
        <f t="shared" si="3"/>
        <v>0</v>
      </c>
      <c r="P17" s="130">
        <v>0</v>
      </c>
      <c r="Q17" s="131">
        <v>0</v>
      </c>
      <c r="R17" s="162">
        <f>$C28</f>
        <v>0</v>
      </c>
      <c r="S17" s="88">
        <f t="shared" si="4"/>
        <v>0</v>
      </c>
      <c r="T17" s="89"/>
      <c r="U17" s="134">
        <v>10</v>
      </c>
      <c r="V17" s="135">
        <v>5</v>
      </c>
      <c r="W17" s="162">
        <f t="shared" ref="W17" si="12">$C34</f>
        <v>0</v>
      </c>
      <c r="X17" s="88">
        <f t="shared" si="5"/>
        <v>0</v>
      </c>
      <c r="Y17" s="142">
        <v>9</v>
      </c>
      <c r="Z17" s="135">
        <v>5</v>
      </c>
      <c r="AA17" s="162">
        <f>$C31</f>
        <v>0</v>
      </c>
      <c r="AB17" s="88">
        <f t="shared" si="6"/>
        <v>0</v>
      </c>
      <c r="AC17" s="142">
        <v>14</v>
      </c>
      <c r="AD17" s="135">
        <f>AC17/2</f>
        <v>7</v>
      </c>
      <c r="AE17" s="162">
        <f>$C32</f>
        <v>0</v>
      </c>
      <c r="AF17" s="88">
        <f t="shared" si="7"/>
        <v>0</v>
      </c>
      <c r="AG17" s="142">
        <v>14</v>
      </c>
      <c r="AH17" s="135">
        <f>AG17/2</f>
        <v>7</v>
      </c>
      <c r="AI17" s="162">
        <f>$C33</f>
        <v>0</v>
      </c>
      <c r="AJ17" s="88">
        <f t="shared" si="8"/>
        <v>0</v>
      </c>
      <c r="AK17" s="153">
        <v>7</v>
      </c>
      <c r="AL17" s="154">
        <v>4</v>
      </c>
      <c r="AM17" s="162">
        <f>$C34</f>
        <v>0</v>
      </c>
      <c r="AN17" s="88">
        <f t="shared" si="9"/>
        <v>0</v>
      </c>
      <c r="AO17" s="90"/>
      <c r="AP17" s="156">
        <f t="shared" si="10"/>
        <v>0</v>
      </c>
    </row>
    <row r="21" spans="1:42" ht="15" thickBot="1" x14ac:dyDescent="0.4"/>
    <row r="22" spans="1:42" ht="29" x14ac:dyDescent="0.35">
      <c r="A22" s="73" t="s">
        <v>34</v>
      </c>
      <c r="B22" s="91"/>
      <c r="C22" s="191" t="s">
        <v>76</v>
      </c>
    </row>
    <row r="23" spans="1:42" ht="37.5" customHeight="1" x14ac:dyDescent="0.35">
      <c r="A23" s="92"/>
      <c r="B23" s="93"/>
      <c r="C23" s="185"/>
    </row>
    <row r="24" spans="1:42" ht="64.5" customHeight="1" x14ac:dyDescent="0.35">
      <c r="A24" s="94" t="s">
        <v>35</v>
      </c>
      <c r="B24" s="93"/>
      <c r="C24" s="95" t="s">
        <v>77</v>
      </c>
    </row>
    <row r="25" spans="1:42" x14ac:dyDescent="0.35">
      <c r="A25" s="92" t="s">
        <v>7</v>
      </c>
      <c r="B25" s="93" t="s">
        <v>26</v>
      </c>
      <c r="C25" s="186">
        <v>0</v>
      </c>
    </row>
    <row r="26" spans="1:42" x14ac:dyDescent="0.35">
      <c r="A26" s="92" t="s">
        <v>8</v>
      </c>
      <c r="B26" s="93" t="s">
        <v>28</v>
      </c>
      <c r="C26" s="186">
        <v>0</v>
      </c>
    </row>
    <row r="27" spans="1:42" x14ac:dyDescent="0.35">
      <c r="A27" s="92" t="s">
        <v>9</v>
      </c>
      <c r="B27" s="93" t="s">
        <v>29</v>
      </c>
      <c r="C27" s="186">
        <v>0</v>
      </c>
    </row>
    <row r="28" spans="1:42" x14ac:dyDescent="0.35">
      <c r="A28" s="92" t="s">
        <v>27</v>
      </c>
      <c r="B28" s="93" t="s">
        <v>30</v>
      </c>
      <c r="C28" s="186">
        <v>0</v>
      </c>
    </row>
    <row r="29" spans="1:42" x14ac:dyDescent="0.35">
      <c r="A29" s="94" t="s">
        <v>36</v>
      </c>
      <c r="B29" s="93"/>
      <c r="C29" s="96"/>
    </row>
    <row r="30" spans="1:42" x14ac:dyDescent="0.35">
      <c r="A30" s="92" t="s">
        <v>10</v>
      </c>
      <c r="B30" s="93" t="s">
        <v>28</v>
      </c>
      <c r="C30" s="186">
        <v>0</v>
      </c>
    </row>
    <row r="31" spans="1:42" x14ac:dyDescent="0.35">
      <c r="A31" s="92" t="s">
        <v>11</v>
      </c>
      <c r="B31" s="93" t="s">
        <v>29</v>
      </c>
      <c r="C31" s="186">
        <v>0</v>
      </c>
    </row>
    <row r="32" spans="1:42" x14ac:dyDescent="0.35">
      <c r="A32" s="92" t="s">
        <v>12</v>
      </c>
      <c r="B32" s="93" t="s">
        <v>33</v>
      </c>
      <c r="C32" s="186">
        <v>0</v>
      </c>
    </row>
    <row r="33" spans="1:3" x14ac:dyDescent="0.35">
      <c r="A33" s="92" t="s">
        <v>13</v>
      </c>
      <c r="B33" s="93" t="s">
        <v>31</v>
      </c>
      <c r="C33" s="186">
        <v>0</v>
      </c>
    </row>
    <row r="34" spans="1:3" ht="15" thickBot="1" x14ac:dyDescent="0.4">
      <c r="A34" s="97" t="s">
        <v>14</v>
      </c>
      <c r="B34" s="98" t="s">
        <v>32</v>
      </c>
      <c r="C34" s="187">
        <v>0</v>
      </c>
    </row>
  </sheetData>
  <sheetProtection algorithmName="SHA-512" hashValue="+U7MU3iuBhy4aUmDrDIh/71/xIqorn1jq/qMDzWgeV2ZkWtEOo4iejXRNncgeQC20hrctGoNMEsualbo0fyyqA==" saltValue="065ziDLeHmmQmUSYDXUzGA==" spinCount="100000" sheet="1" objects="1" scenarios="1"/>
  <mergeCells count="9">
    <mergeCell ref="Y6:AB6"/>
    <mergeCell ref="AC6:AF6"/>
    <mergeCell ref="AG6:AJ6"/>
    <mergeCell ref="AK6:AN6"/>
    <mergeCell ref="D6:G6"/>
    <mergeCell ref="H6:K6"/>
    <mergeCell ref="L6:O6"/>
    <mergeCell ref="P6:S6"/>
    <mergeCell ref="U6:X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4"/>
  <sheetViews>
    <sheetView topLeftCell="AF8" workbookViewId="0">
      <selection activeCell="AN12" sqref="AN12"/>
    </sheetView>
  </sheetViews>
  <sheetFormatPr defaultColWidth="9.1796875" defaultRowHeight="14.5" x14ac:dyDescent="0.35"/>
  <cols>
    <col min="1" max="1" width="24.7265625" style="45" customWidth="1"/>
    <col min="2" max="2" width="50" style="45" customWidth="1"/>
    <col min="3" max="3" width="22.81640625" style="45" customWidth="1"/>
    <col min="4" max="4" width="8.81640625" style="45" bestFit="1" customWidth="1"/>
    <col min="5" max="5" width="11.453125" style="45" bestFit="1" customWidth="1"/>
    <col min="6" max="7" width="14.26953125" style="45" customWidth="1"/>
    <col min="8" max="8" width="9" style="45" bestFit="1" customWidth="1"/>
    <col min="9" max="9" width="12" style="45" customWidth="1"/>
    <col min="10" max="11" width="14.26953125" style="45" customWidth="1"/>
    <col min="12" max="12" width="12.54296875" style="45" bestFit="1" customWidth="1"/>
    <col min="13" max="13" width="12.54296875" style="45" customWidth="1"/>
    <col min="14" max="15" width="14.26953125" style="45" customWidth="1"/>
    <col min="16" max="16" width="13.81640625" style="45" customWidth="1"/>
    <col min="17" max="17" width="12.1796875" style="45" customWidth="1"/>
    <col min="18" max="19" width="14.26953125" style="45" customWidth="1"/>
    <col min="20" max="20" width="3.7265625" style="45" customWidth="1"/>
    <col min="21" max="21" width="9.1796875" style="45"/>
    <col min="22" max="22" width="11.453125" style="45" bestFit="1" customWidth="1"/>
    <col min="23" max="24" width="14.26953125" style="45" customWidth="1"/>
    <col min="25" max="25" width="12.453125" style="45" bestFit="1" customWidth="1"/>
    <col min="26" max="26" width="11.453125" style="45" bestFit="1" customWidth="1"/>
    <col min="27" max="28" width="14.26953125" style="45" customWidth="1"/>
    <col min="29" max="29" width="10.1796875" style="45" bestFit="1" customWidth="1"/>
    <col min="30" max="30" width="11.453125" style="45" bestFit="1" customWidth="1"/>
    <col min="31" max="32" width="14.26953125" style="45" customWidth="1"/>
    <col min="33" max="33" width="10.7265625" style="45" bestFit="1" customWidth="1"/>
    <col min="34" max="34" width="11.453125" style="45" bestFit="1" customWidth="1"/>
    <col min="35" max="36" width="14.26953125" style="45" customWidth="1"/>
    <col min="37" max="37" width="9.1796875" style="45"/>
    <col min="38" max="38" width="11.453125" style="45" bestFit="1" customWidth="1"/>
    <col min="39" max="40" width="14.26953125" style="45" customWidth="1"/>
    <col min="41" max="41" width="4.26953125" style="45" customWidth="1"/>
    <col min="42" max="42" width="25.7265625" style="45" customWidth="1"/>
    <col min="43" max="16384" width="9.1796875" style="45"/>
  </cols>
  <sheetData>
    <row r="1" spans="1:42" ht="21" x14ac:dyDescent="0.5">
      <c r="A1" s="73" t="s">
        <v>43</v>
      </c>
      <c r="B1" s="74" t="s">
        <v>25</v>
      </c>
    </row>
    <row r="2" spans="1:42" customFormat="1" x14ac:dyDescent="0.35">
      <c r="A2" s="171"/>
      <c r="B2" s="172" t="s">
        <v>73</v>
      </c>
    </row>
    <row r="3" spans="1:42" customFormat="1" x14ac:dyDescent="0.35">
      <c r="A3" s="169"/>
      <c r="B3" s="170" t="s">
        <v>72</v>
      </c>
      <c r="C3" s="23"/>
      <c r="G3" s="42"/>
      <c r="H3" s="43"/>
    </row>
    <row r="4" spans="1:42" customFormat="1" x14ac:dyDescent="0.35">
      <c r="A4" s="29"/>
      <c r="B4" s="172" t="s">
        <v>49</v>
      </c>
      <c r="G4" s="42"/>
      <c r="H4" s="43"/>
    </row>
    <row r="5" spans="1:42" ht="15" thickBot="1" x14ac:dyDescent="0.4"/>
    <row r="6" spans="1:42" ht="19" thickBot="1" x14ac:dyDescent="0.4">
      <c r="B6" s="46" t="s">
        <v>80</v>
      </c>
      <c r="D6" s="194" t="s">
        <v>50</v>
      </c>
      <c r="E6" s="195"/>
      <c r="F6" s="195"/>
      <c r="G6" s="196"/>
      <c r="H6" s="197" t="s">
        <v>52</v>
      </c>
      <c r="I6" s="197"/>
      <c r="J6" s="197"/>
      <c r="K6" s="198"/>
      <c r="L6" s="194" t="s">
        <v>53</v>
      </c>
      <c r="M6" s="197"/>
      <c r="N6" s="197"/>
      <c r="O6" s="198"/>
      <c r="P6" s="194" t="s">
        <v>54</v>
      </c>
      <c r="Q6" s="197"/>
      <c r="R6" s="197"/>
      <c r="S6" s="198"/>
      <c r="T6" s="58"/>
      <c r="U6" s="199" t="s">
        <v>55</v>
      </c>
      <c r="V6" s="200"/>
      <c r="W6" s="200"/>
      <c r="X6" s="201"/>
      <c r="Y6" s="194" t="s">
        <v>56</v>
      </c>
      <c r="Z6" s="197"/>
      <c r="AA6" s="197"/>
      <c r="AB6" s="198"/>
      <c r="AC6" s="194" t="s">
        <v>57</v>
      </c>
      <c r="AD6" s="197"/>
      <c r="AE6" s="197"/>
      <c r="AF6" s="198"/>
      <c r="AG6" s="194" t="s">
        <v>58</v>
      </c>
      <c r="AH6" s="197"/>
      <c r="AI6" s="197"/>
      <c r="AJ6" s="198"/>
      <c r="AK6" s="194" t="s">
        <v>59</v>
      </c>
      <c r="AL6" s="197"/>
      <c r="AM6" s="197"/>
      <c r="AN6" s="198"/>
      <c r="AO6" s="60"/>
      <c r="AP6" s="61"/>
    </row>
    <row r="7" spans="1:42" ht="48.75" customHeight="1" thickBot="1" x14ac:dyDescent="0.4">
      <c r="A7" s="47" t="s">
        <v>22</v>
      </c>
      <c r="B7" s="59" t="s">
        <v>0</v>
      </c>
      <c r="C7" s="49" t="s">
        <v>1</v>
      </c>
      <c r="D7" s="62" t="s">
        <v>51</v>
      </c>
      <c r="E7" s="63" t="s">
        <v>18</v>
      </c>
      <c r="F7" s="63" t="s">
        <v>23</v>
      </c>
      <c r="G7" s="64" t="s">
        <v>24</v>
      </c>
      <c r="H7" s="65" t="s">
        <v>51</v>
      </c>
      <c r="I7" s="63" t="s">
        <v>18</v>
      </c>
      <c r="J7" s="63" t="s">
        <v>23</v>
      </c>
      <c r="K7" s="66" t="s">
        <v>24</v>
      </c>
      <c r="L7" s="65" t="s">
        <v>51</v>
      </c>
      <c r="M7" s="63" t="s">
        <v>18</v>
      </c>
      <c r="N7" s="63" t="s">
        <v>23</v>
      </c>
      <c r="O7" s="66" t="s">
        <v>24</v>
      </c>
      <c r="P7" s="63" t="s">
        <v>51</v>
      </c>
      <c r="Q7" s="67" t="s">
        <v>18</v>
      </c>
      <c r="R7" s="63" t="s">
        <v>23</v>
      </c>
      <c r="S7" s="63" t="s">
        <v>24</v>
      </c>
      <c r="T7" s="68"/>
      <c r="U7" s="65" t="s">
        <v>51</v>
      </c>
      <c r="V7" s="63" t="s">
        <v>18</v>
      </c>
      <c r="W7" s="63" t="s">
        <v>23</v>
      </c>
      <c r="X7" s="66" t="s">
        <v>24</v>
      </c>
      <c r="Y7" s="69" t="s">
        <v>51</v>
      </c>
      <c r="Z7" s="63" t="s">
        <v>18</v>
      </c>
      <c r="AA7" s="63" t="s">
        <v>23</v>
      </c>
      <c r="AB7" s="67" t="s">
        <v>24</v>
      </c>
      <c r="AC7" s="69" t="s">
        <v>51</v>
      </c>
      <c r="AD7" s="63" t="s">
        <v>18</v>
      </c>
      <c r="AE7" s="63" t="s">
        <v>23</v>
      </c>
      <c r="AF7" s="67" t="s">
        <v>24</v>
      </c>
      <c r="AG7" s="69" t="s">
        <v>51</v>
      </c>
      <c r="AH7" s="63" t="s">
        <v>18</v>
      </c>
      <c r="AI7" s="63" t="s">
        <v>23</v>
      </c>
      <c r="AJ7" s="67" t="s">
        <v>24</v>
      </c>
      <c r="AK7" s="70" t="s">
        <v>51</v>
      </c>
      <c r="AL7" s="67" t="s">
        <v>18</v>
      </c>
      <c r="AM7" s="63" t="s">
        <v>23</v>
      </c>
      <c r="AN7" s="67" t="s">
        <v>24</v>
      </c>
      <c r="AO7" s="71"/>
      <c r="AP7" s="72" t="s">
        <v>81</v>
      </c>
    </row>
    <row r="8" spans="1:42" ht="15" thickBot="1" x14ac:dyDescent="0.4">
      <c r="A8" s="50">
        <v>1</v>
      </c>
      <c r="B8" s="51" t="s">
        <v>2</v>
      </c>
      <c r="C8" s="145">
        <f>D8+H8+L8+P8+U8+Y8+AC8+AG8+AK8</f>
        <v>3638</v>
      </c>
      <c r="D8" s="99">
        <f>178+30+39</f>
        <v>247</v>
      </c>
      <c r="E8" s="100">
        <v>62</v>
      </c>
      <c r="F8" s="159">
        <f>$C25</f>
        <v>0</v>
      </c>
      <c r="G8" s="75">
        <f>E8*F8*2</f>
        <v>0</v>
      </c>
      <c r="H8" s="113">
        <f>37+352</f>
        <v>389</v>
      </c>
      <c r="I8" s="113">
        <v>97</v>
      </c>
      <c r="J8" s="159">
        <f>$C26</f>
        <v>0</v>
      </c>
      <c r="K8" s="76">
        <f>I8*J8*2</f>
        <v>0</v>
      </c>
      <c r="L8" s="122">
        <f>0</f>
        <v>0</v>
      </c>
      <c r="M8" s="122">
        <f>L8/4</f>
        <v>0</v>
      </c>
      <c r="N8" s="159">
        <f>$C27</f>
        <v>0</v>
      </c>
      <c r="O8" s="76">
        <f>M8*N8*2</f>
        <v>0</v>
      </c>
      <c r="P8" s="113">
        <f>154+33+2730+60</f>
        <v>2977</v>
      </c>
      <c r="Q8" s="124">
        <v>744</v>
      </c>
      <c r="R8" s="159">
        <f>$C28</f>
        <v>0</v>
      </c>
      <c r="S8" s="76">
        <f>Q8*R8*2</f>
        <v>0</v>
      </c>
      <c r="T8" s="77"/>
      <c r="U8" s="122">
        <v>0</v>
      </c>
      <c r="V8" s="122">
        <f>U8/4</f>
        <v>0</v>
      </c>
      <c r="W8" s="159">
        <f>$C30</f>
        <v>0</v>
      </c>
      <c r="X8" s="76">
        <f>V8*W8*2</f>
        <v>0</v>
      </c>
      <c r="Y8" s="136">
        <v>0</v>
      </c>
      <c r="Z8" s="122">
        <f>Y8/4</f>
        <v>0</v>
      </c>
      <c r="AA8" s="159">
        <f>$C31</f>
        <v>0</v>
      </c>
      <c r="AB8" s="76">
        <f>Z8*AA8*2</f>
        <v>0</v>
      </c>
      <c r="AC8" s="143">
        <v>4</v>
      </c>
      <c r="AD8" s="113">
        <f>AC8/4</f>
        <v>1</v>
      </c>
      <c r="AE8" s="159">
        <f>$C32</f>
        <v>0</v>
      </c>
      <c r="AF8" s="76">
        <f>AD8*AE8*2</f>
        <v>0</v>
      </c>
      <c r="AG8" s="143">
        <v>7</v>
      </c>
      <c r="AH8" s="113">
        <v>2</v>
      </c>
      <c r="AI8" s="159">
        <f>$C33</f>
        <v>0</v>
      </c>
      <c r="AJ8" s="76">
        <f>AH8*AI8*2</f>
        <v>0</v>
      </c>
      <c r="AK8" s="145">
        <v>14</v>
      </c>
      <c r="AL8" s="124">
        <v>4</v>
      </c>
      <c r="AM8" s="159">
        <f>$C34</f>
        <v>0</v>
      </c>
      <c r="AN8" s="76">
        <f>AL8*AM8*2</f>
        <v>0</v>
      </c>
      <c r="AO8" s="78"/>
      <c r="AP8" s="79">
        <f>G8+K8+S8+X8+AF8+AJ8+AN8</f>
        <v>0</v>
      </c>
    </row>
    <row r="9" spans="1:42" x14ac:dyDescent="0.35">
      <c r="A9" s="52">
        <v>2</v>
      </c>
      <c r="B9" s="53" t="s">
        <v>19</v>
      </c>
      <c r="C9" s="149">
        <f t="shared" ref="C9:C17" si="0">D9+H9+L9+P9+U9+Y9+AC9+AG9+AK9</f>
        <v>64</v>
      </c>
      <c r="D9" s="101">
        <v>54</v>
      </c>
      <c r="E9" s="102">
        <v>18</v>
      </c>
      <c r="F9" s="160">
        <f>$C25</f>
        <v>0</v>
      </c>
      <c r="G9" s="80">
        <f t="shared" ref="G9:G17" si="1">E9*F9*2</f>
        <v>0</v>
      </c>
      <c r="H9" s="114">
        <v>0</v>
      </c>
      <c r="I9" s="114">
        <f>H9/3</f>
        <v>0</v>
      </c>
      <c r="J9" s="160">
        <f>$C26</f>
        <v>0</v>
      </c>
      <c r="K9" s="81">
        <f t="shared" ref="K9:K17" si="2">I9*J9*2</f>
        <v>0</v>
      </c>
      <c r="L9" s="114">
        <v>0</v>
      </c>
      <c r="M9" s="114">
        <f>L9/3</f>
        <v>0</v>
      </c>
      <c r="N9" s="160">
        <f>$C27</f>
        <v>0</v>
      </c>
      <c r="O9" s="81">
        <f t="shared" ref="O9:O17" si="3">M9*N9*2</f>
        <v>0</v>
      </c>
      <c r="P9" s="115">
        <v>10</v>
      </c>
      <c r="Q9" s="125">
        <v>3</v>
      </c>
      <c r="R9" s="160">
        <f>$C28</f>
        <v>0</v>
      </c>
      <c r="S9" s="81">
        <f t="shared" ref="S9:S17" si="4">Q9*R9*2</f>
        <v>0</v>
      </c>
      <c r="T9" s="82"/>
      <c r="U9" s="114">
        <v>0</v>
      </c>
      <c r="V9" s="114">
        <f>U9/3</f>
        <v>0</v>
      </c>
      <c r="W9" s="160">
        <f>$C30</f>
        <v>0</v>
      </c>
      <c r="X9" s="81">
        <f t="shared" ref="X9:X17" si="5">V9*W9*2</f>
        <v>0</v>
      </c>
      <c r="Y9" s="137">
        <v>0</v>
      </c>
      <c r="Z9" s="114">
        <f>Y9/3</f>
        <v>0</v>
      </c>
      <c r="AA9" s="160">
        <f>$C31</f>
        <v>0</v>
      </c>
      <c r="AB9" s="76">
        <f t="shared" ref="AB9:AB17" si="6">Z9*AA9*2</f>
        <v>0</v>
      </c>
      <c r="AC9" s="137">
        <v>0</v>
      </c>
      <c r="AD9" s="114">
        <f>AC9/3</f>
        <v>0</v>
      </c>
      <c r="AE9" s="160">
        <f>$C32</f>
        <v>0</v>
      </c>
      <c r="AF9" s="81">
        <f t="shared" ref="AF9:AF17" si="7">AD9*AE9*2</f>
        <v>0</v>
      </c>
      <c r="AG9" s="137">
        <v>0</v>
      </c>
      <c r="AH9" s="114">
        <f>AG9/3</f>
        <v>0</v>
      </c>
      <c r="AI9" s="160">
        <f>$C33</f>
        <v>0</v>
      </c>
      <c r="AJ9" s="81">
        <f t="shared" ref="AJ9:AJ17" si="8">AH9*AI9*2</f>
        <v>0</v>
      </c>
      <c r="AK9" s="146">
        <v>0</v>
      </c>
      <c r="AL9" s="129">
        <f>AK9/3</f>
        <v>0</v>
      </c>
      <c r="AM9" s="160">
        <f>$C34</f>
        <v>0</v>
      </c>
      <c r="AN9" s="81">
        <f t="shared" ref="AN9:AN17" si="9">AL9*AM9*2</f>
        <v>0</v>
      </c>
      <c r="AO9" s="83"/>
      <c r="AP9" s="79">
        <f t="shared" ref="AP9:AP17" si="10">G9+K9+S9+X9+AF9+AJ9+AN9</f>
        <v>0</v>
      </c>
    </row>
    <row r="10" spans="1:42" x14ac:dyDescent="0.35">
      <c r="A10" s="52">
        <v>3</v>
      </c>
      <c r="B10" s="53" t="s">
        <v>5</v>
      </c>
      <c r="C10" s="149">
        <f t="shared" si="0"/>
        <v>1405</v>
      </c>
      <c r="D10" s="101">
        <v>287</v>
      </c>
      <c r="E10" s="102">
        <v>48</v>
      </c>
      <c r="F10" s="160">
        <f>$C25</f>
        <v>0</v>
      </c>
      <c r="G10" s="80">
        <f t="shared" si="1"/>
        <v>0</v>
      </c>
      <c r="H10" s="115">
        <v>188</v>
      </c>
      <c r="I10" s="115">
        <v>31</v>
      </c>
      <c r="J10" s="160">
        <f>$C26</f>
        <v>0</v>
      </c>
      <c r="K10" s="81">
        <f t="shared" si="2"/>
        <v>0</v>
      </c>
      <c r="L10" s="114">
        <v>0</v>
      </c>
      <c r="M10" s="114">
        <f>L10/6</f>
        <v>0</v>
      </c>
      <c r="N10" s="160">
        <f>$C27</f>
        <v>0</v>
      </c>
      <c r="O10" s="81">
        <f t="shared" si="3"/>
        <v>0</v>
      </c>
      <c r="P10" s="115">
        <v>930</v>
      </c>
      <c r="Q10" s="125">
        <f>P10/6</f>
        <v>155</v>
      </c>
      <c r="R10" s="160">
        <f>$C28</f>
        <v>0</v>
      </c>
      <c r="S10" s="81">
        <f t="shared" si="4"/>
        <v>0</v>
      </c>
      <c r="T10" s="82"/>
      <c r="U10" s="114"/>
      <c r="V10" s="114">
        <f>U10/6</f>
        <v>0</v>
      </c>
      <c r="W10" s="160">
        <f>$C30</f>
        <v>0</v>
      </c>
      <c r="X10" s="81">
        <f t="shared" si="5"/>
        <v>0</v>
      </c>
      <c r="Y10" s="137"/>
      <c r="Z10" s="114">
        <f>Y10/6</f>
        <v>0</v>
      </c>
      <c r="AA10" s="160">
        <f>$C31</f>
        <v>0</v>
      </c>
      <c r="AB10" s="81">
        <f t="shared" si="6"/>
        <v>0</v>
      </c>
      <c r="AC10" s="137"/>
      <c r="AD10" s="114">
        <f>AC10/6</f>
        <v>0</v>
      </c>
      <c r="AE10" s="160">
        <f>$C32</f>
        <v>0</v>
      </c>
      <c r="AF10" s="81">
        <f t="shared" si="7"/>
        <v>0</v>
      </c>
      <c r="AG10" s="137"/>
      <c r="AH10" s="114">
        <f>AG10/6</f>
        <v>0</v>
      </c>
      <c r="AI10" s="160">
        <f>$C33</f>
        <v>0</v>
      </c>
      <c r="AJ10" s="81">
        <f t="shared" si="8"/>
        <v>0</v>
      </c>
      <c r="AK10" s="146"/>
      <c r="AL10" s="129">
        <f>AK10/6</f>
        <v>0</v>
      </c>
      <c r="AM10" s="160">
        <f>$C34</f>
        <v>0</v>
      </c>
      <c r="AN10" s="81">
        <f t="shared" si="9"/>
        <v>0</v>
      </c>
      <c r="AO10" s="83"/>
      <c r="AP10" s="155">
        <f t="shared" si="10"/>
        <v>0</v>
      </c>
    </row>
    <row r="11" spans="1:42" ht="72.5" x14ac:dyDescent="0.35">
      <c r="A11" s="52">
        <v>4</v>
      </c>
      <c r="B11" s="54" t="s">
        <v>16</v>
      </c>
      <c r="C11" s="149">
        <f t="shared" si="0"/>
        <v>1207</v>
      </c>
      <c r="D11" s="103">
        <v>129</v>
      </c>
      <c r="E11" s="104">
        <v>32</v>
      </c>
      <c r="F11" s="160">
        <f>$C25</f>
        <v>0</v>
      </c>
      <c r="G11" s="80">
        <f t="shared" si="1"/>
        <v>0</v>
      </c>
      <c r="H11" s="116">
        <v>175</v>
      </c>
      <c r="I11" s="116">
        <v>44</v>
      </c>
      <c r="J11" s="160">
        <f>$C26</f>
        <v>0</v>
      </c>
      <c r="K11" s="81">
        <f t="shared" si="2"/>
        <v>0</v>
      </c>
      <c r="L11" s="123">
        <v>0</v>
      </c>
      <c r="M11" s="123">
        <f>L11/4</f>
        <v>0</v>
      </c>
      <c r="N11" s="160">
        <f>$C27</f>
        <v>0</v>
      </c>
      <c r="O11" s="81">
        <f t="shared" si="3"/>
        <v>0</v>
      </c>
      <c r="P11" s="116">
        <v>903</v>
      </c>
      <c r="Q11" s="126">
        <v>226</v>
      </c>
      <c r="R11" s="160">
        <f>$C28</f>
        <v>0</v>
      </c>
      <c r="S11" s="81">
        <f t="shared" si="4"/>
        <v>0</v>
      </c>
      <c r="T11" s="84"/>
      <c r="U11" s="123">
        <v>0</v>
      </c>
      <c r="V11" s="123">
        <f>U11/4</f>
        <v>0</v>
      </c>
      <c r="W11" s="160">
        <f>$C30</f>
        <v>0</v>
      </c>
      <c r="X11" s="81">
        <f t="shared" si="5"/>
        <v>0</v>
      </c>
      <c r="Y11" s="138">
        <v>0</v>
      </c>
      <c r="Z11" s="123">
        <f>Y11/4</f>
        <v>0</v>
      </c>
      <c r="AA11" s="160">
        <f>$C31</f>
        <v>0</v>
      </c>
      <c r="AB11" s="81">
        <f t="shared" si="6"/>
        <v>0</v>
      </c>
      <c r="AC11" s="138">
        <v>0</v>
      </c>
      <c r="AD11" s="123">
        <f>AC11/4</f>
        <v>0</v>
      </c>
      <c r="AE11" s="160">
        <f>$C32</f>
        <v>0</v>
      </c>
      <c r="AF11" s="81">
        <f t="shared" si="7"/>
        <v>0</v>
      </c>
      <c r="AG11" s="138">
        <v>0</v>
      </c>
      <c r="AH11" s="123">
        <f>AG11/4</f>
        <v>0</v>
      </c>
      <c r="AI11" s="160">
        <f>$C33</f>
        <v>0</v>
      </c>
      <c r="AJ11" s="81">
        <f t="shared" si="8"/>
        <v>0</v>
      </c>
      <c r="AK11" s="147">
        <v>0</v>
      </c>
      <c r="AL11" s="148">
        <f>AK11/4</f>
        <v>0</v>
      </c>
      <c r="AM11" s="160">
        <f>$C34</f>
        <v>0</v>
      </c>
      <c r="AN11" s="81">
        <f t="shared" si="9"/>
        <v>0</v>
      </c>
      <c r="AO11" s="83"/>
      <c r="AP11" s="155">
        <f t="shared" si="10"/>
        <v>0</v>
      </c>
    </row>
    <row r="12" spans="1:42" x14ac:dyDescent="0.35">
      <c r="A12" s="52">
        <v>5</v>
      </c>
      <c r="B12" s="53" t="s">
        <v>3</v>
      </c>
      <c r="C12" s="149">
        <f t="shared" si="0"/>
        <v>3747</v>
      </c>
      <c r="D12" s="101">
        <f>10+7</f>
        <v>17</v>
      </c>
      <c r="E12" s="102">
        <v>6</v>
      </c>
      <c r="F12" s="161">
        <f>$C25</f>
        <v>0</v>
      </c>
      <c r="G12" s="80">
        <f t="shared" si="1"/>
        <v>0</v>
      </c>
      <c r="H12" s="115">
        <f>15</f>
        <v>15</v>
      </c>
      <c r="I12" s="115">
        <v>5</v>
      </c>
      <c r="J12" s="161">
        <f>$C26</f>
        <v>0</v>
      </c>
      <c r="K12" s="81">
        <f t="shared" si="2"/>
        <v>0</v>
      </c>
      <c r="L12" s="115">
        <v>11</v>
      </c>
      <c r="M12" s="115">
        <v>4</v>
      </c>
      <c r="N12" s="161">
        <f>$C27</f>
        <v>0</v>
      </c>
      <c r="O12" s="81">
        <f t="shared" si="3"/>
        <v>0</v>
      </c>
      <c r="P12" s="115">
        <f>163+10+6+1</f>
        <v>180</v>
      </c>
      <c r="Q12" s="125">
        <v>58</v>
      </c>
      <c r="R12" s="160">
        <f>$C28</f>
        <v>0</v>
      </c>
      <c r="S12" s="81">
        <f t="shared" si="4"/>
        <v>0</v>
      </c>
      <c r="T12" s="82"/>
      <c r="U12" s="115">
        <v>137</v>
      </c>
      <c r="V12" s="115">
        <v>44</v>
      </c>
      <c r="W12" s="161">
        <f>$C30</f>
        <v>0</v>
      </c>
      <c r="X12" s="81">
        <f t="shared" si="5"/>
        <v>0</v>
      </c>
      <c r="Y12" s="139">
        <v>680</v>
      </c>
      <c r="Z12" s="115">
        <v>219</v>
      </c>
      <c r="AA12" s="161">
        <f>$C31</f>
        <v>0</v>
      </c>
      <c r="AB12" s="81">
        <f t="shared" si="6"/>
        <v>0</v>
      </c>
      <c r="AC12" s="139">
        <v>993</v>
      </c>
      <c r="AD12" s="115">
        <v>320</v>
      </c>
      <c r="AE12" s="161">
        <f>$C32</f>
        <v>0</v>
      </c>
      <c r="AF12" s="81">
        <f t="shared" si="7"/>
        <v>0</v>
      </c>
      <c r="AG12" s="139">
        <v>1241</v>
      </c>
      <c r="AH12" s="115">
        <v>400</v>
      </c>
      <c r="AI12" s="161">
        <f>$C33</f>
        <v>0</v>
      </c>
      <c r="AJ12" s="81">
        <f t="shared" si="8"/>
        <v>0</v>
      </c>
      <c r="AK12" s="149">
        <v>473</v>
      </c>
      <c r="AL12" s="125">
        <v>153</v>
      </c>
      <c r="AM12" s="161">
        <f>$C34</f>
        <v>0</v>
      </c>
      <c r="AN12" s="81">
        <f t="shared" si="9"/>
        <v>0</v>
      </c>
      <c r="AO12" s="83"/>
      <c r="AP12" s="155">
        <f t="shared" si="10"/>
        <v>0</v>
      </c>
    </row>
    <row r="13" spans="1:42" ht="29" x14ac:dyDescent="0.35">
      <c r="A13" s="52">
        <v>6</v>
      </c>
      <c r="B13" s="54" t="s">
        <v>15</v>
      </c>
      <c r="C13" s="149">
        <f t="shared" si="0"/>
        <v>1036</v>
      </c>
      <c r="D13" s="105">
        <f>4</f>
        <v>4</v>
      </c>
      <c r="E13" s="106">
        <v>2</v>
      </c>
      <c r="F13" s="161">
        <f>$C25</f>
        <v>0</v>
      </c>
      <c r="G13" s="80">
        <f t="shared" si="1"/>
        <v>0</v>
      </c>
      <c r="H13" s="117">
        <v>6</v>
      </c>
      <c r="I13" s="117">
        <v>3</v>
      </c>
      <c r="J13" s="161">
        <f>$C26</f>
        <v>0</v>
      </c>
      <c r="K13" s="81">
        <f t="shared" si="2"/>
        <v>0</v>
      </c>
      <c r="L13" s="117">
        <v>3</v>
      </c>
      <c r="M13" s="117">
        <v>2</v>
      </c>
      <c r="N13" s="161">
        <f>$C27</f>
        <v>0</v>
      </c>
      <c r="O13" s="81">
        <f t="shared" si="3"/>
        <v>0</v>
      </c>
      <c r="P13" s="117">
        <f>58+24+36+2</f>
        <v>120</v>
      </c>
      <c r="Q13" s="127">
        <v>67</v>
      </c>
      <c r="R13" s="161">
        <f>$C28</f>
        <v>0</v>
      </c>
      <c r="S13" s="81">
        <f t="shared" si="4"/>
        <v>0</v>
      </c>
      <c r="T13" s="85"/>
      <c r="U13" s="132">
        <v>0</v>
      </c>
      <c r="V13" s="132">
        <f>U13/1.8</f>
        <v>0</v>
      </c>
      <c r="W13" s="161">
        <f>$C30</f>
        <v>0</v>
      </c>
      <c r="X13" s="81">
        <f t="shared" si="5"/>
        <v>0</v>
      </c>
      <c r="Y13" s="140">
        <v>185</v>
      </c>
      <c r="Z13" s="117">
        <v>103</v>
      </c>
      <c r="AA13" s="161">
        <f>$C31</f>
        <v>0</v>
      </c>
      <c r="AB13" s="81">
        <f t="shared" si="6"/>
        <v>0</v>
      </c>
      <c r="AC13" s="140">
        <v>254</v>
      </c>
      <c r="AD13" s="117">
        <v>141</v>
      </c>
      <c r="AE13" s="161">
        <f>$C32</f>
        <v>0</v>
      </c>
      <c r="AF13" s="81">
        <f t="shared" si="7"/>
        <v>0</v>
      </c>
      <c r="AG13" s="140">
        <v>331</v>
      </c>
      <c r="AH13" s="117">
        <v>184</v>
      </c>
      <c r="AI13" s="161">
        <f>$C33</f>
        <v>0</v>
      </c>
      <c r="AJ13" s="81">
        <f t="shared" si="8"/>
        <v>0</v>
      </c>
      <c r="AK13" s="150">
        <v>133</v>
      </c>
      <c r="AL13" s="127">
        <v>74</v>
      </c>
      <c r="AM13" s="161">
        <f>$C34</f>
        <v>0</v>
      </c>
      <c r="AN13" s="81">
        <f t="shared" si="9"/>
        <v>0</v>
      </c>
      <c r="AO13" s="83"/>
      <c r="AP13" s="155">
        <f t="shared" si="10"/>
        <v>0</v>
      </c>
    </row>
    <row r="14" spans="1:42" x14ac:dyDescent="0.35">
      <c r="A14" s="52">
        <v>7</v>
      </c>
      <c r="B14" s="53" t="s">
        <v>20</v>
      </c>
      <c r="C14" s="149">
        <f t="shared" si="0"/>
        <v>4928</v>
      </c>
      <c r="D14" s="101">
        <f>7</f>
        <v>7</v>
      </c>
      <c r="E14" s="102">
        <v>2</v>
      </c>
      <c r="F14" s="161">
        <f>$C25</f>
        <v>0</v>
      </c>
      <c r="G14" s="80">
        <f t="shared" si="1"/>
        <v>0</v>
      </c>
      <c r="H14" s="115">
        <f>8+4+2</f>
        <v>14</v>
      </c>
      <c r="I14" s="115">
        <v>4</v>
      </c>
      <c r="J14" s="161">
        <f>$C26</f>
        <v>0</v>
      </c>
      <c r="K14" s="81">
        <f t="shared" si="2"/>
        <v>0</v>
      </c>
      <c r="L14" s="115">
        <v>5</v>
      </c>
      <c r="M14" s="115">
        <v>2</v>
      </c>
      <c r="N14" s="161">
        <f>$C27</f>
        <v>0</v>
      </c>
      <c r="O14" s="81">
        <f t="shared" si="3"/>
        <v>0</v>
      </c>
      <c r="P14" s="115">
        <v>188</v>
      </c>
      <c r="Q14" s="125">
        <v>52</v>
      </c>
      <c r="R14" s="161">
        <f>$C28</f>
        <v>0</v>
      </c>
      <c r="S14" s="81">
        <f t="shared" si="4"/>
        <v>0</v>
      </c>
      <c r="T14" s="82"/>
      <c r="U14" s="115">
        <v>649</v>
      </c>
      <c r="V14" s="115">
        <v>180</v>
      </c>
      <c r="W14" s="161">
        <f>$C30</f>
        <v>0</v>
      </c>
      <c r="X14" s="81">
        <f t="shared" si="5"/>
        <v>0</v>
      </c>
      <c r="Y14" s="139">
        <v>804</v>
      </c>
      <c r="Z14" s="115">
        <v>224</v>
      </c>
      <c r="AA14" s="161">
        <f t="shared" ref="AA14" si="11">$C31</f>
        <v>0</v>
      </c>
      <c r="AB14" s="81">
        <f t="shared" si="6"/>
        <v>0</v>
      </c>
      <c r="AC14" s="139">
        <v>1078</v>
      </c>
      <c r="AD14" s="115">
        <v>300</v>
      </c>
      <c r="AE14" s="161">
        <f>$C32</f>
        <v>0</v>
      </c>
      <c r="AF14" s="81">
        <f t="shared" si="7"/>
        <v>0</v>
      </c>
      <c r="AG14" s="139">
        <v>1539</v>
      </c>
      <c r="AH14" s="115">
        <v>428</v>
      </c>
      <c r="AI14" s="161">
        <f>$C33</f>
        <v>0</v>
      </c>
      <c r="AJ14" s="81">
        <f t="shared" si="8"/>
        <v>0</v>
      </c>
      <c r="AK14" s="149">
        <v>644</v>
      </c>
      <c r="AL14" s="125">
        <v>179</v>
      </c>
      <c r="AM14" s="161">
        <f>$C34</f>
        <v>0</v>
      </c>
      <c r="AN14" s="81">
        <f t="shared" si="9"/>
        <v>0</v>
      </c>
      <c r="AO14" s="83"/>
      <c r="AP14" s="155">
        <f t="shared" si="10"/>
        <v>0</v>
      </c>
    </row>
    <row r="15" spans="1:42" x14ac:dyDescent="0.35">
      <c r="A15" s="52">
        <v>8</v>
      </c>
      <c r="B15" s="55" t="s">
        <v>4</v>
      </c>
      <c r="C15" s="149">
        <f t="shared" si="0"/>
        <v>568</v>
      </c>
      <c r="D15" s="107">
        <v>100</v>
      </c>
      <c r="E15" s="108">
        <v>37</v>
      </c>
      <c r="F15" s="161">
        <f>$C25</f>
        <v>0</v>
      </c>
      <c r="G15" s="80">
        <f t="shared" si="1"/>
        <v>0</v>
      </c>
      <c r="H15" s="118">
        <v>0</v>
      </c>
      <c r="I15" s="118">
        <f>H15/2.7</f>
        <v>0</v>
      </c>
      <c r="J15" s="161">
        <f>$C26</f>
        <v>0</v>
      </c>
      <c r="K15" s="81">
        <f t="shared" si="2"/>
        <v>0</v>
      </c>
      <c r="L15" s="118">
        <v>0</v>
      </c>
      <c r="M15" s="118">
        <f>L15/2.7</f>
        <v>0</v>
      </c>
      <c r="N15" s="161">
        <f>$C27</f>
        <v>0</v>
      </c>
      <c r="O15" s="81">
        <f t="shared" si="3"/>
        <v>0</v>
      </c>
      <c r="P15" s="115">
        <v>2</v>
      </c>
      <c r="Q15" s="128">
        <v>1</v>
      </c>
      <c r="R15" s="161">
        <f>$C28</f>
        <v>0</v>
      </c>
      <c r="S15" s="81">
        <f t="shared" si="4"/>
        <v>0</v>
      </c>
      <c r="T15" s="86"/>
      <c r="U15" s="133">
        <v>55</v>
      </c>
      <c r="V15" s="133">
        <v>21</v>
      </c>
      <c r="W15" s="161">
        <f>$C30</f>
        <v>0</v>
      </c>
      <c r="X15" s="81">
        <f t="shared" si="5"/>
        <v>0</v>
      </c>
      <c r="Y15" s="141">
        <v>58</v>
      </c>
      <c r="Z15" s="133">
        <v>22</v>
      </c>
      <c r="AA15" s="161">
        <f>$C31</f>
        <v>0</v>
      </c>
      <c r="AB15" s="81">
        <f t="shared" si="6"/>
        <v>0</v>
      </c>
      <c r="AC15" s="141">
        <v>128</v>
      </c>
      <c r="AD15" s="133">
        <v>48</v>
      </c>
      <c r="AE15" s="161">
        <f>$C32</f>
        <v>0</v>
      </c>
      <c r="AF15" s="81">
        <f t="shared" si="7"/>
        <v>0</v>
      </c>
      <c r="AG15" s="141">
        <v>151</v>
      </c>
      <c r="AH15" s="133">
        <v>56</v>
      </c>
      <c r="AI15" s="161">
        <f>$C33</f>
        <v>0</v>
      </c>
      <c r="AJ15" s="81">
        <f t="shared" si="8"/>
        <v>0</v>
      </c>
      <c r="AK15" s="151">
        <v>74</v>
      </c>
      <c r="AL15" s="128">
        <v>28</v>
      </c>
      <c r="AM15" s="161">
        <f>$C34</f>
        <v>0</v>
      </c>
      <c r="AN15" s="81">
        <f t="shared" si="9"/>
        <v>0</v>
      </c>
      <c r="AO15" s="83"/>
      <c r="AP15" s="155">
        <f t="shared" si="10"/>
        <v>0</v>
      </c>
    </row>
    <row r="16" spans="1:42" x14ac:dyDescent="0.35">
      <c r="A16" s="52">
        <v>9</v>
      </c>
      <c r="B16" s="53" t="s">
        <v>21</v>
      </c>
      <c r="C16" s="149">
        <f t="shared" si="0"/>
        <v>10</v>
      </c>
      <c r="D16" s="109">
        <v>0</v>
      </c>
      <c r="E16" s="110">
        <v>0</v>
      </c>
      <c r="F16" s="161">
        <f>$C25</f>
        <v>0</v>
      </c>
      <c r="G16" s="80">
        <f t="shared" si="1"/>
        <v>0</v>
      </c>
      <c r="H16" s="114">
        <v>0</v>
      </c>
      <c r="I16" s="119">
        <v>0</v>
      </c>
      <c r="J16" s="161">
        <f>$C26</f>
        <v>0</v>
      </c>
      <c r="K16" s="81">
        <f t="shared" si="2"/>
        <v>0</v>
      </c>
      <c r="L16" s="114">
        <v>0</v>
      </c>
      <c r="M16" s="119">
        <v>0</v>
      </c>
      <c r="N16" s="161">
        <f>$C27</f>
        <v>0</v>
      </c>
      <c r="O16" s="81">
        <f t="shared" si="3"/>
        <v>0</v>
      </c>
      <c r="P16" s="114">
        <v>0</v>
      </c>
      <c r="Q16" s="129">
        <v>0</v>
      </c>
      <c r="R16" s="161">
        <f>$C28</f>
        <v>0</v>
      </c>
      <c r="S16" s="81">
        <f t="shared" si="4"/>
        <v>0</v>
      </c>
      <c r="T16" s="82"/>
      <c r="U16" s="114">
        <v>0</v>
      </c>
      <c r="V16" s="118">
        <f>U16/10</f>
        <v>0</v>
      </c>
      <c r="W16" s="161">
        <f>$C30</f>
        <v>0</v>
      </c>
      <c r="X16" s="81">
        <f t="shared" si="5"/>
        <v>0</v>
      </c>
      <c r="Y16" s="139">
        <v>8</v>
      </c>
      <c r="Z16" s="133">
        <v>1</v>
      </c>
      <c r="AA16" s="161">
        <f>$C31</f>
        <v>0</v>
      </c>
      <c r="AB16" s="81">
        <f t="shared" si="6"/>
        <v>0</v>
      </c>
      <c r="AC16" s="139">
        <v>2</v>
      </c>
      <c r="AD16" s="144">
        <v>1</v>
      </c>
      <c r="AE16" s="161">
        <f>$C32</f>
        <v>0</v>
      </c>
      <c r="AF16" s="81">
        <f t="shared" si="7"/>
        <v>0</v>
      </c>
      <c r="AG16" s="137">
        <v>0</v>
      </c>
      <c r="AH16" s="118">
        <f>AG16/10</f>
        <v>0</v>
      </c>
      <c r="AI16" s="161">
        <f>$C33</f>
        <v>0</v>
      </c>
      <c r="AJ16" s="81">
        <f t="shared" si="8"/>
        <v>0</v>
      </c>
      <c r="AK16" s="137">
        <v>0</v>
      </c>
      <c r="AL16" s="152">
        <f>AK16/10</f>
        <v>0</v>
      </c>
      <c r="AM16" s="161">
        <f>$C34</f>
        <v>0</v>
      </c>
      <c r="AN16" s="81">
        <f t="shared" si="9"/>
        <v>0</v>
      </c>
      <c r="AO16" s="83"/>
      <c r="AP16" s="155">
        <f t="shared" si="10"/>
        <v>0</v>
      </c>
    </row>
    <row r="17" spans="1:42" ht="15" thickBot="1" x14ac:dyDescent="0.4">
      <c r="A17" s="56">
        <v>10</v>
      </c>
      <c r="B17" s="57" t="s">
        <v>17</v>
      </c>
      <c r="C17" s="158">
        <f t="shared" si="0"/>
        <v>54</v>
      </c>
      <c r="D17" s="111">
        <v>0</v>
      </c>
      <c r="E17" s="112">
        <v>0</v>
      </c>
      <c r="F17" s="162">
        <f>$C25</f>
        <v>0</v>
      </c>
      <c r="G17" s="87">
        <f t="shared" si="1"/>
        <v>0</v>
      </c>
      <c r="H17" s="120">
        <v>0</v>
      </c>
      <c r="I17" s="121">
        <v>0</v>
      </c>
      <c r="J17" s="162">
        <f>$C26</f>
        <v>0</v>
      </c>
      <c r="K17" s="88">
        <f t="shared" si="2"/>
        <v>0</v>
      </c>
      <c r="L17" s="120">
        <v>0</v>
      </c>
      <c r="M17" s="121">
        <v>0</v>
      </c>
      <c r="N17" s="162">
        <f>$C27</f>
        <v>0</v>
      </c>
      <c r="O17" s="88">
        <f t="shared" si="3"/>
        <v>0</v>
      </c>
      <c r="P17" s="130">
        <v>0</v>
      </c>
      <c r="Q17" s="131">
        <v>0</v>
      </c>
      <c r="R17" s="162">
        <f>$C28</f>
        <v>0</v>
      </c>
      <c r="S17" s="88">
        <f t="shared" si="4"/>
        <v>0</v>
      </c>
      <c r="T17" s="89"/>
      <c r="U17" s="134">
        <v>10</v>
      </c>
      <c r="V17" s="135">
        <v>5</v>
      </c>
      <c r="W17" s="162">
        <f t="shared" ref="W17" si="12">$C34</f>
        <v>0</v>
      </c>
      <c r="X17" s="88">
        <f t="shared" si="5"/>
        <v>0</v>
      </c>
      <c r="Y17" s="142">
        <v>9</v>
      </c>
      <c r="Z17" s="135">
        <v>5</v>
      </c>
      <c r="AA17" s="162">
        <f>$C31</f>
        <v>0</v>
      </c>
      <c r="AB17" s="88">
        <f t="shared" si="6"/>
        <v>0</v>
      </c>
      <c r="AC17" s="142">
        <v>14</v>
      </c>
      <c r="AD17" s="135">
        <f>AC17/2</f>
        <v>7</v>
      </c>
      <c r="AE17" s="162">
        <f>$C32</f>
        <v>0</v>
      </c>
      <c r="AF17" s="88">
        <f t="shared" si="7"/>
        <v>0</v>
      </c>
      <c r="AG17" s="142">
        <v>14</v>
      </c>
      <c r="AH17" s="135">
        <f>AG17/2</f>
        <v>7</v>
      </c>
      <c r="AI17" s="162">
        <f>$C33</f>
        <v>0</v>
      </c>
      <c r="AJ17" s="88">
        <f t="shared" si="8"/>
        <v>0</v>
      </c>
      <c r="AK17" s="153">
        <v>7</v>
      </c>
      <c r="AL17" s="154">
        <v>4</v>
      </c>
      <c r="AM17" s="162">
        <f>$C34</f>
        <v>0</v>
      </c>
      <c r="AN17" s="88">
        <f t="shared" si="9"/>
        <v>0</v>
      </c>
      <c r="AO17" s="90"/>
      <c r="AP17" s="155">
        <f t="shared" si="10"/>
        <v>0</v>
      </c>
    </row>
    <row r="21" spans="1:42" ht="15" thickBot="1" x14ac:dyDescent="0.4"/>
    <row r="22" spans="1:42" ht="29" x14ac:dyDescent="0.35">
      <c r="A22" s="73" t="s">
        <v>34</v>
      </c>
      <c r="B22" s="91"/>
      <c r="C22" s="191" t="s">
        <v>78</v>
      </c>
    </row>
    <row r="23" spans="1:42" ht="37.5" customHeight="1" x14ac:dyDescent="0.35">
      <c r="A23" s="92"/>
      <c r="B23" s="93"/>
      <c r="C23" s="185"/>
    </row>
    <row r="24" spans="1:42" ht="64.5" customHeight="1" x14ac:dyDescent="0.35">
      <c r="A24" s="94" t="s">
        <v>35</v>
      </c>
      <c r="B24" s="93"/>
      <c r="C24" s="95" t="s">
        <v>77</v>
      </c>
    </row>
    <row r="25" spans="1:42" x14ac:dyDescent="0.35">
      <c r="A25" s="92" t="s">
        <v>7</v>
      </c>
      <c r="B25" s="93" t="s">
        <v>26</v>
      </c>
      <c r="C25" s="186">
        <v>0</v>
      </c>
    </row>
    <row r="26" spans="1:42" x14ac:dyDescent="0.35">
      <c r="A26" s="92" t="s">
        <v>8</v>
      </c>
      <c r="B26" s="93" t="s">
        <v>28</v>
      </c>
      <c r="C26" s="186">
        <v>0</v>
      </c>
    </row>
    <row r="27" spans="1:42" x14ac:dyDescent="0.35">
      <c r="A27" s="92" t="s">
        <v>9</v>
      </c>
      <c r="B27" s="93" t="s">
        <v>29</v>
      </c>
      <c r="C27" s="186">
        <v>0</v>
      </c>
    </row>
    <row r="28" spans="1:42" x14ac:dyDescent="0.35">
      <c r="A28" s="92" t="s">
        <v>27</v>
      </c>
      <c r="B28" s="93" t="s">
        <v>30</v>
      </c>
      <c r="C28" s="186">
        <v>0</v>
      </c>
    </row>
    <row r="29" spans="1:42" x14ac:dyDescent="0.35">
      <c r="A29" s="94" t="s">
        <v>36</v>
      </c>
      <c r="B29" s="93"/>
      <c r="C29" s="96"/>
    </row>
    <row r="30" spans="1:42" x14ac:dyDescent="0.35">
      <c r="A30" s="92" t="s">
        <v>10</v>
      </c>
      <c r="B30" s="93" t="s">
        <v>28</v>
      </c>
      <c r="C30" s="186">
        <v>0</v>
      </c>
    </row>
    <row r="31" spans="1:42" x14ac:dyDescent="0.35">
      <c r="A31" s="92" t="s">
        <v>11</v>
      </c>
      <c r="B31" s="93" t="s">
        <v>29</v>
      </c>
      <c r="C31" s="186">
        <v>0</v>
      </c>
    </row>
    <row r="32" spans="1:42" x14ac:dyDescent="0.35">
      <c r="A32" s="92" t="s">
        <v>12</v>
      </c>
      <c r="B32" s="93" t="s">
        <v>33</v>
      </c>
      <c r="C32" s="186">
        <v>0</v>
      </c>
    </row>
    <row r="33" spans="1:3" x14ac:dyDescent="0.35">
      <c r="A33" s="92" t="s">
        <v>13</v>
      </c>
      <c r="B33" s="93" t="s">
        <v>31</v>
      </c>
      <c r="C33" s="186">
        <v>0</v>
      </c>
    </row>
    <row r="34" spans="1:3" ht="15" thickBot="1" x14ac:dyDescent="0.4">
      <c r="A34" s="97" t="s">
        <v>14</v>
      </c>
      <c r="B34" s="98" t="s">
        <v>32</v>
      </c>
      <c r="C34" s="187">
        <v>0</v>
      </c>
    </row>
  </sheetData>
  <sheetProtection algorithmName="SHA-512" hashValue="khuUPG8mPuvjp+/HdvcxUoZXSu5DwwR+BkOkl8W+GPjTwy2O7qHExg4u3rJ3dT9MyXWvh26gK6sA+3qajVXNMg==" saltValue="R9gkRAlkwnTJWzH680l9BQ==" spinCount="100000" sheet="1" objects="1" scenarios="1"/>
  <mergeCells count="9">
    <mergeCell ref="AC6:AF6"/>
    <mergeCell ref="AG6:AJ6"/>
    <mergeCell ref="AK6:AN6"/>
    <mergeCell ref="D6:G6"/>
    <mergeCell ref="H6:K6"/>
    <mergeCell ref="L6:O6"/>
    <mergeCell ref="P6:S6"/>
    <mergeCell ref="U6:X6"/>
    <mergeCell ref="Y6:A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6" workbookViewId="0">
      <selection activeCell="A17" sqref="A17"/>
    </sheetView>
  </sheetViews>
  <sheetFormatPr defaultRowHeight="14.5" x14ac:dyDescent="0.35"/>
  <cols>
    <col min="1" max="1" width="13.453125" customWidth="1"/>
    <col min="2" max="2" width="52.26953125" customWidth="1"/>
    <col min="3" max="3" width="21.453125" customWidth="1"/>
    <col min="4" max="4" width="4.26953125" customWidth="1"/>
    <col min="5" max="5" width="18" customWidth="1"/>
    <col min="6" max="6" width="21.26953125" customWidth="1"/>
    <col min="7" max="7" width="4.7265625" customWidth="1"/>
    <col min="8" max="8" width="18.81640625" customWidth="1"/>
    <col min="9" max="9" width="21.1796875" customWidth="1"/>
  </cols>
  <sheetData>
    <row r="1" spans="1:9" ht="18.5" x14ac:dyDescent="0.45">
      <c r="A1" s="26" t="s">
        <v>48</v>
      </c>
      <c r="B1" s="25" t="s">
        <v>69</v>
      </c>
    </row>
    <row r="2" spans="1:9" x14ac:dyDescent="0.35">
      <c r="A2" s="171"/>
      <c r="B2" s="172" t="s">
        <v>73</v>
      </c>
    </row>
    <row r="3" spans="1:9" x14ac:dyDescent="0.35">
      <c r="A3" s="169"/>
      <c r="B3" s="170" t="s">
        <v>72</v>
      </c>
      <c r="C3" s="23"/>
      <c r="H3" s="42"/>
      <c r="I3" s="43"/>
    </row>
    <row r="4" spans="1:9" ht="15" thickBot="1" x14ac:dyDescent="0.4"/>
    <row r="5" spans="1:9" s="1" customFormat="1" ht="79.5" customHeight="1" thickBot="1" x14ac:dyDescent="0.4">
      <c r="A5" s="21" t="s">
        <v>22</v>
      </c>
      <c r="B5" s="22" t="s">
        <v>0</v>
      </c>
      <c r="C5" s="44" t="s">
        <v>64</v>
      </c>
      <c r="D5" s="163"/>
      <c r="E5" s="41" t="s">
        <v>65</v>
      </c>
      <c r="F5" s="41" t="s">
        <v>66</v>
      </c>
      <c r="G5" s="188"/>
      <c r="H5" s="41" t="s">
        <v>67</v>
      </c>
      <c r="I5" s="40" t="s">
        <v>68</v>
      </c>
    </row>
    <row r="6" spans="1:9" x14ac:dyDescent="0.35">
      <c r="A6" s="18">
        <v>1</v>
      </c>
      <c r="B6" s="9" t="s">
        <v>2</v>
      </c>
      <c r="C6" s="36">
        <f>'A Invulblad tarieven '!H8</f>
        <v>0</v>
      </c>
      <c r="D6" s="164"/>
      <c r="E6" s="38">
        <f>'B1 Invulblad transportkosten'!AP8</f>
        <v>0</v>
      </c>
      <c r="F6" s="38">
        <f>C6+E6</f>
        <v>0</v>
      </c>
      <c r="G6" s="189"/>
      <c r="H6" s="38">
        <f>'B2 Invulblad transportkosten'!AP8</f>
        <v>0</v>
      </c>
      <c r="I6" s="39">
        <f>C6+H6</f>
        <v>0</v>
      </c>
    </row>
    <row r="7" spans="1:9" x14ac:dyDescent="0.35">
      <c r="A7" s="13">
        <v>2</v>
      </c>
      <c r="B7" s="10" t="s">
        <v>19</v>
      </c>
      <c r="C7" s="35">
        <f>'A Invulblad tarieven '!H9</f>
        <v>0</v>
      </c>
      <c r="D7" s="164"/>
      <c r="E7" s="38">
        <f>'B1 Invulblad transportkosten'!AP9</f>
        <v>0</v>
      </c>
      <c r="F7" s="38">
        <f t="shared" ref="F7:F15" si="0">C7+E7</f>
        <v>0</v>
      </c>
      <c r="G7" s="189"/>
      <c r="H7" s="38">
        <f>'B2 Invulblad transportkosten'!AP9</f>
        <v>0</v>
      </c>
      <c r="I7" s="39">
        <f t="shared" ref="I7:I15" si="1">C7+H7</f>
        <v>0</v>
      </c>
    </row>
    <row r="8" spans="1:9" x14ac:dyDescent="0.35">
      <c r="A8" s="13">
        <v>3</v>
      </c>
      <c r="B8" s="3" t="s">
        <v>5</v>
      </c>
      <c r="C8" s="35">
        <f>'A Invulblad tarieven '!H10</f>
        <v>0</v>
      </c>
      <c r="D8" s="164"/>
      <c r="E8" s="38">
        <f>'B1 Invulblad transportkosten'!AP10</f>
        <v>0</v>
      </c>
      <c r="F8" s="38">
        <f t="shared" si="0"/>
        <v>0</v>
      </c>
      <c r="G8" s="189"/>
      <c r="H8" s="38">
        <f>'B2 Invulblad transportkosten'!AP10</f>
        <v>0</v>
      </c>
      <c r="I8" s="39">
        <f t="shared" si="1"/>
        <v>0</v>
      </c>
    </row>
    <row r="9" spans="1:9" ht="72.5" x14ac:dyDescent="0.35">
      <c r="A9" s="13">
        <v>4</v>
      </c>
      <c r="B9" s="11" t="s">
        <v>16</v>
      </c>
      <c r="C9" s="35">
        <f>'A Invulblad tarieven '!H11</f>
        <v>0</v>
      </c>
      <c r="D9" s="164"/>
      <c r="E9" s="38">
        <f>'B1 Invulblad transportkosten'!AP11</f>
        <v>0</v>
      </c>
      <c r="F9" s="38">
        <f t="shared" si="0"/>
        <v>0</v>
      </c>
      <c r="G9" s="189"/>
      <c r="H9" s="38">
        <f>'B2 Invulblad transportkosten'!AP11</f>
        <v>0</v>
      </c>
      <c r="I9" s="39">
        <f t="shared" si="1"/>
        <v>0</v>
      </c>
    </row>
    <row r="10" spans="1:9" x14ac:dyDescent="0.35">
      <c r="A10" s="13">
        <v>5</v>
      </c>
      <c r="B10" s="3" t="s">
        <v>3</v>
      </c>
      <c r="C10" s="35">
        <f>'A Invulblad tarieven '!H12</f>
        <v>0</v>
      </c>
      <c r="D10" s="164"/>
      <c r="E10" s="38">
        <f>'B1 Invulblad transportkosten'!AP12</f>
        <v>0</v>
      </c>
      <c r="F10" s="38">
        <f t="shared" si="0"/>
        <v>0</v>
      </c>
      <c r="G10" s="189"/>
      <c r="H10" s="38">
        <f>'B2 Invulblad transportkosten'!AP12</f>
        <v>0</v>
      </c>
      <c r="I10" s="39">
        <f t="shared" si="1"/>
        <v>0</v>
      </c>
    </row>
    <row r="11" spans="1:9" ht="29" x14ac:dyDescent="0.35">
      <c r="A11" s="13">
        <v>6</v>
      </c>
      <c r="B11" s="11" t="s">
        <v>15</v>
      </c>
      <c r="C11" s="35">
        <f>'A Invulblad tarieven '!H13</f>
        <v>0</v>
      </c>
      <c r="D11" s="164"/>
      <c r="E11" s="38">
        <f>'B1 Invulblad transportkosten'!AP13</f>
        <v>0</v>
      </c>
      <c r="F11" s="38">
        <f t="shared" si="0"/>
        <v>0</v>
      </c>
      <c r="G11" s="189"/>
      <c r="H11" s="38">
        <f>'B2 Invulblad transportkosten'!AP13</f>
        <v>0</v>
      </c>
      <c r="I11" s="39">
        <f t="shared" si="1"/>
        <v>0</v>
      </c>
    </row>
    <row r="12" spans="1:9" x14ac:dyDescent="0.35">
      <c r="A12" s="13">
        <v>7</v>
      </c>
      <c r="B12" s="3" t="s">
        <v>20</v>
      </c>
      <c r="C12" s="35">
        <f>'A Invulblad tarieven '!H14</f>
        <v>0</v>
      </c>
      <c r="D12" s="164"/>
      <c r="E12" s="38">
        <f>'B1 Invulblad transportkosten'!AP14</f>
        <v>0</v>
      </c>
      <c r="F12" s="38">
        <f t="shared" si="0"/>
        <v>0</v>
      </c>
      <c r="G12" s="189"/>
      <c r="H12" s="38">
        <f>'B2 Invulblad transportkosten'!AP14</f>
        <v>0</v>
      </c>
      <c r="I12" s="39">
        <f t="shared" si="1"/>
        <v>0</v>
      </c>
    </row>
    <row r="13" spans="1:9" x14ac:dyDescent="0.35">
      <c r="A13" s="13">
        <v>8</v>
      </c>
      <c r="B13" s="3" t="s">
        <v>4</v>
      </c>
      <c r="C13" s="35">
        <f>'A Invulblad tarieven '!H15</f>
        <v>0</v>
      </c>
      <c r="D13" s="164"/>
      <c r="E13" s="38">
        <f>'B1 Invulblad transportkosten'!AP15</f>
        <v>0</v>
      </c>
      <c r="F13" s="38">
        <f t="shared" si="0"/>
        <v>0</v>
      </c>
      <c r="G13" s="189"/>
      <c r="H13" s="38">
        <f>'B2 Invulblad transportkosten'!AP15</f>
        <v>0</v>
      </c>
      <c r="I13" s="39">
        <f t="shared" si="1"/>
        <v>0</v>
      </c>
    </row>
    <row r="14" spans="1:9" x14ac:dyDescent="0.35">
      <c r="A14" s="13">
        <v>9</v>
      </c>
      <c r="B14" s="10" t="s">
        <v>21</v>
      </c>
      <c r="C14" s="35">
        <f>'A Invulblad tarieven '!H16</f>
        <v>0</v>
      </c>
      <c r="D14" s="164"/>
      <c r="E14" s="38">
        <f>'B1 Invulblad transportkosten'!AP16</f>
        <v>0</v>
      </c>
      <c r="F14" s="38">
        <f t="shared" si="0"/>
        <v>0</v>
      </c>
      <c r="G14" s="189"/>
      <c r="H14" s="38">
        <f>'B2 Invulblad transportkosten'!AP16</f>
        <v>0</v>
      </c>
      <c r="I14" s="39">
        <f t="shared" si="1"/>
        <v>0</v>
      </c>
    </row>
    <row r="15" spans="1:9" ht="15" thickBot="1" x14ac:dyDescent="0.4">
      <c r="A15" s="19">
        <v>10</v>
      </c>
      <c r="B15" s="12" t="s">
        <v>17</v>
      </c>
      <c r="C15" s="37">
        <f>'A Invulblad tarieven '!H17</f>
        <v>0</v>
      </c>
      <c r="D15" s="165"/>
      <c r="E15" s="33">
        <f>'B1 Invulblad transportkosten'!AP17</f>
        <v>0</v>
      </c>
      <c r="F15" s="33">
        <f t="shared" si="0"/>
        <v>0</v>
      </c>
      <c r="G15" s="190"/>
      <c r="H15" s="33">
        <f>'B2 Invulblad transportkosten'!AP17</f>
        <v>0</v>
      </c>
      <c r="I15" s="34">
        <f t="shared" si="1"/>
        <v>0</v>
      </c>
    </row>
  </sheetData>
  <sheetProtection algorithmName="SHA-512" hashValue="uEciF6lrmmdzt6cnH0WJkjcouh4Yf0nqulbeBizhioUrReYKy+/VDZCVYfpg6JxsGE9KP5/r/e7dasHwUzlePQ==" saltValue="TKPwgZ+jKpTmK2xZzSzXy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 Invulblad tarieven </vt:lpstr>
      <vt:lpstr>B1 Invulblad transportkosten</vt:lpstr>
      <vt:lpstr>B2 Invulblad transportkosten</vt:lpstr>
      <vt:lpstr>totale kosten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Rutzerveld</dc:creator>
  <cp:lastModifiedBy>Ton Daamen</cp:lastModifiedBy>
  <dcterms:created xsi:type="dcterms:W3CDTF">2018-08-28T07:36:21Z</dcterms:created>
  <dcterms:modified xsi:type="dcterms:W3CDTF">2021-07-26T12:26:07Z</dcterms:modified>
</cp:coreProperties>
</file>