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-my.sharepoint.com/personal/dirkzeverkleijj_talnet_nl/Documents/Janneke/"/>
    </mc:Choice>
  </mc:AlternateContent>
  <xr:revisionPtr revIDLastSave="11" documentId="8_{4CE15FFE-1AD2-4105-A806-C82F1492F0DF}" xr6:coauthVersionLast="44" xr6:coauthVersionMax="45" xr10:uidLastSave="{AE1636B4-0B96-474A-814C-AD9A9EC443F2}"/>
  <bookViews>
    <workbookView xWindow="-108" yWindow="-108" windowWidth="23256" windowHeight="12576" xr2:uid="{EBF17F91-D684-46C9-A65A-D6A66EA543BF}"/>
  </bookViews>
  <sheets>
    <sheet name="Levering" sheetId="1" r:id="rId1"/>
    <sheet name="Dien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G11" i="1" l="1"/>
  <c r="G43" i="1" l="1"/>
  <c r="K43" i="1" s="1"/>
  <c r="L43" i="1" s="1"/>
  <c r="G42" i="1"/>
  <c r="K42" i="1" s="1"/>
  <c r="L42" i="1" s="1"/>
  <c r="G41" i="1"/>
  <c r="K41" i="1" s="1"/>
  <c r="L41" i="1" s="1"/>
  <c r="G38" i="1"/>
  <c r="H38" i="1" s="1"/>
  <c r="G37" i="1"/>
  <c r="K37" i="1" s="1"/>
  <c r="L37" i="1" s="1"/>
  <c r="G36" i="1"/>
  <c r="K36" i="1" s="1"/>
  <c r="L36" i="1" s="1"/>
  <c r="G34" i="1"/>
  <c r="K34" i="1" s="1"/>
  <c r="L34" i="1" s="1"/>
  <c r="G32" i="1"/>
  <c r="K32" i="1" s="1"/>
  <c r="L32" i="1" s="1"/>
  <c r="G29" i="1"/>
  <c r="H29" i="1" s="1"/>
  <c r="G28" i="1"/>
  <c r="K28" i="1" s="1"/>
  <c r="L28" i="1" s="1"/>
  <c r="G27" i="1"/>
  <c r="H27" i="1" s="1"/>
  <c r="G26" i="1"/>
  <c r="K26" i="1" s="1"/>
  <c r="L26" i="1" s="1"/>
  <c r="G25" i="1"/>
  <c r="H25" i="1" s="1"/>
  <c r="G24" i="1"/>
  <c r="K24" i="1" s="1"/>
  <c r="L24" i="1" s="1"/>
  <c r="G23" i="1"/>
  <c r="H23" i="1" s="1"/>
  <c r="G21" i="1"/>
  <c r="K21" i="1" s="1"/>
  <c r="G20" i="1"/>
  <c r="H20" i="1" s="1"/>
  <c r="G19" i="1"/>
  <c r="H19" i="1" s="1"/>
  <c r="G17" i="1"/>
  <c r="K17" i="1" s="1"/>
  <c r="L17" i="1" s="1"/>
  <c r="G16" i="1"/>
  <c r="K16" i="1" s="1"/>
  <c r="L16" i="1" s="1"/>
  <c r="G15" i="1"/>
  <c r="H15" i="1" s="1"/>
  <c r="G14" i="1"/>
  <c r="K14" i="1" s="1"/>
  <c r="L14" i="1" s="1"/>
  <c r="G12" i="1"/>
  <c r="H12" i="1" s="1"/>
  <c r="K11" i="1"/>
  <c r="L11" i="1" s="1"/>
  <c r="K15" i="1" l="1"/>
  <c r="L15" i="1" s="1"/>
  <c r="H14" i="1"/>
  <c r="K19" i="1"/>
  <c r="H17" i="1"/>
  <c r="H11" i="1"/>
  <c r="K12" i="1"/>
  <c r="L12" i="1" s="1"/>
  <c r="H16" i="1"/>
  <c r="K20" i="1"/>
  <c r="H24" i="1"/>
  <c r="H26" i="1"/>
  <c r="H28" i="1"/>
  <c r="H32" i="1"/>
  <c r="H34" i="1"/>
  <c r="H36" i="1"/>
  <c r="H37" i="1"/>
  <c r="H41" i="1"/>
  <c r="H42" i="1"/>
  <c r="H43" i="1"/>
  <c r="H21" i="1"/>
  <c r="K23" i="1"/>
  <c r="L23" i="1" s="1"/>
  <c r="K25" i="1"/>
  <c r="L25" i="1" s="1"/>
  <c r="K27" i="1"/>
  <c r="L27" i="1" s="1"/>
  <c r="K29" i="1"/>
  <c r="L29" i="1" s="1"/>
  <c r="K38" i="1"/>
  <c r="L38" i="1" s="1"/>
  <c r="F12" i="2"/>
  <c r="F13" i="2"/>
  <c r="F14" i="2"/>
  <c r="F15" i="2"/>
  <c r="F16" i="2"/>
  <c r="F17" i="2"/>
  <c r="F18" i="2"/>
  <c r="F11" i="2"/>
  <c r="L45" i="1" l="1"/>
  <c r="L50" i="1" s="1"/>
  <c r="K45" i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1" i="2"/>
  <c r="I11" i="2" s="1"/>
  <c r="I19" i="2" l="1"/>
  <c r="L52" i="1" s="1"/>
  <c r="L54" i="1" l="1"/>
</calcChain>
</file>

<file path=xl/sharedStrings.xml><?xml version="1.0" encoding="utf-8"?>
<sst xmlns="http://schemas.openxmlformats.org/spreadsheetml/2006/main" count="106" uniqueCount="98">
  <si>
    <t>ROC van Amsterdam en ROC van Flevoland</t>
  </si>
  <si>
    <t>INSCHRIJFBILJET Dienstverleningspartner ICT</t>
  </si>
  <si>
    <t>zie ook diensten</t>
  </si>
  <si>
    <t>Inschrijver dient alle gele cellen in te vullen! Tevens rechtsgeldige ondertekening</t>
  </si>
  <si>
    <t>Naam Inschrijver</t>
  </si>
  <si>
    <t>Omrekenfactor dollar</t>
  </si>
  <si>
    <t>Naam</t>
  </si>
  <si>
    <t>Artikelnummer</t>
  </si>
  <si>
    <t>Listprijs Cisco $</t>
  </si>
  <si>
    <t>omrekenprijs</t>
  </si>
  <si>
    <t>Aantal</t>
  </si>
  <si>
    <t>Totaal excl. BTW</t>
  </si>
  <si>
    <t>Totaal incl. BTW</t>
  </si>
  <si>
    <t>Cisco 48P 2960x Switch incl STACK</t>
  </si>
  <si>
    <t>WS-C2960X-48FPD-L</t>
  </si>
  <si>
    <t>Stacking module</t>
  </si>
  <si>
    <t>Cisco 3850 Switch incl Enterprise lic, 10Gig module dual Powersupply</t>
  </si>
  <si>
    <t>WS-C3850-48F-E</t>
  </si>
  <si>
    <t>C3850-NM-4-10G</t>
  </si>
  <si>
    <t>Enterprise licentie (L-C3850-48-S-E)</t>
  </si>
  <si>
    <t>Redundant voeding ( PWR-C1-1100WAC)</t>
  </si>
  <si>
    <t>Core/Distributie laag</t>
  </si>
  <si>
    <t>WiFi</t>
  </si>
  <si>
    <t>incl btw</t>
  </si>
  <si>
    <t>* Alle aangeboden hardware is 100% werkend (zonder functieverlies) in onze omgeving, waarin Cisco procollen en beheerstools worden gebruikt.</t>
  </si>
  <si>
    <t>Rechtsgeldige ondertekening</t>
  </si>
  <si>
    <t>naam ondertekenaar</t>
  </si>
  <si>
    <t>Functie ondertekenaar</t>
  </si>
  <si>
    <t>Datum ondertekening</t>
  </si>
  <si>
    <t>zie ook levering</t>
  </si>
  <si>
    <t>Soort (alle verrichtingen zijn optioneel)</t>
  </si>
  <si>
    <t>Uurtarief / opdrachttarief</t>
  </si>
  <si>
    <t>Fictief aantal</t>
  </si>
  <si>
    <t>totaal ex btw</t>
  </si>
  <si>
    <t>totaal inclusief btw</t>
  </si>
  <si>
    <t>Halfjaarlijkse check netwerk (opdracht)</t>
  </si>
  <si>
    <t>Verrichten metingen op een locatie (uur)</t>
  </si>
  <si>
    <t>Montagewerkzaamheden (boren, schroeven en dergelijke) (uur)</t>
  </si>
  <si>
    <t>Montagewerkzaamheden (aansluiten en testen netwerkhardware)</t>
  </si>
  <si>
    <t>Projectleider (namens ROC op locatie)</t>
  </si>
  <si>
    <t>Advisering (beleidsmatig)</t>
  </si>
  <si>
    <t>Advisering en ontwerp</t>
  </si>
  <si>
    <t>Ontwerp (uur)</t>
  </si>
  <si>
    <t>Inschrijfsom Diensten</t>
  </si>
  <si>
    <t>Klimmaterialen en hoogwerkers en dergelijke worden op offertebasis uitgevraagd en dienen marktconform te zijn.</t>
  </si>
  <si>
    <t>DIENSTEN</t>
  </si>
  <si>
    <t>rekenfactor ivm levering grootte</t>
  </si>
  <si>
    <t>Levering TOTAAL (fictief)</t>
  </si>
  <si>
    <t>Diensten totaal fictief</t>
  </si>
  <si>
    <t>LEVERING</t>
  </si>
  <si>
    <t>CGPL 08-05-2020</t>
  </si>
  <si>
    <t>Inschrijfsom</t>
  </si>
  <si>
    <t>C2960X-STACK</t>
  </si>
  <si>
    <t>Catalyst 9300 48 POE+ Dual PWR</t>
  </si>
  <si>
    <t>C9300-48P-A</t>
  </si>
  <si>
    <t>Catalyst 9300 redundant Power Supply</t>
  </si>
  <si>
    <t>PWR-C1-715WAC/2</t>
  </si>
  <si>
    <t>Catalyst 9300 Network Module</t>
  </si>
  <si>
    <t>C9300-NM-8X</t>
  </si>
  <si>
    <t>Catalyst 9400 Series 7 Slots</t>
  </si>
  <si>
    <t>C9407R</t>
  </si>
  <si>
    <t>Catalyst 9400 Series 10 Slots</t>
  </si>
  <si>
    <t>C9410R</t>
  </si>
  <si>
    <t>Catalyst 9400 Power Supply</t>
  </si>
  <si>
    <t>C9400-PWR-3200AC</t>
  </si>
  <si>
    <t>Catalyst 9400 Supervisor Engine</t>
  </si>
  <si>
    <t>C9400-SUP-1</t>
  </si>
  <si>
    <t>C9400-SUP-1XL</t>
  </si>
  <si>
    <t>Catalyst 9400 48-Port PoE 802.3at / UPOE+ 10/100/1000(RJ45)</t>
  </si>
  <si>
    <t>C9400-LC-48H</t>
  </si>
  <si>
    <t>Catalyst 9400 10GbE (SFP+)</t>
  </si>
  <si>
    <t>C9400-LC-24XS</t>
  </si>
  <si>
    <t>Catalyst C9500 Serie</t>
  </si>
  <si>
    <t>C9500-48YA4C-A</t>
  </si>
  <si>
    <t>ASR Router</t>
  </si>
  <si>
    <t>ASR-1001-X</t>
  </si>
  <si>
    <t>Catalyst 6500E Serie</t>
  </si>
  <si>
    <t>WS-C6509-E</t>
  </si>
  <si>
    <t>Catalyst 6500E Supervisor Engine</t>
  </si>
  <si>
    <t>VS-S2T-10G-XL</t>
  </si>
  <si>
    <t>Catalyst 6800 8 Port 10Ge</t>
  </si>
  <si>
    <t>C6800-8P10G-XL</t>
  </si>
  <si>
    <t>Cisco AP2800 Serie  Interne Antenna</t>
  </si>
  <si>
    <t>AIR-AP2802I-E-K9</t>
  </si>
  <si>
    <t>Cisco AP3800 Serie  Interne Antenna</t>
  </si>
  <si>
    <t>AIR-AP3802I-E-K9</t>
  </si>
  <si>
    <t>Cisco Wireless Controller (hardware only)</t>
  </si>
  <si>
    <t>C9800-80-K9</t>
  </si>
  <si>
    <t>Hoofdregel is dat de geboden korting op het hoofd component ook minimaal moet gelden voor de bijbehorende accessoires, lijnkaarten, software etc.</t>
  </si>
  <si>
    <t>Totaal incl btw</t>
  </si>
  <si>
    <t>Stuksprijs $</t>
  </si>
  <si>
    <t>Alle tarieven zijn inclusief alle kosten zoals onder andere; reisuren, reis- en verblijfskosten, eventueel transport enzovoort.</t>
  </si>
  <si>
    <t>Alle ingevulde bedragen dienen realistisch en marktconform te zijn.</t>
  </si>
  <si>
    <t xml:space="preserve">In het prijzenblad is er geen rekening gehouden met de benodigde licenties en accesoires. Dit verschilt per inzet en configuratie. </t>
  </si>
  <si>
    <r>
      <t>Grondslag voor de samenwerking is de korting op de Cisco listprijs per productgroep.</t>
    </r>
    <r>
      <rPr>
        <strike/>
        <sz val="11"/>
        <color rgb="FFFF0000"/>
        <rFont val="Calibri"/>
        <family val="2"/>
        <scheme val="minor"/>
      </rPr>
      <t>, daarnaast voor eventuele alternatieven geldt;  een vaste prijs voor het eerste jaar.</t>
    </r>
  </si>
  <si>
    <t>BTW</t>
  </si>
  <si>
    <r>
      <t xml:space="preserve">De genoemde aantallen zijn fictief. Bestellingen gaan altijd op offertebasis. </t>
    </r>
    <r>
      <rPr>
        <sz val="11"/>
        <color rgb="FFFF0000"/>
        <rFont val="Calibri"/>
        <family val="2"/>
        <scheme val="minor"/>
      </rPr>
      <t>Mogelijk worden ook andere merken uitgevraagd in de uitvoering.</t>
    </r>
  </si>
  <si>
    <t>Korting op listprice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</si>
</sst>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$-409]* #,##0.00_ ;_-[$$-409]* \-#,##0.00\ ;_-[$$-409]* &quot;-&quot;??_ ;_-@_ "/>
    <numFmt numFmtId="165" formatCode="_ &quot;€&quot;\ * #,##0.0000000_ ;_ &quot;€&quot;\ * \-#,##0.0000000_ ;_ &quot;€&quot;\ * &quot;-&quot;??_ ;_ @_ "/>
    <numFmt numFmtId="166" formatCode="_ [$€-2]\ * #,##0.00_ ;_ [$€-2]\ * \-#,##0.00_ ;_ [$€-2]\ * &quot;-&quot;??_ ;_ @_ "/>
    <numFmt numFmtId="167" formatCode="[$$-409]#,##0.00"/>
    <numFmt numFmtId="168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44" fontId="0" fillId="0" borderId="0" xfId="1" applyFont="1" applyProtection="1"/>
    <xf numFmtId="0" fontId="2" fillId="0" borderId="0" xfId="0" applyFont="1" applyProtection="1"/>
    <xf numFmtId="0" fontId="7" fillId="0" borderId="0" xfId="3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/>
    <xf numFmtId="0" fontId="3" fillId="2" borderId="4" xfId="0" applyFont="1" applyFill="1" applyBorder="1" applyAlignment="1" applyProtection="1"/>
    <xf numFmtId="0" fontId="3" fillId="0" borderId="0" xfId="0" applyFont="1" applyProtection="1"/>
    <xf numFmtId="0" fontId="3" fillId="0" borderId="5" xfId="0" applyFont="1" applyBorder="1" applyProtection="1"/>
    <xf numFmtId="0" fontId="3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9" fontId="0" fillId="0" borderId="0" xfId="0" applyNumberFormat="1" applyAlignment="1" applyProtection="1">
      <alignment horizontal="center"/>
    </xf>
    <xf numFmtId="0" fontId="2" fillId="0" borderId="1" xfId="0" applyFont="1" applyBorder="1" applyProtection="1"/>
    <xf numFmtId="0" fontId="0" fillId="0" borderId="1" xfId="0" applyBorder="1" applyAlignment="1" applyProtection="1">
      <alignment wrapText="1"/>
    </xf>
    <xf numFmtId="0" fontId="4" fillId="0" borderId="1" xfId="0" applyFont="1" applyBorder="1" applyProtection="1"/>
    <xf numFmtId="44" fontId="4" fillId="0" borderId="1" xfId="1" applyFont="1" applyBorder="1" applyProtection="1"/>
    <xf numFmtId="0" fontId="4" fillId="0" borderId="1" xfId="0" applyFont="1" applyBorder="1" applyAlignment="1" applyProtection="1">
      <alignment wrapText="1"/>
    </xf>
    <xf numFmtId="166" fontId="4" fillId="2" borderId="1" xfId="0" applyNumberFormat="1" applyFont="1" applyFill="1" applyBorder="1" applyProtection="1">
      <protection locked="0"/>
    </xf>
    <xf numFmtId="166" fontId="4" fillId="2" borderId="1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165" fontId="0" fillId="0" borderId="0" xfId="1" applyNumberFormat="1" applyFont="1" applyProtection="1"/>
    <xf numFmtId="44" fontId="0" fillId="0" borderId="0" xfId="1" applyFont="1" applyAlignment="1" applyProtection="1">
      <alignment wrapText="1"/>
    </xf>
    <xf numFmtId="0" fontId="2" fillId="0" borderId="1" xfId="0" applyFont="1" applyFill="1" applyBorder="1" applyProtection="1"/>
    <xf numFmtId="44" fontId="0" fillId="0" borderId="1" xfId="0" applyNumberFormat="1" applyBorder="1" applyProtection="1"/>
    <xf numFmtId="0" fontId="2" fillId="0" borderId="1" xfId="0" applyFont="1" applyBorder="1" applyAlignment="1" applyProtection="1">
      <alignment wrapText="1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7" fillId="0" borderId="0" xfId="3" applyFont="1" applyProtection="1"/>
    <xf numFmtId="14" fontId="0" fillId="0" borderId="0" xfId="0" applyNumberFormat="1" applyFont="1" applyAlignment="1" applyProtection="1">
      <alignment horizontal="left"/>
    </xf>
    <xf numFmtId="14" fontId="0" fillId="0" borderId="0" xfId="0" applyNumberFormat="1" applyFo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0" fontId="0" fillId="0" borderId="0" xfId="0" applyFont="1" applyFill="1" applyBorder="1" applyAlignment="1" applyProtection="1">
      <alignment horizontal="center"/>
    </xf>
    <xf numFmtId="9" fontId="0" fillId="0" borderId="0" xfId="0" applyNumberFormat="1" applyFont="1" applyAlignment="1" applyProtection="1">
      <alignment horizontal="center"/>
      <protection locked="0"/>
    </xf>
    <xf numFmtId="167" fontId="8" fillId="0" borderId="1" xfId="0" applyNumberFormat="1" applyFont="1" applyFill="1" applyBorder="1" applyProtection="1"/>
    <xf numFmtId="9" fontId="8" fillId="2" borderId="1" xfId="2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vertical="center"/>
    </xf>
    <xf numFmtId="9" fontId="8" fillId="0" borderId="29" xfId="2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0" fillId="0" borderId="21" xfId="0" applyFont="1" applyBorder="1" applyProtection="1"/>
    <xf numFmtId="0" fontId="0" fillId="0" borderId="14" xfId="0" applyFont="1" applyBorder="1" applyProtection="1"/>
    <xf numFmtId="0" fontId="0" fillId="0" borderId="23" xfId="0" applyFont="1" applyBorder="1" applyProtection="1"/>
    <xf numFmtId="0" fontId="0" fillId="0" borderId="25" xfId="0" applyFont="1" applyBorder="1" applyProtection="1"/>
    <xf numFmtId="44" fontId="5" fillId="0" borderId="1" xfId="1" applyFont="1" applyFill="1" applyBorder="1" applyProtection="1"/>
    <xf numFmtId="44" fontId="5" fillId="4" borderId="1" xfId="1" applyFont="1" applyFill="1" applyBorder="1" applyProtection="1"/>
    <xf numFmtId="44" fontId="5" fillId="0" borderId="5" xfId="1" applyFont="1" applyBorder="1" applyProtection="1"/>
    <xf numFmtId="0" fontId="5" fillId="0" borderId="0" xfId="0" applyFont="1" applyProtection="1"/>
    <xf numFmtId="44" fontId="5" fillId="0" borderId="5" xfId="1" applyFont="1" applyFill="1" applyBorder="1" applyProtection="1"/>
    <xf numFmtId="0" fontId="5" fillId="0" borderId="0" xfId="0" applyFont="1" applyFill="1" applyProtection="1"/>
    <xf numFmtId="167" fontId="5" fillId="0" borderId="1" xfId="0" applyNumberFormat="1" applyFont="1" applyFill="1" applyBorder="1" applyProtection="1"/>
    <xf numFmtId="9" fontId="5" fillId="0" borderId="1" xfId="2" applyFont="1" applyFill="1" applyBorder="1" applyAlignment="1" applyProtection="1">
      <alignment horizontal="center"/>
    </xf>
    <xf numFmtId="9" fontId="5" fillId="2" borderId="1" xfId="2" applyFont="1" applyFill="1" applyBorder="1" applyAlignment="1" applyProtection="1">
      <alignment horizontal="center"/>
      <protection locked="0"/>
    </xf>
    <xf numFmtId="9" fontId="5" fillId="2" borderId="1" xfId="2" applyFont="1" applyFill="1" applyBorder="1" applyProtection="1"/>
    <xf numFmtId="9" fontId="5" fillId="2" borderId="0" xfId="2" applyFont="1" applyFill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44" fontId="5" fillId="0" borderId="0" xfId="1" applyFont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44" fontId="5" fillId="0" borderId="0" xfId="1" applyFont="1" applyProtection="1"/>
    <xf numFmtId="44" fontId="0" fillId="0" borderId="10" xfId="0" applyNumberFormat="1" applyFont="1" applyBorder="1" applyProtection="1"/>
    <xf numFmtId="0" fontId="6" fillId="0" borderId="10" xfId="0" applyFont="1" applyBorder="1" applyProtection="1"/>
    <xf numFmtId="0" fontId="0" fillId="0" borderId="0" xfId="0" applyFill="1" applyBorder="1" applyProtection="1">
      <protection locked="0"/>
    </xf>
    <xf numFmtId="0" fontId="5" fillId="0" borderId="0" xfId="0" applyFont="1" applyFill="1" applyBorder="1" applyAlignment="1" applyProtection="1">
      <alignment wrapText="1"/>
    </xf>
    <xf numFmtId="166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wrapText="1"/>
    </xf>
    <xf numFmtId="44" fontId="10" fillId="0" borderId="0" xfId="1" applyFont="1" applyBorder="1" applyAlignment="1" applyProtection="1"/>
    <xf numFmtId="44" fontId="10" fillId="0" borderId="32" xfId="1" applyFont="1" applyBorder="1" applyAlignment="1" applyProtection="1"/>
    <xf numFmtId="9" fontId="0" fillId="0" borderId="0" xfId="0" applyNumberFormat="1" applyFont="1" applyProtection="1"/>
    <xf numFmtId="0" fontId="5" fillId="0" borderId="10" xfId="0" applyFont="1" applyBorder="1" applyAlignment="1" applyProtection="1">
      <alignment wrapText="1"/>
    </xf>
    <xf numFmtId="166" fontId="10" fillId="0" borderId="10" xfId="0" applyNumberFormat="1" applyFont="1" applyBorder="1" applyProtection="1"/>
    <xf numFmtId="0" fontId="5" fillId="6" borderId="1" xfId="0" applyFont="1" applyFill="1" applyBorder="1" applyAlignment="1" applyProtection="1">
      <alignment wrapText="1"/>
    </xf>
    <xf numFmtId="167" fontId="8" fillId="6" borderId="1" xfId="0" applyNumberFormat="1" applyFont="1" applyFill="1" applyBorder="1" applyProtection="1"/>
    <xf numFmtId="0" fontId="8" fillId="6" borderId="1" xfId="0" applyFont="1" applyFill="1" applyBorder="1" applyProtection="1"/>
    <xf numFmtId="0" fontId="8" fillId="0" borderId="1" xfId="0" applyFont="1" applyFill="1" applyBorder="1" applyProtection="1"/>
    <xf numFmtId="0" fontId="8" fillId="6" borderId="1" xfId="0" applyFont="1" applyFill="1" applyBorder="1" applyAlignment="1" applyProtection="1">
      <alignment wrapText="1"/>
    </xf>
    <xf numFmtId="0" fontId="8" fillId="6" borderId="1" xfId="0" applyFont="1" applyFill="1" applyBorder="1" applyAlignment="1" applyProtection="1">
      <alignment vertical="center"/>
    </xf>
    <xf numFmtId="167" fontId="8" fillId="6" borderId="1" xfId="0" applyNumberFormat="1" applyFont="1" applyFill="1" applyBorder="1" applyAlignment="1" applyProtection="1">
      <alignment vertical="center"/>
    </xf>
    <xf numFmtId="167" fontId="5" fillId="6" borderId="1" xfId="0" applyNumberFormat="1" applyFont="1" applyFill="1" applyBorder="1" applyProtection="1"/>
    <xf numFmtId="0" fontId="8" fillId="6" borderId="30" xfId="0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Protection="1"/>
    <xf numFmtId="168" fontId="12" fillId="0" borderId="1" xfId="4" applyNumberFormat="1" applyFont="1" applyBorder="1" applyProtection="1"/>
    <xf numFmtId="44" fontId="0" fillId="0" borderId="29" xfId="0" applyNumberFormat="1" applyBorder="1" applyProtection="1"/>
    <xf numFmtId="44" fontId="0" fillId="0" borderId="10" xfId="0" applyNumberFormat="1" applyBorder="1" applyProtection="1"/>
    <xf numFmtId="164" fontId="5" fillId="0" borderId="1" xfId="1" applyNumberFormat="1" applyFont="1" applyFill="1" applyBorder="1" applyProtection="1"/>
    <xf numFmtId="0" fontId="5" fillId="0" borderId="0" xfId="0" applyFont="1" applyBorder="1" applyAlignment="1" applyProtection="1">
      <alignment vertical="top"/>
    </xf>
    <xf numFmtId="0" fontId="5" fillId="0" borderId="33" xfId="0" applyFont="1" applyBorder="1" applyProtection="1"/>
    <xf numFmtId="44" fontId="5" fillId="3" borderId="31" xfId="1" applyFont="1" applyFill="1" applyBorder="1" applyProtection="1"/>
    <xf numFmtId="166" fontId="5" fillId="3" borderId="31" xfId="1" applyNumberFormat="1" applyFont="1" applyFill="1" applyBorder="1" applyProtection="1"/>
    <xf numFmtId="0" fontId="2" fillId="0" borderId="34" xfId="0" applyFont="1" applyBorder="1" applyProtection="1"/>
    <xf numFmtId="0" fontId="2" fillId="0" borderId="35" xfId="0" applyFont="1" applyBorder="1" applyProtection="1"/>
    <xf numFmtId="164" fontId="2" fillId="0" borderId="35" xfId="0" applyNumberFormat="1" applyFont="1" applyBorder="1" applyProtection="1"/>
    <xf numFmtId="0" fontId="2" fillId="0" borderId="35" xfId="0" applyFont="1" applyBorder="1" applyAlignment="1" applyProtection="1">
      <alignment horizontal="center"/>
    </xf>
    <xf numFmtId="44" fontId="2" fillId="0" borderId="35" xfId="1" applyFont="1" applyBorder="1" applyProtection="1"/>
    <xf numFmtId="0" fontId="2" fillId="0" borderId="36" xfId="0" applyFont="1" applyBorder="1" applyProtection="1"/>
    <xf numFmtId="0" fontId="5" fillId="6" borderId="37" xfId="0" applyFont="1" applyFill="1" applyBorder="1" applyAlignment="1" applyProtection="1">
      <alignment wrapText="1"/>
    </xf>
    <xf numFmtId="166" fontId="5" fillId="5" borderId="38" xfId="1" applyNumberFormat="1" applyFont="1" applyFill="1" applyBorder="1" applyProtection="1"/>
    <xf numFmtId="0" fontId="5" fillId="0" borderId="37" xfId="0" applyFont="1" applyBorder="1" applyAlignment="1" applyProtection="1">
      <alignment wrapText="1"/>
    </xf>
    <xf numFmtId="44" fontId="5" fillId="0" borderId="38" xfId="1" applyFont="1" applyBorder="1" applyProtection="1"/>
    <xf numFmtId="0" fontId="5" fillId="0" borderId="14" xfId="0" applyFont="1" applyBorder="1" applyProtection="1"/>
    <xf numFmtId="167" fontId="5" fillId="0" borderId="0" xfId="0" applyNumberFormat="1" applyFont="1" applyFill="1" applyBorder="1" applyProtection="1"/>
    <xf numFmtId="0" fontId="5" fillId="6" borderId="0" xfId="0" applyFont="1" applyFill="1" applyBorder="1" applyAlignment="1" applyProtection="1">
      <alignment vertical="center" wrapText="1"/>
    </xf>
    <xf numFmtId="0" fontId="5" fillId="6" borderId="37" xfId="0" applyFont="1" applyFill="1" applyBorder="1" applyProtection="1"/>
    <xf numFmtId="0" fontId="5" fillId="0" borderId="39" xfId="0" applyFont="1" applyFill="1" applyBorder="1" applyProtection="1"/>
    <xf numFmtId="0" fontId="8" fillId="0" borderId="40" xfId="0" applyFont="1" applyBorder="1" applyAlignment="1" applyProtection="1">
      <alignment vertical="center"/>
    </xf>
    <xf numFmtId="167" fontId="5" fillId="0" borderId="41" xfId="0" applyNumberFormat="1" applyFont="1" applyFill="1" applyBorder="1" applyProtection="1"/>
    <xf numFmtId="44" fontId="5" fillId="0" borderId="41" xfId="1" applyFont="1" applyFill="1" applyBorder="1" applyProtection="1"/>
    <xf numFmtId="0" fontId="5" fillId="0" borderId="17" xfId="0" applyFont="1" applyBorder="1" applyProtection="1"/>
    <xf numFmtId="0" fontId="5" fillId="0" borderId="42" xfId="0" applyFont="1" applyFill="1" applyBorder="1" applyAlignment="1" applyProtection="1">
      <alignment horizontal="center"/>
    </xf>
    <xf numFmtId="44" fontId="5" fillId="0" borderId="43" xfId="1" applyFont="1" applyBorder="1" applyProtection="1"/>
    <xf numFmtId="44" fontId="5" fillId="0" borderId="44" xfId="1" applyFont="1" applyBorder="1" applyProtection="1"/>
    <xf numFmtId="0" fontId="13" fillId="0" borderId="1" xfId="0" applyFont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1" fontId="0" fillId="0" borderId="0" xfId="0" applyNumberFormat="1" applyFont="1" applyProtection="1"/>
    <xf numFmtId="0" fontId="11" fillId="0" borderId="0" xfId="0" applyFont="1" applyFill="1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48" xfId="0" applyBorder="1" applyProtection="1"/>
    <xf numFmtId="0" fontId="14" fillId="0" borderId="0" xfId="0" applyFont="1" applyBorder="1" applyProtection="1"/>
    <xf numFmtId="9" fontId="8" fillId="0" borderId="1" xfId="2" applyFont="1" applyFill="1" applyBorder="1" applyAlignment="1" applyProtection="1">
      <alignment horizontal="center"/>
    </xf>
    <xf numFmtId="0" fontId="0" fillId="2" borderId="11" xfId="0" applyFont="1" applyFill="1" applyBorder="1" applyAlignment="1" applyProtection="1">
      <alignment horizontal="left" vertical="top"/>
      <protection locked="0"/>
    </xf>
    <xf numFmtId="0" fontId="0" fillId="2" borderId="12" xfId="0" applyFont="1" applyFill="1" applyBorder="1" applyAlignment="1" applyProtection="1">
      <alignment horizontal="left" vertical="top"/>
      <protection locked="0"/>
    </xf>
    <xf numFmtId="0" fontId="0" fillId="2" borderId="13" xfId="0" applyFont="1" applyFill="1" applyBorder="1" applyAlignment="1" applyProtection="1">
      <alignment horizontal="left" vertical="top"/>
      <protection locked="0"/>
    </xf>
    <xf numFmtId="0" fontId="0" fillId="2" borderId="14" xfId="0" applyFont="1" applyFill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 applyProtection="1">
      <alignment horizontal="left" vertical="top"/>
      <protection locked="0"/>
    </xf>
    <xf numFmtId="0" fontId="0" fillId="2" borderId="15" xfId="0" applyFont="1" applyFill="1" applyBorder="1" applyAlignment="1" applyProtection="1">
      <alignment horizontal="left" vertical="top"/>
      <protection locked="0"/>
    </xf>
    <xf numFmtId="0" fontId="0" fillId="2" borderId="16" xfId="0" applyFont="1" applyFill="1" applyBorder="1" applyAlignment="1" applyProtection="1">
      <alignment horizontal="left" vertical="top"/>
      <protection locked="0"/>
    </xf>
    <xf numFmtId="0" fontId="0" fillId="2" borderId="17" xfId="0" applyFont="1" applyFill="1" applyBorder="1" applyAlignment="1" applyProtection="1">
      <alignment horizontal="left" vertical="top"/>
      <protection locked="0"/>
    </xf>
    <xf numFmtId="0" fontId="0" fillId="2" borderId="18" xfId="0" applyFont="1" applyFill="1" applyBorder="1" applyAlignment="1" applyProtection="1">
      <alignment horizontal="left" vertical="top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20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27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24" xfId="0" applyFont="1" applyFill="1" applyBorder="1" applyAlignment="1" applyProtection="1">
      <alignment horizontal="center"/>
      <protection locked="0"/>
    </xf>
    <xf numFmtId="0" fontId="0" fillId="2" borderId="28" xfId="0" applyFont="1" applyFill="1" applyBorder="1" applyAlignment="1" applyProtection="1">
      <alignment horizontal="center"/>
      <protection locked="0"/>
    </xf>
    <xf numFmtId="0" fontId="0" fillId="2" borderId="26" xfId="0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top"/>
    </xf>
    <xf numFmtId="0" fontId="0" fillId="2" borderId="12" xfId="0" applyFill="1" applyBorder="1" applyAlignment="1" applyProtection="1">
      <alignment horizontal="left" vertical="top"/>
    </xf>
    <xf numFmtId="0" fontId="0" fillId="2" borderId="13" xfId="0" applyFill="1" applyBorder="1" applyAlignment="1" applyProtection="1">
      <alignment horizontal="left" vertical="top"/>
    </xf>
    <xf numFmtId="0" fontId="0" fillId="2" borderId="14" xfId="0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top"/>
    </xf>
    <xf numFmtId="0" fontId="0" fillId="2" borderId="15" xfId="0" applyFill="1" applyBorder="1" applyAlignment="1" applyProtection="1">
      <alignment horizontal="left" vertical="top"/>
    </xf>
    <xf numFmtId="0" fontId="0" fillId="2" borderId="16" xfId="0" applyFill="1" applyBorder="1" applyAlignment="1" applyProtection="1">
      <alignment horizontal="left" vertical="top"/>
    </xf>
    <xf numFmtId="0" fontId="0" fillId="2" borderId="17" xfId="0" applyFill="1" applyBorder="1" applyAlignment="1" applyProtection="1">
      <alignment horizontal="left" vertical="top"/>
    </xf>
    <xf numFmtId="0" fontId="0" fillId="2" borderId="18" xfId="0" applyFill="1" applyBorder="1" applyAlignment="1" applyProtection="1">
      <alignment horizontal="left" vertical="top"/>
    </xf>
    <xf numFmtId="0" fontId="0" fillId="2" borderId="27" xfId="0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0" borderId="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2" borderId="28" xfId="0" applyFill="1" applyBorder="1" applyAlignment="1" applyProtection="1">
      <alignment horizontal="left" vertical="top"/>
      <protection locked="0"/>
    </xf>
    <xf numFmtId="0" fontId="0" fillId="0" borderId="2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166" fontId="5" fillId="0" borderId="38" xfId="1" applyNumberFormat="1" applyFont="1" applyFill="1" applyBorder="1" applyProtection="1"/>
  </cellXfs>
  <cellStyles count="5">
    <cellStyle name="Hyperlink" xfId="3" builtinId="8"/>
    <cellStyle name="Komma" xfId="4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EB0C-9F80-45BE-811E-BE529E36BD3D}">
  <dimension ref="A1:O61"/>
  <sheetViews>
    <sheetView tabSelected="1" zoomScale="85" zoomScaleNormal="85" workbookViewId="0">
      <selection activeCell="B8" sqref="B8:D8"/>
    </sheetView>
  </sheetViews>
  <sheetFormatPr defaultColWidth="8.88671875" defaultRowHeight="14.4" x14ac:dyDescent="0.3"/>
  <cols>
    <col min="1" max="1" width="18.5546875" style="30" customWidth="1"/>
    <col min="2" max="2" width="4.5546875" style="30" customWidth="1"/>
    <col min="3" max="3" width="34.5546875" style="30" bestFit="1" customWidth="1"/>
    <col min="4" max="4" width="39.109375" style="30" bestFit="1" customWidth="1"/>
    <col min="5" max="5" width="19.5546875" style="30" customWidth="1"/>
    <col min="6" max="6" width="25.44140625" style="31" customWidth="1"/>
    <col min="7" max="7" width="21.44140625" style="30" bestFit="1" customWidth="1"/>
    <col min="8" max="8" width="19.109375" style="3" customWidth="1"/>
    <col min="9" max="9" width="17.44140625" style="30" hidden="1" customWidth="1"/>
    <col min="10" max="10" width="18.44140625" style="31" customWidth="1"/>
    <col min="11" max="11" width="17.44140625" style="30" customWidth="1"/>
    <col min="12" max="12" width="23" style="30" customWidth="1"/>
    <col min="13" max="13" width="8.88671875" style="30"/>
    <col min="14" max="14" width="9.6640625" style="30" bestFit="1" customWidth="1"/>
    <col min="15" max="16384" width="8.88671875" style="30"/>
  </cols>
  <sheetData>
    <row r="1" spans="1:13" x14ac:dyDescent="0.3">
      <c r="A1" s="4" t="s">
        <v>0</v>
      </c>
    </row>
    <row r="2" spans="1:13" x14ac:dyDescent="0.3">
      <c r="A2" s="30" t="s">
        <v>1</v>
      </c>
    </row>
    <row r="3" spans="1:13" x14ac:dyDescent="0.3">
      <c r="A3" s="32" t="s">
        <v>2</v>
      </c>
    </row>
    <row r="4" spans="1:13" x14ac:dyDescent="0.3">
      <c r="A4" s="33">
        <v>44098</v>
      </c>
    </row>
    <row r="5" spans="1:13" ht="15" thickBot="1" x14ac:dyDescent="0.35">
      <c r="A5" s="34"/>
    </row>
    <row r="6" spans="1:13" ht="15" thickBot="1" x14ac:dyDescent="0.35">
      <c r="A6" s="8" t="s">
        <v>3</v>
      </c>
      <c r="B6" s="9"/>
      <c r="C6" s="9"/>
      <c r="D6" s="10"/>
      <c r="E6" s="23"/>
      <c r="F6" s="24"/>
      <c r="G6" s="3"/>
      <c r="I6" s="3"/>
      <c r="J6" s="35"/>
      <c r="K6" s="3"/>
    </row>
    <row r="7" spans="1:13" ht="15" thickBot="1" x14ac:dyDescent="0.35">
      <c r="A7" s="11"/>
      <c r="E7" s="36"/>
      <c r="F7" s="35"/>
      <c r="G7" s="3"/>
      <c r="I7" s="3"/>
      <c r="J7" s="35"/>
      <c r="K7" s="3"/>
    </row>
    <row r="8" spans="1:13" ht="15" thickBot="1" x14ac:dyDescent="0.35">
      <c r="A8" s="12" t="s">
        <v>4</v>
      </c>
      <c r="B8" s="142"/>
      <c r="C8" s="143"/>
      <c r="D8" s="144"/>
      <c r="E8" s="37"/>
      <c r="F8" s="37"/>
      <c r="G8" s="25">
        <v>0.90244559999999996</v>
      </c>
      <c r="I8" s="3"/>
      <c r="J8" s="35"/>
      <c r="K8" s="3"/>
      <c r="L8" s="38">
        <v>0.21</v>
      </c>
    </row>
    <row r="9" spans="1:13" ht="15" thickBot="1" x14ac:dyDescent="0.35">
      <c r="A9" s="13"/>
      <c r="B9" s="37"/>
      <c r="C9" s="37"/>
      <c r="D9" s="37"/>
      <c r="E9" s="37" t="s">
        <v>50</v>
      </c>
      <c r="F9" s="37"/>
      <c r="G9" s="26" t="s">
        <v>5</v>
      </c>
      <c r="I9" s="3"/>
      <c r="J9" s="35"/>
      <c r="K9" s="3"/>
      <c r="L9" s="31" t="s">
        <v>95</v>
      </c>
    </row>
    <row r="10" spans="1:13" s="4" customFormat="1" x14ac:dyDescent="0.3">
      <c r="C10" s="101" t="s">
        <v>6</v>
      </c>
      <c r="D10" s="102" t="s">
        <v>7</v>
      </c>
      <c r="E10" s="103" t="s">
        <v>8</v>
      </c>
      <c r="F10" s="104" t="s">
        <v>97</v>
      </c>
      <c r="G10" s="102" t="s">
        <v>90</v>
      </c>
      <c r="H10" s="105" t="s">
        <v>9</v>
      </c>
      <c r="I10" s="102"/>
      <c r="J10" s="104" t="s">
        <v>10</v>
      </c>
      <c r="K10" s="102" t="s">
        <v>11</v>
      </c>
      <c r="L10" s="106" t="s">
        <v>12</v>
      </c>
    </row>
    <row r="11" spans="1:13" x14ac:dyDescent="0.3">
      <c r="C11" s="107" t="s">
        <v>13</v>
      </c>
      <c r="D11" s="82" t="s">
        <v>14</v>
      </c>
      <c r="E11" s="83">
        <v>8394.75</v>
      </c>
      <c r="F11" s="40"/>
      <c r="G11" s="96">
        <f>E11-(E11*F11)</f>
        <v>8394.75</v>
      </c>
      <c r="H11" s="52">
        <f>G11*$G$8</f>
        <v>7575.8052005999998</v>
      </c>
      <c r="I11" s="53"/>
      <c r="J11" s="123">
        <v>15</v>
      </c>
      <c r="K11" s="54">
        <f>G11*J11</f>
        <v>125921.25</v>
      </c>
      <c r="L11" s="108">
        <f>K11+(K11*$L$8)</f>
        <v>152364.71249999999</v>
      </c>
      <c r="M11" s="55"/>
    </row>
    <row r="12" spans="1:13" x14ac:dyDescent="0.3">
      <c r="C12" s="107" t="s">
        <v>15</v>
      </c>
      <c r="D12" s="84" t="s">
        <v>52</v>
      </c>
      <c r="E12" s="83">
        <v>1250</v>
      </c>
      <c r="F12" s="40"/>
      <c r="G12" s="96">
        <f t="shared" ref="G12:G43" si="0">E12-(E12*F12)</f>
        <v>1250</v>
      </c>
      <c r="H12" s="52">
        <f t="shared" ref="H12:H43" si="1">G12*$G$8</f>
        <v>1128.057</v>
      </c>
      <c r="I12" s="53"/>
      <c r="J12" s="123">
        <v>15</v>
      </c>
      <c r="K12" s="54">
        <f t="shared" ref="K12:K43" si="2">G12*J12</f>
        <v>18750</v>
      </c>
      <c r="L12" s="108">
        <f t="shared" ref="L12:L29" si="3">K12+(K12*$L$8)</f>
        <v>22687.5</v>
      </c>
      <c r="M12" s="55"/>
    </row>
    <row r="13" spans="1:13" x14ac:dyDescent="0.3">
      <c r="C13" s="109"/>
      <c r="D13" s="85"/>
      <c r="E13" s="39"/>
      <c r="F13" s="132"/>
      <c r="G13" s="96"/>
      <c r="H13" s="52"/>
      <c r="I13" s="53"/>
      <c r="J13" s="123"/>
      <c r="K13" s="54"/>
      <c r="L13" s="110"/>
      <c r="M13" s="55"/>
    </row>
    <row r="14" spans="1:13" ht="27.6" x14ac:dyDescent="0.3">
      <c r="C14" s="107" t="s">
        <v>16</v>
      </c>
      <c r="D14" s="82" t="s">
        <v>17</v>
      </c>
      <c r="E14" s="83">
        <v>31785</v>
      </c>
      <c r="F14" s="40"/>
      <c r="G14" s="96">
        <f t="shared" si="0"/>
        <v>31785</v>
      </c>
      <c r="H14" s="52">
        <f t="shared" si="1"/>
        <v>28684.233396</v>
      </c>
      <c r="I14" s="53"/>
      <c r="J14" s="123">
        <v>2</v>
      </c>
      <c r="K14" s="54">
        <f t="shared" si="2"/>
        <v>63570</v>
      </c>
      <c r="L14" s="108">
        <f t="shared" si="3"/>
        <v>76919.7</v>
      </c>
      <c r="M14" s="55"/>
    </row>
    <row r="15" spans="1:13" x14ac:dyDescent="0.3">
      <c r="C15" s="109"/>
      <c r="D15" s="82" t="s">
        <v>18</v>
      </c>
      <c r="E15" s="83">
        <v>5410</v>
      </c>
      <c r="F15" s="40"/>
      <c r="G15" s="96">
        <f t="shared" si="0"/>
        <v>5410</v>
      </c>
      <c r="H15" s="52">
        <f t="shared" si="1"/>
        <v>4882.2306959999996</v>
      </c>
      <c r="I15" s="53"/>
      <c r="J15" s="123">
        <v>2</v>
      </c>
      <c r="K15" s="54">
        <f t="shared" si="2"/>
        <v>10820</v>
      </c>
      <c r="L15" s="108">
        <f t="shared" si="3"/>
        <v>13092.2</v>
      </c>
      <c r="M15" s="55"/>
    </row>
    <row r="16" spans="1:13" x14ac:dyDescent="0.3">
      <c r="C16" s="109"/>
      <c r="D16" s="82" t="s">
        <v>19</v>
      </c>
      <c r="E16" s="83">
        <v>13490</v>
      </c>
      <c r="F16" s="40"/>
      <c r="G16" s="96">
        <f t="shared" si="0"/>
        <v>13490</v>
      </c>
      <c r="H16" s="52">
        <f t="shared" si="1"/>
        <v>12173.991144</v>
      </c>
      <c r="I16" s="53"/>
      <c r="J16" s="123">
        <v>2</v>
      </c>
      <c r="K16" s="54">
        <f t="shared" si="2"/>
        <v>26980</v>
      </c>
      <c r="L16" s="108">
        <f t="shared" si="3"/>
        <v>32645.8</v>
      </c>
      <c r="M16" s="55"/>
    </row>
    <row r="17" spans="3:15" x14ac:dyDescent="0.3">
      <c r="C17" s="109"/>
      <c r="D17" s="82" t="s">
        <v>20</v>
      </c>
      <c r="E17" s="83">
        <v>1970</v>
      </c>
      <c r="F17" s="40"/>
      <c r="G17" s="96">
        <f t="shared" si="0"/>
        <v>1970</v>
      </c>
      <c r="H17" s="52">
        <f t="shared" si="1"/>
        <v>1777.817832</v>
      </c>
      <c r="I17" s="53"/>
      <c r="J17" s="123">
        <v>2</v>
      </c>
      <c r="K17" s="54">
        <f t="shared" si="2"/>
        <v>3940</v>
      </c>
      <c r="L17" s="108">
        <f t="shared" si="3"/>
        <v>4767.3999999999996</v>
      </c>
      <c r="M17" s="55"/>
    </row>
    <row r="18" spans="3:15" x14ac:dyDescent="0.3">
      <c r="C18" s="109"/>
      <c r="D18" s="41"/>
      <c r="E18" s="39"/>
      <c r="F18" s="132"/>
      <c r="G18" s="96"/>
      <c r="H18" s="52"/>
      <c r="I18" s="53"/>
      <c r="J18" s="123"/>
      <c r="K18" s="54"/>
      <c r="L18" s="171"/>
      <c r="M18" s="55"/>
    </row>
    <row r="19" spans="3:15" x14ac:dyDescent="0.3">
      <c r="C19" s="107" t="s">
        <v>53</v>
      </c>
      <c r="D19" s="86" t="s">
        <v>54</v>
      </c>
      <c r="E19" s="83">
        <v>9490</v>
      </c>
      <c r="F19" s="40"/>
      <c r="G19" s="96">
        <f t="shared" si="0"/>
        <v>9490</v>
      </c>
      <c r="H19" s="52">
        <f t="shared" si="1"/>
        <v>8564.2087439999996</v>
      </c>
      <c r="I19" s="53"/>
      <c r="J19" s="123">
        <v>6</v>
      </c>
      <c r="K19" s="54">
        <f t="shared" si="2"/>
        <v>56940</v>
      </c>
      <c r="L19" s="108">
        <f t="shared" si="3"/>
        <v>68897.399999999994</v>
      </c>
      <c r="M19" s="55"/>
    </row>
    <row r="20" spans="3:15" x14ac:dyDescent="0.3">
      <c r="C20" s="107" t="s">
        <v>55</v>
      </c>
      <c r="D20" s="86" t="s">
        <v>56</v>
      </c>
      <c r="E20" s="83">
        <v>1250</v>
      </c>
      <c r="F20" s="40"/>
      <c r="G20" s="96">
        <f t="shared" si="0"/>
        <v>1250</v>
      </c>
      <c r="H20" s="52">
        <f t="shared" si="1"/>
        <v>1128.057</v>
      </c>
      <c r="I20" s="53"/>
      <c r="J20" s="123">
        <v>6</v>
      </c>
      <c r="K20" s="54">
        <f t="shared" si="2"/>
        <v>7500</v>
      </c>
      <c r="L20" s="108">
        <f t="shared" si="3"/>
        <v>9075</v>
      </c>
      <c r="M20" s="55"/>
    </row>
    <row r="21" spans="3:15" x14ac:dyDescent="0.3">
      <c r="C21" s="107" t="s">
        <v>57</v>
      </c>
      <c r="D21" s="86" t="s">
        <v>58</v>
      </c>
      <c r="E21" s="83">
        <v>2550</v>
      </c>
      <c r="F21" s="40"/>
      <c r="G21" s="96">
        <f t="shared" si="0"/>
        <v>2550</v>
      </c>
      <c r="H21" s="52">
        <f t="shared" si="1"/>
        <v>2301.2362800000001</v>
      </c>
      <c r="I21" s="53"/>
      <c r="J21" s="123">
        <v>6</v>
      </c>
      <c r="K21" s="54">
        <f t="shared" si="2"/>
        <v>15300</v>
      </c>
      <c r="L21" s="108">
        <f t="shared" si="3"/>
        <v>18513</v>
      </c>
      <c r="M21" s="55"/>
    </row>
    <row r="22" spans="3:15" x14ac:dyDescent="0.3">
      <c r="C22" s="109"/>
      <c r="D22" s="41"/>
      <c r="E22" s="39"/>
      <c r="F22" s="132"/>
      <c r="G22" s="96"/>
      <c r="H22" s="52"/>
      <c r="I22" s="53"/>
      <c r="J22" s="123"/>
      <c r="K22" s="54"/>
      <c r="L22" s="110"/>
      <c r="M22" s="55"/>
    </row>
    <row r="23" spans="3:15" x14ac:dyDescent="0.3">
      <c r="C23" s="107" t="s">
        <v>59</v>
      </c>
      <c r="D23" s="84" t="s">
        <v>60</v>
      </c>
      <c r="E23" s="83">
        <v>5100</v>
      </c>
      <c r="F23" s="40"/>
      <c r="G23" s="96">
        <f t="shared" si="0"/>
        <v>5100</v>
      </c>
      <c r="H23" s="52">
        <f t="shared" si="1"/>
        <v>4602.4725600000002</v>
      </c>
      <c r="I23" s="53"/>
      <c r="J23" s="123">
        <v>2</v>
      </c>
      <c r="K23" s="54">
        <f t="shared" si="2"/>
        <v>10200</v>
      </c>
      <c r="L23" s="108">
        <f t="shared" si="3"/>
        <v>12342</v>
      </c>
      <c r="M23" s="55"/>
    </row>
    <row r="24" spans="3:15" x14ac:dyDescent="0.3">
      <c r="C24" s="107" t="s">
        <v>61</v>
      </c>
      <c r="D24" s="84" t="s">
        <v>62</v>
      </c>
      <c r="E24" s="83">
        <v>8160</v>
      </c>
      <c r="F24" s="40"/>
      <c r="G24" s="96">
        <f t="shared" si="0"/>
        <v>8160</v>
      </c>
      <c r="H24" s="52">
        <f t="shared" si="1"/>
        <v>7363.9560959999999</v>
      </c>
      <c r="I24" s="53"/>
      <c r="J24" s="123">
        <v>15</v>
      </c>
      <c r="K24" s="54">
        <f t="shared" si="2"/>
        <v>122400</v>
      </c>
      <c r="L24" s="108">
        <f t="shared" si="3"/>
        <v>148104</v>
      </c>
      <c r="M24" s="55"/>
    </row>
    <row r="25" spans="3:15" x14ac:dyDescent="0.3">
      <c r="C25" s="107" t="s">
        <v>63</v>
      </c>
      <c r="D25" s="87" t="s">
        <v>64</v>
      </c>
      <c r="E25" s="88">
        <v>2040</v>
      </c>
      <c r="F25" s="40"/>
      <c r="G25" s="96">
        <f t="shared" si="0"/>
        <v>2040</v>
      </c>
      <c r="H25" s="52">
        <f t="shared" si="1"/>
        <v>1840.989024</v>
      </c>
      <c r="I25" s="53"/>
      <c r="J25" s="123">
        <v>20</v>
      </c>
      <c r="K25" s="54">
        <f t="shared" si="2"/>
        <v>40800</v>
      </c>
      <c r="L25" s="108">
        <f t="shared" si="3"/>
        <v>49368</v>
      </c>
      <c r="M25" s="55"/>
    </row>
    <row r="26" spans="3:15" x14ac:dyDescent="0.3">
      <c r="C26" s="107" t="s">
        <v>65</v>
      </c>
      <c r="D26" s="87" t="s">
        <v>66</v>
      </c>
      <c r="E26" s="88">
        <v>14280</v>
      </c>
      <c r="F26" s="40"/>
      <c r="G26" s="96">
        <f t="shared" si="0"/>
        <v>14280</v>
      </c>
      <c r="H26" s="52">
        <f t="shared" si="1"/>
        <v>12886.923167999999</v>
      </c>
      <c r="I26" s="53"/>
      <c r="J26" s="123">
        <v>11</v>
      </c>
      <c r="K26" s="54">
        <f t="shared" si="2"/>
        <v>157080</v>
      </c>
      <c r="L26" s="108">
        <f t="shared" si="3"/>
        <v>190066.8</v>
      </c>
      <c r="M26" s="55"/>
    </row>
    <row r="27" spans="3:15" x14ac:dyDescent="0.3">
      <c r="C27" s="107"/>
      <c r="D27" s="87" t="s">
        <v>67</v>
      </c>
      <c r="E27" s="88">
        <v>19380</v>
      </c>
      <c r="F27" s="40"/>
      <c r="G27" s="96">
        <f t="shared" si="0"/>
        <v>19380</v>
      </c>
      <c r="H27" s="52">
        <f t="shared" si="1"/>
        <v>17489.395728</v>
      </c>
      <c r="I27" s="53"/>
      <c r="J27" s="123">
        <v>12</v>
      </c>
      <c r="K27" s="54">
        <f t="shared" si="2"/>
        <v>232560</v>
      </c>
      <c r="L27" s="108">
        <f t="shared" si="3"/>
        <v>281397.59999999998</v>
      </c>
      <c r="M27" s="57"/>
      <c r="N27" s="36"/>
      <c r="O27" s="36"/>
    </row>
    <row r="28" spans="3:15" ht="27.6" x14ac:dyDescent="0.3">
      <c r="C28" s="107" t="s">
        <v>68</v>
      </c>
      <c r="D28" s="87" t="s">
        <v>69</v>
      </c>
      <c r="E28" s="88">
        <v>9180</v>
      </c>
      <c r="F28" s="40"/>
      <c r="G28" s="96">
        <f t="shared" si="0"/>
        <v>9180</v>
      </c>
      <c r="H28" s="52">
        <f t="shared" si="1"/>
        <v>8284.4506079999992</v>
      </c>
      <c r="I28" s="53"/>
      <c r="J28" s="123">
        <v>12</v>
      </c>
      <c r="K28" s="54">
        <f t="shared" si="2"/>
        <v>110160</v>
      </c>
      <c r="L28" s="108">
        <f t="shared" si="3"/>
        <v>133293.6</v>
      </c>
      <c r="M28" s="57"/>
    </row>
    <row r="29" spans="3:15" x14ac:dyDescent="0.3">
      <c r="C29" s="107" t="s">
        <v>70</v>
      </c>
      <c r="D29" s="87" t="s">
        <v>71</v>
      </c>
      <c r="E29" s="88">
        <v>24480</v>
      </c>
      <c r="F29" s="40"/>
      <c r="G29" s="96">
        <f t="shared" si="0"/>
        <v>24480</v>
      </c>
      <c r="H29" s="52">
        <f t="shared" si="1"/>
        <v>22091.868287999998</v>
      </c>
      <c r="I29" s="53"/>
      <c r="J29" s="123">
        <v>4</v>
      </c>
      <c r="K29" s="54">
        <f t="shared" si="2"/>
        <v>97920</v>
      </c>
      <c r="L29" s="108">
        <f t="shared" si="3"/>
        <v>118483.2</v>
      </c>
      <c r="M29" s="55"/>
    </row>
    <row r="30" spans="3:15" x14ac:dyDescent="0.3">
      <c r="C30" s="111"/>
      <c r="D30" s="63"/>
      <c r="E30" s="112"/>
      <c r="F30" s="43"/>
      <c r="G30" s="96"/>
      <c r="H30" s="52"/>
      <c r="I30" s="52"/>
      <c r="J30" s="124"/>
      <c r="K30" s="56"/>
      <c r="L30" s="110"/>
      <c r="M30" s="55"/>
    </row>
    <row r="31" spans="3:15" x14ac:dyDescent="0.3">
      <c r="C31" s="109"/>
      <c r="D31" s="44" t="s">
        <v>21</v>
      </c>
      <c r="E31" s="58"/>
      <c r="F31" s="59"/>
      <c r="G31" s="96"/>
      <c r="H31" s="52"/>
      <c r="I31" s="52"/>
      <c r="J31" s="124"/>
      <c r="K31" s="56"/>
      <c r="L31" s="110"/>
      <c r="M31" s="55"/>
    </row>
    <row r="32" spans="3:15" x14ac:dyDescent="0.3">
      <c r="C32" s="107" t="s">
        <v>72</v>
      </c>
      <c r="D32" s="87" t="s">
        <v>73</v>
      </c>
      <c r="E32" s="89">
        <v>23500</v>
      </c>
      <c r="F32" s="60"/>
      <c r="G32" s="96">
        <f t="shared" si="0"/>
        <v>23500</v>
      </c>
      <c r="H32" s="52">
        <f t="shared" si="1"/>
        <v>21207.471600000001</v>
      </c>
      <c r="I32" s="53"/>
      <c r="J32" s="123">
        <v>2</v>
      </c>
      <c r="K32" s="54">
        <f t="shared" si="2"/>
        <v>47000</v>
      </c>
      <c r="L32" s="108">
        <f t="shared" ref="L32:L38" si="4">K32+(K32*$L$8)</f>
        <v>56870</v>
      </c>
      <c r="M32" s="55"/>
    </row>
    <row r="33" spans="1:13" x14ac:dyDescent="0.3">
      <c r="C33" s="109"/>
      <c r="D33" s="42"/>
      <c r="E33" s="58"/>
      <c r="F33" s="59"/>
      <c r="G33" s="96"/>
      <c r="H33" s="52"/>
      <c r="I33" s="53"/>
      <c r="J33" s="123"/>
      <c r="K33" s="54"/>
      <c r="L33" s="110"/>
      <c r="M33" s="55"/>
    </row>
    <row r="34" spans="1:13" x14ac:dyDescent="0.3">
      <c r="C34" s="107" t="s">
        <v>74</v>
      </c>
      <c r="D34" s="87" t="s">
        <v>75</v>
      </c>
      <c r="E34" s="89">
        <v>17000</v>
      </c>
      <c r="F34" s="60"/>
      <c r="G34" s="96">
        <f t="shared" si="0"/>
        <v>17000</v>
      </c>
      <c r="H34" s="52">
        <f t="shared" si="1"/>
        <v>15341.575199999999</v>
      </c>
      <c r="I34" s="53"/>
      <c r="J34" s="123">
        <v>2</v>
      </c>
      <c r="K34" s="54">
        <f t="shared" si="2"/>
        <v>34000</v>
      </c>
      <c r="L34" s="108">
        <f t="shared" si="4"/>
        <v>41140</v>
      </c>
      <c r="M34" s="55"/>
    </row>
    <row r="35" spans="1:13" x14ac:dyDescent="0.3">
      <c r="C35" s="109"/>
      <c r="D35" s="42"/>
      <c r="E35" s="58"/>
      <c r="F35" s="59"/>
      <c r="G35" s="96"/>
      <c r="H35" s="52"/>
      <c r="I35" s="53"/>
      <c r="J35" s="123"/>
      <c r="K35" s="54"/>
      <c r="L35" s="110"/>
      <c r="M35" s="57"/>
    </row>
    <row r="36" spans="1:13" x14ac:dyDescent="0.3">
      <c r="C36" s="107" t="s">
        <v>76</v>
      </c>
      <c r="D36" s="87" t="s">
        <v>77</v>
      </c>
      <c r="E36" s="89">
        <v>19840</v>
      </c>
      <c r="F36" s="60"/>
      <c r="G36" s="96">
        <f t="shared" si="0"/>
        <v>19840</v>
      </c>
      <c r="H36" s="52">
        <f t="shared" si="1"/>
        <v>17904.520703999999</v>
      </c>
      <c r="I36" s="53"/>
      <c r="J36" s="123">
        <v>3</v>
      </c>
      <c r="K36" s="54">
        <f t="shared" si="2"/>
        <v>59520</v>
      </c>
      <c r="L36" s="108">
        <f t="shared" si="4"/>
        <v>72019.199999999997</v>
      </c>
      <c r="M36" s="57"/>
    </row>
    <row r="37" spans="1:13" x14ac:dyDescent="0.3">
      <c r="C37" s="107" t="s">
        <v>78</v>
      </c>
      <c r="D37" s="87" t="s">
        <v>79</v>
      </c>
      <c r="E37" s="89">
        <v>71420</v>
      </c>
      <c r="F37" s="60"/>
      <c r="G37" s="96">
        <f t="shared" si="0"/>
        <v>71420</v>
      </c>
      <c r="H37" s="52">
        <f t="shared" si="1"/>
        <v>64452.664751999997</v>
      </c>
      <c r="I37" s="53"/>
      <c r="J37" s="123">
        <v>1</v>
      </c>
      <c r="K37" s="54">
        <f t="shared" si="2"/>
        <v>71420</v>
      </c>
      <c r="L37" s="108">
        <f t="shared" si="4"/>
        <v>86418.2</v>
      </c>
      <c r="M37" s="55"/>
    </row>
    <row r="38" spans="1:13" x14ac:dyDescent="0.3">
      <c r="C38" s="107" t="s">
        <v>80</v>
      </c>
      <c r="D38" s="87" t="s">
        <v>81</v>
      </c>
      <c r="E38" s="89">
        <v>47207.5</v>
      </c>
      <c r="F38" s="60"/>
      <c r="G38" s="96">
        <f t="shared" si="0"/>
        <v>47207.5</v>
      </c>
      <c r="H38" s="52">
        <f t="shared" si="1"/>
        <v>42602.200661999996</v>
      </c>
      <c r="I38" s="53"/>
      <c r="J38" s="123">
        <v>1</v>
      </c>
      <c r="K38" s="54">
        <f t="shared" si="2"/>
        <v>47207.5</v>
      </c>
      <c r="L38" s="108">
        <f t="shared" si="4"/>
        <v>57121.074999999997</v>
      </c>
      <c r="M38" s="55"/>
    </row>
    <row r="39" spans="1:13" x14ac:dyDescent="0.3">
      <c r="C39" s="109"/>
      <c r="D39" s="42"/>
      <c r="E39" s="58"/>
      <c r="F39" s="59"/>
      <c r="G39" s="96"/>
      <c r="H39" s="52"/>
      <c r="I39" s="53"/>
      <c r="J39" s="123"/>
      <c r="K39" s="54"/>
      <c r="L39" s="110"/>
      <c r="M39" s="55"/>
    </row>
    <row r="40" spans="1:13" x14ac:dyDescent="0.3">
      <c r="C40" s="109"/>
      <c r="D40" s="44" t="s">
        <v>22</v>
      </c>
      <c r="E40" s="58"/>
      <c r="F40" s="59"/>
      <c r="G40" s="96"/>
      <c r="H40" s="52"/>
      <c r="I40" s="52"/>
      <c r="J40" s="124"/>
      <c r="K40" s="56"/>
      <c r="L40" s="110"/>
      <c r="M40" s="55"/>
    </row>
    <row r="41" spans="1:13" x14ac:dyDescent="0.3">
      <c r="C41" s="107" t="s">
        <v>82</v>
      </c>
      <c r="D41" s="90" t="s">
        <v>83</v>
      </c>
      <c r="E41" s="89">
        <v>1495</v>
      </c>
      <c r="F41" s="60"/>
      <c r="G41" s="96">
        <f t="shared" si="0"/>
        <v>1495</v>
      </c>
      <c r="H41" s="52">
        <f t="shared" si="1"/>
        <v>1349.156172</v>
      </c>
      <c r="I41" s="61"/>
      <c r="J41" s="123">
        <v>200</v>
      </c>
      <c r="K41" s="54">
        <f t="shared" si="2"/>
        <v>299000</v>
      </c>
      <c r="L41" s="108">
        <f t="shared" ref="L41" si="5">K41+(K41*$L$8)</f>
        <v>361790</v>
      </c>
      <c r="M41" s="55"/>
    </row>
    <row r="42" spans="1:13" x14ac:dyDescent="0.3">
      <c r="C42" s="107" t="s">
        <v>84</v>
      </c>
      <c r="D42" s="113" t="s">
        <v>85</v>
      </c>
      <c r="E42" s="89">
        <v>1795</v>
      </c>
      <c r="F42" s="60"/>
      <c r="G42" s="96">
        <f t="shared" si="0"/>
        <v>1795</v>
      </c>
      <c r="H42" s="52">
        <f t="shared" si="1"/>
        <v>1619.889852</v>
      </c>
      <c r="I42" s="62"/>
      <c r="J42" s="123">
        <v>500</v>
      </c>
      <c r="K42" s="54">
        <f>G42*J42</f>
        <v>897500</v>
      </c>
      <c r="L42" s="108">
        <f>K42+(K42*$L$8)</f>
        <v>1085975</v>
      </c>
      <c r="M42" s="55"/>
    </row>
    <row r="43" spans="1:13" x14ac:dyDescent="0.3">
      <c r="C43" s="114" t="s">
        <v>86</v>
      </c>
      <c r="D43" s="90" t="s">
        <v>87</v>
      </c>
      <c r="E43" s="89">
        <v>80000</v>
      </c>
      <c r="F43" s="60"/>
      <c r="G43" s="96">
        <f t="shared" si="0"/>
        <v>80000</v>
      </c>
      <c r="H43" s="52">
        <f t="shared" si="1"/>
        <v>72195.648000000001</v>
      </c>
      <c r="I43" s="63"/>
      <c r="J43" s="124">
        <v>1</v>
      </c>
      <c r="K43" s="54">
        <f t="shared" si="2"/>
        <v>80000</v>
      </c>
      <c r="L43" s="108">
        <f t="shared" ref="L43" si="6">K43+(K43*$L$8)</f>
        <v>96800</v>
      </c>
      <c r="M43" s="55"/>
    </row>
    <row r="44" spans="1:13" ht="15" thickBot="1" x14ac:dyDescent="0.35">
      <c r="C44" s="115"/>
      <c r="D44" s="116"/>
      <c r="E44" s="117"/>
      <c r="F44" s="117"/>
      <c r="G44" s="118"/>
      <c r="H44" s="118"/>
      <c r="I44" s="119"/>
      <c r="J44" s="120"/>
      <c r="K44" s="121"/>
      <c r="L44" s="122"/>
      <c r="M44" s="55"/>
    </row>
    <row r="45" spans="1:13" ht="46.5" customHeight="1" thickBot="1" x14ac:dyDescent="0.35">
      <c r="A45" s="46"/>
      <c r="B45" s="47"/>
      <c r="C45" s="97"/>
      <c r="D45" s="98"/>
      <c r="E45" s="63"/>
      <c r="F45" s="64"/>
      <c r="G45" s="63"/>
      <c r="H45" s="65"/>
      <c r="I45" s="63"/>
      <c r="J45" s="64"/>
      <c r="K45" s="99">
        <f>SUM(K11:K44)</f>
        <v>2636488.75</v>
      </c>
      <c r="L45" s="100">
        <f>SUM(L11:L44)</f>
        <v>3190151.3874999997</v>
      </c>
      <c r="M45" s="55"/>
    </row>
    <row r="46" spans="1:13" x14ac:dyDescent="0.3">
      <c r="A46" s="91" t="s">
        <v>93</v>
      </c>
      <c r="B46" s="45"/>
      <c r="C46" s="63"/>
      <c r="D46" s="63"/>
      <c r="E46" s="63"/>
      <c r="F46" s="64"/>
      <c r="G46" s="63"/>
      <c r="H46" s="65"/>
      <c r="I46" s="63"/>
      <c r="J46" s="64"/>
      <c r="K46" s="63"/>
      <c r="L46" s="67" t="s">
        <v>23</v>
      </c>
      <c r="M46" s="55"/>
    </row>
    <row r="47" spans="1:13" x14ac:dyDescent="0.3">
      <c r="A47" s="92" t="s">
        <v>88</v>
      </c>
      <c r="B47" s="45"/>
      <c r="C47" s="63"/>
      <c r="D47" s="63"/>
      <c r="E47" s="63"/>
      <c r="F47" s="64"/>
      <c r="G47" s="63"/>
      <c r="H47" s="65"/>
      <c r="I47" s="63"/>
      <c r="J47" s="64"/>
      <c r="K47" s="63"/>
      <c r="L47" s="67"/>
      <c r="M47" s="55"/>
    </row>
    <row r="48" spans="1:13" x14ac:dyDescent="0.3">
      <c r="A48" s="131" t="s">
        <v>24</v>
      </c>
      <c r="B48" s="45"/>
      <c r="C48" s="63"/>
      <c r="D48" s="63"/>
      <c r="E48" s="63"/>
      <c r="F48" s="64"/>
      <c r="G48" s="63"/>
      <c r="H48" s="65"/>
      <c r="I48" s="63"/>
      <c r="J48" s="64"/>
      <c r="K48" s="72"/>
      <c r="L48" s="73"/>
      <c r="M48" s="55"/>
    </row>
    <row r="49" spans="1:14" ht="14.85" customHeight="1" thickBot="1" x14ac:dyDescent="0.35">
      <c r="A49" s="45" t="s">
        <v>96</v>
      </c>
      <c r="B49" s="45"/>
      <c r="C49" s="63"/>
      <c r="D49" s="63"/>
      <c r="E49" s="63"/>
      <c r="F49" s="64"/>
      <c r="G49" s="63"/>
      <c r="H49" s="65"/>
      <c r="I49" s="63"/>
      <c r="J49" s="64"/>
      <c r="K49" s="74"/>
      <c r="L49" s="75"/>
      <c r="M49" s="55"/>
    </row>
    <row r="50" spans="1:14" ht="30.75" customHeight="1" thickBot="1" x14ac:dyDescent="0.35">
      <c r="A50" s="45" t="s">
        <v>94</v>
      </c>
      <c r="B50" s="45"/>
      <c r="C50" s="63"/>
      <c r="D50" s="63"/>
      <c r="E50" s="63"/>
      <c r="F50" s="64"/>
      <c r="G50" s="63"/>
      <c r="H50" s="65"/>
      <c r="I50" s="63"/>
      <c r="J50" s="64"/>
      <c r="K50" s="80" t="s">
        <v>47</v>
      </c>
      <c r="L50" s="81">
        <f>L45</f>
        <v>3190151.3874999997</v>
      </c>
      <c r="M50" s="55"/>
      <c r="N50" s="125"/>
    </row>
    <row r="51" spans="1:14" ht="14.25" customHeight="1" thickBot="1" x14ac:dyDescent="0.35">
      <c r="A51" s="45"/>
      <c r="B51" s="45"/>
      <c r="C51" s="63"/>
      <c r="D51" s="63"/>
      <c r="E51" s="63"/>
      <c r="F51" s="64"/>
      <c r="G51" s="63"/>
      <c r="H51" s="65"/>
      <c r="I51" s="63"/>
      <c r="J51" s="66"/>
      <c r="K51" s="55"/>
      <c r="L51" s="67"/>
      <c r="M51" s="55"/>
    </row>
    <row r="52" spans="1:14" ht="37.5" customHeight="1" thickBot="1" x14ac:dyDescent="0.35">
      <c r="A52" s="45"/>
      <c r="B52" s="45"/>
      <c r="C52" s="63"/>
      <c r="D52" s="63"/>
      <c r="E52" s="63"/>
      <c r="F52" s="64"/>
      <c r="G52" s="63"/>
      <c r="H52" s="65"/>
      <c r="I52" s="63"/>
      <c r="J52" s="64"/>
      <c r="K52" s="80" t="s">
        <v>48</v>
      </c>
      <c r="L52" s="78">
        <f>Diensten!I19</f>
        <v>0</v>
      </c>
      <c r="M52" s="55"/>
      <c r="N52" s="125"/>
    </row>
    <row r="53" spans="1:14" ht="15" thickBot="1" x14ac:dyDescent="0.35">
      <c r="A53" s="45"/>
      <c r="B53" s="45"/>
      <c r="C53" s="63"/>
      <c r="D53" s="63"/>
      <c r="E53" s="63"/>
      <c r="F53" s="64"/>
      <c r="G53" s="63"/>
      <c r="H53" s="65"/>
      <c r="I53" s="63"/>
      <c r="J53" s="64"/>
      <c r="K53" s="76"/>
      <c r="L53" s="77"/>
      <c r="M53" s="55"/>
    </row>
    <row r="54" spans="1:14" ht="18.600000000000001" thickBot="1" x14ac:dyDescent="0.4">
      <c r="A54" s="45"/>
      <c r="B54" s="45"/>
      <c r="C54" s="63"/>
      <c r="D54" s="63"/>
      <c r="E54" s="63"/>
      <c r="F54" s="64"/>
      <c r="G54" s="63"/>
      <c r="H54" s="65"/>
      <c r="I54" s="63"/>
      <c r="J54" s="64"/>
      <c r="K54" s="70" t="s">
        <v>51</v>
      </c>
      <c r="L54" s="69">
        <f>L52+L50</f>
        <v>3190151.3874999997</v>
      </c>
      <c r="M54" s="55"/>
      <c r="N54" s="79"/>
    </row>
    <row r="55" spans="1:14" x14ac:dyDescent="0.3">
      <c r="C55" s="55"/>
      <c r="D55" s="55"/>
      <c r="E55" s="55"/>
      <c r="F55" s="67"/>
      <c r="G55" s="55"/>
      <c r="H55" s="68"/>
      <c r="I55" s="55"/>
      <c r="J55" s="67"/>
      <c r="M55" s="55"/>
      <c r="N55" s="79"/>
    </row>
    <row r="56" spans="1:14" ht="15" thickBot="1" x14ac:dyDescent="0.35">
      <c r="A56" s="30" t="s">
        <v>49</v>
      </c>
      <c r="C56" s="55"/>
      <c r="D56" s="55"/>
      <c r="E56" s="55"/>
      <c r="F56" s="67"/>
      <c r="G56" s="55"/>
      <c r="H56" s="68"/>
      <c r="I56" s="55"/>
      <c r="J56" s="67"/>
      <c r="M56" s="55"/>
    </row>
    <row r="57" spans="1:14" x14ac:dyDescent="0.3">
      <c r="A57" s="133" t="s">
        <v>25</v>
      </c>
      <c r="B57" s="134"/>
      <c r="C57" s="135"/>
      <c r="D57" s="48" t="s">
        <v>26</v>
      </c>
      <c r="E57" s="145"/>
      <c r="F57" s="145"/>
      <c r="G57" s="146"/>
    </row>
    <row r="58" spans="1:14" x14ac:dyDescent="0.3">
      <c r="A58" s="136"/>
      <c r="B58" s="137"/>
      <c r="C58" s="138"/>
      <c r="D58" s="49"/>
      <c r="E58" s="147"/>
      <c r="F58" s="147"/>
      <c r="G58" s="148"/>
    </row>
    <row r="59" spans="1:14" x14ac:dyDescent="0.3">
      <c r="A59" s="136"/>
      <c r="B59" s="137"/>
      <c r="C59" s="138"/>
      <c r="D59" s="50" t="s">
        <v>27</v>
      </c>
      <c r="E59" s="147"/>
      <c r="F59" s="147"/>
      <c r="G59" s="148"/>
    </row>
    <row r="60" spans="1:14" x14ac:dyDescent="0.3">
      <c r="A60" s="136"/>
      <c r="B60" s="137"/>
      <c r="C60" s="138"/>
      <c r="D60" s="49"/>
      <c r="E60" s="147"/>
      <c r="F60" s="147"/>
      <c r="G60" s="148"/>
    </row>
    <row r="61" spans="1:14" ht="15" thickBot="1" x14ac:dyDescent="0.35">
      <c r="A61" s="139"/>
      <c r="B61" s="140"/>
      <c r="C61" s="141"/>
      <c r="D61" s="51" t="s">
        <v>28</v>
      </c>
      <c r="E61" s="149"/>
      <c r="F61" s="149"/>
      <c r="G61" s="150"/>
    </row>
  </sheetData>
  <sheetProtection algorithmName="SHA-512" hashValue="gn5eEDgTyedfUhF68rGFsb/0LdqYRFJ9Wxy3/SgjvRhdrnl5YlPR5AJmzswKkJBMlEvKyF1vDRNXjYuyX5krvw==" saltValue="5UEMnHerQP3TOa3wul6zMg==" spinCount="100000" sheet="1" objects="1" scenarios="1"/>
  <mergeCells count="7">
    <mergeCell ref="A57:C61"/>
    <mergeCell ref="B8:D8"/>
    <mergeCell ref="E57:G57"/>
    <mergeCell ref="E58:G58"/>
    <mergeCell ref="E59:G59"/>
    <mergeCell ref="E60:G60"/>
    <mergeCell ref="E61:G61"/>
  </mergeCells>
  <hyperlinks>
    <hyperlink ref="A3" location="Diensten!A1" display="zie ook diensten" xr:uid="{6FFCBDD2-8D82-47E8-88C4-CB7470CC0C5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55A0-2508-4659-8CEE-6B653FBC1BA7}">
  <dimension ref="A1:J31"/>
  <sheetViews>
    <sheetView workbookViewId="0">
      <selection activeCell="B8" sqref="B8:D8"/>
    </sheetView>
  </sheetViews>
  <sheetFormatPr defaultColWidth="8.88671875" defaultRowHeight="14.4" x14ac:dyDescent="0.3"/>
  <cols>
    <col min="1" max="1" width="21" style="1" customWidth="1"/>
    <col min="2" max="2" width="5.109375" style="1" customWidth="1"/>
    <col min="3" max="3" width="46.109375" style="1" customWidth="1"/>
    <col min="4" max="4" width="30.5546875" style="1" customWidth="1"/>
    <col min="5" max="5" width="11.5546875" style="1" bestFit="1" customWidth="1"/>
    <col min="6" max="6" width="17.109375" style="1" customWidth="1"/>
    <col min="7" max="7" width="22.88671875" style="1" customWidth="1"/>
    <col min="8" max="8" width="13.6640625" style="1" customWidth="1"/>
    <col min="9" max="9" width="17.6640625" style="1" customWidth="1"/>
    <col min="10" max="16384" width="8.88671875" style="1"/>
  </cols>
  <sheetData>
    <row r="1" spans="1:9" x14ac:dyDescent="0.3">
      <c r="A1" s="4" t="s">
        <v>0</v>
      </c>
    </row>
    <row r="2" spans="1:9" x14ac:dyDescent="0.3">
      <c r="A2" s="1" t="s">
        <v>1</v>
      </c>
    </row>
    <row r="3" spans="1:9" x14ac:dyDescent="0.3">
      <c r="A3" s="5" t="s">
        <v>29</v>
      </c>
    </row>
    <row r="4" spans="1:9" x14ac:dyDescent="0.3">
      <c r="A4" s="6">
        <v>44098</v>
      </c>
    </row>
    <row r="5" spans="1:9" ht="15" thickBot="1" x14ac:dyDescent="0.35">
      <c r="A5" s="7"/>
    </row>
    <row r="6" spans="1:9" ht="15" thickBot="1" x14ac:dyDescent="0.35">
      <c r="A6" s="8" t="s">
        <v>3</v>
      </c>
      <c r="B6" s="9"/>
      <c r="C6" s="9"/>
      <c r="D6" s="10"/>
    </row>
    <row r="7" spans="1:9" ht="15" thickBot="1" x14ac:dyDescent="0.35">
      <c r="A7" s="11"/>
    </row>
    <row r="8" spans="1:9" ht="15" thickBot="1" x14ac:dyDescent="0.35">
      <c r="A8" s="12" t="s">
        <v>4</v>
      </c>
      <c r="B8" s="151"/>
      <c r="C8" s="152"/>
      <c r="D8" s="153"/>
    </row>
    <row r="9" spans="1:9" x14ac:dyDescent="0.3">
      <c r="A9" s="13"/>
      <c r="B9" s="14"/>
      <c r="C9" s="14"/>
      <c r="D9" s="14"/>
      <c r="G9" s="15">
        <v>0.21</v>
      </c>
      <c r="H9" s="15"/>
    </row>
    <row r="10" spans="1:9" ht="47.25" customHeight="1" x14ac:dyDescent="0.3">
      <c r="A10" s="4"/>
      <c r="B10" s="4"/>
      <c r="C10" s="16" t="s">
        <v>30</v>
      </c>
      <c r="D10" s="16" t="s">
        <v>31</v>
      </c>
      <c r="E10" s="16" t="s">
        <v>32</v>
      </c>
      <c r="F10" s="16" t="s">
        <v>33</v>
      </c>
      <c r="G10" s="16" t="s">
        <v>34</v>
      </c>
      <c r="H10" s="29" t="s">
        <v>46</v>
      </c>
      <c r="I10" s="27" t="s">
        <v>89</v>
      </c>
    </row>
    <row r="11" spans="1:9" x14ac:dyDescent="0.3">
      <c r="C11" s="17" t="s">
        <v>35</v>
      </c>
      <c r="D11" s="21">
        <v>0</v>
      </c>
      <c r="E11" s="18">
        <v>16</v>
      </c>
      <c r="F11" s="19">
        <f>E11*D11</f>
        <v>0</v>
      </c>
      <c r="G11" s="19">
        <f>F11+(F11*$G$9)</f>
        <v>0</v>
      </c>
      <c r="H11" s="93">
        <v>2</v>
      </c>
      <c r="I11" s="28">
        <f>G11*H11</f>
        <v>0</v>
      </c>
    </row>
    <row r="12" spans="1:9" x14ac:dyDescent="0.3">
      <c r="C12" s="17" t="s">
        <v>36</v>
      </c>
      <c r="D12" s="21">
        <v>0</v>
      </c>
      <c r="E12" s="18">
        <v>20</v>
      </c>
      <c r="F12" s="19">
        <f t="shared" ref="F12:F18" si="0">E12*D12</f>
        <v>0</v>
      </c>
      <c r="G12" s="19">
        <f t="shared" ref="G12:G18" si="1">F12+(F12*$G$9)</f>
        <v>0</v>
      </c>
      <c r="H12" s="93">
        <v>2</v>
      </c>
      <c r="I12" s="28">
        <f t="shared" ref="I12:I18" si="2">G12*H12</f>
        <v>0</v>
      </c>
    </row>
    <row r="13" spans="1:9" ht="28.8" x14ac:dyDescent="0.3">
      <c r="C13" s="17" t="s">
        <v>37</v>
      </c>
      <c r="D13" s="22">
        <v>0</v>
      </c>
      <c r="E13" s="20">
        <v>50</v>
      </c>
      <c r="F13" s="19">
        <f t="shared" si="0"/>
        <v>0</v>
      </c>
      <c r="G13" s="19">
        <f t="shared" si="1"/>
        <v>0</v>
      </c>
      <c r="H13" s="93">
        <v>4</v>
      </c>
      <c r="I13" s="28">
        <f t="shared" si="2"/>
        <v>0</v>
      </c>
    </row>
    <row r="14" spans="1:9" ht="28.8" x14ac:dyDescent="0.3">
      <c r="C14" s="17" t="s">
        <v>38</v>
      </c>
      <c r="D14" s="22">
        <v>0</v>
      </c>
      <c r="E14" s="20">
        <v>100</v>
      </c>
      <c r="F14" s="19">
        <f t="shared" si="0"/>
        <v>0</v>
      </c>
      <c r="G14" s="19">
        <f t="shared" si="1"/>
        <v>0</v>
      </c>
      <c r="H14" s="93">
        <v>8</v>
      </c>
      <c r="I14" s="28">
        <f t="shared" si="2"/>
        <v>0</v>
      </c>
    </row>
    <row r="15" spans="1:9" x14ac:dyDescent="0.3">
      <c r="C15" s="17" t="s">
        <v>39</v>
      </c>
      <c r="D15" s="22">
        <v>0</v>
      </c>
      <c r="E15" s="20">
        <v>50</v>
      </c>
      <c r="F15" s="19">
        <f t="shared" si="0"/>
        <v>0</v>
      </c>
      <c r="G15" s="19">
        <f t="shared" si="1"/>
        <v>0</v>
      </c>
      <c r="H15" s="93">
        <v>6</v>
      </c>
      <c r="I15" s="28">
        <f t="shared" si="2"/>
        <v>0</v>
      </c>
    </row>
    <row r="16" spans="1:9" x14ac:dyDescent="0.3">
      <c r="C16" s="17" t="s">
        <v>40</v>
      </c>
      <c r="D16" s="22">
        <v>0</v>
      </c>
      <c r="E16" s="20">
        <v>30</v>
      </c>
      <c r="F16" s="19">
        <f t="shared" si="0"/>
        <v>0</v>
      </c>
      <c r="G16" s="19">
        <f t="shared" si="1"/>
        <v>0</v>
      </c>
      <c r="H16" s="93">
        <v>6</v>
      </c>
      <c r="I16" s="28">
        <f t="shared" si="2"/>
        <v>0</v>
      </c>
    </row>
    <row r="17" spans="1:10" x14ac:dyDescent="0.3">
      <c r="C17" s="17" t="s">
        <v>41</v>
      </c>
      <c r="D17" s="21">
        <v>0</v>
      </c>
      <c r="E17" s="18">
        <v>100</v>
      </c>
      <c r="F17" s="19">
        <f t="shared" si="0"/>
        <v>0</v>
      </c>
      <c r="G17" s="19">
        <f t="shared" si="1"/>
        <v>0</v>
      </c>
      <c r="H17" s="93">
        <v>6</v>
      </c>
      <c r="I17" s="28">
        <f t="shared" si="2"/>
        <v>0</v>
      </c>
    </row>
    <row r="18" spans="1:10" ht="15" thickBot="1" x14ac:dyDescent="0.35">
      <c r="C18" s="17" t="s">
        <v>42</v>
      </c>
      <c r="D18" s="21">
        <v>0</v>
      </c>
      <c r="E18" s="18">
        <v>50</v>
      </c>
      <c r="F18" s="19">
        <f t="shared" si="0"/>
        <v>0</v>
      </c>
      <c r="G18" s="19">
        <f t="shared" si="1"/>
        <v>0</v>
      </c>
      <c r="H18" s="93">
        <v>4</v>
      </c>
      <c r="I18" s="94">
        <f t="shared" si="2"/>
        <v>0</v>
      </c>
    </row>
    <row r="19" spans="1:10" ht="15" thickBot="1" x14ac:dyDescent="0.35">
      <c r="I19" s="95">
        <f>SUM(I11:I18)</f>
        <v>0</v>
      </c>
      <c r="J19" s="1" t="s">
        <v>43</v>
      </c>
    </row>
    <row r="21" spans="1:10" x14ac:dyDescent="0.3">
      <c r="C21" s="1" t="s">
        <v>91</v>
      </c>
    </row>
    <row r="22" spans="1:10" x14ac:dyDescent="0.3">
      <c r="C22" s="1" t="s">
        <v>44</v>
      </c>
    </row>
    <row r="23" spans="1:10" x14ac:dyDescent="0.3">
      <c r="C23" s="126" t="s">
        <v>92</v>
      </c>
    </row>
    <row r="26" spans="1:10" ht="15" thickBot="1" x14ac:dyDescent="0.35">
      <c r="A26" s="1" t="s">
        <v>45</v>
      </c>
      <c r="F26" s="2"/>
    </row>
    <row r="27" spans="1:10" x14ac:dyDescent="0.3">
      <c r="A27" s="154" t="s">
        <v>25</v>
      </c>
      <c r="B27" s="155"/>
      <c r="C27" s="156"/>
      <c r="D27" s="127" t="s">
        <v>26</v>
      </c>
      <c r="E27" s="163"/>
      <c r="F27" s="163"/>
      <c r="G27" s="164"/>
      <c r="H27" s="71"/>
    </row>
    <row r="28" spans="1:10" x14ac:dyDescent="0.3">
      <c r="A28" s="157"/>
      <c r="B28" s="158"/>
      <c r="C28" s="159"/>
      <c r="D28" s="128"/>
      <c r="E28" s="165"/>
      <c r="F28" s="166"/>
      <c r="G28" s="167"/>
      <c r="H28" s="71"/>
    </row>
    <row r="29" spans="1:10" x14ac:dyDescent="0.3">
      <c r="A29" s="157"/>
      <c r="B29" s="158"/>
      <c r="C29" s="159"/>
      <c r="D29" s="129" t="s">
        <v>27</v>
      </c>
      <c r="E29" s="165"/>
      <c r="F29" s="166"/>
      <c r="G29" s="167"/>
      <c r="H29" s="71"/>
    </row>
    <row r="30" spans="1:10" x14ac:dyDescent="0.3">
      <c r="A30" s="157"/>
      <c r="B30" s="158"/>
      <c r="C30" s="159"/>
      <c r="D30" s="128"/>
      <c r="E30" s="165"/>
      <c r="F30" s="166"/>
      <c r="G30" s="167"/>
      <c r="H30" s="71"/>
    </row>
    <row r="31" spans="1:10" ht="15" thickBot="1" x14ac:dyDescent="0.35">
      <c r="A31" s="160"/>
      <c r="B31" s="161"/>
      <c r="C31" s="162"/>
      <c r="D31" s="130" t="s">
        <v>28</v>
      </c>
      <c r="E31" s="168"/>
      <c r="F31" s="169"/>
      <c r="G31" s="170"/>
      <c r="H31" s="71"/>
    </row>
  </sheetData>
  <sheetProtection algorithmName="SHA-512" hashValue="p9MwB5KMjg8Dj/LxBjhgcx7KEuJ3Qltw+m5jtYRmcRJR9V40vyJYmOR1kAx6tRO4pIIfpxhfFVi5IK0Ne1rtGg==" saltValue="H0gUtcujoXVB3FzPWbIQBw==" spinCount="100000" sheet="1" objects="1" scenarios="1"/>
  <mergeCells count="7">
    <mergeCell ref="B8:D8"/>
    <mergeCell ref="A27:C31"/>
    <mergeCell ref="E27:G27"/>
    <mergeCell ref="E28:G28"/>
    <mergeCell ref="E29:G29"/>
    <mergeCell ref="E30:G30"/>
    <mergeCell ref="E31:G31"/>
  </mergeCells>
  <hyperlinks>
    <hyperlink ref="A3" location="Levering!A1" display="zie ook levering" xr:uid="{DA4E6051-AC84-4BA5-9F49-1695A3B888DA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BBDE4EE5910429B404574F11B3DD9" ma:contentTypeVersion="11" ma:contentTypeDescription="Een nieuw document maken." ma:contentTypeScope="" ma:versionID="b477fb0eee9889f8abebc281dd878342">
  <xsd:schema xmlns:xsd="http://www.w3.org/2001/XMLSchema" xmlns:xs="http://www.w3.org/2001/XMLSchema" xmlns:p="http://schemas.microsoft.com/office/2006/metadata/properties" xmlns:ns3="3d1838df-5380-4133-9f78-d69ca442fcd2" xmlns:ns4="c0e1b5ad-33ad-406f-9227-db308a33bb26" targetNamespace="http://schemas.microsoft.com/office/2006/metadata/properties" ma:root="true" ma:fieldsID="47e3956559565c1e4f82b770ef8f8afe" ns3:_="" ns4:_="">
    <xsd:import namespace="3d1838df-5380-4133-9f78-d69ca442fcd2"/>
    <xsd:import namespace="c0e1b5ad-33ad-406f-9227-db308a33bb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838df-5380-4133-9f78-d69ca442fc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1b5ad-33ad-406f-9227-db308a33b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A4422-6DB6-4774-9316-431491D87B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41A252-6A75-4CAD-8F14-94A2903949B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d1838df-5380-4133-9f78-d69ca442fcd2"/>
    <ds:schemaRef ds:uri="c0e1b5ad-33ad-406f-9227-db308a33bb2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3A2ACE-A00C-4F7E-A669-A637F8198562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3115ABD0-7CD3-4FD3-8407-8E1059F7C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1838df-5380-4133-9f78-d69ca442fcd2"/>
    <ds:schemaRef ds:uri="c0e1b5ad-33ad-406f-9227-db308a33b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Levering</vt:lpstr>
      <vt:lpstr>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e.vermeeren@rocva.nl</dc:creator>
  <cp:keywords/>
  <dc:description/>
  <cp:lastModifiedBy>Janneke Dirkze - Verkleij</cp:lastModifiedBy>
  <cp:revision/>
  <dcterms:created xsi:type="dcterms:W3CDTF">2018-03-01T15:34:36Z</dcterms:created>
  <dcterms:modified xsi:type="dcterms:W3CDTF">2020-09-24T09:29:38Z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0x0101008C7BBDE4EE5910429B404574F11B3DD9</vt:lpwstr>
  </property>
</Properties>
</file>