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Brand\02 Accounts NL\S\Stichting Fontys\Stichting Fontys - EA 2021\Bestek\"/>
    </mc:Choice>
  </mc:AlternateContent>
  <xr:revisionPtr revIDLastSave="0" documentId="8_{8C78B3F6-2520-4F27-8DD2-58910B570763}" xr6:coauthVersionLast="45" xr6:coauthVersionMax="45" xr10:uidLastSave="{00000000-0000-0000-0000-000000000000}"/>
  <bookViews>
    <workbookView xWindow="20052" yWindow="-108" windowWidth="20376" windowHeight="12816" xr2:uid="{00000000-000D-0000-FFFF-FFFF00000000}"/>
  </bookViews>
  <sheets>
    <sheet name="specificatie" sheetId="1" r:id="rId1"/>
    <sheet name="premie per verzekeraar" sheetId="2" r:id="rId2"/>
  </sheets>
  <externalReferences>
    <externalReference r:id="rId3"/>
  </externalReferences>
  <definedNames>
    <definedName name="_xlnm.Print_Area" localSheetId="0">specificatie!$A$1:$U$62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12" i="1" l="1"/>
  <c r="Q12" i="1"/>
  <c r="R49" i="1"/>
  <c r="R12" i="1" l="1"/>
  <c r="Q58" i="1"/>
  <c r="Q57" i="1"/>
  <c r="Q56" i="1"/>
  <c r="Q55" i="1"/>
  <c r="Q48" i="1"/>
  <c r="Q47" i="1"/>
  <c r="Q44" i="1"/>
  <c r="Q43" i="1"/>
  <c r="Q42" i="1"/>
  <c r="Q41" i="1"/>
  <c r="Q40" i="1"/>
  <c r="Q39" i="1"/>
  <c r="Q38" i="1"/>
  <c r="Q37" i="1"/>
  <c r="Q33" i="1"/>
  <c r="Q32" i="1"/>
  <c r="Q31" i="1"/>
  <c r="Q30" i="1"/>
  <c r="Q28" i="1"/>
  <c r="Q27" i="1"/>
  <c r="Q23" i="1"/>
  <c r="Q22" i="1"/>
  <c r="Q21" i="1"/>
  <c r="Q20" i="1"/>
  <c r="Q19" i="1"/>
  <c r="Q18" i="1"/>
  <c r="Q17" i="1"/>
  <c r="Q16" i="1"/>
  <c r="Q15" i="1"/>
  <c r="Q14" i="1"/>
  <c r="Q13" i="1"/>
  <c r="Q10" i="1"/>
  <c r="Q9" i="1"/>
  <c r="Q8" i="1"/>
  <c r="P39" i="1" l="1"/>
  <c r="P22" i="1"/>
  <c r="P20" i="1"/>
  <c r="P17" i="1"/>
  <c r="O34" i="1"/>
  <c r="O16" i="1"/>
  <c r="O15" i="1"/>
  <c r="O10" i="1"/>
  <c r="O8" i="1"/>
  <c r="N48" i="1"/>
  <c r="N47" i="1"/>
  <c r="N44" i="1"/>
  <c r="N41" i="1"/>
  <c r="N40" i="1"/>
  <c r="N38" i="1"/>
  <c r="N37" i="1"/>
  <c r="N36" i="1"/>
  <c r="N35" i="1"/>
  <c r="N32" i="1"/>
  <c r="N31" i="1"/>
  <c r="N30" i="1"/>
  <c r="N28" i="1"/>
  <c r="N27" i="1"/>
  <c r="N21" i="1"/>
  <c r="N14" i="1"/>
  <c r="N13" i="1"/>
  <c r="N11" i="1"/>
  <c r="F23" i="2"/>
  <c r="D23" i="2"/>
  <c r="M59" i="1" l="1"/>
  <c r="M58" i="1"/>
  <c r="M57" i="1"/>
  <c r="M56" i="1"/>
  <c r="M55" i="1"/>
  <c r="M48" i="1"/>
  <c r="M47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4" i="1"/>
  <c r="M23" i="1"/>
  <c r="M22" i="1"/>
  <c r="M21" i="1"/>
  <c r="M20" i="1"/>
  <c r="M19" i="1"/>
  <c r="M18" i="1"/>
  <c r="M17" i="1"/>
  <c r="M16" i="1"/>
  <c r="M15" i="1"/>
  <c r="M14" i="1"/>
  <c r="M13" i="1"/>
  <c r="M11" i="1"/>
  <c r="M10" i="1"/>
  <c r="M9" i="1"/>
  <c r="M8" i="1"/>
  <c r="R58" i="1" l="1"/>
  <c r="C13" i="2"/>
  <c r="R24" i="1" l="1"/>
  <c r="R23" i="1" l="1"/>
  <c r="R32" i="1"/>
  <c r="R44" i="1" l="1"/>
  <c r="R9" i="1"/>
  <c r="R19" i="1"/>
  <c r="R22" i="1"/>
  <c r="R14" i="1"/>
  <c r="R10" i="1"/>
  <c r="R34" i="1"/>
  <c r="R20" i="1"/>
  <c r="R59" i="1"/>
  <c r="R27" i="1"/>
  <c r="R35" i="1"/>
  <c r="R47" i="1"/>
  <c r="R15" i="1"/>
  <c r="R11" i="1"/>
  <c r="R36" i="1"/>
  <c r="R41" i="1"/>
  <c r="R48" i="1"/>
  <c r="R16" i="1"/>
  <c r="R33" i="1"/>
  <c r="R43" i="1"/>
  <c r="R55" i="1"/>
  <c r="R13" i="1"/>
  <c r="R37" i="1"/>
  <c r="R29" i="1"/>
  <c r="R57" i="1"/>
  <c r="R38" i="1"/>
  <c r="R42" i="1"/>
  <c r="R40" i="1"/>
  <c r="R17" i="1"/>
  <c r="R39" i="1"/>
  <c r="R21" i="1"/>
  <c r="R30" i="1"/>
  <c r="R8" i="1"/>
  <c r="R31" i="1"/>
  <c r="R28" i="1"/>
  <c r="R56" i="1"/>
  <c r="R18" i="1"/>
  <c r="L62" i="1"/>
  <c r="I62" i="1"/>
  <c r="K62" i="1"/>
  <c r="J62" i="1"/>
  <c r="P62" i="1" l="1"/>
  <c r="O62" i="1"/>
  <c r="N62" i="1"/>
  <c r="Q62" i="1"/>
  <c r="M62" i="1"/>
  <c r="R62" i="1" l="1"/>
  <c r="E11" i="2" l="1"/>
  <c r="E10" i="2"/>
  <c r="E8" i="2"/>
  <c r="E9" i="2"/>
  <c r="E13" i="2" l="1"/>
  <c r="D13" i="2" s="1"/>
  <c r="S49" i="1" l="1"/>
  <c r="T49" i="1" s="1"/>
  <c r="U49" i="1" s="1"/>
  <c r="S58" i="1"/>
  <c r="T58" i="1" s="1"/>
  <c r="U58" i="1" s="1"/>
  <c r="S12" i="1"/>
  <c r="S24" i="1"/>
  <c r="S23" i="1"/>
  <c r="S32" i="1"/>
  <c r="T32" i="1" s="1"/>
  <c r="U32" i="1" s="1"/>
  <c r="S59" i="1"/>
  <c r="T59" i="1" s="1"/>
  <c r="U59" i="1" s="1"/>
  <c r="S11" i="1"/>
  <c r="T11" i="1" s="1"/>
  <c r="U11" i="1" s="1"/>
  <c r="S20" i="1"/>
  <c r="S15" i="1"/>
  <c r="S33" i="1"/>
  <c r="S19" i="1"/>
  <c r="S34" i="1"/>
  <c r="S57" i="1"/>
  <c r="S43" i="1"/>
  <c r="S36" i="1"/>
  <c r="T36" i="1" s="1"/>
  <c r="U36" i="1" s="1"/>
  <c r="S8" i="1"/>
  <c r="S16" i="1"/>
  <c r="S21" i="1"/>
  <c r="T21" i="1" s="1"/>
  <c r="U21" i="1" s="1"/>
  <c r="S29" i="1"/>
  <c r="S18" i="1"/>
  <c r="S27" i="1"/>
  <c r="S28" i="1"/>
  <c r="S9" i="1"/>
  <c r="S48" i="1"/>
  <c r="S39" i="1"/>
  <c r="S40" i="1"/>
  <c r="S41" i="1"/>
  <c r="S30" i="1"/>
  <c r="S13" i="1"/>
  <c r="S56" i="1"/>
  <c r="S14" i="1"/>
  <c r="S42" i="1"/>
  <c r="S31" i="1"/>
  <c r="S38" i="1"/>
  <c r="S10" i="1"/>
  <c r="S35" i="1"/>
  <c r="T35" i="1" s="1"/>
  <c r="U35" i="1" s="1"/>
  <c r="S55" i="1"/>
  <c r="S37" i="1"/>
  <c r="S22" i="1"/>
  <c r="T22" i="1" s="1"/>
  <c r="U22" i="1" s="1"/>
  <c r="S44" i="1"/>
  <c r="T44" i="1" s="1"/>
  <c r="U44" i="1" s="1"/>
  <c r="S47" i="1"/>
  <c r="S17" i="1"/>
  <c r="T17" i="1" s="1"/>
  <c r="U17" i="1" s="1"/>
  <c r="A8" i="1"/>
  <c r="A9" i="1"/>
  <c r="A10" i="1"/>
  <c r="A13" i="1"/>
  <c r="A14" i="1"/>
  <c r="A15" i="1"/>
  <c r="A16" i="1"/>
  <c r="A7" i="1"/>
  <c r="A26" i="1"/>
  <c r="A46" i="1"/>
  <c r="T12" i="1" l="1"/>
  <c r="U12" i="1" s="1"/>
  <c r="S62" i="1"/>
  <c r="T41" i="1"/>
  <c r="U41" i="1" s="1"/>
  <c r="T33" i="1"/>
  <c r="U33" i="1" s="1"/>
  <c r="T27" i="1"/>
  <c r="U27" i="1" s="1"/>
  <c r="T20" i="1"/>
  <c r="U20" i="1" s="1"/>
  <c r="T55" i="1"/>
  <c r="U55" i="1" s="1"/>
  <c r="T40" i="1"/>
  <c r="U40" i="1" s="1"/>
  <c r="T28" i="1"/>
  <c r="U28" i="1" s="1"/>
  <c r="T8" i="1"/>
  <c r="U8" i="1" s="1"/>
  <c r="T16" i="1"/>
  <c r="U16" i="1" s="1"/>
  <c r="T39" i="1"/>
  <c r="U39" i="1" s="1"/>
  <c r="T56" i="1"/>
  <c r="U56" i="1" s="1"/>
  <c r="T14" i="1"/>
  <c r="U14" i="1" s="1"/>
  <c r="T31" i="1"/>
  <c r="U31" i="1" s="1"/>
  <c r="T38" i="1"/>
  <c r="U38" i="1" s="1"/>
  <c r="T48" i="1"/>
  <c r="U48" i="1" s="1"/>
  <c r="T9" i="1"/>
  <c r="U9" i="1" s="1"/>
  <c r="T18" i="1"/>
  <c r="U18" i="1" s="1"/>
  <c r="T42" i="1"/>
  <c r="U42" i="1" s="1"/>
  <c r="T57" i="1"/>
  <c r="U57" i="1" s="1"/>
  <c r="T13" i="1"/>
  <c r="U13" i="1" s="1"/>
  <c r="T37" i="1"/>
  <c r="U37" i="1" s="1"/>
  <c r="T30" i="1"/>
  <c r="U30" i="1" s="1"/>
  <c r="T47" i="1"/>
  <c r="U47" i="1" s="1"/>
  <c r="T10" i="1"/>
  <c r="U10" i="1" s="1"/>
  <c r="T19" i="1"/>
  <c r="U19" i="1" s="1"/>
  <c r="T34" i="1"/>
  <c r="U34" i="1" s="1"/>
  <c r="T43" i="1"/>
  <c r="U43" i="1" s="1"/>
  <c r="T15" i="1"/>
  <c r="U15" i="1" s="1"/>
  <c r="T29" i="1"/>
  <c r="U29" i="1" s="1"/>
  <c r="T62" i="1" l="1"/>
  <c r="U6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Cattenstart-Pieters,Els E.</author>
  </authors>
  <commentList>
    <comment ref="A2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Cattenstart-Pieters,Els E.:</t>
        </r>
        <r>
          <rPr>
            <sz val="9"/>
            <color indexed="81"/>
            <rFont val="Tahoma"/>
            <family val="2"/>
          </rPr>
          <t xml:space="preserve">
Motortestcel buiten meegenomen?</t>
        </r>
      </text>
    </comment>
    <comment ref="A56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Cattenstart-Pieters,Els E.:</t>
        </r>
        <r>
          <rPr>
            <sz val="9"/>
            <color indexed="81"/>
            <rFont val="Tahoma"/>
            <family val="2"/>
          </rPr>
          <t xml:space="preserve">
Navraag gedaan of bedrag verlaagt moet worden i.v.m. verkoop
</t>
        </r>
      </text>
    </comment>
  </commentList>
</comments>
</file>

<file path=xl/sharedStrings.xml><?xml version="1.0" encoding="utf-8"?>
<sst xmlns="http://schemas.openxmlformats.org/spreadsheetml/2006/main" count="203" uniqueCount="150">
  <si>
    <t>OMSCHRIJVING</t>
  </si>
  <si>
    <t>Totaal</t>
  </si>
  <si>
    <t>Plaats</t>
  </si>
  <si>
    <t>Postcode</t>
  </si>
  <si>
    <t>GI</t>
  </si>
  <si>
    <t>FF</t>
  </si>
  <si>
    <t xml:space="preserve">Heikensekerk </t>
  </si>
  <si>
    <t>W1 &amp; W3</t>
  </si>
  <si>
    <t>Overige</t>
  </si>
  <si>
    <t>SLUITPOST</t>
  </si>
  <si>
    <t>Kunstvoorwerpen</t>
  </si>
  <si>
    <t>Datanet Componenten / Telefonie, Tilburg + Eindhoven</t>
  </si>
  <si>
    <t>Kantoorgebouw Facilitair</t>
  </si>
  <si>
    <t>Huurdersbelang Kantoorgebouw S2</t>
  </si>
  <si>
    <t>Sporthogeschool</t>
  </si>
  <si>
    <t>De Witte Dame</t>
  </si>
  <si>
    <t xml:space="preserve">StruyckenGebouw </t>
  </si>
  <si>
    <t>Zeyen Gebouw (knt)</t>
  </si>
  <si>
    <t>Kapel/Ziekenzaal</t>
  </si>
  <si>
    <t>Witte Villa</t>
  </si>
  <si>
    <t>Pand Prof. Gimbrère</t>
  </si>
  <si>
    <t>Pand Frans Fransen</t>
  </si>
  <si>
    <t>Adres</t>
  </si>
  <si>
    <t>Eindhoven</t>
  </si>
  <si>
    <t xml:space="preserve">Rachelsmolen 1 </t>
  </si>
  <si>
    <t>Het Eeuwsel 2</t>
  </si>
  <si>
    <t>Emmasingel 28</t>
  </si>
  <si>
    <t>Tilburg</t>
  </si>
  <si>
    <t>Veghel</t>
  </si>
  <si>
    <t>Den Bosch</t>
  </si>
  <si>
    <t>Prof. Goossenslaan 1-05</t>
  </si>
  <si>
    <t>BSS Zwijssenplein 1</t>
  </si>
  <si>
    <t>BSS Zwijssenstraat 7</t>
  </si>
  <si>
    <t>BSS Zwijssenstraat 5</t>
  </si>
  <si>
    <t>De Muntelaar 10</t>
  </si>
  <si>
    <t>Prof. Grimbèrelaan 16</t>
  </si>
  <si>
    <t>Frans Fransenstraat 15</t>
  </si>
  <si>
    <t>Prof. Goossenslaan 1-03</t>
  </si>
  <si>
    <t>Venlo</t>
  </si>
  <si>
    <t>Sittard</t>
  </si>
  <si>
    <t>Tegelseweg 255</t>
  </si>
  <si>
    <t>Mgr. Claessenstraat 4</t>
  </si>
  <si>
    <t>Divers</t>
  </si>
  <si>
    <t>Wageningen</t>
  </si>
  <si>
    <t>Marijkeweg 22</t>
  </si>
  <si>
    <t>Helmond</t>
  </si>
  <si>
    <t>Theo Koomenlaan 3</t>
  </si>
  <si>
    <t>Pand Frans Fransen / betreft kunstvoorwerpen</t>
  </si>
  <si>
    <t>inc. noodlokalen</t>
  </si>
  <si>
    <t>EK</t>
  </si>
  <si>
    <t>ES</t>
  </si>
  <si>
    <t>Prof. Goossenslaan 1-01</t>
  </si>
  <si>
    <t>P1</t>
  </si>
  <si>
    <t>Prof. Goossenslaan 1-02</t>
  </si>
  <si>
    <t>P4</t>
  </si>
  <si>
    <t>Prof. Goossenslaan 1-04</t>
  </si>
  <si>
    <t>P3</t>
  </si>
  <si>
    <t>P2</t>
  </si>
  <si>
    <t>ZP</t>
  </si>
  <si>
    <t>Gebouwnaam</t>
  </si>
  <si>
    <t>VR</t>
  </si>
  <si>
    <t>P7</t>
  </si>
  <si>
    <t>CL</t>
  </si>
  <si>
    <t>Totaal premie</t>
  </si>
  <si>
    <t>Ass.belasting 21%</t>
  </si>
  <si>
    <t>Specificatie behorende bij Stichting Fontys</t>
  </si>
  <si>
    <t>Polisnummer B0100103722</t>
  </si>
  <si>
    <t>Hooge Zijde 9</t>
  </si>
  <si>
    <t xml:space="preserve">5626 DC </t>
  </si>
  <si>
    <t>Opslag bij verhuisbedrijf Convoi B.V.</t>
  </si>
  <si>
    <t xml:space="preserve">MollerGebouw </t>
  </si>
  <si>
    <t>Taxatie gebouwen</t>
  </si>
  <si>
    <t>Taxatie inventaris</t>
  </si>
  <si>
    <t>Taxatie huurdersbelang</t>
  </si>
  <si>
    <t>All Weather Hall</t>
  </si>
  <si>
    <t>gebouw berekend bij R3</t>
  </si>
  <si>
    <t xml:space="preserve">Lismortel 25, </t>
  </si>
  <si>
    <t>Ds. Th. Fliednerstraat 2, Eindhoven</t>
  </si>
  <si>
    <t>ZP bouwdeel A t/m F</t>
  </si>
  <si>
    <t>bouwdeel A t/m D</t>
  </si>
  <si>
    <t>bouwdeel E</t>
  </si>
  <si>
    <t>bouwdeel F</t>
  </si>
  <si>
    <t>5708 JZ</t>
  </si>
  <si>
    <t>AC45</t>
  </si>
  <si>
    <t>Automotive Campus 45</t>
  </si>
  <si>
    <t>Prof. Goossenslaan 1</t>
  </si>
  <si>
    <t>5022 DM</t>
  </si>
  <si>
    <t>KAS SG</t>
  </si>
  <si>
    <t>MMC</t>
  </si>
  <si>
    <t>Ds. Th. Fliednerstraat 1, Eindhoven</t>
  </si>
  <si>
    <t>5631 BM</t>
  </si>
  <si>
    <t>R9</t>
  </si>
  <si>
    <t>parkeergarage</t>
  </si>
  <si>
    <t>Achtseweg Zuid 153-J/153-N/153-P</t>
  </si>
  <si>
    <t>5651 GW</t>
  </si>
  <si>
    <t>5612 MA</t>
  </si>
  <si>
    <t>Rondom 1</t>
  </si>
  <si>
    <t>ER</t>
  </si>
  <si>
    <t>Convoi</t>
  </si>
  <si>
    <t>TQ5</t>
  </si>
  <si>
    <t>P8</t>
  </si>
  <si>
    <t>Achtseweg Zuid 151C-159F-159G</t>
  </si>
  <si>
    <t xml:space="preserve">Het Eeuwsel 2 </t>
  </si>
  <si>
    <t>BIC</t>
  </si>
  <si>
    <t>BIC 1</t>
  </si>
  <si>
    <t>wordt verder ingericht en verbouwd in 2020</t>
  </si>
  <si>
    <t>5657 BX</t>
  </si>
  <si>
    <t>Heyendaalseweg 121</t>
  </si>
  <si>
    <t>Nijmegen</t>
  </si>
  <si>
    <t>Stand: 1 januari 2020</t>
  </si>
  <si>
    <t>TQ4</t>
  </si>
  <si>
    <t>Gebouwen      Stichting Fontys:  Verzekerde som geindexeerd per 1-1-2020</t>
  </si>
  <si>
    <t>Gebouwen   Algemeen Fonds:    Verzekerde som geindexeerd per 1-1-2020</t>
  </si>
  <si>
    <t>Inventaris:  Verzekerde som geindexeerd per 1-1-2020</t>
  </si>
  <si>
    <t>Huurdersbelang  Verzekerde som geindexeerd per 1-1-2020</t>
  </si>
  <si>
    <t>Verzekeraars verdeling en premiestelling</t>
  </si>
  <si>
    <t>Verzekeraar</t>
  </si>
  <si>
    <t>Allianz</t>
  </si>
  <si>
    <t>AIG</t>
  </si>
  <si>
    <t>XL Insurance SE</t>
  </si>
  <si>
    <t>Corins</t>
  </si>
  <si>
    <t>Aandeel</t>
  </si>
  <si>
    <t>totaal</t>
  </si>
  <si>
    <t>premie in o/oo</t>
  </si>
  <si>
    <t>premie nominaal</t>
  </si>
  <si>
    <t>totaal:             Verzekerde som per 1-1-2020 na index</t>
  </si>
  <si>
    <t>diverse locaties</t>
  </si>
  <si>
    <t>motorrijtuigen voor lesdoeleinden in opleidingscentra, incluis motorrijtuigen die door derden beschikbaar zijn gesteld</t>
  </si>
  <si>
    <t>motorrijtuigen</t>
  </si>
  <si>
    <t>Premie excl. Ass. Bel.</t>
  </si>
  <si>
    <t>Zwijsengebouw</t>
  </si>
  <si>
    <t>Gebouwen      Stichting Fontys:  Verzekerde som geindexeerd per 1-1-2021</t>
  </si>
  <si>
    <t>Gebouwen   Algemeen Fonds:    Verzekerde som geindexeerd per 1-1-2021</t>
  </si>
  <si>
    <t>Inventaris:  Verzekerde som geindexeerd per 1-1-2021</t>
  </si>
  <si>
    <t>Huurdersbelang  Verzekerde som geindexeerd per 1-1-2021</t>
  </si>
  <si>
    <t>totaal:             Verzekerde som per 1-1-2021 na index</t>
  </si>
  <si>
    <t>Indecijfers</t>
  </si>
  <si>
    <t>Gebouwen</t>
  </si>
  <si>
    <t>Inventaris</t>
  </si>
  <si>
    <t>Jaar</t>
  </si>
  <si>
    <t>indexcijfer</t>
  </si>
  <si>
    <t>verhogingspercentage</t>
  </si>
  <si>
    <t>R10</t>
  </si>
  <si>
    <t>Villa Flora</t>
  </si>
  <si>
    <t>Sint Jansweg 20</t>
  </si>
  <si>
    <t>5928 RC</t>
  </si>
  <si>
    <t>huur tijdelijke ruimte</t>
  </si>
  <si>
    <t xml:space="preserve"> </t>
  </si>
  <si>
    <t xml:space="preserve">ICT componenten </t>
  </si>
  <si>
    <t>Kennedyplein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</si>
</sst>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 * #,##0_ ;_ * \-#,##0_ ;_ * &quot;-&quot;_ ;_ @_ "/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#,##0.0000000000;\-#,##0.0000000000"/>
    <numFmt numFmtId="165" formatCode="0.0%"/>
    <numFmt numFmtId="166" formatCode="0.0"/>
    <numFmt numFmtId="167" formatCode="0.0000"/>
  </numFmts>
  <fonts count="1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0"/>
      <color indexed="8"/>
      <name val="Verdana"/>
      <family val="2"/>
    </font>
    <font>
      <sz val="10"/>
      <color indexed="8"/>
      <name val="Times New Roman"/>
      <family val="1"/>
    </font>
    <font>
      <b/>
      <i/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sz val="9"/>
      <color theme="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CCECFF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ck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thick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C0C0C0"/>
      </left>
      <right style="thin">
        <color rgb="FFC0C0C0"/>
      </right>
      <top/>
      <bottom style="thin">
        <color rgb="FFC0C0C0"/>
      </bottom>
      <diagonal/>
    </border>
    <border>
      <left style="thin">
        <color rgb="FFC0C0C0"/>
      </left>
      <right/>
      <top/>
      <bottom style="thin">
        <color rgb="FFC0C0C0"/>
      </bottom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C0C0C0"/>
      </left>
      <right/>
      <top/>
      <bottom/>
      <diagonal/>
    </border>
  </borders>
  <cellStyleXfs count="1">
    <xf numFmtId="0" fontId="0" fillId="0" borderId="0"/>
  </cellStyleXfs>
  <cellXfs count="123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vertical="top" wrapText="1"/>
    </xf>
    <xf numFmtId="44" fontId="1" fillId="0" borderId="1" xfId="0" applyNumberFormat="1" applyFont="1" applyBorder="1" applyAlignment="1">
      <alignment horizontal="right" vertical="top"/>
    </xf>
    <xf numFmtId="44" fontId="1" fillId="0" borderId="1" xfId="0" applyNumberFormat="1" applyFont="1" applyBorder="1" applyAlignment="1">
      <alignment horizontal="left" vertical="top"/>
    </xf>
    <xf numFmtId="44" fontId="1" fillId="0" borderId="1" xfId="0" applyNumberFormat="1" applyFont="1" applyBorder="1" applyAlignment="1">
      <alignment horizontal="left"/>
    </xf>
    <xf numFmtId="0" fontId="1" fillId="0" borderId="1" xfId="0" applyFont="1" applyBorder="1"/>
    <xf numFmtId="44" fontId="1" fillId="0" borderId="1" xfId="0" applyNumberFormat="1" applyFont="1" applyFill="1" applyBorder="1" applyAlignment="1">
      <alignment horizontal="left" vertical="top"/>
    </xf>
    <xf numFmtId="0" fontId="1" fillId="0" borderId="0" xfId="0" applyFont="1" applyBorder="1" applyAlignment="1">
      <alignment vertical="top" wrapText="1"/>
    </xf>
    <xf numFmtId="44" fontId="1" fillId="0" borderId="0" xfId="0" applyNumberFormat="1" applyFont="1" applyBorder="1" applyAlignment="1">
      <alignment horizontal="right"/>
    </xf>
    <xf numFmtId="44" fontId="1" fillId="0" borderId="0" xfId="0" applyNumberFormat="1" applyFont="1" applyBorder="1" applyAlignment="1">
      <alignment horizontal="left"/>
    </xf>
    <xf numFmtId="0" fontId="1" fillId="0" borderId="0" xfId="0" applyFont="1" applyBorder="1" applyAlignment="1">
      <alignment wrapText="1"/>
    </xf>
    <xf numFmtId="0" fontId="1" fillId="0" borderId="0" xfId="0" applyFont="1" applyBorder="1"/>
    <xf numFmtId="0" fontId="3" fillId="0" borderId="0" xfId="0" applyFont="1" applyBorder="1" applyAlignment="1">
      <alignment vertical="top" wrapText="1"/>
    </xf>
    <xf numFmtId="44" fontId="3" fillId="0" borderId="0" xfId="0" applyNumberFormat="1" applyFont="1" applyBorder="1" applyAlignment="1">
      <alignment horizontal="left"/>
    </xf>
    <xf numFmtId="44" fontId="3" fillId="0" borderId="0" xfId="0" applyNumberFormat="1" applyFont="1" applyFill="1" applyBorder="1" applyAlignment="1">
      <alignment horizontal="right"/>
    </xf>
    <xf numFmtId="0" fontId="3" fillId="0" borderId="0" xfId="0" applyFont="1" applyFill="1" applyBorder="1" applyAlignment="1">
      <alignment vertical="top" wrapText="1"/>
    </xf>
    <xf numFmtId="43" fontId="1" fillId="0" borderId="0" xfId="0" applyNumberFormat="1" applyFont="1" applyBorder="1" applyAlignment="1">
      <alignment horizontal="left"/>
    </xf>
    <xf numFmtId="43" fontId="1" fillId="0" borderId="0" xfId="0" applyNumberFormat="1" applyFont="1" applyBorder="1" applyAlignment="1">
      <alignment horizontal="right"/>
    </xf>
    <xf numFmtId="44" fontId="2" fillId="0" borderId="0" xfId="0" applyNumberFormat="1" applyFont="1" applyBorder="1"/>
    <xf numFmtId="39" fontId="2" fillId="0" borderId="0" xfId="0" applyNumberFormat="1" applyFont="1" applyBorder="1"/>
    <xf numFmtId="44" fontId="1" fillId="0" borderId="0" xfId="0" applyNumberFormat="1" applyFont="1" applyBorder="1"/>
    <xf numFmtId="43" fontId="2" fillId="0" borderId="0" xfId="0" applyNumberFormat="1" applyFont="1" applyBorder="1"/>
    <xf numFmtId="41" fontId="1" fillId="0" borderId="0" xfId="0" applyNumberFormat="1" applyFont="1" applyBorder="1"/>
    <xf numFmtId="43" fontId="1" fillId="0" borderId="0" xfId="0" applyNumberFormat="1" applyFont="1" applyBorder="1"/>
    <xf numFmtId="0" fontId="1" fillId="0" borderId="0" xfId="0" applyFont="1" applyFill="1" applyBorder="1" applyAlignment="1">
      <alignment wrapText="1"/>
    </xf>
    <xf numFmtId="0" fontId="1" fillId="0" borderId="0" xfId="0" applyFont="1" applyFill="1" applyBorder="1"/>
    <xf numFmtId="0" fontId="1" fillId="0" borderId="0" xfId="0" applyFont="1" applyBorder="1" applyAlignment="1">
      <alignment vertical="top"/>
    </xf>
    <xf numFmtId="44" fontId="1" fillId="0" borderId="0" xfId="0" applyNumberFormat="1" applyFont="1" applyBorder="1" applyAlignment="1">
      <alignment vertical="top"/>
    </xf>
    <xf numFmtId="41" fontId="1" fillId="0" borderId="0" xfId="0" applyNumberFormat="1" applyFont="1" applyBorder="1" applyAlignment="1">
      <alignment vertical="top"/>
    </xf>
    <xf numFmtId="0" fontId="1" fillId="0" borderId="0" xfId="0" applyFont="1" applyFill="1" applyBorder="1" applyAlignment="1">
      <alignment vertical="top"/>
    </xf>
    <xf numFmtId="39" fontId="1" fillId="0" borderId="0" xfId="0" applyNumberFormat="1" applyFont="1" applyBorder="1"/>
    <xf numFmtId="41" fontId="1" fillId="0" borderId="0" xfId="0" applyNumberFormat="1" applyFont="1"/>
    <xf numFmtId="43" fontId="1" fillId="0" borderId="0" xfId="0" applyNumberFormat="1" applyFont="1"/>
    <xf numFmtId="164" fontId="1" fillId="0" borderId="0" xfId="0" applyNumberFormat="1" applyFont="1"/>
    <xf numFmtId="0" fontId="1" fillId="0" borderId="2" xfId="0" applyFont="1" applyBorder="1" applyAlignment="1">
      <alignment vertical="top" wrapText="1"/>
    </xf>
    <xf numFmtId="0" fontId="4" fillId="2" borderId="0" xfId="0" applyFont="1" applyFill="1" applyBorder="1"/>
    <xf numFmtId="0" fontId="0" fillId="2" borderId="0" xfId="0" applyFill="1" applyBorder="1"/>
    <xf numFmtId="0" fontId="5" fillId="2" borderId="0" xfId="0" applyFont="1" applyFill="1" applyAlignment="1" applyProtection="1">
      <alignment vertical="top" wrapText="1"/>
      <protection locked="0"/>
    </xf>
    <xf numFmtId="1" fontId="5" fillId="2" borderId="0" xfId="0" applyNumberFormat="1" applyFont="1" applyFill="1" applyAlignment="1" applyProtection="1">
      <alignment horizontal="center" vertical="top" wrapText="1"/>
      <protection locked="0"/>
    </xf>
    <xf numFmtId="0" fontId="5" fillId="2" borderId="0" xfId="0" applyFont="1" applyFill="1" applyAlignment="1" applyProtection="1">
      <alignment horizontal="left" vertical="top" wrapText="1"/>
      <protection locked="0"/>
    </xf>
    <xf numFmtId="0" fontId="2" fillId="3" borderId="5" xfId="0" applyFont="1" applyFill="1" applyBorder="1" applyAlignment="1">
      <alignment vertical="top"/>
    </xf>
    <xf numFmtId="0" fontId="2" fillId="3" borderId="6" xfId="0" applyFont="1" applyFill="1" applyBorder="1" applyAlignment="1">
      <alignment vertical="top"/>
    </xf>
    <xf numFmtId="41" fontId="2" fillId="3" borderId="6" xfId="0" applyNumberFormat="1" applyFont="1" applyFill="1" applyBorder="1" applyAlignment="1">
      <alignment vertical="top" wrapText="1"/>
    </xf>
    <xf numFmtId="43" fontId="2" fillId="3" borderId="6" xfId="0" applyNumberFormat="1" applyFont="1" applyFill="1" applyBorder="1" applyAlignment="1">
      <alignment vertical="top" wrapText="1"/>
    </xf>
    <xf numFmtId="0" fontId="1" fillId="2" borderId="0" xfId="0" applyFont="1" applyFill="1"/>
    <xf numFmtId="0" fontId="2" fillId="3" borderId="8" xfId="0" applyFont="1" applyFill="1" applyBorder="1" applyAlignment="1">
      <alignment vertical="top"/>
    </xf>
    <xf numFmtId="44" fontId="1" fillId="0" borderId="2" xfId="0" applyNumberFormat="1" applyFont="1" applyBorder="1" applyAlignment="1">
      <alignment horizontal="right" vertical="top"/>
    </xf>
    <xf numFmtId="44" fontId="1" fillId="0" borderId="2" xfId="0" applyNumberFormat="1" applyFont="1" applyBorder="1" applyAlignment="1">
      <alignment horizontal="left"/>
    </xf>
    <xf numFmtId="0" fontId="2" fillId="0" borderId="9" xfId="0" applyFont="1" applyBorder="1" applyAlignment="1">
      <alignment vertical="top" wrapText="1"/>
    </xf>
    <xf numFmtId="0" fontId="1" fillId="0" borderId="9" xfId="0" applyFont="1" applyBorder="1" applyAlignment="1">
      <alignment vertical="top" wrapText="1"/>
    </xf>
    <xf numFmtId="0" fontId="0" fillId="0" borderId="4" xfId="0" applyBorder="1"/>
    <xf numFmtId="0" fontId="0" fillId="0" borderId="7" xfId="0" applyBorder="1"/>
    <xf numFmtId="0" fontId="1" fillId="0" borderId="2" xfId="0" applyFont="1" applyBorder="1" applyAlignment="1">
      <alignment vertical="top" wrapText="1"/>
    </xf>
    <xf numFmtId="0" fontId="6" fillId="0" borderId="1" xfId="0" applyFont="1" applyBorder="1" applyAlignment="1">
      <alignment vertical="top" wrapText="1"/>
    </xf>
    <xf numFmtId="41" fontId="2" fillId="3" borderId="6" xfId="0" applyNumberFormat="1" applyFont="1" applyFill="1" applyBorder="1" applyAlignment="1">
      <alignment horizontal="left" vertical="top" wrapText="1"/>
    </xf>
    <xf numFmtId="44" fontId="2" fillId="0" borderId="9" xfId="0" applyNumberFormat="1" applyFont="1" applyBorder="1" applyAlignment="1">
      <alignment horizontal="left"/>
    </xf>
    <xf numFmtId="0" fontId="0" fillId="0" borderId="10" xfId="0" applyBorder="1"/>
    <xf numFmtId="0" fontId="1" fillId="0" borderId="1" xfId="0" applyFont="1" applyFill="1" applyBorder="1" applyAlignment="1">
      <alignment vertical="top" wrapText="1"/>
    </xf>
    <xf numFmtId="44" fontId="1" fillId="0" borderId="1" xfId="0" applyNumberFormat="1" applyFont="1" applyFill="1" applyBorder="1" applyAlignment="1">
      <alignment horizontal="right" vertical="top"/>
    </xf>
    <xf numFmtId="44" fontId="1" fillId="0" borderId="1" xfId="0" applyNumberFormat="1" applyFont="1" applyFill="1" applyBorder="1" applyAlignment="1">
      <alignment horizontal="left"/>
    </xf>
    <xf numFmtId="0" fontId="1" fillId="0" borderId="1" xfId="0" applyFont="1" applyFill="1" applyBorder="1"/>
    <xf numFmtId="0" fontId="1" fillId="0" borderId="0" xfId="0" applyFont="1" applyFill="1"/>
    <xf numFmtId="49" fontId="1" fillId="0" borderId="1" xfId="0" applyNumberFormat="1" applyFont="1" applyFill="1" applyBorder="1" applyAlignment="1">
      <alignment vertical="top" wrapText="1"/>
    </xf>
    <xf numFmtId="14" fontId="1" fillId="0" borderId="1" xfId="0" applyNumberFormat="1" applyFont="1" applyFill="1" applyBorder="1"/>
    <xf numFmtId="0" fontId="6" fillId="0" borderId="1" xfId="0" applyFont="1" applyFill="1" applyBorder="1" applyAlignment="1">
      <alignment vertical="top" wrapText="1"/>
    </xf>
    <xf numFmtId="0" fontId="8" fillId="0" borderId="1" xfId="0" applyFont="1" applyFill="1" applyBorder="1" applyAlignment="1">
      <alignment vertical="top" wrapText="1"/>
    </xf>
    <xf numFmtId="0" fontId="8" fillId="0" borderId="1" xfId="0" applyFont="1" applyFill="1" applyBorder="1" applyAlignment="1">
      <alignment wrapText="1"/>
    </xf>
    <xf numFmtId="0" fontId="8" fillId="0" borderId="2" xfId="0" applyFont="1" applyFill="1" applyBorder="1" applyAlignment="1">
      <alignment vertical="top" wrapText="1"/>
    </xf>
    <xf numFmtId="0" fontId="8" fillId="0" borderId="3" xfId="0" applyFont="1" applyFill="1" applyBorder="1" applyAlignment="1">
      <alignment vertical="top" wrapText="1"/>
    </xf>
    <xf numFmtId="44" fontId="9" fillId="4" borderId="12" xfId="0" applyNumberFormat="1" applyFont="1" applyFill="1" applyBorder="1" applyAlignment="1" applyProtection="1">
      <alignment horizontal="right" vertical="top" wrapText="1"/>
    </xf>
    <xf numFmtId="44" fontId="8" fillId="0" borderId="11" xfId="0" applyNumberFormat="1" applyFont="1" applyFill="1" applyBorder="1" applyAlignment="1">
      <alignment horizontal="right" vertical="top"/>
    </xf>
    <xf numFmtId="44" fontId="9" fillId="4" borderId="13" xfId="0" applyNumberFormat="1" applyFont="1" applyFill="1" applyBorder="1" applyAlignment="1" applyProtection="1">
      <alignment horizontal="right" wrapText="1"/>
    </xf>
    <xf numFmtId="44" fontId="9" fillId="4" borderId="13" xfId="0" applyNumberFormat="1" applyFont="1" applyFill="1" applyBorder="1" applyAlignment="1" applyProtection="1">
      <alignment horizontal="right" vertical="top" wrapText="1"/>
    </xf>
    <xf numFmtId="44" fontId="1" fillId="0" borderId="11" xfId="0" applyNumberFormat="1" applyFont="1" applyFill="1" applyBorder="1" applyAlignment="1">
      <alignment horizontal="right" vertical="top"/>
    </xf>
    <xf numFmtId="44" fontId="9" fillId="4" borderId="1" xfId="0" applyNumberFormat="1" applyFont="1" applyFill="1" applyBorder="1" applyAlignment="1" applyProtection="1">
      <alignment horizontal="right" wrapText="1"/>
    </xf>
    <xf numFmtId="44" fontId="9" fillId="4" borderId="0" xfId="0" applyNumberFormat="1" applyFont="1" applyFill="1" applyBorder="1" applyAlignment="1" applyProtection="1">
      <alignment horizontal="right" vertical="top" wrapText="1"/>
    </xf>
    <xf numFmtId="0" fontId="10" fillId="0" borderId="14" xfId="0" applyFont="1" applyBorder="1"/>
    <xf numFmtId="0" fontId="7" fillId="0" borderId="1" xfId="0" applyFont="1" applyFill="1" applyBorder="1" applyAlignment="1">
      <alignment vertical="top" wrapText="1"/>
    </xf>
    <xf numFmtId="44" fontId="9" fillId="4" borderId="1" xfId="0" applyNumberFormat="1" applyFont="1" applyFill="1" applyBorder="1" applyAlignment="1" applyProtection="1">
      <alignment horizontal="right" vertical="top" wrapText="1"/>
    </xf>
    <xf numFmtId="0" fontId="13" fillId="0" borderId="0" xfId="0" applyFont="1"/>
    <xf numFmtId="0" fontId="0" fillId="0" borderId="15" xfId="0" applyBorder="1"/>
    <xf numFmtId="0" fontId="0" fillId="0" borderId="17" xfId="0" applyBorder="1"/>
    <xf numFmtId="0" fontId="0" fillId="0" borderId="18" xfId="0" applyBorder="1"/>
    <xf numFmtId="165" fontId="0" fillId="0" borderId="17" xfId="0" applyNumberFormat="1" applyBorder="1"/>
    <xf numFmtId="44" fontId="0" fillId="0" borderId="18" xfId="0" applyNumberFormat="1" applyBorder="1"/>
    <xf numFmtId="0" fontId="13" fillId="0" borderId="16" xfId="0" applyFont="1" applyBorder="1"/>
    <xf numFmtId="165" fontId="13" fillId="0" borderId="19" xfId="0" applyNumberFormat="1" applyFont="1" applyBorder="1"/>
    <xf numFmtId="0" fontId="13" fillId="0" borderId="9" xfId="0" applyFont="1" applyBorder="1"/>
    <xf numFmtId="44" fontId="13" fillId="0" borderId="20" xfId="0" applyNumberFormat="1" applyFont="1" applyBorder="1"/>
    <xf numFmtId="0" fontId="13" fillId="0" borderId="21" xfId="0" applyFont="1" applyBorder="1"/>
    <xf numFmtId="0" fontId="13" fillId="0" borderId="22" xfId="0" applyFont="1" applyBorder="1"/>
    <xf numFmtId="0" fontId="13" fillId="0" borderId="23" xfId="0" applyFont="1" applyBorder="1"/>
    <xf numFmtId="0" fontId="13" fillId="0" borderId="24" xfId="0" applyFont="1" applyBorder="1"/>
    <xf numFmtId="0" fontId="10" fillId="0" borderId="1" xfId="0" applyFont="1" applyBorder="1"/>
    <xf numFmtId="0" fontId="14" fillId="5" borderId="25" xfId="0" applyFont="1" applyFill="1" applyBorder="1" applyAlignment="1">
      <alignment vertical="top"/>
    </xf>
    <xf numFmtId="0" fontId="14" fillId="5" borderId="26" xfId="0" applyFont="1" applyFill="1" applyBorder="1" applyAlignment="1">
      <alignment vertical="top" wrapText="1"/>
    </xf>
    <xf numFmtId="0" fontId="14" fillId="5" borderId="27" xfId="0" applyFont="1" applyFill="1" applyBorder="1" applyAlignment="1">
      <alignment vertical="top" wrapText="1"/>
    </xf>
    <xf numFmtId="0" fontId="0" fillId="0" borderId="21" xfId="0" applyFill="1" applyBorder="1" applyAlignment="1">
      <alignment vertical="top"/>
    </xf>
    <xf numFmtId="0" fontId="0" fillId="0" borderId="24" xfId="0" applyFill="1" applyBorder="1" applyAlignment="1">
      <alignment vertical="top" wrapText="1"/>
    </xf>
    <xf numFmtId="0" fontId="0" fillId="0" borderId="15" xfId="0" applyFill="1" applyBorder="1" applyAlignment="1">
      <alignment vertical="top"/>
    </xf>
    <xf numFmtId="0" fontId="0" fillId="0" borderId="18" xfId="0" applyFill="1" applyBorder="1" applyAlignment="1">
      <alignment vertical="top" wrapText="1"/>
    </xf>
    <xf numFmtId="14" fontId="0" fillId="0" borderId="15" xfId="0" applyNumberFormat="1" applyBorder="1" applyAlignment="1">
      <alignment horizontal="center"/>
    </xf>
    <xf numFmtId="166" fontId="0" fillId="0" borderId="15" xfId="0" applyNumberFormat="1" applyBorder="1"/>
    <xf numFmtId="167" fontId="0" fillId="0" borderId="18" xfId="0" applyNumberFormat="1" applyBorder="1"/>
    <xf numFmtId="0" fontId="0" fillId="0" borderId="28" xfId="0" applyBorder="1"/>
    <xf numFmtId="0" fontId="0" fillId="0" borderId="29" xfId="0" applyBorder="1"/>
    <xf numFmtId="14" fontId="1" fillId="6" borderId="1" xfId="0" applyNumberFormat="1" applyFont="1" applyFill="1" applyBorder="1"/>
    <xf numFmtId="44" fontId="9" fillId="6" borderId="1" xfId="0" applyNumberFormat="1" applyFont="1" applyFill="1" applyBorder="1" applyAlignment="1" applyProtection="1">
      <alignment horizontal="right" wrapText="1"/>
    </xf>
    <xf numFmtId="44" fontId="9" fillId="0" borderId="1" xfId="0" applyNumberFormat="1" applyFont="1" applyFill="1" applyBorder="1" applyAlignment="1" applyProtection="1">
      <alignment horizontal="right" wrapText="1"/>
    </xf>
    <xf numFmtId="0" fontId="1" fillId="0" borderId="2" xfId="0" applyFont="1" applyBorder="1"/>
    <xf numFmtId="0" fontId="1" fillId="0" borderId="9" xfId="0" applyFont="1" applyBorder="1"/>
    <xf numFmtId="0" fontId="8" fillId="6" borderId="1" xfId="0" applyFont="1" applyFill="1" applyBorder="1" applyAlignment="1">
      <alignment vertical="top" wrapText="1"/>
    </xf>
    <xf numFmtId="44" fontId="9" fillId="6" borderId="1" xfId="0" applyNumberFormat="1" applyFont="1" applyFill="1" applyBorder="1" applyAlignment="1" applyProtection="1">
      <alignment horizontal="right" vertical="top" wrapText="1"/>
    </xf>
    <xf numFmtId="0" fontId="1" fillId="6" borderId="1" xfId="0" applyFont="1" applyFill="1" applyBorder="1" applyAlignment="1">
      <alignment vertical="top" wrapText="1"/>
    </xf>
    <xf numFmtId="44" fontId="9" fillId="6" borderId="30" xfId="0" applyNumberFormat="1" applyFont="1" applyFill="1" applyBorder="1" applyAlignment="1" applyProtection="1">
      <alignment horizontal="right" wrapText="1"/>
    </xf>
    <xf numFmtId="0" fontId="1" fillId="0" borderId="2" xfId="0" applyFont="1" applyFill="1" applyBorder="1" applyAlignment="1">
      <alignment vertical="top" wrapText="1"/>
    </xf>
    <xf numFmtId="0" fontId="1" fillId="0" borderId="2" xfId="0" applyFont="1" applyFill="1" applyBorder="1"/>
    <xf numFmtId="44" fontId="1" fillId="0" borderId="2" xfId="0" applyNumberFormat="1" applyFont="1" applyFill="1" applyBorder="1" applyAlignment="1">
      <alignment horizontal="right" vertical="top"/>
    </xf>
    <xf numFmtId="44" fontId="9" fillId="4" borderId="2" xfId="0" applyNumberFormat="1" applyFont="1" applyFill="1" applyBorder="1" applyAlignment="1" applyProtection="1">
      <alignment horizontal="right" wrapText="1"/>
    </xf>
    <xf numFmtId="44" fontId="9" fillId="6" borderId="2" xfId="0" applyNumberFormat="1" applyFont="1" applyFill="1" applyBorder="1" applyAlignment="1" applyProtection="1">
      <alignment horizontal="right" wrapText="1"/>
    </xf>
    <xf numFmtId="44" fontId="1" fillId="0" borderId="2" xfId="0" applyNumberFormat="1" applyFont="1" applyFill="1" applyBorder="1" applyAlignment="1">
      <alignment horizontal="left" vertical="top"/>
    </xf>
    <xf numFmtId="44" fontId="1" fillId="0" borderId="2" xfId="0" applyNumberFormat="1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ECFF"/>
      <color rgb="FFCCFFCC"/>
      <color rgb="FF66FF66"/>
      <color rgb="FF30CA4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meulen\AppData\Local\Microsoft\Windows\Temporary%20Internet%20Files\Content.Outlook\LX8K3YNQ\Fontys%20en%20Algemeen%20Fonds%20(polisbladen%2011%20en%206)%20per%2001-01-2015%20per%2010-06-201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zicht 01-01-2013"/>
    </sheetNames>
    <sheetDataSet>
      <sheetData sheetId="0">
        <row r="6">
          <cell r="A6" t="str">
            <v>Instituten Regio Eindhoven</v>
          </cell>
        </row>
        <row r="11">
          <cell r="A11" t="str">
            <v>R3</v>
          </cell>
        </row>
        <row r="12">
          <cell r="A12" t="str">
            <v>R4</v>
          </cell>
        </row>
        <row r="13">
          <cell r="A13" t="str">
            <v>R5</v>
          </cell>
        </row>
        <row r="14">
          <cell r="A14" t="str">
            <v>S1</v>
          </cell>
        </row>
        <row r="15">
          <cell r="A15" t="str">
            <v>S2</v>
          </cell>
        </row>
        <row r="16">
          <cell r="A16" t="str">
            <v>S3</v>
          </cell>
        </row>
        <row r="19">
          <cell r="A19" t="str">
            <v>TF</v>
          </cell>
        </row>
        <row r="24">
          <cell r="A24" t="str">
            <v>Instituten Regio Tilburg</v>
          </cell>
        </row>
        <row r="50">
          <cell r="A50" t="str">
            <v>Instituten Regio Limburg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100"/>
  <sheetViews>
    <sheetView tabSelected="1" zoomScale="90" zoomScaleNormal="90" workbookViewId="0">
      <pane xSplit="1" ySplit="5" topLeftCell="J51" activePane="bottomRight" state="frozen"/>
      <selection pane="topRight" activeCell="B1" sqref="B1"/>
      <selection pane="bottomLeft" activeCell="A6" sqref="A6"/>
      <selection pane="bottomRight" activeCell="Q62" sqref="Q62"/>
    </sheetView>
  </sheetViews>
  <sheetFormatPr defaultColWidth="9.109375" defaultRowHeight="13.8" x14ac:dyDescent="0.3"/>
  <cols>
    <col min="1" max="1" width="47.5546875" style="1" bestFit="1" customWidth="1"/>
    <col min="2" max="2" width="28.6640625" style="1" customWidth="1"/>
    <col min="3" max="3" width="26.33203125" style="1" customWidth="1"/>
    <col min="4" max="4" width="11.44140625" style="1" customWidth="1"/>
    <col min="5" max="5" width="41.109375" style="1" customWidth="1"/>
    <col min="6" max="7" width="10.109375" style="1" bestFit="1" customWidth="1"/>
    <col min="8" max="8" width="13.6640625" style="1" customWidth="1"/>
    <col min="9" max="10" width="17.5546875" style="1" customWidth="1"/>
    <col min="11" max="12" width="17.6640625" style="1" customWidth="1"/>
    <col min="13" max="13" width="15.5546875" style="1" customWidth="1"/>
    <col min="14" max="15" width="17.5546875" style="1" customWidth="1"/>
    <col min="16" max="17" width="17.6640625" style="1" customWidth="1"/>
    <col min="18" max="18" width="15.5546875" style="1" customWidth="1"/>
    <col min="19" max="21" width="15.88671875" style="1" customWidth="1"/>
    <col min="22" max="16384" width="9.109375" style="1"/>
  </cols>
  <sheetData>
    <row r="1" spans="1:21" ht="14.4" x14ac:dyDescent="0.3">
      <c r="A1" s="36" t="s">
        <v>65</v>
      </c>
      <c r="B1" s="36"/>
      <c r="C1" s="36"/>
      <c r="D1" s="36"/>
      <c r="E1" s="37"/>
      <c r="F1" s="45"/>
      <c r="G1" s="45"/>
      <c r="H1" s="45"/>
      <c r="I1" s="37"/>
      <c r="J1" s="37"/>
      <c r="K1" s="37"/>
      <c r="L1" s="37"/>
      <c r="M1" s="45"/>
      <c r="N1" s="37"/>
      <c r="O1" s="37"/>
      <c r="P1" s="37"/>
      <c r="Q1" s="37"/>
      <c r="R1" s="45"/>
      <c r="S1" s="45"/>
      <c r="T1" s="45"/>
      <c r="U1" s="45"/>
    </row>
    <row r="2" spans="1:21" ht="14.4" x14ac:dyDescent="0.3">
      <c r="A2" s="36" t="s">
        <v>66</v>
      </c>
      <c r="B2" s="36"/>
      <c r="C2" s="36"/>
      <c r="D2" s="36"/>
      <c r="E2" s="37"/>
      <c r="F2" s="45"/>
      <c r="G2" s="45"/>
      <c r="H2" s="45"/>
      <c r="I2" s="37"/>
      <c r="J2" s="37"/>
      <c r="K2" s="37"/>
      <c r="L2" s="37"/>
      <c r="M2" s="45"/>
      <c r="N2" s="37"/>
      <c r="O2" s="37"/>
      <c r="P2" s="37"/>
      <c r="Q2" s="37"/>
      <c r="R2" s="45"/>
      <c r="S2" s="45"/>
      <c r="T2" s="45"/>
      <c r="U2" s="45"/>
    </row>
    <row r="3" spans="1:21" ht="14.4" thickBot="1" x14ac:dyDescent="0.35">
      <c r="A3" s="36" t="s">
        <v>109</v>
      </c>
      <c r="B3" s="36"/>
      <c r="C3" s="36"/>
      <c r="D3" s="36"/>
      <c r="E3" s="38"/>
      <c r="F3" s="45"/>
      <c r="G3" s="45"/>
      <c r="H3" s="45"/>
      <c r="I3" s="39"/>
      <c r="J3" s="39"/>
      <c r="K3" s="40"/>
      <c r="L3" s="40"/>
      <c r="M3" s="45"/>
      <c r="N3" s="39"/>
      <c r="O3" s="39"/>
      <c r="P3" s="40"/>
      <c r="Q3" s="40"/>
      <c r="R3" s="45"/>
      <c r="S3" s="45"/>
      <c r="T3" s="45"/>
      <c r="U3" s="45"/>
    </row>
    <row r="4" spans="1:21" ht="70.2" thickTop="1" thickBot="1" x14ac:dyDescent="0.35">
      <c r="A4" s="41" t="s">
        <v>59</v>
      </c>
      <c r="B4" s="46" t="s">
        <v>22</v>
      </c>
      <c r="C4" s="46" t="s">
        <v>2</v>
      </c>
      <c r="D4" s="46" t="s">
        <v>3</v>
      </c>
      <c r="E4" s="42" t="s">
        <v>0</v>
      </c>
      <c r="F4" s="44" t="s">
        <v>71</v>
      </c>
      <c r="G4" s="44" t="s">
        <v>72</v>
      </c>
      <c r="H4" s="44" t="s">
        <v>73</v>
      </c>
      <c r="I4" s="43" t="s">
        <v>111</v>
      </c>
      <c r="J4" s="55" t="s">
        <v>112</v>
      </c>
      <c r="K4" s="43" t="s">
        <v>113</v>
      </c>
      <c r="L4" s="43" t="s">
        <v>114</v>
      </c>
      <c r="M4" s="43" t="s">
        <v>125</v>
      </c>
      <c r="N4" s="43" t="s">
        <v>131</v>
      </c>
      <c r="O4" s="55" t="s">
        <v>132</v>
      </c>
      <c r="P4" s="43" t="s">
        <v>134</v>
      </c>
      <c r="Q4" s="43" t="s">
        <v>133</v>
      </c>
      <c r="R4" s="43" t="s">
        <v>135</v>
      </c>
      <c r="S4" s="44" t="s">
        <v>129</v>
      </c>
      <c r="T4" s="44" t="s">
        <v>64</v>
      </c>
      <c r="U4" s="44" t="s">
        <v>63</v>
      </c>
    </row>
    <row r="5" spans="1:21" customFormat="1" ht="14.4" x14ac:dyDescent="0.3">
      <c r="B5" s="52"/>
      <c r="C5" s="52"/>
      <c r="D5" s="51"/>
      <c r="E5" s="51"/>
      <c r="F5" s="57"/>
      <c r="G5" s="57"/>
      <c r="H5" s="57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</row>
    <row r="6" spans="1:21" x14ac:dyDescent="0.3">
      <c r="A6" s="2"/>
      <c r="B6" s="2"/>
      <c r="C6" s="2"/>
      <c r="D6" s="2"/>
      <c r="E6" s="2"/>
      <c r="F6" s="6"/>
      <c r="G6" s="6"/>
      <c r="H6" s="6"/>
      <c r="I6" s="3"/>
      <c r="J6" s="3"/>
      <c r="K6" s="3"/>
      <c r="L6" s="3"/>
      <c r="M6" s="3"/>
      <c r="N6" s="3"/>
      <c r="O6" s="3"/>
      <c r="P6" s="3"/>
      <c r="Q6" s="3"/>
      <c r="R6" s="3"/>
      <c r="S6" s="5"/>
      <c r="T6" s="5"/>
      <c r="U6" s="5"/>
    </row>
    <row r="7" spans="1:21" x14ac:dyDescent="0.3">
      <c r="A7" s="54" t="str">
        <f>'[1]Overzicht 01-01-2013'!A6</f>
        <v>Instituten Regio Eindhoven</v>
      </c>
      <c r="B7" s="2"/>
      <c r="C7" s="2"/>
      <c r="D7" s="2"/>
      <c r="E7" s="2"/>
      <c r="F7" s="6"/>
      <c r="G7" s="6"/>
      <c r="H7" s="6"/>
      <c r="I7" s="3"/>
      <c r="J7" s="3"/>
      <c r="K7" s="3"/>
      <c r="L7" s="3"/>
      <c r="M7" s="3"/>
      <c r="N7" s="3"/>
      <c r="O7" s="3"/>
      <c r="P7" s="3"/>
      <c r="Q7" s="3"/>
      <c r="R7" s="3"/>
      <c r="S7" s="4"/>
      <c r="T7" s="4"/>
      <c r="U7" s="4"/>
    </row>
    <row r="8" spans="1:21" x14ac:dyDescent="0.3">
      <c r="A8" s="66" t="str">
        <f>'[1]Overzicht 01-01-2013'!A11</f>
        <v>R3</v>
      </c>
      <c r="B8" s="66" t="s">
        <v>24</v>
      </c>
      <c r="C8" s="66" t="s">
        <v>23</v>
      </c>
      <c r="D8" s="66"/>
      <c r="E8" s="66"/>
      <c r="F8" s="64">
        <v>42675</v>
      </c>
      <c r="G8" s="64">
        <v>42675</v>
      </c>
      <c r="H8" s="61"/>
      <c r="I8" s="71"/>
      <c r="J8" s="75">
        <v>39448000</v>
      </c>
      <c r="K8" s="75">
        <v>4838000</v>
      </c>
      <c r="L8" s="59"/>
      <c r="M8" s="59">
        <f t="shared" ref="M8:M59" si="0">SUM(I8:L8)</f>
        <v>44286000</v>
      </c>
      <c r="N8" s="75"/>
      <c r="O8" s="75">
        <f>ROUNDUP(J8*'premie per verzekeraar'!$C$23/'premie per verzekeraar'!$C$22,-3)</f>
        <v>40576000</v>
      </c>
      <c r="P8" s="59"/>
      <c r="Q8" s="75">
        <f>ROUNDUP(K8*'premie per verzekeraar'!$E$23/'premie per verzekeraar'!$E$22,-3)</f>
        <v>4929000</v>
      </c>
      <c r="R8" s="59">
        <f t="shared" ref="R8:R24" si="1">SUM(N8:Q8)</f>
        <v>45505000</v>
      </c>
      <c r="S8" s="7">
        <f>R8*'premie per verzekeraar'!$D$13/1000</f>
        <v>27155.108750000003</v>
      </c>
      <c r="T8" s="7">
        <f t="shared" ref="T8:T57" si="2">S8*21%</f>
        <v>5702.5728375000008</v>
      </c>
      <c r="U8" s="7">
        <f t="shared" ref="U8:U57" si="3">SUM(S8:T8)</f>
        <v>32857.681587500003</v>
      </c>
    </row>
    <row r="9" spans="1:21" x14ac:dyDescent="0.3">
      <c r="A9" s="66" t="str">
        <f>'[1]Overzicht 01-01-2013'!A12</f>
        <v>R4</v>
      </c>
      <c r="B9" s="66" t="s">
        <v>24</v>
      </c>
      <c r="C9" s="66" t="s">
        <v>23</v>
      </c>
      <c r="D9" s="66"/>
      <c r="E9" s="66" t="s">
        <v>75</v>
      </c>
      <c r="F9" s="64">
        <v>42675</v>
      </c>
      <c r="G9" s="64">
        <v>42675</v>
      </c>
      <c r="H9" s="61"/>
      <c r="I9" s="71"/>
      <c r="J9" s="75"/>
      <c r="K9" s="75">
        <v>3836000</v>
      </c>
      <c r="L9" s="59"/>
      <c r="M9" s="59">
        <f t="shared" si="0"/>
        <v>3836000</v>
      </c>
      <c r="N9" s="75"/>
      <c r="O9" s="75"/>
      <c r="P9" s="59"/>
      <c r="Q9" s="75">
        <f>ROUNDUP(K9*'premie per verzekeraar'!$E$23/'premie per verzekeraar'!$E$22,-3)</f>
        <v>3908000</v>
      </c>
      <c r="R9" s="59">
        <f t="shared" si="1"/>
        <v>3908000</v>
      </c>
      <c r="S9" s="7">
        <f>R9*'premie per verzekeraar'!$D$13/1000</f>
        <v>2332.0990000000006</v>
      </c>
      <c r="T9" s="7">
        <f t="shared" si="2"/>
        <v>489.74079000000012</v>
      </c>
      <c r="U9" s="7">
        <f t="shared" si="3"/>
        <v>2821.8397900000009</v>
      </c>
    </row>
    <row r="10" spans="1:21" x14ac:dyDescent="0.3">
      <c r="A10" s="66" t="str">
        <f>'[1]Overzicht 01-01-2013'!A13</f>
        <v>R5</v>
      </c>
      <c r="B10" s="66" t="s">
        <v>24</v>
      </c>
      <c r="C10" s="66" t="s">
        <v>23</v>
      </c>
      <c r="D10" s="66"/>
      <c r="E10" s="67"/>
      <c r="F10" s="64">
        <v>42675</v>
      </c>
      <c r="G10" s="64">
        <v>42675</v>
      </c>
      <c r="H10" s="61"/>
      <c r="I10" s="71"/>
      <c r="J10" s="75">
        <v>8566000</v>
      </c>
      <c r="K10" s="75">
        <v>7003000</v>
      </c>
      <c r="L10" s="59"/>
      <c r="M10" s="59">
        <f t="shared" si="0"/>
        <v>15569000</v>
      </c>
      <c r="N10" s="75"/>
      <c r="O10" s="75">
        <f>ROUNDUP(J10*'premie per verzekeraar'!$C$23/'premie per verzekeraar'!$C$22,-3)</f>
        <v>8811000</v>
      </c>
      <c r="P10" s="59"/>
      <c r="Q10" s="75">
        <f>ROUNDUP(K10*'premie per verzekeraar'!$E$23/'premie per verzekeraar'!$E$22,-3)</f>
        <v>7134000</v>
      </c>
      <c r="R10" s="59">
        <f t="shared" si="1"/>
        <v>15945000</v>
      </c>
      <c r="S10" s="7">
        <f>R10*'premie per verzekeraar'!$D$13/1000</f>
        <v>9515.1787500000028</v>
      </c>
      <c r="T10" s="7">
        <f t="shared" si="2"/>
        <v>1998.1875375000004</v>
      </c>
      <c r="U10" s="7">
        <f t="shared" si="3"/>
        <v>11513.366287500003</v>
      </c>
    </row>
    <row r="11" spans="1:21" x14ac:dyDescent="0.3">
      <c r="A11" s="66" t="s">
        <v>91</v>
      </c>
      <c r="B11" s="66" t="s">
        <v>24</v>
      </c>
      <c r="C11" s="66" t="s">
        <v>23</v>
      </c>
      <c r="D11" s="66"/>
      <c r="E11" s="67" t="s">
        <v>92</v>
      </c>
      <c r="F11" s="64">
        <v>43355</v>
      </c>
      <c r="G11" s="64"/>
      <c r="H11" s="61"/>
      <c r="I11" s="75">
        <v>4344000</v>
      </c>
      <c r="J11" s="75"/>
      <c r="K11" s="75"/>
      <c r="L11" s="59"/>
      <c r="M11" s="59">
        <f t="shared" si="0"/>
        <v>4344000</v>
      </c>
      <c r="N11" s="75">
        <f>ROUNDUP(I11*'premie per verzekeraar'!$C$23/'premie per verzekeraar'!$C$22,-3)</f>
        <v>4469000</v>
      </c>
      <c r="O11" s="75"/>
      <c r="P11" s="59"/>
      <c r="Q11" s="75"/>
      <c r="R11" s="59">
        <f t="shared" si="1"/>
        <v>4469000</v>
      </c>
      <c r="S11" s="7">
        <f>R11*'premie per verzekeraar'!$D$13/1000</f>
        <v>2666.8757500000006</v>
      </c>
      <c r="T11" s="7">
        <f t="shared" ref="T11" si="4">S11*21%</f>
        <v>560.04390750000016</v>
      </c>
      <c r="U11" s="7">
        <f t="shared" ref="U11" si="5">SUM(S11:T11)</f>
        <v>3226.9196575000005</v>
      </c>
    </row>
    <row r="12" spans="1:21" x14ac:dyDescent="0.3">
      <c r="A12" s="112" t="s">
        <v>142</v>
      </c>
      <c r="B12" s="112" t="s">
        <v>24</v>
      </c>
      <c r="C12" s="112" t="s">
        <v>23</v>
      </c>
      <c r="D12" s="112" t="s">
        <v>95</v>
      </c>
      <c r="E12" s="67"/>
      <c r="F12" s="107">
        <v>44028</v>
      </c>
      <c r="G12" s="107">
        <v>44039</v>
      </c>
      <c r="H12" s="61"/>
      <c r="I12" s="115">
        <v>32050000</v>
      </c>
      <c r="J12" s="75"/>
      <c r="K12" s="108">
        <v>7100000</v>
      </c>
      <c r="L12" s="59"/>
      <c r="M12" s="59"/>
      <c r="N12" s="108">
        <f>ROUNDUP(I12*'premie per verzekeraar'!$C$23/'premie per verzekeraar'!$C$22,-3)</f>
        <v>32966000</v>
      </c>
      <c r="O12" s="75"/>
      <c r="P12" s="59"/>
      <c r="Q12" s="108">
        <f>ROUNDUP(K12*'premie per verzekeraar'!$E$23/'premie per verzekeraar'!$E$22,-3)</f>
        <v>7233000</v>
      </c>
      <c r="R12" s="59">
        <f t="shared" si="1"/>
        <v>40199000</v>
      </c>
      <c r="S12" s="7">
        <f>R12*'premie per verzekeraar'!$D$13/1000</f>
        <v>23988.753250000005</v>
      </c>
      <c r="T12" s="7">
        <f t="shared" ref="T12" si="6">S12*21%</f>
        <v>5037.6381825000008</v>
      </c>
      <c r="U12" s="7">
        <f t="shared" ref="U12" si="7">SUM(S12:T12)</f>
        <v>29026.391432500008</v>
      </c>
    </row>
    <row r="13" spans="1:21" x14ac:dyDescent="0.3">
      <c r="A13" s="67" t="str">
        <f>'[1]Overzicht 01-01-2013'!A14</f>
        <v>S1</v>
      </c>
      <c r="B13" s="67" t="s">
        <v>25</v>
      </c>
      <c r="C13" s="66" t="s">
        <v>23</v>
      </c>
      <c r="D13" s="67"/>
      <c r="E13" s="67" t="s">
        <v>12</v>
      </c>
      <c r="F13" s="64">
        <v>42675</v>
      </c>
      <c r="G13" s="64">
        <v>42675</v>
      </c>
      <c r="H13" s="61"/>
      <c r="I13" s="75">
        <v>13151000</v>
      </c>
      <c r="J13" s="75"/>
      <c r="K13" s="75">
        <v>2425000</v>
      </c>
      <c r="L13" s="59"/>
      <c r="M13" s="59">
        <f t="shared" si="0"/>
        <v>15576000</v>
      </c>
      <c r="N13" s="75">
        <f>ROUNDUP(I13*'premie per verzekeraar'!$C$23/'premie per verzekeraar'!$C$22,-3)</f>
        <v>13527000</v>
      </c>
      <c r="O13" s="75"/>
      <c r="P13" s="59"/>
      <c r="Q13" s="75">
        <f>ROUNDUP(K13*'premie per verzekeraar'!$E$23/'premie per verzekeraar'!$E$22,-3)</f>
        <v>2471000</v>
      </c>
      <c r="R13" s="59">
        <f t="shared" si="1"/>
        <v>15998000</v>
      </c>
      <c r="S13" s="7">
        <f>R13*'premie per verzekeraar'!$D$13/1000</f>
        <v>9546.8065000000024</v>
      </c>
      <c r="T13" s="7">
        <f t="shared" si="2"/>
        <v>2004.8293650000005</v>
      </c>
      <c r="U13" s="7">
        <f t="shared" si="3"/>
        <v>11551.635865000004</v>
      </c>
    </row>
    <row r="14" spans="1:21" x14ac:dyDescent="0.3">
      <c r="A14" s="66" t="str">
        <f>'[1]Overzicht 01-01-2013'!A15</f>
        <v>S2</v>
      </c>
      <c r="B14" s="66" t="s">
        <v>102</v>
      </c>
      <c r="C14" s="66" t="s">
        <v>23</v>
      </c>
      <c r="D14" s="66"/>
      <c r="E14" s="66" t="s">
        <v>13</v>
      </c>
      <c r="F14" s="64">
        <v>42675</v>
      </c>
      <c r="G14" s="64">
        <v>42675</v>
      </c>
      <c r="H14" s="61"/>
      <c r="I14" s="75">
        <v>10739000</v>
      </c>
      <c r="J14" s="75"/>
      <c r="K14" s="75">
        <v>497000</v>
      </c>
      <c r="L14" s="59"/>
      <c r="M14" s="59">
        <f t="shared" si="0"/>
        <v>11236000</v>
      </c>
      <c r="N14" s="75">
        <f>ROUNDUP(I14*'premie per verzekeraar'!$C$23/'premie per verzekeraar'!$C$22,-3)</f>
        <v>11046000</v>
      </c>
      <c r="O14" s="75"/>
      <c r="P14" s="59"/>
      <c r="Q14" s="75">
        <f>ROUNDUP(K14*'premie per verzekeraar'!$E$23/'premie per verzekeraar'!$E$22,-3)</f>
        <v>507000</v>
      </c>
      <c r="R14" s="59">
        <f t="shared" si="1"/>
        <v>11553000</v>
      </c>
      <c r="S14" s="7">
        <f>R14*'premie per verzekeraar'!$D$13/1000</f>
        <v>6894.2527500000006</v>
      </c>
      <c r="T14" s="7">
        <f t="shared" si="2"/>
        <v>1447.7930775</v>
      </c>
      <c r="U14" s="7">
        <f t="shared" si="3"/>
        <v>8342.0458275000001</v>
      </c>
    </row>
    <row r="15" spans="1:21" x14ac:dyDescent="0.3">
      <c r="A15" s="66" t="str">
        <f>'[1]Overzicht 01-01-2013'!A16</f>
        <v>S3</v>
      </c>
      <c r="B15" s="66" t="s">
        <v>76</v>
      </c>
      <c r="C15" s="66" t="s">
        <v>23</v>
      </c>
      <c r="D15" s="66"/>
      <c r="E15" s="66"/>
      <c r="F15" s="64">
        <v>42675</v>
      </c>
      <c r="G15" s="64">
        <v>42675</v>
      </c>
      <c r="H15" s="61"/>
      <c r="I15" s="72"/>
      <c r="J15" s="75">
        <v>12908000</v>
      </c>
      <c r="K15" s="75">
        <v>4558000</v>
      </c>
      <c r="L15" s="59"/>
      <c r="M15" s="59">
        <f t="shared" si="0"/>
        <v>17466000</v>
      </c>
      <c r="N15" s="75"/>
      <c r="O15" s="75">
        <f>ROUNDUP(J15*'premie per verzekeraar'!$C$23/'premie per verzekeraar'!$C$22,-3)</f>
        <v>13277000</v>
      </c>
      <c r="P15" s="59"/>
      <c r="Q15" s="75">
        <f>ROUNDUP(K15*'premie per verzekeraar'!$E$23/'premie per verzekeraar'!$E$22,-3)</f>
        <v>4644000</v>
      </c>
      <c r="R15" s="59">
        <f t="shared" si="1"/>
        <v>17921000</v>
      </c>
      <c r="S15" s="7">
        <f>R15*'premie per verzekeraar'!$D$13/1000</f>
        <v>10694.356750000003</v>
      </c>
      <c r="T15" s="7">
        <f t="shared" si="2"/>
        <v>2245.8149175000003</v>
      </c>
      <c r="U15" s="7">
        <f t="shared" si="3"/>
        <v>12940.171667500003</v>
      </c>
    </row>
    <row r="16" spans="1:21" x14ac:dyDescent="0.3">
      <c r="A16" s="68" t="str">
        <f>'[1]Overzicht 01-01-2013'!A19</f>
        <v>TF</v>
      </c>
      <c r="B16" s="68" t="s">
        <v>77</v>
      </c>
      <c r="C16" s="66" t="s">
        <v>23</v>
      </c>
      <c r="D16" s="68"/>
      <c r="E16" s="67"/>
      <c r="F16" s="64">
        <v>42675</v>
      </c>
      <c r="G16" s="64">
        <v>42675</v>
      </c>
      <c r="H16" s="61"/>
      <c r="I16" s="71"/>
      <c r="J16" s="75">
        <v>45118000</v>
      </c>
      <c r="K16" s="75">
        <v>15728000</v>
      </c>
      <c r="L16" s="59"/>
      <c r="M16" s="59">
        <f t="shared" si="0"/>
        <v>60846000</v>
      </c>
      <c r="N16" s="75"/>
      <c r="O16" s="75">
        <f>ROUNDUP(J16*'premie per verzekeraar'!$C$23/'premie per verzekeraar'!$C$22,-3)</f>
        <v>46408000</v>
      </c>
      <c r="P16" s="59"/>
      <c r="Q16" s="75">
        <f>ROUNDUP(K16*'premie per verzekeraar'!$E$23/'premie per verzekeraar'!$E$22,-3)</f>
        <v>16023000</v>
      </c>
      <c r="R16" s="59">
        <f t="shared" si="1"/>
        <v>62431000</v>
      </c>
      <c r="S16" s="7">
        <f>R16*'premie per verzekeraar'!$D$13/1000</f>
        <v>37255.699250000005</v>
      </c>
      <c r="T16" s="7">
        <f t="shared" si="2"/>
        <v>7823.6968425000005</v>
      </c>
      <c r="U16" s="7">
        <f t="shared" si="3"/>
        <v>45079.396092500006</v>
      </c>
    </row>
    <row r="17" spans="1:21" x14ac:dyDescent="0.3">
      <c r="A17" s="68" t="s">
        <v>88</v>
      </c>
      <c r="B17" s="68" t="s">
        <v>89</v>
      </c>
      <c r="C17" s="66" t="s">
        <v>23</v>
      </c>
      <c r="D17" s="68" t="s">
        <v>90</v>
      </c>
      <c r="E17" s="67"/>
      <c r="F17" s="64"/>
      <c r="G17" s="64"/>
      <c r="H17" s="61"/>
      <c r="I17" s="71"/>
      <c r="J17" s="75"/>
      <c r="K17" s="75">
        <v>44000</v>
      </c>
      <c r="L17" s="75">
        <v>158000</v>
      </c>
      <c r="M17" s="59">
        <f t="shared" si="0"/>
        <v>202000</v>
      </c>
      <c r="N17" s="75"/>
      <c r="O17" s="75"/>
      <c r="P17" s="75">
        <f>ROUNDUP(L17*'premie per verzekeraar'!$C$23/'premie per verzekeraar'!$C$22,-3)</f>
        <v>163000</v>
      </c>
      <c r="Q17" s="75">
        <f>ROUNDUP(K17*'premie per verzekeraar'!$E$23/'premie per verzekeraar'!$E$22,-3)</f>
        <v>45000</v>
      </c>
      <c r="R17" s="59">
        <f t="shared" si="1"/>
        <v>208000</v>
      </c>
      <c r="S17" s="7">
        <f>R17*'premie per verzekeraar'!$D$13/1000</f>
        <v>124.12400000000002</v>
      </c>
      <c r="T17" s="7">
        <f t="shared" si="2"/>
        <v>26.066040000000005</v>
      </c>
      <c r="U17" s="7">
        <f t="shared" si="3"/>
        <v>150.19004000000004</v>
      </c>
    </row>
    <row r="18" spans="1:21" ht="17.399999999999999" customHeight="1" x14ac:dyDescent="0.3">
      <c r="A18" s="66" t="s">
        <v>49</v>
      </c>
      <c r="B18" s="68" t="s">
        <v>46</v>
      </c>
      <c r="C18" s="66" t="s">
        <v>23</v>
      </c>
      <c r="D18" s="68"/>
      <c r="E18" s="67" t="s">
        <v>14</v>
      </c>
      <c r="F18" s="61"/>
      <c r="G18" s="64">
        <v>42675</v>
      </c>
      <c r="H18" s="61"/>
      <c r="I18" s="71"/>
      <c r="J18" s="75"/>
      <c r="K18" s="75">
        <v>4633000</v>
      </c>
      <c r="L18" s="59"/>
      <c r="M18" s="59">
        <f t="shared" si="0"/>
        <v>4633000</v>
      </c>
      <c r="N18" s="75"/>
      <c r="O18" s="75"/>
      <c r="P18" s="59"/>
      <c r="Q18" s="75">
        <f>ROUNDUP(K18*'premie per verzekeraar'!$E$23/'premie per verzekeraar'!$E$22,-3)</f>
        <v>4720000</v>
      </c>
      <c r="R18" s="59">
        <f t="shared" si="1"/>
        <v>4720000</v>
      </c>
      <c r="S18" s="7">
        <f>R18*'premie per verzekeraar'!$D$13/1000</f>
        <v>2816.6600000000003</v>
      </c>
      <c r="T18" s="7">
        <f t="shared" si="2"/>
        <v>591.49860000000001</v>
      </c>
      <c r="U18" s="7">
        <f t="shared" si="3"/>
        <v>3408.1586000000002</v>
      </c>
    </row>
    <row r="19" spans="1:21" ht="17.399999999999999" customHeight="1" x14ac:dyDescent="0.3">
      <c r="A19" s="69" t="s">
        <v>98</v>
      </c>
      <c r="B19" s="68" t="s">
        <v>67</v>
      </c>
      <c r="C19" s="66" t="s">
        <v>23</v>
      </c>
      <c r="D19" s="68" t="s">
        <v>68</v>
      </c>
      <c r="E19" s="67" t="s">
        <v>69</v>
      </c>
      <c r="F19" s="61"/>
      <c r="G19" s="61"/>
      <c r="H19" s="61"/>
      <c r="I19" s="71"/>
      <c r="J19" s="75"/>
      <c r="K19" s="75">
        <v>422000</v>
      </c>
      <c r="L19" s="59"/>
      <c r="M19" s="59">
        <f t="shared" si="0"/>
        <v>422000</v>
      </c>
      <c r="N19" s="75"/>
      <c r="O19" s="75"/>
      <c r="P19" s="59"/>
      <c r="Q19" s="75">
        <f>ROUNDUP(K19*'premie per verzekeraar'!$E$23/'premie per verzekeraar'!$E$22,-3)</f>
        <v>430000</v>
      </c>
      <c r="R19" s="59">
        <f t="shared" si="1"/>
        <v>430000</v>
      </c>
      <c r="S19" s="7">
        <f>R19*'premie per verzekeraar'!$D$13/1000</f>
        <v>256.60250000000008</v>
      </c>
      <c r="T19" s="7">
        <f t="shared" si="2"/>
        <v>53.886525000000013</v>
      </c>
      <c r="U19" s="7">
        <f t="shared" si="3"/>
        <v>310.48902500000008</v>
      </c>
    </row>
    <row r="20" spans="1:21" x14ac:dyDescent="0.3">
      <c r="A20" s="66" t="s">
        <v>50</v>
      </c>
      <c r="B20" s="66" t="s">
        <v>26</v>
      </c>
      <c r="C20" s="66" t="s">
        <v>23</v>
      </c>
      <c r="D20" s="66"/>
      <c r="E20" s="66" t="s">
        <v>15</v>
      </c>
      <c r="F20" s="61"/>
      <c r="G20" s="64">
        <v>42675</v>
      </c>
      <c r="H20" s="64">
        <v>42675</v>
      </c>
      <c r="I20" s="71"/>
      <c r="J20" s="75"/>
      <c r="K20" s="75">
        <v>3017000</v>
      </c>
      <c r="L20" s="75">
        <v>1956000</v>
      </c>
      <c r="M20" s="59">
        <f t="shared" si="0"/>
        <v>4973000</v>
      </c>
      <c r="N20" s="75"/>
      <c r="O20" s="75"/>
      <c r="P20" s="75">
        <f>ROUNDUP(L20*'premie per verzekeraar'!$C$23/'premie per verzekeraar'!$C$22,-3)</f>
        <v>2012000</v>
      </c>
      <c r="Q20" s="75">
        <f>ROUNDUP(K20*'premie per verzekeraar'!$E$23/'premie per verzekeraar'!$E$22,-3)</f>
        <v>3074000</v>
      </c>
      <c r="R20" s="59">
        <f t="shared" si="1"/>
        <v>5086000</v>
      </c>
      <c r="S20" s="7">
        <f>R20*'premie per verzekeraar'!$D$13/1000</f>
        <v>3035.0705000000003</v>
      </c>
      <c r="T20" s="7">
        <f t="shared" si="2"/>
        <v>637.36480500000005</v>
      </c>
      <c r="U20" s="7">
        <f t="shared" si="3"/>
        <v>3672.4353050000004</v>
      </c>
    </row>
    <row r="21" spans="1:21" x14ac:dyDescent="0.3">
      <c r="A21" s="66" t="s">
        <v>97</v>
      </c>
      <c r="B21" s="66" t="s">
        <v>96</v>
      </c>
      <c r="C21" s="66" t="s">
        <v>23</v>
      </c>
      <c r="D21" s="66"/>
      <c r="E21" s="66"/>
      <c r="F21" s="61">
        <v>2011</v>
      </c>
      <c r="G21" s="64"/>
      <c r="H21" s="61"/>
      <c r="I21" s="73">
        <v>90197000</v>
      </c>
      <c r="J21" s="75"/>
      <c r="K21" s="75">
        <v>30072000</v>
      </c>
      <c r="L21" s="59"/>
      <c r="M21" s="59">
        <f t="shared" si="0"/>
        <v>120269000</v>
      </c>
      <c r="N21" s="75">
        <f>ROUNDUP(I21*'premie per verzekeraar'!$C$23/'premie per verzekeraar'!$C$22,-3)</f>
        <v>92775000</v>
      </c>
      <c r="O21" s="75"/>
      <c r="P21" s="75"/>
      <c r="Q21" s="75">
        <f>ROUNDUP(K21*'premie per verzekeraar'!$E$23/'premie per verzekeraar'!$E$22,-3)</f>
        <v>30635000</v>
      </c>
      <c r="R21" s="59">
        <f t="shared" si="1"/>
        <v>123410000</v>
      </c>
      <c r="S21" s="7">
        <f>R21*'premie per verzekeraar'!$D$13/1000</f>
        <v>73644.91750000001</v>
      </c>
      <c r="T21" s="7">
        <f t="shared" ref="T21" si="8">S21*21%</f>
        <v>15465.432675000002</v>
      </c>
      <c r="U21" s="7">
        <f t="shared" ref="U21" si="9">SUM(S21:T21)</f>
        <v>89110.350175000014</v>
      </c>
    </row>
    <row r="22" spans="1:21" ht="24.75" customHeight="1" x14ac:dyDescent="0.3">
      <c r="A22" s="66" t="s">
        <v>110</v>
      </c>
      <c r="B22" s="66" t="s">
        <v>93</v>
      </c>
      <c r="C22" s="66" t="s">
        <v>23</v>
      </c>
      <c r="D22" s="66" t="s">
        <v>94</v>
      </c>
      <c r="E22" s="66" t="s">
        <v>23</v>
      </c>
      <c r="F22" s="61"/>
      <c r="G22" s="64"/>
      <c r="H22" s="61"/>
      <c r="I22" s="71"/>
      <c r="J22" s="75"/>
      <c r="K22" s="79">
        <v>553000</v>
      </c>
      <c r="L22" s="79">
        <v>785000</v>
      </c>
      <c r="M22" s="59">
        <f t="shared" si="0"/>
        <v>1338000</v>
      </c>
      <c r="N22" s="75"/>
      <c r="O22" s="75"/>
      <c r="P22" s="75">
        <f>ROUNDUP(L22*'premie per verzekeraar'!$C$23/'premie per verzekeraar'!$C$22,-3)</f>
        <v>808000</v>
      </c>
      <c r="Q22" s="75">
        <f>ROUNDUP(K22*'premie per verzekeraar'!$E$23/'premie per verzekeraar'!$E$22,-3)</f>
        <v>564000</v>
      </c>
      <c r="R22" s="59">
        <f t="shared" si="1"/>
        <v>1372000</v>
      </c>
      <c r="S22" s="7">
        <f>R22*'premie per verzekeraar'!$D$13/1000</f>
        <v>818.7410000000001</v>
      </c>
      <c r="T22" s="7">
        <f t="shared" ref="T22" si="10">S22*21%</f>
        <v>171.93561000000003</v>
      </c>
      <c r="U22" s="7">
        <f t="shared" ref="U22" si="11">SUM(S22:T22)</f>
        <v>990.6766100000001</v>
      </c>
    </row>
    <row r="23" spans="1:21" ht="24.75" customHeight="1" x14ac:dyDescent="0.3">
      <c r="A23" s="66" t="s">
        <v>99</v>
      </c>
      <c r="B23" s="77" t="s">
        <v>101</v>
      </c>
      <c r="C23" s="66" t="s">
        <v>23</v>
      </c>
      <c r="D23" s="66" t="s">
        <v>94</v>
      </c>
      <c r="E23" s="66"/>
      <c r="F23" s="61"/>
      <c r="G23" s="64"/>
      <c r="H23" s="61"/>
      <c r="I23" s="71"/>
      <c r="J23" s="75"/>
      <c r="K23" s="79">
        <v>615000</v>
      </c>
      <c r="L23" s="75"/>
      <c r="M23" s="59">
        <f t="shared" si="0"/>
        <v>615000</v>
      </c>
      <c r="N23" s="75"/>
      <c r="O23" s="75"/>
      <c r="P23" s="75"/>
      <c r="Q23" s="75">
        <f>ROUNDUP(K23*'premie per verzekeraar'!$E$23/'premie per verzekeraar'!$E$22,-3)</f>
        <v>627000</v>
      </c>
      <c r="R23" s="59">
        <f t="shared" si="1"/>
        <v>627000</v>
      </c>
      <c r="S23" s="7">
        <f>R23*'premie per verzekeraar'!$D$13/1000</f>
        <v>374.16225000000009</v>
      </c>
      <c r="T23" s="7"/>
      <c r="U23" s="7"/>
    </row>
    <row r="24" spans="1:21" ht="24.75" customHeight="1" x14ac:dyDescent="0.3">
      <c r="A24" s="66" t="s">
        <v>103</v>
      </c>
      <c r="B24" s="94" t="s">
        <v>104</v>
      </c>
      <c r="C24" s="66" t="s">
        <v>23</v>
      </c>
      <c r="D24" s="66" t="s">
        <v>106</v>
      </c>
      <c r="E24" s="66" t="s">
        <v>105</v>
      </c>
      <c r="F24" s="61"/>
      <c r="G24" s="64"/>
      <c r="H24" s="61"/>
      <c r="I24" s="71"/>
      <c r="J24" s="75"/>
      <c r="K24" s="79">
        <v>270000</v>
      </c>
      <c r="L24" s="75"/>
      <c r="M24" s="59">
        <f t="shared" si="0"/>
        <v>270000</v>
      </c>
      <c r="N24" s="75"/>
      <c r="O24" s="75"/>
      <c r="P24" s="113">
        <v>844000</v>
      </c>
      <c r="Q24" s="113">
        <v>720000</v>
      </c>
      <c r="R24" s="59">
        <f t="shared" si="1"/>
        <v>1564000</v>
      </c>
      <c r="S24" s="7">
        <f>R24*'premie per verzekeraar'!$D$13/1000</f>
        <v>933.31700000000023</v>
      </c>
      <c r="T24" s="7"/>
      <c r="U24" s="7"/>
    </row>
    <row r="25" spans="1:21" x14ac:dyDescent="0.3">
      <c r="A25" s="58"/>
      <c r="B25" s="58"/>
      <c r="C25" s="58"/>
      <c r="D25" s="58"/>
      <c r="E25" s="58"/>
      <c r="F25" s="61"/>
      <c r="G25" s="61"/>
      <c r="H25" s="61"/>
      <c r="I25" s="74"/>
      <c r="J25" s="75"/>
      <c r="K25" s="75"/>
      <c r="L25" s="59"/>
      <c r="M25" s="59"/>
      <c r="N25" s="75"/>
      <c r="O25" s="75"/>
      <c r="P25" s="75"/>
      <c r="Q25" s="75"/>
      <c r="R25" s="59"/>
      <c r="S25" s="7"/>
      <c r="T25" s="7"/>
      <c r="U25" s="7"/>
    </row>
    <row r="26" spans="1:21" x14ac:dyDescent="0.3">
      <c r="A26" s="65" t="str">
        <f>'[1]Overzicht 01-01-2013'!A24</f>
        <v>Instituten Regio Tilburg</v>
      </c>
      <c r="B26" s="58"/>
      <c r="C26" s="58"/>
      <c r="D26" s="58"/>
      <c r="E26" s="58"/>
      <c r="F26" s="61"/>
      <c r="G26" s="61"/>
      <c r="H26" s="61"/>
      <c r="I26" s="74"/>
      <c r="J26" s="75"/>
      <c r="K26" s="75"/>
      <c r="L26" s="59"/>
      <c r="M26" s="59"/>
      <c r="N26" s="75"/>
      <c r="O26" s="75"/>
      <c r="P26" s="75"/>
      <c r="Q26" s="75"/>
      <c r="R26" s="59"/>
      <c r="S26" s="7"/>
      <c r="T26" s="7"/>
      <c r="U26" s="7"/>
    </row>
    <row r="27" spans="1:21" x14ac:dyDescent="0.3">
      <c r="A27" s="58" t="s">
        <v>52</v>
      </c>
      <c r="B27" s="58" t="s">
        <v>51</v>
      </c>
      <c r="C27" s="58" t="s">
        <v>27</v>
      </c>
      <c r="D27" s="58"/>
      <c r="E27" s="58" t="s">
        <v>70</v>
      </c>
      <c r="F27" s="64">
        <v>42675</v>
      </c>
      <c r="G27" s="64">
        <v>42675</v>
      </c>
      <c r="H27" s="61"/>
      <c r="I27" s="73">
        <v>52001000</v>
      </c>
      <c r="J27" s="75"/>
      <c r="K27" s="75">
        <v>17021000</v>
      </c>
      <c r="L27" s="59"/>
      <c r="M27" s="59">
        <f t="shared" si="0"/>
        <v>69022000</v>
      </c>
      <c r="N27" s="75">
        <f>ROUNDUP(I27*'premie per verzekeraar'!$C$23/'premie per verzekeraar'!$C$22,-3)</f>
        <v>53487000</v>
      </c>
      <c r="O27" s="75"/>
      <c r="P27" s="75"/>
      <c r="Q27" s="75">
        <f>ROUNDUP(K27*'premie per verzekeraar'!$E$23/'premie per verzekeraar'!$E$22,-3)</f>
        <v>17340000</v>
      </c>
      <c r="R27" s="59">
        <f t="shared" ref="R27:R44" si="12">SUM(N27:Q27)</f>
        <v>70827000</v>
      </c>
      <c r="S27" s="7">
        <f>R27*'premie per verzekeraar'!$D$13/1000</f>
        <v>42266.012250000007</v>
      </c>
      <c r="T27" s="7">
        <f t="shared" si="2"/>
        <v>8875.862572500002</v>
      </c>
      <c r="U27" s="7">
        <f t="shared" si="3"/>
        <v>51141.874822500009</v>
      </c>
    </row>
    <row r="28" spans="1:21" x14ac:dyDescent="0.3">
      <c r="A28" s="58" t="s">
        <v>57</v>
      </c>
      <c r="B28" s="58" t="s">
        <v>30</v>
      </c>
      <c r="C28" s="58" t="s">
        <v>27</v>
      </c>
      <c r="D28" s="58"/>
      <c r="E28" s="58" t="s">
        <v>17</v>
      </c>
      <c r="F28" s="64">
        <v>42675</v>
      </c>
      <c r="G28" s="64">
        <v>42675</v>
      </c>
      <c r="H28" s="61"/>
      <c r="I28" s="73">
        <v>5671000</v>
      </c>
      <c r="J28" s="75"/>
      <c r="K28" s="75">
        <v>2349000</v>
      </c>
      <c r="L28" s="59"/>
      <c r="M28" s="59">
        <f t="shared" si="0"/>
        <v>8020000</v>
      </c>
      <c r="N28" s="75">
        <f>ROUNDUP(I28*'premie per verzekeraar'!$C$23/'premie per verzekeraar'!$C$22,-3)</f>
        <v>5834000</v>
      </c>
      <c r="O28" s="75"/>
      <c r="P28" s="75"/>
      <c r="Q28" s="75">
        <f>ROUNDUP(K28*'premie per verzekeraar'!$E$23/'premie per verzekeraar'!$E$22,-3)</f>
        <v>2393000</v>
      </c>
      <c r="R28" s="59">
        <f t="shared" si="12"/>
        <v>8227000</v>
      </c>
      <c r="S28" s="7">
        <f>R28*'premie per verzekeraar'!$D$13/1000</f>
        <v>4909.4622500000005</v>
      </c>
      <c r="T28" s="7">
        <f>S28*21%</f>
        <v>1030.9870725000001</v>
      </c>
      <c r="U28" s="7">
        <f>SUM(S28:T28)</f>
        <v>5940.4493225000006</v>
      </c>
    </row>
    <row r="29" spans="1:21" x14ac:dyDescent="0.3">
      <c r="A29" s="58" t="s">
        <v>56</v>
      </c>
      <c r="B29" s="58" t="s">
        <v>55</v>
      </c>
      <c r="C29" s="58" t="s">
        <v>27</v>
      </c>
      <c r="D29" s="58" t="s">
        <v>86</v>
      </c>
      <c r="E29" s="58" t="s">
        <v>130</v>
      </c>
      <c r="F29" s="107">
        <v>44179</v>
      </c>
      <c r="G29" s="107">
        <v>44179</v>
      </c>
      <c r="H29" s="61"/>
      <c r="I29" s="74"/>
      <c r="J29" s="75">
        <v>8084000</v>
      </c>
      <c r="K29" s="75">
        <v>1806000</v>
      </c>
      <c r="L29" s="59"/>
      <c r="M29" s="59">
        <f t="shared" si="0"/>
        <v>9890000</v>
      </c>
      <c r="N29" s="109"/>
      <c r="O29" s="108">
        <v>9400000</v>
      </c>
      <c r="P29" s="75"/>
      <c r="Q29" s="108">
        <v>1100000</v>
      </c>
      <c r="R29" s="59">
        <f t="shared" si="12"/>
        <v>10500000</v>
      </c>
      <c r="S29" s="7">
        <f>R29*'premie per verzekeraar'!$D$13/1000</f>
        <v>6265.8750000000009</v>
      </c>
      <c r="T29" s="7">
        <f>S29*21%</f>
        <v>1315.8337500000002</v>
      </c>
      <c r="U29" s="7">
        <f>SUM(S29:T29)</f>
        <v>7581.7087500000016</v>
      </c>
    </row>
    <row r="30" spans="1:21" x14ac:dyDescent="0.3">
      <c r="A30" s="58" t="s">
        <v>54</v>
      </c>
      <c r="B30" s="58" t="s">
        <v>53</v>
      </c>
      <c r="C30" s="58" t="s">
        <v>27</v>
      </c>
      <c r="D30" s="58"/>
      <c r="E30" s="58" t="s">
        <v>16</v>
      </c>
      <c r="F30" s="64">
        <v>42675</v>
      </c>
      <c r="G30" s="64">
        <v>42675</v>
      </c>
      <c r="H30" s="61"/>
      <c r="I30" s="73">
        <v>9291000</v>
      </c>
      <c r="J30" s="75"/>
      <c r="K30" s="75">
        <v>2090000</v>
      </c>
      <c r="L30" s="59"/>
      <c r="M30" s="59">
        <f t="shared" si="0"/>
        <v>11381000</v>
      </c>
      <c r="N30" s="75">
        <f>ROUNDUP(I30*'premie per verzekeraar'!$C$23/'premie per verzekeraar'!$C$22,-3)</f>
        <v>9557000</v>
      </c>
      <c r="O30" s="75"/>
      <c r="P30" s="75"/>
      <c r="Q30" s="75">
        <f>ROUNDUP(K30*'premie per verzekeraar'!$E$23/'premie per verzekeraar'!$E$22,-3)</f>
        <v>2130000</v>
      </c>
      <c r="R30" s="59">
        <f t="shared" si="12"/>
        <v>11687000</v>
      </c>
      <c r="S30" s="7">
        <f>R30*'premie per verzekeraar'!$D$13/1000</f>
        <v>6974.2172500000006</v>
      </c>
      <c r="T30" s="7">
        <f>S30*21%</f>
        <v>1464.5856225</v>
      </c>
      <c r="U30" s="7">
        <f>SUM(S30:T30)</f>
        <v>8438.8028725000004</v>
      </c>
    </row>
    <row r="31" spans="1:21" s="62" customFormat="1" x14ac:dyDescent="0.3">
      <c r="A31" s="58" t="s">
        <v>61</v>
      </c>
      <c r="B31" s="58" t="s">
        <v>37</v>
      </c>
      <c r="C31" s="58" t="s">
        <v>27</v>
      </c>
      <c r="D31" s="58"/>
      <c r="E31" s="58" t="s">
        <v>74</v>
      </c>
      <c r="F31" s="61"/>
      <c r="G31" s="61"/>
      <c r="H31" s="61"/>
      <c r="I31" s="73">
        <v>1402000</v>
      </c>
      <c r="J31" s="75"/>
      <c r="K31" s="75">
        <v>183000</v>
      </c>
      <c r="L31" s="59"/>
      <c r="M31" s="59">
        <f t="shared" si="0"/>
        <v>1585000</v>
      </c>
      <c r="N31" s="75">
        <f>ROUNDUP(I31*'premie per verzekeraar'!$C$23/'premie per verzekeraar'!$C$22,-3)</f>
        <v>1443000</v>
      </c>
      <c r="O31" s="75"/>
      <c r="P31" s="75"/>
      <c r="Q31" s="75">
        <f>ROUNDUP(K31*'premie per verzekeraar'!$E$23/'premie per verzekeraar'!$E$22,-3)</f>
        <v>187000</v>
      </c>
      <c r="R31" s="59">
        <f t="shared" si="12"/>
        <v>1630000</v>
      </c>
      <c r="S31" s="7">
        <f>R31*'premie per verzekeraar'!$D$13/1000</f>
        <v>972.70250000000021</v>
      </c>
      <c r="T31" s="7">
        <f>S31*21%</f>
        <v>204.26752500000003</v>
      </c>
      <c r="U31" s="7">
        <f>SUM(S31:T31)</f>
        <v>1176.9700250000003</v>
      </c>
    </row>
    <row r="32" spans="1:21" s="62" customFormat="1" x14ac:dyDescent="0.3">
      <c r="A32" s="66" t="s">
        <v>100</v>
      </c>
      <c r="B32" s="58" t="s">
        <v>85</v>
      </c>
      <c r="C32" s="58" t="s">
        <v>27</v>
      </c>
      <c r="D32" s="58"/>
      <c r="E32" s="58"/>
      <c r="F32" s="64">
        <v>43790</v>
      </c>
      <c r="G32" s="64">
        <v>43810</v>
      </c>
      <c r="H32" s="61"/>
      <c r="I32" s="76">
        <v>27668000</v>
      </c>
      <c r="J32" s="75"/>
      <c r="K32" s="75">
        <v>4400000</v>
      </c>
      <c r="L32" s="59"/>
      <c r="M32" s="59">
        <f t="shared" si="0"/>
        <v>32068000</v>
      </c>
      <c r="N32" s="75">
        <f>ROUNDUP(I32*'premie per verzekeraar'!$C$23/'premie per verzekeraar'!$C$22,-3)</f>
        <v>28459000</v>
      </c>
      <c r="O32" s="75"/>
      <c r="P32" s="75"/>
      <c r="Q32" s="75">
        <f>ROUNDUP(K32*'premie per verzekeraar'!$E$23/'premie per verzekeraar'!$E$22,-3)</f>
        <v>4483000</v>
      </c>
      <c r="R32" s="59">
        <f t="shared" si="12"/>
        <v>32942000</v>
      </c>
      <c r="S32" s="7">
        <f>R32*'premie per verzekeraar'!$D$13/1000</f>
        <v>19658.138500000005</v>
      </c>
      <c r="T32" s="7">
        <f>S32*21%</f>
        <v>4128.2090850000004</v>
      </c>
      <c r="U32" s="7">
        <f>SUM(S32:T32)</f>
        <v>23786.347585000003</v>
      </c>
    </row>
    <row r="33" spans="1:21" x14ac:dyDescent="0.3">
      <c r="A33" s="58" t="s">
        <v>58</v>
      </c>
      <c r="B33" s="58" t="s">
        <v>31</v>
      </c>
      <c r="C33" s="58" t="s">
        <v>27</v>
      </c>
      <c r="D33" s="58"/>
      <c r="E33" s="58" t="s">
        <v>78</v>
      </c>
      <c r="F33" s="61"/>
      <c r="G33" s="64">
        <v>42675</v>
      </c>
      <c r="H33" s="61"/>
      <c r="I33" s="74"/>
      <c r="J33" s="75"/>
      <c r="K33" s="75">
        <v>17451000</v>
      </c>
      <c r="L33" s="59"/>
      <c r="M33" s="59">
        <f t="shared" si="0"/>
        <v>17451000</v>
      </c>
      <c r="N33" s="75"/>
      <c r="O33" s="75"/>
      <c r="P33" s="75"/>
      <c r="Q33" s="75">
        <f>ROUNDUP(K33*'premie per verzekeraar'!$E$23/'premie per verzekeraar'!$E$22,-3)</f>
        <v>17778000</v>
      </c>
      <c r="R33" s="59">
        <f t="shared" si="12"/>
        <v>17778000</v>
      </c>
      <c r="S33" s="7">
        <f>R33*'premie per verzekeraar'!$D$13/1000</f>
        <v>10609.021500000003</v>
      </c>
      <c r="T33" s="7">
        <f t="shared" si="2"/>
        <v>2227.8945150000004</v>
      </c>
      <c r="U33" s="7">
        <f t="shared" si="3"/>
        <v>12836.916015000003</v>
      </c>
    </row>
    <row r="34" spans="1:21" x14ac:dyDescent="0.3">
      <c r="A34" s="58" t="s">
        <v>58</v>
      </c>
      <c r="B34" s="58" t="s">
        <v>31</v>
      </c>
      <c r="C34" s="58" t="s">
        <v>27</v>
      </c>
      <c r="D34" s="58"/>
      <c r="E34" s="58" t="s">
        <v>79</v>
      </c>
      <c r="F34" s="64">
        <v>42675</v>
      </c>
      <c r="G34" s="61"/>
      <c r="H34" s="61"/>
      <c r="I34" s="74"/>
      <c r="J34" s="75">
        <v>51874000</v>
      </c>
      <c r="K34" s="75"/>
      <c r="L34" s="59"/>
      <c r="M34" s="59">
        <f t="shared" si="0"/>
        <v>51874000</v>
      </c>
      <c r="N34" s="75"/>
      <c r="O34" s="75">
        <f>ROUNDUP(J34*'premie per verzekeraar'!$C$23/'premie per verzekeraar'!$C$22,-3)</f>
        <v>53357000</v>
      </c>
      <c r="P34" s="75"/>
      <c r="Q34" s="75"/>
      <c r="R34" s="59">
        <f t="shared" si="12"/>
        <v>53357000</v>
      </c>
      <c r="S34" s="7">
        <f>R34*'premie per verzekeraar'!$D$13/1000</f>
        <v>31840.789750000007</v>
      </c>
      <c r="T34" s="7">
        <f t="shared" si="2"/>
        <v>6686.5658475000009</v>
      </c>
      <c r="U34" s="7">
        <f t="shared" si="3"/>
        <v>38527.355597500005</v>
      </c>
    </row>
    <row r="35" spans="1:21" x14ac:dyDescent="0.3">
      <c r="A35" s="58" t="s">
        <v>58</v>
      </c>
      <c r="B35" s="58" t="s">
        <v>31</v>
      </c>
      <c r="C35" s="58" t="s">
        <v>27</v>
      </c>
      <c r="D35" s="58"/>
      <c r="E35" s="58" t="s">
        <v>80</v>
      </c>
      <c r="F35" s="64">
        <v>42675</v>
      </c>
      <c r="G35" s="61"/>
      <c r="H35" s="61"/>
      <c r="I35" s="73">
        <v>3138000</v>
      </c>
      <c r="J35" s="59"/>
      <c r="K35" s="75"/>
      <c r="L35" s="59"/>
      <c r="M35" s="59">
        <f t="shared" si="0"/>
        <v>3138000</v>
      </c>
      <c r="N35" s="75">
        <f>ROUNDUP(I35*'premie per verzekeraar'!$C$23/'premie per verzekeraar'!$C$22,-3)</f>
        <v>3228000</v>
      </c>
      <c r="O35" s="75"/>
      <c r="P35" s="75"/>
      <c r="Q35" s="75"/>
      <c r="R35" s="59">
        <f t="shared" si="12"/>
        <v>3228000</v>
      </c>
      <c r="S35" s="7">
        <f>R35*'premie per verzekeraar'!$D$13/1000</f>
        <v>1926.3090000000004</v>
      </c>
      <c r="T35" s="7">
        <f t="shared" ref="T35:T36" si="13">S35*21%</f>
        <v>404.52489000000008</v>
      </c>
      <c r="U35" s="7">
        <f t="shared" ref="U35:U36" si="14">SUM(S35:T35)</f>
        <v>2330.8338900000003</v>
      </c>
    </row>
    <row r="36" spans="1:21" x14ac:dyDescent="0.3">
      <c r="A36" s="58" t="s">
        <v>58</v>
      </c>
      <c r="B36" s="58" t="s">
        <v>31</v>
      </c>
      <c r="C36" s="58" t="s">
        <v>27</v>
      </c>
      <c r="D36" s="58"/>
      <c r="E36" s="58" t="s">
        <v>81</v>
      </c>
      <c r="F36" s="64">
        <v>42675</v>
      </c>
      <c r="G36" s="61"/>
      <c r="H36" s="61"/>
      <c r="I36" s="73">
        <v>4103000</v>
      </c>
      <c r="J36" s="59"/>
      <c r="K36" s="75"/>
      <c r="L36" s="59"/>
      <c r="M36" s="59">
        <f t="shared" si="0"/>
        <v>4103000</v>
      </c>
      <c r="N36" s="75">
        <f>ROUNDUP(I36*'premie per verzekeraar'!$C$23/'premie per verzekeraar'!$C$22,-3)</f>
        <v>4221000</v>
      </c>
      <c r="O36" s="75"/>
      <c r="P36" s="75"/>
      <c r="Q36" s="75"/>
      <c r="R36" s="59">
        <f t="shared" si="12"/>
        <v>4221000</v>
      </c>
      <c r="S36" s="7">
        <f>R36*'premie per verzekeraar'!$D$13/1000</f>
        <v>2518.8817500000005</v>
      </c>
      <c r="T36" s="7">
        <f t="shared" si="13"/>
        <v>528.96516750000012</v>
      </c>
      <c r="U36" s="7">
        <f t="shared" si="14"/>
        <v>3047.8469175000005</v>
      </c>
    </row>
    <row r="37" spans="1:21" x14ac:dyDescent="0.3">
      <c r="A37" s="58" t="s">
        <v>58</v>
      </c>
      <c r="B37" s="58" t="s">
        <v>32</v>
      </c>
      <c r="C37" s="58" t="s">
        <v>27</v>
      </c>
      <c r="D37" s="58"/>
      <c r="E37" s="58" t="s">
        <v>18</v>
      </c>
      <c r="F37" s="61"/>
      <c r="G37" s="61"/>
      <c r="H37" s="61"/>
      <c r="I37" s="73">
        <v>3717000</v>
      </c>
      <c r="J37" s="59"/>
      <c r="K37" s="75">
        <v>54000</v>
      </c>
      <c r="L37" s="59"/>
      <c r="M37" s="59">
        <f t="shared" si="0"/>
        <v>3771000</v>
      </c>
      <c r="N37" s="75">
        <f>ROUNDUP(I37*'premie per verzekeraar'!$C$23/'premie per verzekeraar'!$C$22,-3)</f>
        <v>3824000</v>
      </c>
      <c r="O37" s="75"/>
      <c r="P37" s="75"/>
      <c r="Q37" s="75">
        <f>ROUNDUP(K37*'premie per verzekeraar'!$E$23/'premie per verzekeraar'!$E$22,-3)</f>
        <v>56000</v>
      </c>
      <c r="R37" s="59">
        <f t="shared" si="12"/>
        <v>3880000</v>
      </c>
      <c r="S37" s="7">
        <f>R37*'premie per verzekeraar'!$D$13/1000</f>
        <v>2315.3900000000003</v>
      </c>
      <c r="T37" s="7">
        <f t="shared" si="2"/>
        <v>486.23190000000005</v>
      </c>
      <c r="U37" s="7">
        <f t="shared" si="3"/>
        <v>2801.6219000000006</v>
      </c>
    </row>
    <row r="38" spans="1:21" x14ac:dyDescent="0.3">
      <c r="A38" s="58" t="s">
        <v>58</v>
      </c>
      <c r="B38" s="58" t="s">
        <v>33</v>
      </c>
      <c r="C38" s="58" t="s">
        <v>27</v>
      </c>
      <c r="D38" s="58"/>
      <c r="E38" s="58" t="s">
        <v>19</v>
      </c>
      <c r="F38" s="61"/>
      <c r="G38" s="61"/>
      <c r="H38" s="61"/>
      <c r="I38" s="73">
        <v>2746000</v>
      </c>
      <c r="J38" s="59"/>
      <c r="K38" s="75">
        <v>386000</v>
      </c>
      <c r="L38" s="59"/>
      <c r="M38" s="59">
        <f t="shared" si="0"/>
        <v>3132000</v>
      </c>
      <c r="N38" s="75">
        <f>ROUNDUP(I38*'premie per verzekeraar'!$C$23/'premie per verzekeraar'!$C$22,-3)</f>
        <v>2825000</v>
      </c>
      <c r="O38" s="75"/>
      <c r="P38" s="75"/>
      <c r="Q38" s="75">
        <f>ROUNDUP(K38*'premie per verzekeraar'!$E$23/'premie per verzekeraar'!$E$22,-3)</f>
        <v>394000</v>
      </c>
      <c r="R38" s="59">
        <f t="shared" si="12"/>
        <v>3219000</v>
      </c>
      <c r="S38" s="7">
        <f>R38*'premie per verzekeraar'!$D$13/1000</f>
        <v>1920.9382500000004</v>
      </c>
      <c r="T38" s="7">
        <f t="shared" si="2"/>
        <v>403.39703250000008</v>
      </c>
      <c r="U38" s="7">
        <f t="shared" si="3"/>
        <v>2324.3352825000006</v>
      </c>
    </row>
    <row r="39" spans="1:21" x14ac:dyDescent="0.3">
      <c r="A39" s="58" t="s">
        <v>60</v>
      </c>
      <c r="B39" s="58" t="s">
        <v>34</v>
      </c>
      <c r="C39" s="58" t="s">
        <v>28</v>
      </c>
      <c r="D39" s="58"/>
      <c r="E39" s="58"/>
      <c r="F39" s="61"/>
      <c r="G39" s="64">
        <v>42675</v>
      </c>
      <c r="H39" s="64">
        <v>42675</v>
      </c>
      <c r="I39" s="74"/>
      <c r="J39" s="59"/>
      <c r="K39" s="75">
        <v>815000</v>
      </c>
      <c r="L39" s="75">
        <v>243000</v>
      </c>
      <c r="M39" s="59">
        <f t="shared" si="0"/>
        <v>1058000</v>
      </c>
      <c r="N39" s="75"/>
      <c r="O39" s="75"/>
      <c r="P39" s="75">
        <f>ROUNDUP(L39*'premie per verzekeraar'!$C$23/'premie per verzekeraar'!$C$22,-3)</f>
        <v>250000</v>
      </c>
      <c r="Q39" s="75">
        <f>ROUNDUP(K39*'premie per verzekeraar'!$E$23/'premie per verzekeraar'!$E$22,-3)</f>
        <v>831000</v>
      </c>
      <c r="R39" s="59">
        <f t="shared" si="12"/>
        <v>1081000</v>
      </c>
      <c r="S39" s="7">
        <f>R39*'premie per verzekeraar'!$D$13/1000</f>
        <v>645.08675000000017</v>
      </c>
      <c r="T39" s="7">
        <f t="shared" si="2"/>
        <v>135.46821750000004</v>
      </c>
      <c r="U39" s="7">
        <f t="shared" si="3"/>
        <v>780.5549675000002</v>
      </c>
    </row>
    <row r="40" spans="1:21" x14ac:dyDescent="0.3">
      <c r="A40" s="58" t="s">
        <v>4</v>
      </c>
      <c r="B40" s="58" t="s">
        <v>35</v>
      </c>
      <c r="C40" s="58" t="s">
        <v>27</v>
      </c>
      <c r="D40" s="58"/>
      <c r="E40" s="58" t="s">
        <v>20</v>
      </c>
      <c r="F40" s="64">
        <v>42675</v>
      </c>
      <c r="G40" s="64">
        <v>42675</v>
      </c>
      <c r="H40" s="61"/>
      <c r="I40" s="73">
        <v>11342000</v>
      </c>
      <c r="J40" s="59"/>
      <c r="K40" s="75">
        <v>3782000</v>
      </c>
      <c r="L40" s="59"/>
      <c r="M40" s="59">
        <f t="shared" si="0"/>
        <v>15124000</v>
      </c>
      <c r="N40" s="75">
        <f>ROUNDUP(I40*'premie per verzekeraar'!$C$23/'premie per verzekeraar'!$C$22,-3)</f>
        <v>11667000</v>
      </c>
      <c r="O40" s="75"/>
      <c r="P40" s="75"/>
      <c r="Q40" s="75">
        <f>ROUNDUP(K40*'premie per verzekeraar'!$E$23/'premie per verzekeraar'!$E$22,-3)</f>
        <v>3853000</v>
      </c>
      <c r="R40" s="59">
        <f t="shared" si="12"/>
        <v>15520000</v>
      </c>
      <c r="S40" s="7">
        <f>R40*'premie per verzekeraar'!$D$13/1000</f>
        <v>9261.5600000000013</v>
      </c>
      <c r="T40" s="7">
        <f t="shared" si="2"/>
        <v>1944.9276000000002</v>
      </c>
      <c r="U40" s="7">
        <f t="shared" si="3"/>
        <v>11206.487600000002</v>
      </c>
    </row>
    <row r="41" spans="1:21" x14ac:dyDescent="0.3">
      <c r="A41" s="58" t="s">
        <v>5</v>
      </c>
      <c r="B41" s="58" t="s">
        <v>36</v>
      </c>
      <c r="C41" s="58" t="s">
        <v>29</v>
      </c>
      <c r="D41" s="58"/>
      <c r="E41" s="58" t="s">
        <v>21</v>
      </c>
      <c r="F41" s="64">
        <v>42675</v>
      </c>
      <c r="G41" s="64">
        <v>42675</v>
      </c>
      <c r="H41" s="61"/>
      <c r="I41" s="73">
        <v>11221000</v>
      </c>
      <c r="J41" s="59"/>
      <c r="K41" s="75">
        <v>2532000</v>
      </c>
      <c r="L41" s="59"/>
      <c r="M41" s="59">
        <f t="shared" si="0"/>
        <v>13753000</v>
      </c>
      <c r="N41" s="75">
        <f>ROUNDUP(I41*'premie per verzekeraar'!$C$23/'premie per verzekeraar'!$C$22,-3)</f>
        <v>11542000</v>
      </c>
      <c r="O41" s="75"/>
      <c r="P41" s="75"/>
      <c r="Q41" s="75">
        <f>ROUNDUP(K41*'premie per verzekeraar'!$E$23/'premie per verzekeraar'!$E$22,-3)</f>
        <v>2580000</v>
      </c>
      <c r="R41" s="59">
        <f t="shared" si="12"/>
        <v>14122000</v>
      </c>
      <c r="S41" s="7">
        <f>R41*'premie per verzekeraar'!$D$13/1000</f>
        <v>8427.3035000000018</v>
      </c>
      <c r="T41" s="7">
        <f t="shared" si="2"/>
        <v>1769.7337350000003</v>
      </c>
      <c r="U41" s="7">
        <f t="shared" si="3"/>
        <v>10197.037235000002</v>
      </c>
    </row>
    <row r="42" spans="1:21" x14ac:dyDescent="0.3">
      <c r="A42" s="58" t="s">
        <v>5</v>
      </c>
      <c r="B42" s="58" t="s">
        <v>36</v>
      </c>
      <c r="C42" s="58" t="s">
        <v>29</v>
      </c>
      <c r="D42" s="58"/>
      <c r="E42" s="58" t="s">
        <v>47</v>
      </c>
      <c r="F42" s="61"/>
      <c r="G42" s="61"/>
      <c r="H42" s="61"/>
      <c r="I42" s="74"/>
      <c r="J42" s="59"/>
      <c r="K42" s="75">
        <v>1043000</v>
      </c>
      <c r="L42" s="59"/>
      <c r="M42" s="59">
        <f t="shared" si="0"/>
        <v>1043000</v>
      </c>
      <c r="N42" s="75"/>
      <c r="O42" s="75"/>
      <c r="P42" s="75"/>
      <c r="Q42" s="75">
        <f>ROUNDUP(K42*'premie per verzekeraar'!$E$23/'premie per verzekeraar'!$E$22,-3)</f>
        <v>1063000</v>
      </c>
      <c r="R42" s="59">
        <f t="shared" si="12"/>
        <v>1063000</v>
      </c>
      <c r="S42" s="7">
        <f>R42*'premie per verzekeraar'!$D$13/1000</f>
        <v>634.34525000000008</v>
      </c>
      <c r="T42" s="7">
        <f t="shared" si="2"/>
        <v>133.2125025</v>
      </c>
      <c r="U42" s="7">
        <f t="shared" si="3"/>
        <v>767.55775250000011</v>
      </c>
    </row>
    <row r="43" spans="1:21" s="62" customFormat="1" x14ac:dyDescent="0.3">
      <c r="A43" s="63" t="s">
        <v>6</v>
      </c>
      <c r="B43" s="58"/>
      <c r="C43" s="58" t="s">
        <v>27</v>
      </c>
      <c r="D43" s="58"/>
      <c r="E43" s="58"/>
      <c r="F43" s="61"/>
      <c r="G43" s="61"/>
      <c r="H43" s="61"/>
      <c r="I43" s="74"/>
      <c r="J43" s="59"/>
      <c r="K43" s="75">
        <v>731000</v>
      </c>
      <c r="L43" s="59"/>
      <c r="M43" s="59">
        <f t="shared" si="0"/>
        <v>731000</v>
      </c>
      <c r="N43" s="75"/>
      <c r="O43" s="75"/>
      <c r="P43" s="75"/>
      <c r="Q43" s="75">
        <f>ROUNDUP(K43*'premie per verzekeraar'!$E$23/'premie per verzekeraar'!$E$22,-3)</f>
        <v>745000</v>
      </c>
      <c r="R43" s="59">
        <f t="shared" si="12"/>
        <v>745000</v>
      </c>
      <c r="S43" s="7">
        <f>R43*'premie per verzekeraar'!$D$13/1000</f>
        <v>444.57875000000007</v>
      </c>
      <c r="T43" s="7">
        <f t="shared" si="2"/>
        <v>93.361537500000011</v>
      </c>
      <c r="U43" s="7">
        <f t="shared" si="3"/>
        <v>537.94028750000007</v>
      </c>
    </row>
    <row r="44" spans="1:21" x14ac:dyDescent="0.3">
      <c r="A44" s="58" t="s">
        <v>87</v>
      </c>
      <c r="B44" s="58" t="s">
        <v>85</v>
      </c>
      <c r="C44" s="58" t="s">
        <v>27</v>
      </c>
      <c r="D44" s="58" t="s">
        <v>86</v>
      </c>
      <c r="E44" s="58"/>
      <c r="F44" s="61"/>
      <c r="G44" s="61"/>
      <c r="H44" s="61"/>
      <c r="I44" s="70">
        <v>182000</v>
      </c>
      <c r="J44" s="59"/>
      <c r="K44" s="75">
        <v>17000</v>
      </c>
      <c r="L44" s="59"/>
      <c r="M44" s="59">
        <f t="shared" si="0"/>
        <v>199000</v>
      </c>
      <c r="N44" s="75">
        <f>ROUNDUP(I44*'premie per verzekeraar'!$C$23/'premie per verzekeraar'!$C$22,-3)</f>
        <v>188000</v>
      </c>
      <c r="O44" s="75"/>
      <c r="P44" s="75"/>
      <c r="Q44" s="75">
        <f>ROUNDUP(K44*'premie per verzekeraar'!$E$23/'premie per verzekeraar'!$E$22,-3)</f>
        <v>18000</v>
      </c>
      <c r="R44" s="59">
        <f t="shared" si="12"/>
        <v>206000</v>
      </c>
      <c r="S44" s="7">
        <f>R44*'premie per verzekeraar'!$D$13/1000</f>
        <v>122.93050000000002</v>
      </c>
      <c r="T44" s="7">
        <f t="shared" ref="T44" si="15">S44*21%</f>
        <v>25.815405000000005</v>
      </c>
      <c r="U44" s="7">
        <f t="shared" ref="U44" si="16">SUM(S44:T44)</f>
        <v>148.74590500000002</v>
      </c>
    </row>
    <row r="45" spans="1:21" x14ac:dyDescent="0.3">
      <c r="A45" s="58"/>
      <c r="B45" s="58"/>
      <c r="C45" s="58"/>
      <c r="D45" s="58"/>
      <c r="E45" s="58"/>
      <c r="F45" s="61"/>
      <c r="G45" s="61"/>
      <c r="H45" s="61"/>
      <c r="I45" s="59"/>
      <c r="J45" s="59"/>
      <c r="K45" s="75"/>
      <c r="L45" s="59"/>
      <c r="M45" s="59"/>
      <c r="N45" s="75"/>
      <c r="O45" s="75"/>
      <c r="P45" s="75"/>
      <c r="Q45" s="75"/>
      <c r="R45" s="59"/>
      <c r="S45" s="7"/>
      <c r="T45" s="7"/>
      <c r="U45" s="7"/>
    </row>
    <row r="46" spans="1:21" x14ac:dyDescent="0.3">
      <c r="A46" s="65" t="str">
        <f>'[1]Overzicht 01-01-2013'!A50</f>
        <v>Instituten Regio Limburg</v>
      </c>
      <c r="B46" s="58"/>
      <c r="C46" s="58"/>
      <c r="D46" s="58"/>
      <c r="E46" s="58"/>
      <c r="F46" s="61"/>
      <c r="G46" s="61"/>
      <c r="H46" s="61"/>
      <c r="I46" s="59"/>
      <c r="J46" s="59"/>
      <c r="K46" s="75"/>
      <c r="L46" s="59"/>
      <c r="M46" s="59"/>
      <c r="N46" s="75"/>
      <c r="O46" s="75"/>
      <c r="P46" s="75"/>
      <c r="Q46" s="75"/>
      <c r="R46" s="59"/>
      <c r="S46" s="7"/>
      <c r="T46" s="7"/>
      <c r="U46" s="7"/>
    </row>
    <row r="47" spans="1:21" x14ac:dyDescent="0.3">
      <c r="A47" s="58" t="s">
        <v>7</v>
      </c>
      <c r="B47" s="58" t="s">
        <v>40</v>
      </c>
      <c r="C47" s="58" t="s">
        <v>38</v>
      </c>
      <c r="D47" s="58"/>
      <c r="E47" s="58"/>
      <c r="F47" s="64">
        <v>42675</v>
      </c>
      <c r="G47" s="64">
        <v>42675</v>
      </c>
      <c r="H47" s="61"/>
      <c r="I47" s="79">
        <v>41263000</v>
      </c>
      <c r="J47" s="59"/>
      <c r="K47" s="75">
        <v>18744000</v>
      </c>
      <c r="L47" s="59"/>
      <c r="M47" s="59">
        <f t="shared" si="0"/>
        <v>60007000</v>
      </c>
      <c r="N47" s="75">
        <f>ROUNDUP(I47*'premie per verzekeraar'!$C$23/'premie per verzekeraar'!$C$22,-3)</f>
        <v>42442000</v>
      </c>
      <c r="O47" s="75"/>
      <c r="P47" s="75"/>
      <c r="Q47" s="75">
        <f>ROUNDUP(K47*'premie per verzekeraar'!$E$23/'premie per verzekeraar'!$E$22,-3)</f>
        <v>19095000</v>
      </c>
      <c r="R47" s="59">
        <f>SUM(N47:Q47)</f>
        <v>61537000</v>
      </c>
      <c r="S47" s="7">
        <f>R47*'premie per verzekeraar'!$D$13/1000</f>
        <v>36722.204750000004</v>
      </c>
      <c r="T47" s="7">
        <f t="shared" si="2"/>
        <v>7711.6629975000005</v>
      </c>
      <c r="U47" s="7">
        <f t="shared" si="3"/>
        <v>44433.867747500008</v>
      </c>
    </row>
    <row r="48" spans="1:21" x14ac:dyDescent="0.3">
      <c r="A48" s="58" t="s">
        <v>62</v>
      </c>
      <c r="B48" s="58" t="s">
        <v>41</v>
      </c>
      <c r="C48" s="58" t="s">
        <v>39</v>
      </c>
      <c r="D48" s="58"/>
      <c r="E48" s="58" t="s">
        <v>48</v>
      </c>
      <c r="F48" s="64">
        <v>42675</v>
      </c>
      <c r="G48" s="64">
        <v>42675</v>
      </c>
      <c r="H48" s="61"/>
      <c r="I48" s="79">
        <v>21839000</v>
      </c>
      <c r="J48" s="59"/>
      <c r="K48" s="75">
        <v>5710000</v>
      </c>
      <c r="L48" s="59"/>
      <c r="M48" s="59">
        <f t="shared" si="0"/>
        <v>27549000</v>
      </c>
      <c r="N48" s="75">
        <f>ROUNDUP(I48*'premie per verzekeraar'!$C$23/'premie per verzekeraar'!$C$22,-3)</f>
        <v>22463000</v>
      </c>
      <c r="O48" s="75"/>
      <c r="P48" s="75"/>
      <c r="Q48" s="75">
        <f>ROUNDUP(K48*'premie per verzekeraar'!$E$23/'premie per verzekeraar'!$E$22,-3)</f>
        <v>5817000</v>
      </c>
      <c r="R48" s="59">
        <f>SUM(N48:Q48)</f>
        <v>28280000</v>
      </c>
      <c r="S48" s="7">
        <f>R48*'premie per verzekeraar'!$D$13/1000</f>
        <v>16876.090000000004</v>
      </c>
      <c r="T48" s="7">
        <f t="shared" si="2"/>
        <v>3543.9789000000005</v>
      </c>
      <c r="U48" s="7">
        <f t="shared" si="3"/>
        <v>20420.068900000006</v>
      </c>
    </row>
    <row r="49" spans="1:21" x14ac:dyDescent="0.3">
      <c r="A49" s="114" t="s">
        <v>143</v>
      </c>
      <c r="B49" s="114" t="s">
        <v>144</v>
      </c>
      <c r="C49" s="114" t="s">
        <v>38</v>
      </c>
      <c r="D49" s="114" t="s">
        <v>145</v>
      </c>
      <c r="E49" s="114" t="s">
        <v>146</v>
      </c>
      <c r="F49" s="64"/>
      <c r="G49" s="64"/>
      <c r="H49" s="61"/>
      <c r="I49" s="76"/>
      <c r="J49" s="59"/>
      <c r="K49" s="75"/>
      <c r="L49" s="59"/>
      <c r="M49" s="59"/>
      <c r="N49" s="75"/>
      <c r="O49" s="75"/>
      <c r="P49" s="75"/>
      <c r="Q49" s="108">
        <v>45000</v>
      </c>
      <c r="R49" s="59">
        <f>SUM(N49:Q49)</f>
        <v>45000</v>
      </c>
      <c r="S49" s="7">
        <f>R49*'premie per verzekeraar'!$D$13/1000</f>
        <v>26.853750000000005</v>
      </c>
      <c r="T49" s="7">
        <f t="shared" ref="T49" si="17">S49*21%</f>
        <v>5.6392875000000009</v>
      </c>
      <c r="U49" s="7">
        <f t="shared" ref="U49" si="18">SUM(S49:T49)</f>
        <v>32.493037500000007</v>
      </c>
    </row>
    <row r="50" spans="1:21" x14ac:dyDescent="0.3">
      <c r="A50" s="58"/>
      <c r="B50" s="58"/>
      <c r="C50" s="58"/>
      <c r="D50" s="58"/>
      <c r="E50" s="58"/>
      <c r="F50" s="61"/>
      <c r="G50" s="61"/>
      <c r="H50" s="61"/>
      <c r="I50" s="59"/>
      <c r="J50" s="59"/>
      <c r="K50" s="75"/>
      <c r="L50" s="59"/>
      <c r="M50" s="59"/>
      <c r="N50" s="75"/>
      <c r="O50" s="75"/>
      <c r="P50" s="75"/>
      <c r="Q50" s="75"/>
      <c r="R50" s="59"/>
      <c r="S50" s="7"/>
      <c r="T50" s="7"/>
      <c r="U50" s="7"/>
    </row>
    <row r="51" spans="1:21" x14ac:dyDescent="0.3">
      <c r="A51" s="65" t="s">
        <v>8</v>
      </c>
      <c r="B51" s="58"/>
      <c r="C51" s="58"/>
      <c r="D51" s="58"/>
      <c r="E51" s="58"/>
      <c r="F51" s="61"/>
      <c r="G51" s="61"/>
      <c r="H51" s="61"/>
      <c r="I51" s="59"/>
      <c r="J51" s="59"/>
      <c r="K51" s="75"/>
      <c r="L51" s="59"/>
      <c r="M51" s="59"/>
      <c r="N51" s="75"/>
      <c r="O51" s="75"/>
      <c r="P51" s="75"/>
      <c r="Q51" s="75"/>
      <c r="R51" s="59"/>
      <c r="S51" s="7"/>
      <c r="T51" s="7"/>
      <c r="U51" s="7"/>
    </row>
    <row r="52" spans="1:21" x14ac:dyDescent="0.3">
      <c r="A52" s="58"/>
      <c r="B52" s="58"/>
      <c r="C52" s="58"/>
      <c r="D52" s="58"/>
      <c r="E52" s="58"/>
      <c r="F52" s="61"/>
      <c r="G52" s="61"/>
      <c r="H52" s="61"/>
      <c r="I52" s="59"/>
      <c r="J52" s="59"/>
      <c r="K52" s="75"/>
      <c r="L52" s="59"/>
      <c r="M52" s="59"/>
      <c r="N52" s="75"/>
      <c r="O52" s="75"/>
      <c r="P52" s="75"/>
      <c r="Q52" s="75"/>
      <c r="R52" s="59"/>
      <c r="S52" s="7"/>
      <c r="T52" s="7"/>
      <c r="U52" s="7"/>
    </row>
    <row r="53" spans="1:21" s="62" customFormat="1" x14ac:dyDescent="0.3">
      <c r="A53" s="58"/>
      <c r="B53" s="58" t="s">
        <v>44</v>
      </c>
      <c r="C53" s="58" t="s">
        <v>43</v>
      </c>
      <c r="D53" s="58"/>
      <c r="E53" s="58"/>
      <c r="F53" s="61"/>
      <c r="G53" s="61"/>
      <c r="H53" s="61"/>
      <c r="I53" s="59"/>
      <c r="J53" s="59"/>
      <c r="K53" s="75"/>
      <c r="L53" s="59"/>
      <c r="M53" s="59"/>
      <c r="N53" s="75"/>
      <c r="O53" s="75"/>
      <c r="P53" s="75"/>
      <c r="Q53" s="75"/>
      <c r="R53" s="59"/>
      <c r="S53" s="7"/>
      <c r="T53" s="7"/>
      <c r="U53" s="7"/>
    </row>
    <row r="54" spans="1:21" s="62" customFormat="1" x14ac:dyDescent="0.3">
      <c r="A54" s="58"/>
      <c r="B54" s="58" t="s">
        <v>107</v>
      </c>
      <c r="C54" s="58" t="s">
        <v>108</v>
      </c>
      <c r="D54" s="58"/>
      <c r="E54" s="58"/>
      <c r="F54" s="61"/>
      <c r="G54" s="61"/>
      <c r="H54" s="61"/>
      <c r="I54" s="59"/>
      <c r="J54" s="59"/>
      <c r="K54" s="75"/>
      <c r="L54" s="59"/>
      <c r="M54" s="59"/>
      <c r="N54" s="75"/>
      <c r="O54" s="75"/>
      <c r="P54" s="75"/>
      <c r="Q54" s="75"/>
      <c r="R54" s="59"/>
      <c r="S54" s="7"/>
      <c r="T54" s="7"/>
      <c r="U54" s="7"/>
    </row>
    <row r="55" spans="1:21" s="62" customFormat="1" x14ac:dyDescent="0.3">
      <c r="A55" s="66" t="s">
        <v>9</v>
      </c>
      <c r="B55" s="58"/>
      <c r="C55" s="58"/>
      <c r="D55" s="58"/>
      <c r="E55" s="78"/>
      <c r="F55" s="61"/>
      <c r="G55" s="61"/>
      <c r="H55" s="61"/>
      <c r="I55" s="59"/>
      <c r="J55" s="59"/>
      <c r="K55" s="75">
        <v>1583000</v>
      </c>
      <c r="L55" s="59"/>
      <c r="M55" s="59">
        <f t="shared" si="0"/>
        <v>1583000</v>
      </c>
      <c r="N55" s="75" t="s">
        <v>147</v>
      </c>
      <c r="O55" s="75"/>
      <c r="P55" s="75"/>
      <c r="Q55" s="75">
        <f>ROUNDUP(K55*'premie per verzekeraar'!$E$23/'premie per verzekeraar'!$E$22,-3)</f>
        <v>1613000</v>
      </c>
      <c r="R55" s="59">
        <f t="shared" ref="R55:R59" si="19">SUM(N55:Q55)</f>
        <v>1613000</v>
      </c>
      <c r="S55" s="7">
        <f>R55*'premie per verzekeraar'!$D$13/1000</f>
        <v>962.55775000000028</v>
      </c>
      <c r="T55" s="7">
        <f t="shared" si="2"/>
        <v>202.13712750000005</v>
      </c>
      <c r="U55" s="7">
        <f t="shared" si="3"/>
        <v>1164.6948775000003</v>
      </c>
    </row>
    <row r="56" spans="1:21" s="62" customFormat="1" x14ac:dyDescent="0.3">
      <c r="A56" s="58" t="s">
        <v>10</v>
      </c>
      <c r="B56" s="58" t="s">
        <v>42</v>
      </c>
      <c r="C56" s="58"/>
      <c r="D56" s="58"/>
      <c r="E56" s="58"/>
      <c r="F56" s="61"/>
      <c r="G56" s="61"/>
      <c r="H56" s="61"/>
      <c r="I56" s="59"/>
      <c r="J56" s="59"/>
      <c r="K56" s="75">
        <v>411000</v>
      </c>
      <c r="L56" s="59"/>
      <c r="M56" s="59">
        <f t="shared" si="0"/>
        <v>411000</v>
      </c>
      <c r="N56" s="75"/>
      <c r="O56" s="75"/>
      <c r="P56" s="75"/>
      <c r="Q56" s="75">
        <f>ROUNDUP(K56*'premie per verzekeraar'!$E$23/'premie per verzekeraar'!$E$22,-3)</f>
        <v>419000</v>
      </c>
      <c r="R56" s="59">
        <f t="shared" si="19"/>
        <v>419000</v>
      </c>
      <c r="S56" s="7">
        <f>R56*'premie per verzekeraar'!$D$13/1000</f>
        <v>250.03825000000006</v>
      </c>
      <c r="T56" s="7">
        <f t="shared" si="2"/>
        <v>52.508032500000013</v>
      </c>
      <c r="U56" s="7">
        <f t="shared" si="3"/>
        <v>302.54628250000007</v>
      </c>
    </row>
    <row r="57" spans="1:21" s="62" customFormat="1" ht="28.2" customHeight="1" x14ac:dyDescent="0.3">
      <c r="A57" s="58" t="s">
        <v>11</v>
      </c>
      <c r="B57" s="58" t="s">
        <v>42</v>
      </c>
      <c r="C57" s="58"/>
      <c r="D57" s="58"/>
      <c r="E57" s="58"/>
      <c r="F57" s="61"/>
      <c r="G57" s="61"/>
      <c r="H57" s="61"/>
      <c r="I57" s="59"/>
      <c r="J57" s="59"/>
      <c r="K57" s="75">
        <v>3257000</v>
      </c>
      <c r="L57" s="59"/>
      <c r="M57" s="59">
        <f t="shared" si="0"/>
        <v>3257000</v>
      </c>
      <c r="N57" s="75"/>
      <c r="O57" s="75"/>
      <c r="P57" s="75"/>
      <c r="Q57" s="75">
        <f>ROUNDUP(K57*'premie per verzekeraar'!$E$23/'premie per verzekeraar'!$E$22,-3)</f>
        <v>3318000</v>
      </c>
      <c r="R57" s="59">
        <f t="shared" si="19"/>
        <v>3318000</v>
      </c>
      <c r="S57" s="7">
        <f>R57*'premie per verzekeraar'!$D$13/1000</f>
        <v>1980.0165000000004</v>
      </c>
      <c r="T57" s="7">
        <f t="shared" si="2"/>
        <v>415.80346500000007</v>
      </c>
      <c r="U57" s="7">
        <f t="shared" si="3"/>
        <v>2395.8199650000006</v>
      </c>
    </row>
    <row r="58" spans="1:21" s="62" customFormat="1" ht="46.2" customHeight="1" x14ac:dyDescent="0.3">
      <c r="A58" s="58" t="s">
        <v>128</v>
      </c>
      <c r="B58" s="58" t="s">
        <v>126</v>
      </c>
      <c r="C58" s="58"/>
      <c r="D58" s="58"/>
      <c r="E58" s="58" t="s">
        <v>127</v>
      </c>
      <c r="F58" s="61"/>
      <c r="G58" s="61"/>
      <c r="H58" s="61"/>
      <c r="I58" s="59"/>
      <c r="J58" s="59"/>
      <c r="K58" s="75">
        <v>500000</v>
      </c>
      <c r="L58" s="59"/>
      <c r="M58" s="59">
        <f t="shared" si="0"/>
        <v>500000</v>
      </c>
      <c r="N58" s="75"/>
      <c r="O58" s="75"/>
      <c r="P58" s="75"/>
      <c r="Q58" s="79">
        <f>ROUNDUP(K58*'premie per verzekeraar'!$E$23/'premie per verzekeraar'!$E$22,-3)</f>
        <v>510000</v>
      </c>
      <c r="R58" s="59">
        <f t="shared" si="19"/>
        <v>510000</v>
      </c>
      <c r="S58" s="7">
        <f>R58*'premie per verzekeraar'!$D$13/1000</f>
        <v>304.34250000000009</v>
      </c>
      <c r="T58" s="7">
        <f t="shared" ref="T58" si="20">S58*21%</f>
        <v>63.911925000000018</v>
      </c>
      <c r="U58" s="7">
        <f t="shared" ref="U58" si="21">SUM(S58:T58)</f>
        <v>368.25442500000008</v>
      </c>
    </row>
    <row r="59" spans="1:21" x14ac:dyDescent="0.3">
      <c r="A59" s="58" t="s">
        <v>83</v>
      </c>
      <c r="B59" s="58"/>
      <c r="C59" s="58" t="s">
        <v>45</v>
      </c>
      <c r="D59" s="58" t="s">
        <v>82</v>
      </c>
      <c r="E59" s="58" t="s">
        <v>84</v>
      </c>
      <c r="F59" s="61"/>
      <c r="G59" s="61"/>
      <c r="H59" s="61"/>
      <c r="I59" s="59"/>
      <c r="J59" s="59"/>
      <c r="K59" s="75">
        <v>1816000</v>
      </c>
      <c r="L59" s="75">
        <v>507000</v>
      </c>
      <c r="M59" s="59">
        <f t="shared" si="0"/>
        <v>2323000</v>
      </c>
      <c r="N59" s="75"/>
      <c r="O59" s="75"/>
      <c r="P59" s="108">
        <v>420000</v>
      </c>
      <c r="Q59" s="108">
        <v>1795000</v>
      </c>
      <c r="R59" s="59">
        <f t="shared" si="19"/>
        <v>2215000</v>
      </c>
      <c r="S59" s="7">
        <f>R59*'premie per verzekeraar'!$D$13/1000</f>
        <v>1321.8012500000002</v>
      </c>
      <c r="T59" s="60">
        <f t="shared" ref="T59" si="22">S59*21%</f>
        <v>277.57826250000005</v>
      </c>
      <c r="U59" s="60">
        <f t="shared" ref="U59" si="23">SUM(S59:T59)</f>
        <v>1599.3795125000001</v>
      </c>
    </row>
    <row r="60" spans="1:21" x14ac:dyDescent="0.3">
      <c r="A60" s="116" t="s">
        <v>148</v>
      </c>
      <c r="B60" s="116" t="s">
        <v>149</v>
      </c>
      <c r="C60" s="116"/>
      <c r="D60" s="116"/>
      <c r="E60" s="116"/>
      <c r="F60" s="117"/>
      <c r="G60" s="117"/>
      <c r="H60" s="117"/>
      <c r="I60" s="118"/>
      <c r="J60" s="118"/>
      <c r="K60" s="119"/>
      <c r="L60" s="119"/>
      <c r="M60" s="59"/>
      <c r="N60" s="75"/>
      <c r="O60" s="119"/>
      <c r="P60" s="120"/>
      <c r="Q60" s="120"/>
      <c r="R60" s="59"/>
      <c r="S60" s="121"/>
      <c r="T60" s="122"/>
      <c r="U60" s="122"/>
    </row>
    <row r="61" spans="1:21" ht="14.4" thickBot="1" x14ac:dyDescent="0.35">
      <c r="A61" s="35"/>
      <c r="B61" s="53"/>
      <c r="C61" s="35"/>
      <c r="D61" s="35"/>
      <c r="E61" s="35"/>
      <c r="F61" s="110"/>
      <c r="G61" s="110"/>
      <c r="H61" s="110"/>
      <c r="I61" s="47"/>
      <c r="J61" s="47"/>
      <c r="K61" s="47"/>
      <c r="L61" s="47"/>
      <c r="M61" s="59"/>
      <c r="N61" s="75"/>
      <c r="O61" s="47"/>
      <c r="P61" s="47"/>
      <c r="Q61" s="47">
        <v>147000</v>
      </c>
      <c r="R61" s="3"/>
      <c r="S61" s="48"/>
      <c r="T61" s="48"/>
      <c r="U61" s="48"/>
    </row>
    <row r="62" spans="1:21" ht="14.4" thickBot="1" x14ac:dyDescent="0.35">
      <c r="A62" s="49" t="s">
        <v>1</v>
      </c>
      <c r="B62" s="49"/>
      <c r="C62" s="49"/>
      <c r="D62" s="49"/>
      <c r="E62" s="50"/>
      <c r="F62" s="111"/>
      <c r="G62" s="111"/>
      <c r="H62" s="111"/>
      <c r="I62" s="56">
        <f t="shared" ref="I62:U62" si="24">SUM(I8:I61)</f>
        <v>346065000</v>
      </c>
      <c r="J62" s="56">
        <f t="shared" si="24"/>
        <v>165998000</v>
      </c>
      <c r="K62" s="56">
        <f t="shared" si="24"/>
        <v>172292000</v>
      </c>
      <c r="L62" s="56">
        <f t="shared" si="24"/>
        <v>3649000</v>
      </c>
      <c r="M62" s="56">
        <f t="shared" si="24"/>
        <v>648854000</v>
      </c>
      <c r="N62" s="56">
        <f t="shared" si="24"/>
        <v>355963000</v>
      </c>
      <c r="O62" s="56">
        <f t="shared" si="24"/>
        <v>171829000</v>
      </c>
      <c r="P62" s="56">
        <f t="shared" si="24"/>
        <v>4497000</v>
      </c>
      <c r="Q62" s="56">
        <f t="shared" si="24"/>
        <v>175374000</v>
      </c>
      <c r="R62" s="56">
        <f t="shared" si="24"/>
        <v>707516000</v>
      </c>
      <c r="S62" s="56">
        <f t="shared" si="24"/>
        <v>422210.17300000018</v>
      </c>
      <c r="T62" s="56">
        <f t="shared" si="24"/>
        <v>88389.565687500013</v>
      </c>
      <c r="U62" s="56">
        <f t="shared" si="24"/>
        <v>509292.25943750003</v>
      </c>
    </row>
    <row r="63" spans="1:21" ht="14.4" thickTop="1" x14ac:dyDescent="0.3">
      <c r="A63" s="13"/>
      <c r="B63" s="13"/>
      <c r="C63" s="13"/>
      <c r="D63" s="13"/>
      <c r="E63" s="13"/>
      <c r="I63" s="15"/>
      <c r="J63" s="15"/>
      <c r="K63" s="14"/>
      <c r="L63" s="14"/>
      <c r="M63" s="14"/>
      <c r="N63" s="15"/>
      <c r="O63" s="15"/>
      <c r="P63" s="14"/>
      <c r="Q63" s="14"/>
      <c r="R63" s="14"/>
      <c r="S63" s="10"/>
      <c r="T63" s="10"/>
      <c r="U63" s="10"/>
    </row>
    <row r="64" spans="1:21" x14ac:dyDescent="0.3">
      <c r="A64" s="13"/>
      <c r="B64" s="13"/>
      <c r="C64" s="13"/>
      <c r="D64" s="13"/>
      <c r="E64" s="13"/>
      <c r="I64" s="15"/>
      <c r="J64" s="15"/>
      <c r="K64" s="14"/>
      <c r="L64" s="14"/>
      <c r="M64" s="14"/>
      <c r="N64" s="15"/>
      <c r="O64" s="15"/>
      <c r="P64" s="14"/>
      <c r="Q64" s="14"/>
      <c r="R64" s="14"/>
      <c r="S64" s="10"/>
      <c r="T64" s="10"/>
      <c r="U64" s="10"/>
    </row>
    <row r="65" spans="1:21" x14ac:dyDescent="0.3">
      <c r="A65" s="16"/>
      <c r="B65" s="16"/>
      <c r="C65" s="16"/>
      <c r="D65" s="16"/>
      <c r="E65" s="16"/>
      <c r="I65" s="15"/>
      <c r="J65" s="15"/>
      <c r="K65" s="10"/>
      <c r="L65" s="10"/>
      <c r="M65" s="10"/>
      <c r="N65" s="15"/>
      <c r="O65" s="15"/>
      <c r="P65" s="10"/>
      <c r="Q65" s="10"/>
      <c r="R65" s="10"/>
      <c r="S65" s="10"/>
      <c r="T65" s="10"/>
      <c r="U65" s="10"/>
    </row>
    <row r="66" spans="1:21" x14ac:dyDescent="0.3">
      <c r="A66" s="8"/>
      <c r="B66" s="8"/>
      <c r="C66" s="8"/>
      <c r="D66" s="8"/>
      <c r="E66" s="8"/>
      <c r="I66" s="9"/>
      <c r="J66" s="9"/>
      <c r="K66" s="10"/>
      <c r="L66" s="10"/>
      <c r="M66" s="10"/>
      <c r="N66" s="9"/>
      <c r="O66" s="9"/>
      <c r="P66" s="10"/>
      <c r="Q66" s="10"/>
      <c r="R66" s="10"/>
      <c r="S66" s="10"/>
      <c r="T66" s="10"/>
      <c r="U66" s="10"/>
    </row>
    <row r="67" spans="1:21" x14ac:dyDescent="0.3">
      <c r="A67" s="8"/>
      <c r="B67" s="8"/>
      <c r="C67" s="8"/>
      <c r="D67" s="8"/>
      <c r="E67" s="8"/>
      <c r="I67" s="9"/>
      <c r="J67" s="9"/>
      <c r="K67" s="10"/>
      <c r="L67" s="10"/>
      <c r="M67" s="10"/>
      <c r="N67" s="9"/>
      <c r="O67" s="9"/>
      <c r="P67" s="10"/>
      <c r="Q67" s="10"/>
      <c r="R67" s="10"/>
      <c r="S67" s="10"/>
      <c r="T67" s="10"/>
      <c r="U67" s="10"/>
    </row>
    <row r="68" spans="1:21" x14ac:dyDescent="0.3">
      <c r="A68" s="8"/>
      <c r="B68" s="8"/>
      <c r="C68" s="8"/>
      <c r="D68" s="8"/>
      <c r="E68" s="8"/>
      <c r="I68" s="9"/>
      <c r="J68" s="9"/>
      <c r="K68" s="10"/>
      <c r="L68" s="10"/>
      <c r="M68" s="10"/>
      <c r="N68" s="9"/>
      <c r="O68" s="9"/>
      <c r="P68" s="10"/>
      <c r="Q68" s="10"/>
      <c r="R68" s="10"/>
      <c r="S68" s="10"/>
      <c r="T68" s="10"/>
      <c r="U68" s="10"/>
    </row>
    <row r="69" spans="1:21" x14ac:dyDescent="0.3">
      <c r="A69" s="8"/>
      <c r="B69" s="8"/>
      <c r="C69" s="8"/>
      <c r="D69" s="8"/>
      <c r="E69" s="8"/>
      <c r="I69" s="9"/>
      <c r="J69" s="9"/>
      <c r="K69" s="10"/>
      <c r="L69" s="10"/>
      <c r="M69" s="10"/>
      <c r="N69" s="9"/>
      <c r="O69" s="9"/>
      <c r="P69" s="10"/>
      <c r="Q69" s="10"/>
      <c r="R69" s="10"/>
      <c r="S69" s="10"/>
      <c r="T69" s="10"/>
      <c r="U69" s="10"/>
    </row>
    <row r="70" spans="1:21" x14ac:dyDescent="0.3">
      <c r="A70" s="8"/>
      <c r="B70" s="8"/>
      <c r="C70" s="8"/>
      <c r="D70" s="8"/>
      <c r="E70" s="8"/>
      <c r="I70" s="9"/>
      <c r="J70" s="9"/>
      <c r="K70" s="10"/>
      <c r="L70" s="10"/>
      <c r="M70" s="10"/>
      <c r="N70" s="9"/>
      <c r="O70" s="9"/>
      <c r="P70" s="10"/>
      <c r="Q70" s="10"/>
      <c r="R70" s="10"/>
      <c r="S70" s="10"/>
      <c r="T70" s="10"/>
      <c r="U70" s="10"/>
    </row>
    <row r="71" spans="1:21" x14ac:dyDescent="0.3">
      <c r="A71" s="8"/>
      <c r="B71" s="8"/>
      <c r="C71" s="8"/>
      <c r="D71" s="8"/>
      <c r="E71" s="8"/>
      <c r="I71" s="9"/>
      <c r="J71" s="9"/>
      <c r="K71" s="10"/>
      <c r="L71" s="10"/>
      <c r="M71" s="10"/>
      <c r="N71" s="9"/>
      <c r="O71" s="9"/>
      <c r="P71" s="10"/>
      <c r="Q71" s="10"/>
      <c r="R71" s="10"/>
      <c r="S71" s="10"/>
      <c r="T71" s="10"/>
      <c r="U71" s="10"/>
    </row>
    <row r="72" spans="1:21" x14ac:dyDescent="0.3">
      <c r="A72" s="8"/>
      <c r="B72" s="8"/>
      <c r="C72" s="8"/>
      <c r="D72" s="8"/>
      <c r="E72" s="8"/>
      <c r="I72" s="9"/>
      <c r="J72" s="9"/>
      <c r="K72" s="10"/>
      <c r="L72" s="10"/>
      <c r="M72" s="10"/>
      <c r="N72" s="9"/>
      <c r="O72" s="9"/>
      <c r="P72" s="10"/>
      <c r="Q72" s="10"/>
      <c r="R72" s="10"/>
      <c r="S72" s="17"/>
      <c r="T72" s="17"/>
      <c r="U72" s="17"/>
    </row>
    <row r="73" spans="1:21" x14ac:dyDescent="0.3">
      <c r="A73" s="8"/>
      <c r="B73" s="8"/>
      <c r="C73" s="8"/>
      <c r="D73" s="8"/>
      <c r="E73" s="8"/>
      <c r="I73" s="9"/>
      <c r="J73" s="9"/>
      <c r="K73" s="9"/>
      <c r="L73" s="9"/>
      <c r="M73" s="9"/>
      <c r="N73" s="9"/>
      <c r="O73" s="9"/>
      <c r="P73" s="9"/>
      <c r="Q73" s="9"/>
      <c r="R73" s="9"/>
      <c r="S73" s="18"/>
      <c r="T73" s="18"/>
      <c r="U73" s="18"/>
    </row>
    <row r="74" spans="1:21" x14ac:dyDescent="0.3">
      <c r="A74" s="11"/>
      <c r="B74" s="11"/>
      <c r="C74" s="11"/>
      <c r="D74" s="11"/>
      <c r="E74" s="11"/>
      <c r="I74" s="9"/>
      <c r="J74" s="9"/>
      <c r="K74" s="9"/>
      <c r="L74" s="9"/>
      <c r="M74" s="9"/>
      <c r="N74" s="9"/>
      <c r="O74" s="9"/>
      <c r="P74" s="9"/>
      <c r="Q74" s="9"/>
      <c r="R74" s="9"/>
      <c r="S74" s="18"/>
      <c r="T74" s="18"/>
      <c r="U74" s="18"/>
    </row>
    <row r="75" spans="1:21" x14ac:dyDescent="0.3">
      <c r="A75" s="11"/>
      <c r="B75" s="11"/>
      <c r="C75" s="11"/>
      <c r="D75" s="11"/>
      <c r="E75" s="11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20"/>
      <c r="T75" s="20"/>
      <c r="U75" s="20"/>
    </row>
    <row r="76" spans="1:21" x14ac:dyDescent="0.3">
      <c r="A76" s="11"/>
      <c r="B76" s="11"/>
      <c r="C76" s="11"/>
      <c r="D76" s="11"/>
      <c r="E76" s="11"/>
      <c r="I76" s="21"/>
      <c r="J76" s="21"/>
      <c r="K76" s="19"/>
      <c r="L76" s="19"/>
      <c r="M76" s="19"/>
      <c r="N76" s="21"/>
      <c r="O76" s="21"/>
      <c r="P76" s="19"/>
      <c r="Q76" s="19"/>
      <c r="R76" s="19"/>
      <c r="S76" s="22"/>
      <c r="T76" s="22"/>
      <c r="U76" s="22"/>
    </row>
    <row r="77" spans="1:21" x14ac:dyDescent="0.3">
      <c r="A77" s="11"/>
      <c r="B77" s="11"/>
      <c r="C77" s="11"/>
      <c r="D77" s="11"/>
      <c r="E77" s="1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2"/>
      <c r="T77" s="22"/>
      <c r="U77" s="22"/>
    </row>
    <row r="78" spans="1:21" x14ac:dyDescent="0.3">
      <c r="A78" s="11"/>
      <c r="B78" s="11"/>
      <c r="C78" s="11"/>
      <c r="D78" s="11"/>
      <c r="E78" s="1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2"/>
      <c r="T78" s="22"/>
      <c r="U78" s="22"/>
    </row>
    <row r="79" spans="1:21" x14ac:dyDescent="0.3">
      <c r="A79" s="8"/>
      <c r="B79" s="8"/>
      <c r="C79" s="8"/>
      <c r="D79" s="8"/>
      <c r="E79" s="1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4"/>
      <c r="T79" s="24"/>
      <c r="U79" s="24"/>
    </row>
    <row r="80" spans="1:21" x14ac:dyDescent="0.3">
      <c r="A80" s="8"/>
      <c r="B80" s="8"/>
      <c r="C80" s="8"/>
      <c r="D80" s="8"/>
      <c r="E80" s="1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4"/>
      <c r="T80" s="24"/>
      <c r="U80" s="24"/>
    </row>
    <row r="81" spans="1:21" x14ac:dyDescent="0.3">
      <c r="A81" s="8"/>
      <c r="B81" s="8"/>
      <c r="C81" s="8"/>
      <c r="D81" s="8"/>
      <c r="E81" s="1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4"/>
      <c r="T81" s="24"/>
      <c r="U81" s="24"/>
    </row>
    <row r="82" spans="1:21" x14ac:dyDescent="0.3">
      <c r="A82" s="25"/>
      <c r="B82" s="25"/>
      <c r="C82" s="25"/>
      <c r="D82" s="25"/>
      <c r="E82" s="25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4"/>
      <c r="T82" s="24"/>
      <c r="U82" s="24"/>
    </row>
    <row r="83" spans="1:21" x14ac:dyDescent="0.3">
      <c r="A83" s="25"/>
      <c r="B83" s="25"/>
      <c r="C83" s="25"/>
      <c r="D83" s="25"/>
      <c r="E83" s="25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4"/>
      <c r="T83" s="24"/>
      <c r="U83" s="24"/>
    </row>
    <row r="84" spans="1:21" x14ac:dyDescent="0.3">
      <c r="A84" s="25"/>
      <c r="B84" s="25"/>
      <c r="C84" s="25"/>
      <c r="D84" s="25"/>
      <c r="E84" s="26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4"/>
      <c r="T84" s="24"/>
      <c r="U84" s="24"/>
    </row>
    <row r="85" spans="1:21" x14ac:dyDescent="0.3">
      <c r="A85" s="27"/>
      <c r="B85" s="27"/>
      <c r="C85" s="27"/>
      <c r="D85" s="27"/>
      <c r="E85" s="27"/>
      <c r="I85" s="28"/>
      <c r="J85" s="28"/>
      <c r="K85" s="28"/>
      <c r="L85" s="28"/>
      <c r="M85" s="28"/>
      <c r="N85" s="28"/>
      <c r="O85" s="28"/>
      <c r="P85" s="28"/>
      <c r="Q85" s="28"/>
      <c r="R85" s="28"/>
      <c r="S85" s="24"/>
      <c r="T85" s="24"/>
      <c r="U85" s="24"/>
    </row>
    <row r="86" spans="1:21" x14ac:dyDescent="0.3">
      <c r="A86" s="27"/>
      <c r="B86" s="27"/>
      <c r="C86" s="27"/>
      <c r="D86" s="27"/>
      <c r="E86" s="8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4"/>
      <c r="T86" s="24"/>
      <c r="U86" s="24"/>
    </row>
    <row r="87" spans="1:21" x14ac:dyDescent="0.3">
      <c r="A87" s="27"/>
      <c r="B87" s="27"/>
      <c r="C87" s="27"/>
      <c r="D87" s="27"/>
      <c r="E87" s="8"/>
      <c r="I87" s="29"/>
      <c r="J87" s="29"/>
      <c r="K87" s="29"/>
      <c r="L87" s="29"/>
      <c r="M87" s="29"/>
      <c r="N87" s="29"/>
      <c r="O87" s="29"/>
      <c r="P87" s="29"/>
      <c r="Q87" s="29"/>
      <c r="R87" s="29"/>
      <c r="S87" s="24"/>
      <c r="T87" s="24"/>
      <c r="U87" s="24"/>
    </row>
    <row r="88" spans="1:21" x14ac:dyDescent="0.3">
      <c r="A88" s="27"/>
      <c r="B88" s="27"/>
      <c r="C88" s="27"/>
      <c r="D88" s="27"/>
      <c r="E88" s="27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4"/>
      <c r="T88" s="24"/>
      <c r="U88" s="24"/>
    </row>
    <row r="89" spans="1:21" x14ac:dyDescent="0.3">
      <c r="A89" s="27"/>
      <c r="B89" s="27"/>
      <c r="C89" s="27"/>
      <c r="D89" s="27"/>
      <c r="E89" s="8"/>
      <c r="I89" s="29"/>
      <c r="J89" s="29"/>
      <c r="K89" s="29"/>
      <c r="L89" s="29"/>
      <c r="M89" s="29"/>
      <c r="N89" s="29"/>
      <c r="O89" s="29"/>
      <c r="P89" s="29"/>
      <c r="Q89" s="29"/>
      <c r="R89" s="29"/>
      <c r="S89" s="24"/>
      <c r="T89" s="24"/>
      <c r="U89" s="24"/>
    </row>
    <row r="90" spans="1:21" x14ac:dyDescent="0.3">
      <c r="A90" s="27"/>
      <c r="B90" s="27"/>
      <c r="C90" s="27"/>
      <c r="D90" s="27"/>
      <c r="E90" s="27"/>
      <c r="I90" s="29"/>
      <c r="J90" s="29"/>
      <c r="K90" s="29"/>
      <c r="L90" s="29"/>
      <c r="M90" s="29"/>
      <c r="N90" s="29"/>
      <c r="O90" s="29"/>
      <c r="P90" s="29"/>
      <c r="Q90" s="29"/>
      <c r="R90" s="29"/>
      <c r="S90" s="24"/>
      <c r="T90" s="24"/>
      <c r="U90" s="24"/>
    </row>
    <row r="91" spans="1:21" x14ac:dyDescent="0.3">
      <c r="A91" s="12"/>
      <c r="B91" s="12"/>
      <c r="C91" s="12"/>
      <c r="D91" s="12"/>
      <c r="E91" s="27"/>
      <c r="I91" s="24"/>
      <c r="J91" s="24"/>
      <c r="K91" s="23"/>
      <c r="L91" s="23"/>
      <c r="M91" s="23"/>
      <c r="N91" s="24"/>
      <c r="O91" s="24"/>
      <c r="P91" s="23"/>
      <c r="Q91" s="23"/>
      <c r="R91" s="23"/>
      <c r="S91" s="24"/>
      <c r="T91" s="24"/>
      <c r="U91" s="24"/>
    </row>
    <row r="92" spans="1:21" x14ac:dyDescent="0.3">
      <c r="A92" s="12"/>
      <c r="B92" s="12"/>
      <c r="C92" s="12"/>
      <c r="D92" s="12"/>
      <c r="E92" s="27"/>
      <c r="I92" s="24"/>
      <c r="J92" s="24"/>
      <c r="K92" s="23"/>
      <c r="L92" s="23"/>
      <c r="M92" s="23"/>
      <c r="N92" s="24"/>
      <c r="O92" s="24"/>
      <c r="P92" s="23"/>
      <c r="Q92" s="23"/>
      <c r="R92" s="23"/>
      <c r="S92" s="24"/>
      <c r="T92" s="24"/>
      <c r="U92" s="24"/>
    </row>
    <row r="93" spans="1:21" x14ac:dyDescent="0.3">
      <c r="A93" s="12"/>
      <c r="B93" s="12"/>
      <c r="C93" s="12"/>
      <c r="D93" s="12"/>
      <c r="E93" s="12"/>
      <c r="I93" s="22"/>
      <c r="J93" s="22"/>
      <c r="K93" s="23"/>
      <c r="L93" s="23"/>
      <c r="M93" s="23"/>
      <c r="N93" s="22"/>
      <c r="O93" s="22"/>
      <c r="P93" s="23"/>
      <c r="Q93" s="23"/>
      <c r="R93" s="23"/>
      <c r="S93" s="24"/>
      <c r="T93" s="24"/>
      <c r="U93" s="24"/>
    </row>
    <row r="94" spans="1:21" x14ac:dyDescent="0.3">
      <c r="A94" s="12"/>
      <c r="B94" s="12"/>
      <c r="C94" s="12"/>
      <c r="D94" s="12"/>
      <c r="E94" s="30"/>
      <c r="I94" s="22"/>
      <c r="J94" s="22"/>
      <c r="K94" s="31"/>
      <c r="L94" s="31"/>
      <c r="M94" s="31"/>
      <c r="N94" s="22"/>
      <c r="O94" s="22"/>
      <c r="P94" s="31"/>
      <c r="Q94" s="31"/>
      <c r="R94" s="31"/>
      <c r="S94" s="24"/>
      <c r="T94" s="24"/>
      <c r="U94" s="24"/>
    </row>
    <row r="95" spans="1:21" x14ac:dyDescent="0.3">
      <c r="A95" s="12"/>
      <c r="B95" s="12"/>
      <c r="C95" s="12"/>
      <c r="D95" s="12"/>
      <c r="E95" s="12"/>
      <c r="I95" s="22"/>
      <c r="J95" s="22"/>
      <c r="K95" s="32"/>
      <c r="L95" s="32"/>
      <c r="M95" s="32"/>
      <c r="N95" s="22"/>
      <c r="O95" s="22"/>
      <c r="P95" s="32"/>
      <c r="Q95" s="32"/>
      <c r="R95" s="32"/>
      <c r="S95" s="33"/>
      <c r="T95" s="33"/>
      <c r="U95" s="33"/>
    </row>
    <row r="96" spans="1:21" x14ac:dyDescent="0.3">
      <c r="A96" s="12"/>
      <c r="B96" s="12"/>
      <c r="C96" s="12"/>
      <c r="D96" s="12"/>
      <c r="E96" s="12"/>
      <c r="I96" s="23"/>
      <c r="J96" s="23"/>
      <c r="K96" s="32"/>
      <c r="L96" s="32"/>
      <c r="M96" s="32"/>
      <c r="N96" s="23"/>
      <c r="O96" s="23"/>
      <c r="P96" s="32"/>
      <c r="Q96" s="32"/>
      <c r="R96" s="32"/>
      <c r="S96" s="33"/>
      <c r="T96" s="33"/>
      <c r="U96" s="33"/>
    </row>
    <row r="97" spans="1:21" x14ac:dyDescent="0.3">
      <c r="A97" s="12"/>
      <c r="B97" s="12"/>
      <c r="C97" s="12"/>
      <c r="D97" s="12"/>
      <c r="E97" s="12"/>
      <c r="I97" s="31"/>
      <c r="J97" s="31"/>
      <c r="K97" s="32"/>
      <c r="L97" s="32"/>
      <c r="M97" s="32"/>
      <c r="N97" s="31"/>
      <c r="O97" s="31"/>
      <c r="P97" s="32"/>
      <c r="Q97" s="32"/>
      <c r="R97" s="32"/>
      <c r="S97" s="33"/>
      <c r="T97" s="33"/>
      <c r="U97" s="33"/>
    </row>
    <row r="98" spans="1:21" x14ac:dyDescent="0.3">
      <c r="A98" s="12"/>
      <c r="B98" s="12"/>
      <c r="C98" s="12"/>
      <c r="D98" s="12"/>
      <c r="E98" s="12"/>
      <c r="I98" s="24"/>
      <c r="J98" s="24"/>
      <c r="K98" s="32"/>
      <c r="L98" s="32"/>
      <c r="M98" s="32"/>
      <c r="N98" s="24"/>
      <c r="O98" s="24"/>
      <c r="P98" s="32"/>
      <c r="Q98" s="32"/>
      <c r="R98" s="32"/>
      <c r="S98" s="33"/>
      <c r="T98" s="33"/>
      <c r="U98" s="33"/>
    </row>
    <row r="99" spans="1:21" x14ac:dyDescent="0.3">
      <c r="A99" s="12"/>
      <c r="B99" s="12"/>
      <c r="C99" s="12"/>
      <c r="D99" s="12"/>
      <c r="E99" s="12"/>
      <c r="I99" s="22"/>
      <c r="J99" s="22"/>
      <c r="K99" s="34"/>
      <c r="L99" s="34"/>
      <c r="M99" s="34"/>
      <c r="N99" s="22"/>
      <c r="O99" s="22"/>
      <c r="P99" s="34"/>
      <c r="Q99" s="34"/>
      <c r="R99" s="34"/>
      <c r="S99" s="33"/>
      <c r="T99" s="33"/>
      <c r="U99" s="33"/>
    </row>
    <row r="100" spans="1:21" x14ac:dyDescent="0.3">
      <c r="A100" s="12"/>
      <c r="B100" s="12"/>
      <c r="C100" s="12"/>
      <c r="D100" s="12"/>
      <c r="E100" s="12"/>
      <c r="I100" s="12"/>
      <c r="J100" s="12"/>
      <c r="N100" s="12"/>
      <c r="O100" s="12"/>
    </row>
  </sheetData>
  <sortState xmlns:xlrd2="http://schemas.microsoft.com/office/spreadsheetml/2017/richdata2" ref="A4:H216">
    <sortCondition ref="A4"/>
  </sortState>
  <pageMargins left="0.70866141732283472" right="0.70866141732283472" top="0.74803149606299213" bottom="0.74803149606299213" header="0.31496062992125984" footer="0.31496062992125984"/>
  <pageSetup paperSize="8" scale="62" fitToHeight="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4:F24"/>
  <sheetViews>
    <sheetView topLeftCell="A10" workbookViewId="0">
      <selection activeCell="D16" sqref="D16"/>
    </sheetView>
  </sheetViews>
  <sheetFormatPr defaultRowHeight="14.4" x14ac:dyDescent="0.3"/>
  <cols>
    <col min="2" max="2" width="19.5546875" customWidth="1"/>
    <col min="4" max="4" width="13.33203125" customWidth="1"/>
    <col min="5" max="5" width="16.109375" customWidth="1"/>
    <col min="6" max="6" width="10.109375" customWidth="1"/>
  </cols>
  <sheetData>
    <row r="4" spans="2:5" x14ac:dyDescent="0.3">
      <c r="B4" s="80" t="s">
        <v>115</v>
      </c>
    </row>
    <row r="5" spans="2:5" ht="15" thickBot="1" x14ac:dyDescent="0.35"/>
    <row r="6" spans="2:5" ht="15" thickBot="1" x14ac:dyDescent="0.35">
      <c r="B6" s="90" t="s">
        <v>116</v>
      </c>
      <c r="C6" s="91" t="s">
        <v>121</v>
      </c>
      <c r="D6" s="92" t="s">
        <v>123</v>
      </c>
      <c r="E6" s="93" t="s">
        <v>124</v>
      </c>
    </row>
    <row r="7" spans="2:5" x14ac:dyDescent="0.3">
      <c r="B7" s="81"/>
      <c r="C7" s="82"/>
      <c r="D7" s="51"/>
      <c r="E7" s="83"/>
    </row>
    <row r="8" spans="2:5" x14ac:dyDescent="0.3">
      <c r="B8" s="81" t="s">
        <v>117</v>
      </c>
      <c r="C8" s="84">
        <v>0.3</v>
      </c>
      <c r="D8" s="51">
        <v>0.60499999999999998</v>
      </c>
      <c r="E8" s="85">
        <f>SUM(D8*specificatie!$R$62*C8)/1000</f>
        <v>128414.15399999999</v>
      </c>
    </row>
    <row r="9" spans="2:5" x14ac:dyDescent="0.3">
      <c r="B9" s="81" t="s">
        <v>118</v>
      </c>
      <c r="C9" s="84">
        <v>0.35</v>
      </c>
      <c r="D9" s="51">
        <v>0.60499999999999998</v>
      </c>
      <c r="E9" s="85">
        <f>SUM(D9*specificatie!$R$62*C9)/1000</f>
        <v>149816.51300000001</v>
      </c>
    </row>
    <row r="10" spans="2:5" x14ac:dyDescent="0.3">
      <c r="B10" s="81" t="s">
        <v>119</v>
      </c>
      <c r="C10" s="84">
        <v>0.2</v>
      </c>
      <c r="D10" s="51">
        <v>0.60499999999999998</v>
      </c>
      <c r="E10" s="85">
        <f>SUM(D10*specificatie!$R$62*C10)/1000</f>
        <v>85609.436000000002</v>
      </c>
    </row>
    <row r="11" spans="2:5" x14ac:dyDescent="0.3">
      <c r="B11" s="81" t="s">
        <v>120</v>
      </c>
      <c r="C11" s="84">
        <v>0.15</v>
      </c>
      <c r="D11" s="51">
        <v>0.55000000000000004</v>
      </c>
      <c r="E11" s="85">
        <f>SUM(D11*specificatie!$R$62*C11)/1000</f>
        <v>58370.070000000007</v>
      </c>
    </row>
    <row r="12" spans="2:5" ht="15" thickBot="1" x14ac:dyDescent="0.35">
      <c r="B12" s="81"/>
      <c r="C12" s="84"/>
      <c r="D12" s="51"/>
      <c r="E12" s="83"/>
    </row>
    <row r="13" spans="2:5" ht="15" thickBot="1" x14ac:dyDescent="0.35">
      <c r="B13" s="86" t="s">
        <v>122</v>
      </c>
      <c r="C13" s="87">
        <f>SUM(C8:C11)</f>
        <v>0.99999999999999989</v>
      </c>
      <c r="D13" s="88">
        <f>SUM(E13/specificatie!R62)*1000</f>
        <v>0.59675000000000011</v>
      </c>
      <c r="E13" s="89">
        <f>SUM(E8:E11)</f>
        <v>422210.17300000001</v>
      </c>
    </row>
    <row r="14" spans="2:5" ht="15" thickTop="1" x14ac:dyDescent="0.3"/>
    <row r="18" spans="2:6" ht="15" thickBot="1" x14ac:dyDescent="0.35"/>
    <row r="19" spans="2:6" ht="15" thickBot="1" x14ac:dyDescent="0.35">
      <c r="B19" s="95" t="s">
        <v>136</v>
      </c>
      <c r="C19" s="95" t="s">
        <v>137</v>
      </c>
      <c r="D19" s="96"/>
      <c r="E19" s="95" t="s">
        <v>138</v>
      </c>
      <c r="F19" s="97"/>
    </row>
    <row r="20" spans="2:6" ht="29.4" thickBot="1" x14ac:dyDescent="0.35">
      <c r="B20" s="98" t="s">
        <v>139</v>
      </c>
      <c r="C20" s="98" t="s">
        <v>140</v>
      </c>
      <c r="D20" s="99" t="s">
        <v>141</v>
      </c>
      <c r="E20" s="98" t="s">
        <v>140</v>
      </c>
      <c r="F20" s="99" t="s">
        <v>141</v>
      </c>
    </row>
    <row r="21" spans="2:6" x14ac:dyDescent="0.3">
      <c r="B21" s="100"/>
      <c r="C21" s="100"/>
      <c r="D21" s="101"/>
      <c r="E21" s="100"/>
      <c r="F21" s="101"/>
    </row>
    <row r="22" spans="2:6" x14ac:dyDescent="0.3">
      <c r="B22" s="102">
        <v>43831</v>
      </c>
      <c r="C22" s="103">
        <v>105</v>
      </c>
      <c r="D22" s="104">
        <v>1.1064278187565859</v>
      </c>
      <c r="E22" s="103">
        <v>101.6</v>
      </c>
      <c r="F22" s="104">
        <v>1.0431211498973305</v>
      </c>
    </row>
    <row r="23" spans="2:6" x14ac:dyDescent="0.3">
      <c r="B23" s="102">
        <v>44197</v>
      </c>
      <c r="C23" s="103">
        <v>108</v>
      </c>
      <c r="D23" s="104">
        <f>SUM(C23/C22)</f>
        <v>1.0285714285714285</v>
      </c>
      <c r="E23" s="103">
        <v>103.5</v>
      </c>
      <c r="F23" s="104">
        <f>SUM(E23/E22)</f>
        <v>1.0187007874015748</v>
      </c>
    </row>
    <row r="24" spans="2:6" ht="15" thickBot="1" x14ac:dyDescent="0.35">
      <c r="B24" s="105"/>
      <c r="C24" s="105"/>
      <c r="D24" s="106"/>
      <c r="E24" s="105"/>
      <c r="F24" s="10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specificatie</vt:lpstr>
      <vt:lpstr>premie per verzekeraar</vt:lpstr>
      <vt:lpstr>specificatie!Print_Area</vt:lpstr>
    </vt:vector>
  </TitlesOfParts>
  <Company>Gemeente Middelburg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huulie</dc:creator>
  <cp:lastModifiedBy>Emmaliene van der Laan</cp:lastModifiedBy>
  <cp:lastPrinted>2019-02-05T15:28:59Z</cp:lastPrinted>
  <dcterms:created xsi:type="dcterms:W3CDTF">2013-04-24T11:19:18Z</dcterms:created>
  <dcterms:modified xsi:type="dcterms:W3CDTF">2021-10-05T13:19:05Z</dcterms:modified>
</cp:coreProperties>
</file>