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defaultThemeVersion="124226"/>
  <mc:AlternateContent xmlns:mc="http://schemas.openxmlformats.org/markup-compatibility/2006">
    <mc:Choice Requires="x15">
      <x15ac:absPath xmlns:x15ac="http://schemas.microsoft.com/office/spreadsheetml/2010/11/ac" url="F:\Team Inkoop\Aanbestedingen\0.3 GWW\Onderhoud elementenverharding\02 Specificatie\01 Aanvraag\02 Definitief\"/>
    </mc:Choice>
  </mc:AlternateContent>
  <xr:revisionPtr revIDLastSave="0" documentId="8_{F8C0AD8A-3CA7-4D3F-B16D-5D65CE502658}" xr6:coauthVersionLast="47" xr6:coauthVersionMax="47" xr10:uidLastSave="{00000000-0000-0000-0000-000000000000}"/>
  <bookViews>
    <workbookView xWindow="-120" yWindow="-120" windowWidth="29040" windowHeight="15990" tabRatio="761" xr2:uid="{00000000-000D-0000-FFFF-FFFF00000000}"/>
  </bookViews>
  <sheets>
    <sheet name="rekenmodel" sheetId="5" r:id="rId1"/>
    <sheet name="Projectbeoordelingsformulier" sheetId="6" r:id="rId2"/>
  </sheets>
  <definedNames>
    <definedName name="_xlnm.Print_Area" localSheetId="1">Projectbeoordelingsformulier!$A$1:$I$39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6" l="1"/>
  <c r="E24" i="6"/>
  <c r="G24" i="6"/>
  <c r="D40" i="6"/>
  <c r="D41" i="6"/>
  <c r="D42" i="6"/>
  <c r="D39" i="6"/>
  <c r="D36" i="6"/>
  <c r="D31" i="6"/>
  <c r="D32" i="6"/>
  <c r="D33" i="6"/>
  <c r="D30" i="6"/>
  <c r="D23" i="6"/>
  <c r="D25" i="6"/>
  <c r="D26" i="6"/>
  <c r="D27" i="6"/>
  <c r="D22" i="6"/>
  <c r="D16" i="6"/>
  <c r="D17" i="6"/>
  <c r="D18" i="6"/>
  <c r="D19" i="6"/>
  <c r="D15" i="6"/>
  <c r="D12" i="6"/>
  <c r="D11" i="6"/>
  <c r="E42" i="6"/>
  <c r="E41" i="6"/>
  <c r="E40" i="6"/>
  <c r="E39" i="6"/>
  <c r="E36" i="6"/>
  <c r="E33" i="6"/>
  <c r="E32" i="6"/>
  <c r="E31" i="6"/>
  <c r="E30" i="6"/>
  <c r="E23" i="6"/>
  <c r="E25" i="6"/>
  <c r="E26" i="6"/>
  <c r="E27" i="6"/>
  <c r="E22" i="6"/>
  <c r="E16" i="6"/>
  <c r="E17" i="6"/>
  <c r="E18" i="6"/>
  <c r="E19" i="6"/>
  <c r="E15" i="6"/>
  <c r="E12" i="6"/>
  <c r="E11" i="6"/>
  <c r="G41" i="6"/>
  <c r="G42" i="6"/>
  <c r="G32" i="6"/>
  <c r="G33" i="6"/>
  <c r="G23" i="6"/>
  <c r="G25" i="6"/>
  <c r="G26" i="6"/>
  <c r="G27" i="6"/>
  <c r="G17" i="6"/>
  <c r="G18" i="6"/>
  <c r="G19" i="6"/>
  <c r="C9" i="6"/>
  <c r="G36" i="6"/>
  <c r="A4" i="6"/>
  <c r="A5" i="6"/>
  <c r="A6" i="6"/>
  <c r="A3" i="6"/>
  <c r="B4" i="6"/>
  <c r="B5" i="6"/>
  <c r="B6" i="6"/>
  <c r="B3" i="6"/>
  <c r="G40" i="6"/>
  <c r="G31" i="6"/>
  <c r="G11" i="6"/>
  <c r="G12" i="6"/>
  <c r="G15" i="6"/>
  <c r="G16" i="6"/>
  <c r="G22" i="6"/>
  <c r="G30" i="6"/>
  <c r="G39" i="6"/>
  <c r="B10" i="5"/>
  <c r="I35" i="6"/>
  <c r="I10" i="6"/>
  <c r="I38" i="6"/>
  <c r="I29" i="6"/>
  <c r="I21" i="6"/>
  <c r="I14" i="6"/>
  <c r="D35" i="6" l="1"/>
  <c r="G14" i="6"/>
  <c r="D21" i="6"/>
  <c r="G29" i="6"/>
  <c r="G35" i="6"/>
  <c r="E29" i="6"/>
  <c r="I30" i="6" s="1"/>
  <c r="E35" i="6"/>
  <c r="I36" i="6" s="1"/>
  <c r="E21" i="6"/>
  <c r="I22" i="6" s="1"/>
  <c r="D29" i="6"/>
  <c r="D38" i="6"/>
  <c r="I9" i="6"/>
  <c r="G38" i="6"/>
  <c r="G21" i="6"/>
  <c r="G10" i="6"/>
  <c r="E10" i="6"/>
  <c r="I12" i="6" s="1"/>
  <c r="E38" i="6"/>
  <c r="I39" i="6" s="1"/>
  <c r="D14" i="6"/>
  <c r="E14" i="6"/>
  <c r="I17" i="6" s="1"/>
  <c r="D10" i="6"/>
  <c r="I23" i="6"/>
  <c r="I11" i="6" l="1"/>
  <c r="I24" i="6"/>
  <c r="H35" i="6"/>
  <c r="H38" i="6"/>
  <c r="I42" i="6"/>
  <c r="I27" i="6"/>
  <c r="H14" i="6"/>
  <c r="I25" i="6"/>
  <c r="I33" i="6"/>
  <c r="I32" i="6"/>
  <c r="I41" i="6"/>
  <c r="I26" i="6"/>
  <c r="H29" i="6"/>
  <c r="I31" i="6"/>
  <c r="I40" i="6"/>
  <c r="H21" i="6"/>
  <c r="I19" i="6"/>
  <c r="I15" i="6"/>
  <c r="I18" i="6"/>
  <c r="I16" i="6"/>
  <c r="H10" i="6"/>
  <c r="D9" i="6"/>
  <c r="H9" i="6" l="1"/>
  <c r="B11" i="5" s="1"/>
  <c r="B13" i="5" s="1"/>
  <c r="B14" i="5" s="1"/>
</calcChain>
</file>

<file path=xl/sharedStrings.xml><?xml version="1.0" encoding="utf-8"?>
<sst xmlns="http://schemas.openxmlformats.org/spreadsheetml/2006/main" count="87" uniqueCount="87">
  <si>
    <t>PROJECTBEOORDELINGSFORMULIER</t>
  </si>
  <si>
    <t>Datum</t>
  </si>
  <si>
    <t>totaal gescoorde waarde</t>
  </si>
  <si>
    <t>Verschil</t>
  </si>
  <si>
    <t>Te verrekenen bedrag</t>
  </si>
  <si>
    <t>voldaan zonder herstel of tekortkoming</t>
  </si>
  <si>
    <t>Maximaal te behalen punten</t>
  </si>
  <si>
    <t>Behaalde punten</t>
  </si>
  <si>
    <t xml:space="preserve"> Rekenmodel prestatiemeting</t>
  </si>
  <si>
    <t>Bestek</t>
  </si>
  <si>
    <t>Factor</t>
  </si>
  <si>
    <t>Toetsingsonderdelen</t>
  </si>
  <si>
    <t>Rekenwaarde prestatiemeting</t>
  </si>
  <si>
    <t>Behaald % prestatiemeting</t>
  </si>
  <si>
    <t>Aangeboden %  prestatiemeting</t>
  </si>
  <si>
    <t>Max. rekenwaarde</t>
  </si>
  <si>
    <t>Factor bij bonus</t>
  </si>
  <si>
    <t>Factor bij malus</t>
  </si>
  <si>
    <t>Projectgegevens</t>
  </si>
  <si>
    <t>Wegings- factor</t>
  </si>
  <si>
    <t>Beoorde-lings waarde</t>
  </si>
  <si>
    <t>Gescoorde waarde in procenten</t>
  </si>
  <si>
    <t>1.1</t>
  </si>
  <si>
    <t>1.2</t>
  </si>
  <si>
    <t>2.1</t>
  </si>
  <si>
    <t>3.1</t>
  </si>
  <si>
    <t>3.2</t>
  </si>
  <si>
    <t>3.3</t>
  </si>
  <si>
    <t>3.4</t>
  </si>
  <si>
    <t>4.1</t>
  </si>
  <si>
    <t>4.2</t>
  </si>
  <si>
    <t>4.3</t>
  </si>
  <si>
    <t>5.1</t>
  </si>
  <si>
    <t>2.</t>
  </si>
  <si>
    <t>3.</t>
  </si>
  <si>
    <t>4.</t>
  </si>
  <si>
    <t>5.</t>
  </si>
  <si>
    <t>Aanneemsom</t>
  </si>
  <si>
    <t>De gele cellen zijn invulbaar</t>
  </si>
  <si>
    <t>2.2</t>
  </si>
  <si>
    <t>3.5</t>
  </si>
  <si>
    <t>3.6</t>
  </si>
  <si>
    <t>4.4</t>
  </si>
  <si>
    <t>2.3</t>
  </si>
  <si>
    <t>2.4</t>
  </si>
  <si>
    <t>2.5</t>
  </si>
  <si>
    <t>Naam</t>
  </si>
  <si>
    <t>Dossier</t>
  </si>
  <si>
    <t>6.1</t>
  </si>
  <si>
    <t>6.</t>
  </si>
  <si>
    <t>6.2</t>
  </si>
  <si>
    <t>6.3</t>
  </si>
  <si>
    <t>6.4</t>
  </si>
  <si>
    <t>voldaan na incidentele tekortkoming</t>
  </si>
  <si>
    <t>voldaan na meerder verzoek of meerder herstel of meerdere tekortkomingen of gevolgen voor TGKIO</t>
  </si>
  <si>
    <t>voldaan na herhaaldelijk verzoek of herhaaldelijk herstel of met grote gevolgen voor TGKIO</t>
  </si>
  <si>
    <t>WF ter info en controle in %</t>
  </si>
  <si>
    <t>Onderhoud elementenverhardingen
2022-2025</t>
  </si>
  <si>
    <t>CIV-6082-B01</t>
  </si>
  <si>
    <t>Deelopdracht tijdig en compleet indienen</t>
  </si>
  <si>
    <t>Indienen onderbouwde termijnen, herleidbaar berekend, met aantoonbare hoeveelhedenverklaring, bonnen en schetsen/foto's tijdig en compleet indienen</t>
  </si>
  <si>
    <t>Aanleveren documenten</t>
  </si>
  <si>
    <t>Algemeen tijdschema, werkplan / projectadministratie</t>
  </si>
  <si>
    <t>Planningsafspraken voor deelopdrachten en voor het op afroep uitvoeren van de werkzaamheden worden gehaald, afspraken hierover worden nagekomen</t>
  </si>
  <si>
    <t>Afwijkingen worden tijdig gemeld, duidelijk omschreven en goed gemotiveerd</t>
  </si>
  <si>
    <t>Na verzoek indienen van open begroting met marktconforme prijzen</t>
  </si>
  <si>
    <t>Dagrapporten en weekoverzichten worden tijdig en compleet ingediend</t>
  </si>
  <si>
    <t>Vrijgekomen materialen worden afgevoerd en vormen geen overlast voor de omgeving</t>
  </si>
  <si>
    <t>Projectkwaliteit en uitvoering</t>
  </si>
  <si>
    <t>Kwaliteitsborging wordt zodanig uitgevoerd dat bij (vermoeden van) onvoldoend werk, de opdrachtnemer dit zelf, proactief, signaleert en meldt, voordat onvoldoende werk is gesignaleerd door de directie</t>
  </si>
  <si>
    <t>Verdichting ondergrond, sleuven, aanvullingen en funderingen voldoen aan bestekeisen</t>
  </si>
  <si>
    <t>Onderhoud aan elementenverhardingen wordt uitgevoerd conform bestekseisen</t>
  </si>
  <si>
    <t>Communicatie</t>
  </si>
  <si>
    <t>Opdrachtnemer komt afspraken met de directie juist en tijdig na en volgt aanwijzingen van de directie juist en tijdig op</t>
  </si>
  <si>
    <t>Uitvoerder en/of projectleider is telefonisch goed bereikbaar en reageert dagelijks op vragen en opmerkingen</t>
  </si>
  <si>
    <t>Afspraken met derden (andere opdrachtnemers, bewoners) worden vastgelegd en tijdig gecommuniceerd met de directie</t>
  </si>
  <si>
    <t>Opdrachtnemer heeft oog voor de sociale aspecten naar de omgeving</t>
  </si>
  <si>
    <t>Nakoming toezeggingen subgunningscriteria</t>
  </si>
  <si>
    <t>K.1 ProjectPlan: de aangegeven meerwaarde in het PP van de aangedragen oplossingen en de wijze waarop de organisatie, de inrichting en de beheersing van het proces is geregeld en hoe dit bijdraagt aan de beheersing van de deelopdrachten</t>
  </si>
  <si>
    <t>Voorkomen gevaarlijke situaties voor medewerkers, omwonenden en weggebruikers</t>
  </si>
  <si>
    <t>Dragen van gecertificeerde, niet versleten veiligheidskleding en PBM's,  passende bij de uit te voeren werkzaamheden</t>
  </si>
  <si>
    <t>Werkterrein / veilig werken</t>
  </si>
  <si>
    <t>Proactief herstellen van onvoldoend werk en schade</t>
  </si>
  <si>
    <t>Tijdige verkeersmaatregelen worden juist uitgevoerd en zijn toegesneden op (deel)projectspecifieke eisen en locaties</t>
  </si>
  <si>
    <t>Gebruik van gecertificeerde, goed zichtbare (reflecterende)materialen voor verkeersmaatregelen</t>
  </si>
  <si>
    <t>Doorknippen, afzagen en verwijderen van boomwortels bij wortelopdruk wordt uitgevoerd conform bestekseisen</t>
  </si>
  <si>
    <t>Uitvoeringsplanningen tijdig en compleet indienen (zowel de planningen voor de deelopdrachten als een overallplanning van alle deelopdrachten)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</si>
</sst>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quot;€&quot;\ #,##0.00"/>
    <numFmt numFmtId="166" formatCode="[$-413]dd\ mmmm\ yyyy;@"/>
  </numFmts>
  <fonts count="12" x14ac:knownFonts="1">
    <font>
      <sz val="11"/>
      <color indexed="8"/>
      <name val="Calibri"/>
      <family val="2"/>
    </font>
    <font>
      <sz val="11"/>
      <color indexed="8"/>
      <name val="Calibri"/>
      <family val="2"/>
    </font>
    <font>
      <sz val="8"/>
      <name val="Calibri"/>
      <family val="2"/>
    </font>
    <font>
      <sz val="10"/>
      <color indexed="8"/>
      <name val="Arial"/>
      <family val="2"/>
    </font>
    <font>
      <b/>
      <sz val="10"/>
      <color indexed="8"/>
      <name val="Arial"/>
      <family val="2"/>
    </font>
    <font>
      <b/>
      <sz val="11"/>
      <color indexed="8"/>
      <name val="Arial"/>
      <family val="2"/>
    </font>
    <font>
      <sz val="8"/>
      <color indexed="8"/>
      <name val="Arial"/>
      <family val="2"/>
    </font>
    <font>
      <b/>
      <sz val="24"/>
      <color indexed="8"/>
      <name val="Arial"/>
      <family val="2"/>
    </font>
    <font>
      <sz val="10"/>
      <name val="Arial"/>
      <family val="2"/>
    </font>
    <font>
      <i/>
      <sz val="10"/>
      <color indexed="8"/>
      <name val="Arial"/>
      <family val="2"/>
    </font>
    <font>
      <b/>
      <sz val="12"/>
      <color indexed="8"/>
      <name val="Arial"/>
      <family val="2"/>
    </font>
    <font>
      <i/>
      <sz val="8"/>
      <color indexed="8"/>
      <name val="Arial"/>
      <family val="2"/>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13"/>
        <bgColor indexed="64"/>
      </patternFill>
    </fill>
    <fill>
      <patternFill patternType="solid">
        <fgColor indexed="55"/>
        <bgColor indexed="64"/>
      </patternFill>
    </fill>
    <fill>
      <patternFill patternType="solid">
        <fgColor rgb="FF969696"/>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3" fillId="0" borderId="0" xfId="0" applyFont="1" applyProtection="1"/>
    <xf numFmtId="0" fontId="6" fillId="0" borderId="0" xfId="0" applyFont="1" applyProtection="1"/>
    <xf numFmtId="0" fontId="3" fillId="0" borderId="1" xfId="0" applyFont="1" applyBorder="1" applyAlignment="1" applyProtection="1">
      <alignment vertical="top" wrapText="1"/>
    </xf>
    <xf numFmtId="0" fontId="3" fillId="0" borderId="2" xfId="0" applyFont="1" applyBorder="1" applyAlignment="1" applyProtection="1">
      <alignment vertical="top" wrapText="1"/>
    </xf>
    <xf numFmtId="0" fontId="3" fillId="0" borderId="2" xfId="0" applyFont="1" applyBorder="1" applyAlignment="1" applyProtection="1">
      <alignment horizontal="center" vertical="top" wrapText="1"/>
    </xf>
    <xf numFmtId="0" fontId="3" fillId="0" borderId="0" xfId="0" applyFont="1" applyAlignment="1" applyProtection="1">
      <alignment vertical="top" wrapText="1"/>
    </xf>
    <xf numFmtId="0" fontId="3" fillId="0" borderId="0" xfId="0" applyFont="1" applyBorder="1" applyAlignment="1" applyProtection="1">
      <alignment horizontal="center"/>
    </xf>
    <xf numFmtId="0" fontId="3" fillId="0" borderId="3" xfId="0" applyFont="1" applyBorder="1" applyProtection="1"/>
    <xf numFmtId="0" fontId="3" fillId="0" borderId="4" xfId="0" applyFont="1" applyBorder="1" applyAlignment="1" applyProtection="1">
      <alignment horizontal="left" vertical="top" wrapText="1"/>
    </xf>
    <xf numFmtId="0" fontId="3" fillId="0" borderId="0" xfId="0" applyFont="1" applyBorder="1" applyProtection="1"/>
    <xf numFmtId="0" fontId="3" fillId="0" borderId="5" xfId="0" applyFont="1" applyBorder="1" applyProtection="1"/>
    <xf numFmtId="9" fontId="3" fillId="0" borderId="6" xfId="0" applyNumberFormat="1" applyFont="1" applyFill="1" applyBorder="1" applyAlignment="1" applyProtection="1">
      <alignment horizontal="center" vertical="center"/>
    </xf>
    <xf numFmtId="0" fontId="3" fillId="0" borderId="6" xfId="0" applyFont="1" applyBorder="1" applyAlignment="1" applyProtection="1">
      <alignment horizontal="center" wrapText="1"/>
    </xf>
    <xf numFmtId="0" fontId="3" fillId="0" borderId="0" xfId="0" applyFont="1" applyAlignment="1" applyProtection="1">
      <alignment horizontal="center"/>
    </xf>
    <xf numFmtId="0" fontId="3" fillId="0" borderId="0" xfId="0" applyFont="1" applyAlignment="1" applyProtection="1">
      <alignment vertical="top"/>
    </xf>
    <xf numFmtId="9" fontId="4" fillId="2" borderId="6" xfId="0" applyNumberFormat="1" applyFont="1" applyFill="1" applyBorder="1" applyAlignment="1" applyProtection="1">
      <alignment horizontal="center" vertical="center"/>
    </xf>
    <xf numFmtId="0" fontId="4" fillId="3" borderId="7" xfId="0" applyFont="1" applyFill="1" applyBorder="1" applyAlignment="1" applyProtection="1">
      <alignment horizontal="left" vertical="top" wrapText="1"/>
    </xf>
    <xf numFmtId="0" fontId="4" fillId="3" borderId="8" xfId="0" applyFont="1" applyFill="1" applyBorder="1" applyAlignment="1" applyProtection="1">
      <alignment horizontal="left" vertical="top" wrapText="1"/>
    </xf>
    <xf numFmtId="0" fontId="4" fillId="3" borderId="6" xfId="0" applyFont="1" applyFill="1" applyBorder="1" applyAlignment="1" applyProtection="1">
      <alignment horizontal="center"/>
    </xf>
    <xf numFmtId="0" fontId="3" fillId="0" borderId="9" xfId="0" applyFont="1" applyBorder="1" applyAlignment="1" applyProtection="1">
      <alignment vertical="top" wrapText="1"/>
    </xf>
    <xf numFmtId="0" fontId="3" fillId="0" borderId="10" xfId="0" applyFont="1" applyBorder="1" applyAlignment="1" applyProtection="1">
      <alignment horizontal="left" vertical="top"/>
    </xf>
    <xf numFmtId="0" fontId="3" fillId="0" borderId="10" xfId="0" applyFont="1" applyBorder="1" applyAlignment="1" applyProtection="1">
      <alignment vertical="top" wrapText="1"/>
    </xf>
    <xf numFmtId="4" fontId="3" fillId="0" borderId="11" xfId="0" applyNumberFormat="1" applyFont="1" applyBorder="1" applyAlignment="1" applyProtection="1">
      <alignment horizontal="left" vertical="top" wrapText="1"/>
    </xf>
    <xf numFmtId="165" fontId="3" fillId="4" borderId="11" xfId="0" applyNumberFormat="1" applyFont="1" applyFill="1" applyBorder="1" applyAlignment="1" applyProtection="1">
      <alignment horizontal="left" vertical="top" wrapText="1"/>
      <protection locked="0"/>
    </xf>
    <xf numFmtId="0" fontId="3" fillId="0" borderId="10" xfId="0" applyFont="1" applyFill="1" applyBorder="1" applyAlignment="1" applyProtection="1">
      <alignment vertical="top" wrapText="1"/>
    </xf>
    <xf numFmtId="165" fontId="3" fillId="2" borderId="11" xfId="0" applyNumberFormat="1" applyFont="1" applyFill="1" applyBorder="1" applyAlignment="1" applyProtection="1">
      <alignment horizontal="left" vertical="top" wrapText="1"/>
    </xf>
    <xf numFmtId="9" fontId="3" fillId="2" borderId="11" xfId="0" applyNumberFormat="1" applyFont="1" applyFill="1" applyBorder="1" applyAlignment="1" applyProtection="1">
      <alignment horizontal="left" vertical="top" wrapText="1"/>
    </xf>
    <xf numFmtId="9" fontId="3" fillId="4" borderId="11" xfId="0" applyNumberFormat="1" applyFont="1" applyFill="1" applyBorder="1" applyAlignment="1" applyProtection="1">
      <alignment horizontal="left" vertical="top" wrapText="1"/>
      <protection locked="0"/>
    </xf>
    <xf numFmtId="9" fontId="3" fillId="0" borderId="11" xfId="0" applyNumberFormat="1" applyFont="1" applyFill="1" applyBorder="1" applyAlignment="1" applyProtection="1">
      <alignment horizontal="left" vertical="top"/>
    </xf>
    <xf numFmtId="1" fontId="4" fillId="5" borderId="6" xfId="0" applyNumberFormat="1" applyFont="1" applyFill="1" applyBorder="1" applyAlignment="1" applyProtection="1">
      <alignment horizontal="center" vertical="center" wrapText="1"/>
    </xf>
    <xf numFmtId="0" fontId="3" fillId="3" borderId="6" xfId="0" applyFont="1" applyFill="1" applyBorder="1" applyAlignment="1" applyProtection="1">
      <alignment vertical="center" wrapText="1"/>
    </xf>
    <xf numFmtId="0" fontId="3" fillId="3" borderId="6" xfId="0" applyFont="1" applyFill="1" applyBorder="1" applyAlignment="1" applyProtection="1">
      <alignment horizontal="center" vertical="center" wrapText="1"/>
    </xf>
    <xf numFmtId="10" fontId="3" fillId="3" borderId="6" xfId="0" applyNumberFormat="1" applyFont="1" applyFill="1" applyBorder="1" applyAlignment="1" applyProtection="1">
      <alignment horizontal="center" vertical="center" wrapText="1"/>
    </xf>
    <xf numFmtId="44" fontId="3" fillId="3" borderId="11" xfId="1" applyFont="1" applyFill="1" applyBorder="1" applyAlignment="1" applyProtection="1">
      <alignment horizontal="center" vertical="center" wrapText="1"/>
    </xf>
    <xf numFmtId="0" fontId="3" fillId="0" borderId="0" xfId="0" applyFont="1" applyAlignment="1" applyProtection="1">
      <alignment vertical="center" wrapText="1"/>
    </xf>
    <xf numFmtId="0" fontId="3" fillId="4" borderId="6" xfId="0" applyFont="1" applyFill="1" applyBorder="1" applyAlignment="1" applyProtection="1">
      <alignment horizontal="center" vertical="center" wrapText="1"/>
      <protection locked="0"/>
    </xf>
    <xf numFmtId="44" fontId="3" fillId="0" borderId="12" xfId="1" applyFont="1" applyBorder="1" applyAlignment="1" applyProtection="1">
      <alignment horizontal="center" vertical="center" wrapText="1"/>
    </xf>
    <xf numFmtId="165" fontId="3" fillId="0" borderId="13" xfId="0" applyNumberFormat="1" applyFont="1" applyBorder="1" applyAlignment="1" applyProtection="1">
      <alignment horizontal="center" vertical="center" wrapText="1"/>
    </xf>
    <xf numFmtId="2" fontId="3" fillId="0" borderId="12" xfId="0" applyNumberFormat="1" applyFont="1" applyBorder="1" applyAlignment="1" applyProtection="1">
      <alignment horizontal="center" vertical="center" wrapText="1"/>
    </xf>
    <xf numFmtId="0" fontId="3" fillId="0" borderId="0" xfId="0" applyFont="1" applyAlignment="1" applyProtection="1">
      <alignment vertical="center"/>
    </xf>
    <xf numFmtId="165" fontId="3" fillId="0" borderId="13" xfId="0" applyNumberFormat="1" applyFont="1" applyBorder="1" applyAlignment="1" applyProtection="1">
      <alignment horizontal="center" vertical="center"/>
    </xf>
    <xf numFmtId="0" fontId="3" fillId="0" borderId="0" xfId="0" applyFont="1" applyAlignment="1" applyProtection="1">
      <alignment horizontal="center" vertical="center"/>
    </xf>
    <xf numFmtId="0" fontId="3" fillId="0" borderId="14" xfId="0" applyFont="1" applyBorder="1" applyAlignment="1" applyProtection="1">
      <alignment horizontal="left" vertical="center"/>
    </xf>
    <xf numFmtId="0" fontId="3" fillId="0" borderId="13" xfId="0" applyFont="1" applyBorder="1" applyAlignment="1" applyProtection="1">
      <alignment horizontal="center" vertical="center"/>
    </xf>
    <xf numFmtId="0" fontId="3" fillId="0" borderId="13" xfId="0" applyFont="1" applyBorder="1" applyAlignment="1" applyProtection="1">
      <alignment vertical="center" wrapText="1"/>
    </xf>
    <xf numFmtId="0" fontId="3" fillId="0" borderId="1" xfId="0" applyFont="1" applyBorder="1" applyProtection="1"/>
    <xf numFmtId="0" fontId="3" fillId="0" borderId="15" xfId="0" applyFont="1" applyBorder="1" applyAlignment="1" applyProtection="1">
      <alignment horizontal="center" vertical="top" wrapText="1"/>
    </xf>
    <xf numFmtId="164" fontId="3" fillId="0" borderId="11" xfId="0" applyNumberFormat="1" applyFont="1" applyFill="1" applyBorder="1" applyAlignment="1" applyProtection="1">
      <alignment horizontal="center" vertical="center"/>
    </xf>
    <xf numFmtId="0" fontId="3" fillId="0" borderId="4" xfId="0" applyFont="1" applyBorder="1" applyAlignment="1" applyProtection="1">
      <alignment horizontal="center"/>
    </xf>
    <xf numFmtId="44" fontId="3" fillId="0" borderId="16" xfId="1" applyFont="1" applyBorder="1" applyAlignment="1" applyProtection="1">
      <alignment horizontal="center" vertical="center" wrapText="1"/>
    </xf>
    <xf numFmtId="0" fontId="3" fillId="0" borderId="17" xfId="0" applyFont="1" applyBorder="1" applyAlignment="1" applyProtection="1">
      <alignment horizontal="center"/>
    </xf>
    <xf numFmtId="0" fontId="3" fillId="0" borderId="0" xfId="0" applyFont="1" applyBorder="1" applyAlignment="1" applyProtection="1">
      <alignment horizontal="center" vertical="center"/>
    </xf>
    <xf numFmtId="0" fontId="3" fillId="4" borderId="18" xfId="0" applyFont="1" applyFill="1" applyBorder="1" applyAlignment="1" applyProtection="1">
      <alignment horizontal="center" vertical="center" wrapText="1"/>
      <protection locked="0"/>
    </xf>
    <xf numFmtId="0" fontId="3" fillId="0" borderId="19" xfId="0" applyFont="1" applyBorder="1" applyAlignment="1" applyProtection="1">
      <alignment vertical="top"/>
    </xf>
    <xf numFmtId="0" fontId="3" fillId="0" borderId="20" xfId="0" applyFont="1" applyBorder="1" applyAlignment="1" applyProtection="1">
      <alignment vertical="top" wrapText="1"/>
    </xf>
    <xf numFmtId="0" fontId="3" fillId="0" borderId="21" xfId="0" applyFont="1" applyBorder="1" applyProtection="1"/>
    <xf numFmtId="0" fontId="3" fillId="0" borderId="21" xfId="0" applyFont="1" applyBorder="1" applyAlignment="1" applyProtection="1">
      <alignment horizontal="center"/>
    </xf>
    <xf numFmtId="0" fontId="3" fillId="0" borderId="22" xfId="0" applyFont="1" applyBorder="1" applyAlignment="1" applyProtection="1">
      <alignment horizontal="left" vertical="center" wrapText="1"/>
    </xf>
    <xf numFmtId="0" fontId="3" fillId="0" borderId="23" xfId="0" applyFont="1" applyBorder="1" applyAlignment="1" applyProtection="1">
      <alignment vertical="center" wrapText="1"/>
    </xf>
    <xf numFmtId="0" fontId="3" fillId="0" borderId="22" xfId="0" applyFont="1" applyBorder="1" applyAlignment="1" applyProtection="1">
      <alignment horizontal="left" vertical="center"/>
    </xf>
    <xf numFmtId="0" fontId="3" fillId="0" borderId="24" xfId="0" applyFont="1" applyBorder="1" applyAlignment="1" applyProtection="1">
      <alignment horizontal="center" vertical="top" wrapText="1"/>
    </xf>
    <xf numFmtId="0" fontId="3" fillId="0" borderId="13" xfId="0" applyFont="1" applyBorder="1" applyAlignment="1" applyProtection="1">
      <alignment horizontal="center" vertical="top" wrapText="1"/>
    </xf>
    <xf numFmtId="0" fontId="3" fillId="0" borderId="24"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9" fillId="3" borderId="25" xfId="0" applyFont="1" applyFill="1" applyBorder="1" applyAlignment="1" applyProtection="1">
      <alignment horizontal="left" vertical="top" wrapText="1"/>
    </xf>
    <xf numFmtId="0" fontId="9" fillId="3" borderId="0" xfId="0" applyFont="1" applyFill="1" applyBorder="1" applyAlignment="1" applyProtection="1">
      <alignment horizontal="left" vertical="top" wrapText="1"/>
    </xf>
    <xf numFmtId="0" fontId="9" fillId="3" borderId="26" xfId="0" applyFont="1" applyFill="1" applyBorder="1" applyAlignment="1" applyProtection="1">
      <alignment horizontal="left" vertical="top" wrapText="1"/>
    </xf>
    <xf numFmtId="0" fontId="4" fillId="5" borderId="10" xfId="0" applyFont="1" applyFill="1" applyBorder="1" applyAlignment="1" applyProtection="1">
      <alignment horizontal="left" vertical="center" wrapText="1"/>
    </xf>
    <xf numFmtId="0" fontId="3" fillId="0" borderId="27"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13"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xf>
    <xf numFmtId="0" fontId="4" fillId="0" borderId="23" xfId="0" applyFont="1" applyFill="1" applyBorder="1" applyAlignment="1" applyProtection="1">
      <alignment horizontal="left" vertical="center" wrapText="1"/>
    </xf>
    <xf numFmtId="0" fontId="3" fillId="0" borderId="27" xfId="0" applyFont="1" applyBorder="1" applyAlignment="1" applyProtection="1">
      <alignment horizontal="left" vertical="center"/>
    </xf>
    <xf numFmtId="0" fontId="3" fillId="0" borderId="5" xfId="0" applyFont="1" applyBorder="1" applyAlignment="1" applyProtection="1">
      <alignment horizontal="left" vertical="center"/>
    </xf>
    <xf numFmtId="0" fontId="4" fillId="5" borderId="27" xfId="0" applyFont="1" applyFill="1" applyBorder="1" applyAlignment="1" applyProtection="1">
      <alignment horizontal="left" vertical="center" wrapText="1"/>
    </xf>
    <xf numFmtId="166" fontId="4" fillId="3" borderId="28" xfId="0" applyNumberFormat="1" applyFont="1" applyFill="1" applyBorder="1" applyAlignment="1" applyProtection="1">
      <alignment horizontal="left" vertical="top" wrapText="1"/>
    </xf>
    <xf numFmtId="4" fontId="10" fillId="0" borderId="11" xfId="0" applyNumberFormat="1" applyFont="1" applyFill="1" applyBorder="1" applyAlignment="1" applyProtection="1">
      <alignment horizontal="left" vertical="top" wrapText="1"/>
    </xf>
    <xf numFmtId="9" fontId="11" fillId="0" borderId="6" xfId="0" applyNumberFormat="1" applyFont="1" applyFill="1" applyBorder="1" applyAlignment="1" applyProtection="1">
      <alignment horizontal="center" vertical="center"/>
    </xf>
    <xf numFmtId="9" fontId="11" fillId="5" borderId="6" xfId="0" applyNumberFormat="1" applyFont="1" applyFill="1" applyBorder="1" applyAlignment="1" applyProtection="1">
      <alignment horizontal="center" vertical="center" wrapText="1"/>
    </xf>
    <xf numFmtId="0" fontId="11" fillId="0" borderId="2" xfId="0" applyFont="1" applyBorder="1" applyAlignment="1" applyProtection="1">
      <alignment horizontal="center" vertical="top" wrapText="1"/>
    </xf>
    <xf numFmtId="0" fontId="11" fillId="0" borderId="0" xfId="0" applyFont="1" applyBorder="1" applyAlignment="1" applyProtection="1">
      <alignment horizontal="center"/>
    </xf>
    <xf numFmtId="0" fontId="11" fillId="0" borderId="4" xfId="0" applyFont="1" applyBorder="1" applyAlignment="1" applyProtection="1">
      <alignment horizontal="center"/>
    </xf>
    <xf numFmtId="0" fontId="11" fillId="0" borderId="29" xfId="0" applyFont="1" applyBorder="1" applyAlignment="1" applyProtection="1">
      <alignment horizontal="center" vertical="top" wrapText="1"/>
    </xf>
    <xf numFmtId="0" fontId="11" fillId="0" borderId="13"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xf>
    <xf numFmtId="0" fontId="11" fillId="0" borderId="0" xfId="0" applyFont="1" applyAlignment="1" applyProtection="1">
      <alignment horizontal="center"/>
    </xf>
    <xf numFmtId="10" fontId="11" fillId="0" borderId="13" xfId="2" applyNumberFormat="1" applyFont="1" applyFill="1" applyBorder="1" applyAlignment="1" applyProtection="1">
      <alignment horizontal="center" vertical="top" wrapText="1"/>
    </xf>
    <xf numFmtId="0" fontId="4" fillId="6" borderId="10" xfId="0" applyFont="1" applyFill="1" applyBorder="1" applyAlignment="1" applyProtection="1">
      <alignment horizontal="left" vertical="center" wrapText="1"/>
    </xf>
    <xf numFmtId="0" fontId="8" fillId="0" borderId="24" xfId="0" applyFont="1" applyBorder="1" applyAlignment="1" applyProtection="1">
      <alignment vertical="top" wrapText="1"/>
    </xf>
    <xf numFmtId="0" fontId="8" fillId="0" borderId="13" xfId="0" applyFont="1" applyBorder="1" applyAlignment="1" applyProtection="1">
      <alignment vertical="top" wrapText="1"/>
    </xf>
    <xf numFmtId="0" fontId="3" fillId="0" borderId="13" xfId="0" applyFont="1" applyBorder="1" applyAlignment="1" applyProtection="1">
      <alignment vertical="top" wrapText="1"/>
    </xf>
    <xf numFmtId="0" fontId="3" fillId="0" borderId="24" xfId="0" applyFont="1" applyBorder="1" applyAlignment="1" applyProtection="1">
      <alignment vertical="top" wrapText="1"/>
    </xf>
    <xf numFmtId="0" fontId="4" fillId="0" borderId="11" xfId="0" applyFont="1" applyFill="1" applyBorder="1" applyAlignment="1" applyProtection="1">
      <alignment horizontal="left" vertical="top" wrapText="1"/>
    </xf>
    <xf numFmtId="166" fontId="4" fillId="0" borderId="11" xfId="0" applyNumberFormat="1" applyFont="1" applyFill="1" applyBorder="1" applyAlignment="1" applyProtection="1">
      <alignment horizontal="left" vertical="top" wrapText="1"/>
    </xf>
    <xf numFmtId="0" fontId="4" fillId="6" borderId="6" xfId="0" applyFont="1" applyFill="1" applyBorder="1" applyAlignment="1" applyProtection="1">
      <alignment vertical="center" wrapText="1"/>
    </xf>
    <xf numFmtId="0" fontId="3" fillId="0" borderId="24" xfId="0" applyFont="1" applyBorder="1" applyAlignment="1" applyProtection="1">
      <alignment horizontal="left" vertical="top" wrapText="1"/>
    </xf>
    <xf numFmtId="0" fontId="3" fillId="0" borderId="13" xfId="0" applyFont="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0" borderId="13" xfId="0" applyFont="1" applyFill="1" applyBorder="1" applyAlignment="1" applyProtection="1">
      <alignment horizontal="left" vertical="top" wrapText="1"/>
    </xf>
    <xf numFmtId="0" fontId="3" fillId="0" borderId="30" xfId="0" applyFont="1" applyFill="1" applyBorder="1" applyAlignment="1" applyProtection="1">
      <alignment horizontal="center" vertical="top" wrapText="1"/>
    </xf>
    <xf numFmtId="0" fontId="3" fillId="0" borderId="31" xfId="0" applyFont="1" applyBorder="1" applyAlignment="1" applyProtection="1">
      <alignment vertical="top" wrapText="1"/>
    </xf>
    <xf numFmtId="0" fontId="7" fillId="3" borderId="32"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xf numFmtId="0" fontId="3" fillId="0" borderId="34" xfId="0" applyFont="1" applyFill="1" applyBorder="1" applyAlignment="1" applyProtection="1">
      <alignment horizontal="center" vertical="top" wrapText="1"/>
    </xf>
    <xf numFmtId="0" fontId="3" fillId="0" borderId="35" xfId="0" applyFont="1" applyBorder="1" applyAlignment="1" applyProtection="1">
      <alignment vertical="top" wrapText="1"/>
    </xf>
    <xf numFmtId="0" fontId="5" fillId="3" borderId="36" xfId="0" applyFont="1" applyFill="1" applyBorder="1" applyAlignment="1" applyProtection="1">
      <alignment horizontal="left" vertical="top" wrapText="1"/>
    </xf>
    <xf numFmtId="0" fontId="5" fillId="0" borderId="37" xfId="0" applyFont="1" applyBorder="1" applyAlignment="1" applyProtection="1">
      <alignment horizontal="left" vertical="top" wrapText="1"/>
    </xf>
    <xf numFmtId="0" fontId="4" fillId="3" borderId="6" xfId="0" applyFont="1" applyFill="1" applyBorder="1" applyAlignment="1" applyProtection="1">
      <alignment horizontal="center" vertical="center"/>
    </xf>
    <xf numFmtId="0" fontId="4" fillId="3" borderId="6" xfId="0" applyFont="1" applyFill="1" applyBorder="1" applyAlignment="1" applyProtection="1">
      <alignment horizontal="left" wrapText="1"/>
    </xf>
    <xf numFmtId="0" fontId="4" fillId="3" borderId="32" xfId="0" applyFont="1" applyFill="1" applyBorder="1" applyAlignment="1" applyProtection="1">
      <alignment horizontal="center" vertical="center" wrapText="1"/>
    </xf>
    <xf numFmtId="0" fontId="4" fillId="3" borderId="38" xfId="0" applyFont="1" applyFill="1" applyBorder="1" applyAlignment="1" applyProtection="1">
      <alignment horizontal="center" vertical="center" wrapText="1"/>
    </xf>
    <xf numFmtId="0" fontId="4" fillId="3" borderId="33" xfId="0" applyFont="1" applyFill="1" applyBorder="1" applyAlignment="1" applyProtection="1">
      <alignment horizontal="center" vertical="center" wrapText="1"/>
    </xf>
    <xf numFmtId="0" fontId="3" fillId="0" borderId="29" xfId="0" applyFont="1" applyBorder="1" applyAlignment="1" applyProtection="1">
      <alignment vertical="top" wrapText="1"/>
    </xf>
    <xf numFmtId="0" fontId="3" fillId="0" borderId="23" xfId="0" applyFont="1" applyBorder="1" applyAlignment="1" applyProtection="1">
      <alignment wrapText="1"/>
    </xf>
    <xf numFmtId="0" fontId="3" fillId="0" borderId="29" xfId="0" applyFont="1" applyBorder="1" applyAlignment="1" applyProtection="1">
      <alignment horizontal="center" vertical="top" wrapText="1"/>
    </xf>
    <xf numFmtId="0" fontId="3" fillId="0" borderId="23" xfId="0" applyFont="1" applyBorder="1" applyAlignment="1" applyProtection="1">
      <alignment horizontal="center" vertical="top" wrapText="1"/>
    </xf>
    <xf numFmtId="0" fontId="4" fillId="3" borderId="39" xfId="0" applyFont="1" applyFill="1" applyBorder="1" applyAlignment="1" applyProtection="1">
      <alignment horizontal="left"/>
    </xf>
    <xf numFmtId="0" fontId="4" fillId="3" borderId="18" xfId="0" applyFont="1" applyFill="1" applyBorder="1" applyAlignment="1" applyProtection="1">
      <alignment horizontal="left"/>
    </xf>
    <xf numFmtId="0" fontId="4" fillId="3" borderId="40" xfId="0" applyFont="1" applyFill="1" applyBorder="1" applyAlignment="1" applyProtection="1">
      <alignment horizontal="left"/>
    </xf>
    <xf numFmtId="0" fontId="4" fillId="3" borderId="6" xfId="0" applyFont="1" applyFill="1" applyBorder="1" applyAlignment="1" applyProtection="1">
      <alignment horizontal="left"/>
    </xf>
    <xf numFmtId="9" fontId="4" fillId="6" borderId="6" xfId="2" applyFont="1" applyFill="1" applyBorder="1" applyAlignment="1" applyProtection="1">
      <alignment horizontal="center" vertical="center" wrapText="1"/>
    </xf>
    <xf numFmtId="0" fontId="3" fillId="0" borderId="13" xfId="0" applyFont="1" applyFill="1" applyBorder="1" applyAlignment="1" applyProtection="1">
      <alignment horizontal="center" vertical="top" wrapText="1"/>
    </xf>
    <xf numFmtId="9" fontId="4" fillId="6" borderId="6" xfId="0" applyNumberFormat="1" applyFont="1" applyFill="1" applyBorder="1" applyAlignment="1" applyProtection="1">
      <alignment horizontal="center" vertical="center" wrapText="1"/>
    </xf>
  </cellXfs>
  <cellStyles count="3">
    <cellStyle name="Euro" xfId="1" xr:uid="{00000000-0005-0000-0000-000000000000}"/>
    <cellStyle name="Procent" xfId="2" builtinId="5"/>
    <cellStyle name="Standaard" xfId="0" builtinId="0"/>
  </cellStyles>
  <dxfs count="1">
    <dxf>
      <fill>
        <patternFill>
          <bgColor rgb="FFFF0000"/>
        </patternFill>
      </fill>
    </dxf>
  </dxfs>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B9" sqref="B9"/>
    </sheetView>
  </sheetViews>
  <sheetFormatPr defaultRowHeight="12.75" x14ac:dyDescent="0.2"/>
  <cols>
    <col min="1" max="1" width="40.7109375" style="1" customWidth="1"/>
    <col min="2" max="2" width="42.140625" style="1" bestFit="1" customWidth="1"/>
    <col min="3" max="16384" width="9.140625" style="1"/>
  </cols>
  <sheetData>
    <row r="1" spans="1:2" ht="30.75" thickBot="1" x14ac:dyDescent="0.25">
      <c r="A1" s="103" t="s">
        <v>8</v>
      </c>
      <c r="B1" s="104"/>
    </row>
    <row r="2" spans="1:2" ht="15" customHeight="1" x14ac:dyDescent="0.2">
      <c r="A2" s="107" t="s">
        <v>18</v>
      </c>
      <c r="B2" s="108"/>
    </row>
    <row r="3" spans="1:2" ht="15" customHeight="1" x14ac:dyDescent="0.2">
      <c r="A3" s="21" t="s">
        <v>46</v>
      </c>
      <c r="B3" s="94" t="s">
        <v>57</v>
      </c>
    </row>
    <row r="4" spans="1:2" ht="15" customHeight="1" x14ac:dyDescent="0.2">
      <c r="A4" s="21" t="s">
        <v>9</v>
      </c>
      <c r="B4" s="94" t="s">
        <v>58</v>
      </c>
    </row>
    <row r="5" spans="1:2" ht="15" customHeight="1" x14ac:dyDescent="0.2">
      <c r="A5" s="21" t="s">
        <v>47</v>
      </c>
      <c r="B5" s="94"/>
    </row>
    <row r="6" spans="1:2" ht="15" customHeight="1" x14ac:dyDescent="0.2">
      <c r="A6" s="21" t="s">
        <v>1</v>
      </c>
      <c r="B6" s="95">
        <v>44480</v>
      </c>
    </row>
    <row r="7" spans="1:2" ht="15" customHeight="1" x14ac:dyDescent="0.2">
      <c r="A7" s="105"/>
      <c r="B7" s="106"/>
    </row>
    <row r="8" spans="1:2" ht="15" customHeight="1" x14ac:dyDescent="0.2">
      <c r="A8" s="22" t="s">
        <v>10</v>
      </c>
      <c r="B8" s="23">
        <v>0.15</v>
      </c>
    </row>
    <row r="9" spans="1:2" ht="15" customHeight="1" x14ac:dyDescent="0.2">
      <c r="A9" s="22" t="s">
        <v>37</v>
      </c>
      <c r="B9" s="24">
        <v>250000</v>
      </c>
    </row>
    <row r="10" spans="1:2" ht="15" customHeight="1" x14ac:dyDescent="0.2">
      <c r="A10" s="25" t="s">
        <v>12</v>
      </c>
      <c r="B10" s="26">
        <f>B9*B8</f>
        <v>37500</v>
      </c>
    </row>
    <row r="11" spans="1:2" ht="15" customHeight="1" x14ac:dyDescent="0.2">
      <c r="A11" s="22" t="s">
        <v>13</v>
      </c>
      <c r="B11" s="27">
        <f>Projectbeoordelingsformulier!H9</f>
        <v>0.99999999999999989</v>
      </c>
    </row>
    <row r="12" spans="1:2" ht="15" customHeight="1" x14ac:dyDescent="0.2">
      <c r="A12" s="22" t="s">
        <v>14</v>
      </c>
      <c r="B12" s="28">
        <v>1</v>
      </c>
    </row>
    <row r="13" spans="1:2" ht="15" customHeight="1" x14ac:dyDescent="0.2">
      <c r="A13" s="25" t="s">
        <v>3</v>
      </c>
      <c r="B13" s="29">
        <f>ROUND(B11-B12,2)</f>
        <v>0</v>
      </c>
    </row>
    <row r="14" spans="1:2" ht="15" customHeight="1" x14ac:dyDescent="0.2">
      <c r="A14" s="25" t="s">
        <v>4</v>
      </c>
      <c r="B14" s="26">
        <f>IF(B13&lt;=0%,B8*B9*B13*B17,B8*B9*B13*B16)</f>
        <v>0</v>
      </c>
    </row>
    <row r="15" spans="1:2" ht="15" customHeight="1" x14ac:dyDescent="0.2">
      <c r="A15" s="105"/>
      <c r="B15" s="106"/>
    </row>
    <row r="16" spans="1:2" ht="15.75" x14ac:dyDescent="0.2">
      <c r="A16" s="25" t="s">
        <v>16</v>
      </c>
      <c r="B16" s="78">
        <v>0.75</v>
      </c>
    </row>
    <row r="17" spans="1:2" ht="15.75" x14ac:dyDescent="0.2">
      <c r="A17" s="25" t="s">
        <v>17</v>
      </c>
      <c r="B17" s="78">
        <v>2.5</v>
      </c>
    </row>
    <row r="18" spans="1:2" ht="15" customHeight="1" thickBot="1" x14ac:dyDescent="0.25">
      <c r="A18" s="101"/>
      <c r="B18" s="102"/>
    </row>
    <row r="20" spans="1:2" x14ac:dyDescent="0.2">
      <c r="A20" s="2" t="s">
        <v>38</v>
      </c>
    </row>
  </sheetData>
  <sheetProtection algorithmName="SHA-512" hashValue="35Cz5IhoFl0hBTkRiVexNwpO/nU46PEtfnnHVR+r5h7KLm0hVf0WIvZB2LRlIzXb/rtJ7WUqZpd4Hf36EXqwQQ==" saltValue="wj5B6tA55+h4l5spKhsejw==" spinCount="100000" sheet="1" selectLockedCells="1"/>
  <mergeCells count="5">
    <mergeCell ref="A18:B18"/>
    <mergeCell ref="A1:B1"/>
    <mergeCell ref="A7:B7"/>
    <mergeCell ref="A2:B2"/>
    <mergeCell ref="A15:B15"/>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3"/>
  <sheetViews>
    <sheetView zoomScaleNormal="115" zoomScaleSheetLayoutView="85" workbookViewId="0">
      <selection activeCell="F11" sqref="F11"/>
    </sheetView>
  </sheetViews>
  <sheetFormatPr defaultRowHeight="12.75" x14ac:dyDescent="0.2"/>
  <cols>
    <col min="1" max="1" width="9.7109375" style="15" bestFit="1" customWidth="1"/>
    <col min="2" max="2" width="61.5703125" style="6" customWidth="1"/>
    <col min="3" max="3" width="9.85546875" style="14" bestFit="1" customWidth="1"/>
    <col min="4" max="4" width="9.42578125" style="87" bestFit="1" customWidth="1"/>
    <col min="5" max="5" width="9.85546875" style="1" customWidth="1"/>
    <col min="6" max="6" width="8.7109375" style="1" customWidth="1"/>
    <col min="7" max="7" width="23.42578125" style="14" bestFit="1" customWidth="1"/>
    <col min="8" max="8" width="20.28515625" style="14" bestFit="1" customWidth="1"/>
    <col min="9" max="9" width="24" style="14" customWidth="1"/>
    <col min="10" max="16384" width="9.140625" style="1"/>
  </cols>
  <sheetData>
    <row r="1" spans="1:10" ht="13.5" thickBot="1" x14ac:dyDescent="0.25">
      <c r="A1" s="111" t="s">
        <v>0</v>
      </c>
      <c r="B1" s="112"/>
      <c r="C1" s="112"/>
      <c r="D1" s="112"/>
      <c r="E1" s="112"/>
      <c r="F1" s="112"/>
      <c r="G1" s="112"/>
      <c r="H1" s="112"/>
      <c r="I1" s="113"/>
    </row>
    <row r="2" spans="1:10" s="6" customFormat="1" x14ac:dyDescent="0.2">
      <c r="A2" s="3"/>
      <c r="B2" s="4"/>
      <c r="C2" s="5"/>
      <c r="D2" s="81"/>
      <c r="E2" s="4"/>
      <c r="F2" s="19">
        <v>5</v>
      </c>
      <c r="G2" s="121" t="s">
        <v>5</v>
      </c>
      <c r="H2" s="121"/>
      <c r="I2" s="121"/>
    </row>
    <row r="3" spans="1:10" ht="25.5" x14ac:dyDescent="0.2">
      <c r="A3" s="65" t="str">
        <f>IF(rekenmodel!A3="","",rekenmodel!A3)</f>
        <v>Naam</v>
      </c>
      <c r="B3" s="17" t="str">
        <f>IF(rekenmodel!B3="","",rekenmodel!B3)</f>
        <v>Onderhoud elementenverhardingen
2022-2025</v>
      </c>
      <c r="C3" s="7"/>
      <c r="D3" s="82"/>
      <c r="E3" s="7"/>
      <c r="F3" s="19">
        <v>3</v>
      </c>
      <c r="G3" s="118" t="s">
        <v>53</v>
      </c>
      <c r="H3" s="119"/>
      <c r="I3" s="120"/>
    </row>
    <row r="4" spans="1:10" ht="12.75" customHeight="1" x14ac:dyDescent="0.2">
      <c r="A4" s="66" t="str">
        <f>IF(rekenmodel!A4="","",rekenmodel!A4)</f>
        <v>Bestek</v>
      </c>
      <c r="B4" s="18" t="str">
        <f>IF(rekenmodel!B4="","",rekenmodel!B4)</f>
        <v>CIV-6082-B01</v>
      </c>
      <c r="C4" s="7"/>
      <c r="D4" s="82"/>
      <c r="E4" s="7"/>
      <c r="F4" s="109">
        <v>1</v>
      </c>
      <c r="G4" s="110" t="s">
        <v>54</v>
      </c>
      <c r="H4" s="110"/>
      <c r="I4" s="110"/>
    </row>
    <row r="5" spans="1:10" x14ac:dyDescent="0.2">
      <c r="A5" s="66" t="str">
        <f>IF(rekenmodel!A5="","",rekenmodel!A5)</f>
        <v>Dossier</v>
      </c>
      <c r="B5" s="18" t="str">
        <f>IF(rekenmodel!B5="","",rekenmodel!B5)</f>
        <v/>
      </c>
      <c r="C5" s="7"/>
      <c r="D5" s="82"/>
      <c r="E5" s="7"/>
      <c r="F5" s="109"/>
      <c r="G5" s="110"/>
      <c r="H5" s="110"/>
      <c r="I5" s="110"/>
    </row>
    <row r="6" spans="1:10" ht="12.75" customHeight="1" x14ac:dyDescent="0.2">
      <c r="A6" s="67" t="str">
        <f>IF(rekenmodel!A6="","",rekenmodel!A6)</f>
        <v>Datum</v>
      </c>
      <c r="B6" s="77">
        <f>IF(rekenmodel!B6="","",rekenmodel!B6)</f>
        <v>44480</v>
      </c>
      <c r="C6" s="7"/>
      <c r="D6" s="82"/>
      <c r="E6" s="7"/>
      <c r="F6" s="109">
        <v>0</v>
      </c>
      <c r="G6" s="110" t="s">
        <v>55</v>
      </c>
      <c r="H6" s="110"/>
      <c r="I6" s="110"/>
    </row>
    <row r="7" spans="1:10" ht="13.5" thickBot="1" x14ac:dyDescent="0.25">
      <c r="A7" s="8"/>
      <c r="B7" s="9"/>
      <c r="C7" s="49"/>
      <c r="D7" s="83"/>
      <c r="E7" s="49"/>
      <c r="F7" s="109"/>
      <c r="G7" s="110"/>
      <c r="H7" s="110"/>
      <c r="I7" s="110"/>
      <c r="J7" s="10"/>
    </row>
    <row r="8" spans="1:10" ht="38.25" customHeight="1" x14ac:dyDescent="0.2">
      <c r="A8" s="46"/>
      <c r="B8" s="114" t="s">
        <v>11</v>
      </c>
      <c r="C8" s="47" t="s">
        <v>19</v>
      </c>
      <c r="D8" s="84" t="s">
        <v>56</v>
      </c>
      <c r="E8" s="116" t="s">
        <v>6</v>
      </c>
      <c r="F8" s="116" t="s">
        <v>20</v>
      </c>
      <c r="G8" s="47" t="s">
        <v>7</v>
      </c>
      <c r="H8" s="47" t="s">
        <v>21</v>
      </c>
      <c r="I8" s="20" t="s">
        <v>15</v>
      </c>
    </row>
    <row r="9" spans="1:10" x14ac:dyDescent="0.2">
      <c r="A9" s="11"/>
      <c r="B9" s="115"/>
      <c r="C9" s="12">
        <f>C10+C14+C21+C29++C35+C38</f>
        <v>0.99999999999999989</v>
      </c>
      <c r="D9" s="79">
        <f>D10+D14+D21+D29++D35+D38</f>
        <v>0.99999999999999989</v>
      </c>
      <c r="E9" s="117"/>
      <c r="F9" s="117"/>
      <c r="G9" s="13" t="s">
        <v>2</v>
      </c>
      <c r="H9" s="16">
        <f>H10+H14+H21+H29+H35+H38</f>
        <v>0.99999999999999989</v>
      </c>
      <c r="I9" s="48">
        <f>I10+I14+I21+I29+I38</f>
        <v>33750</v>
      </c>
    </row>
    <row r="10" spans="1:10" s="35" customFormat="1" ht="15" customHeight="1" x14ac:dyDescent="0.25">
      <c r="A10" s="89">
        <v>1</v>
      </c>
      <c r="B10" s="96" t="s">
        <v>61</v>
      </c>
      <c r="C10" s="122">
        <v>0.15</v>
      </c>
      <c r="D10" s="80">
        <f>SUM(D11:D12)</f>
        <v>0.15</v>
      </c>
      <c r="E10" s="30">
        <f>SUM(E11:E12)</f>
        <v>40</v>
      </c>
      <c r="F10" s="31"/>
      <c r="G10" s="32">
        <f>SUM(G11:G12)</f>
        <v>40</v>
      </c>
      <c r="H10" s="33">
        <f>G10/E10*C10</f>
        <v>0.15</v>
      </c>
      <c r="I10" s="34">
        <f>C10*rekenmodel!B10</f>
        <v>5625</v>
      </c>
    </row>
    <row r="11" spans="1:10" s="35" customFormat="1" x14ac:dyDescent="0.25">
      <c r="A11" s="69" t="s">
        <v>22</v>
      </c>
      <c r="B11" s="97" t="s">
        <v>59</v>
      </c>
      <c r="C11" s="123">
        <v>3</v>
      </c>
      <c r="D11" s="88">
        <f>$C$10/(SUM($C$11:$C$12))*C11</f>
        <v>5.6249999999999994E-2</v>
      </c>
      <c r="E11" s="62">
        <f>C11*$F$2</f>
        <v>15</v>
      </c>
      <c r="F11" s="36">
        <v>5</v>
      </c>
      <c r="G11" s="64">
        <f>C11*F11</f>
        <v>15</v>
      </c>
      <c r="H11" s="38"/>
      <c r="I11" s="37">
        <f>$I$10/$E$10*E11</f>
        <v>2109.375</v>
      </c>
    </row>
    <row r="12" spans="1:10" s="35" customFormat="1" ht="38.25" x14ac:dyDescent="0.25">
      <c r="A12" s="70" t="s">
        <v>23</v>
      </c>
      <c r="B12" s="98" t="s">
        <v>60</v>
      </c>
      <c r="C12" s="123">
        <v>5</v>
      </c>
      <c r="D12" s="88">
        <f>$C$10/(SUM($C$11:$C$12))*C12</f>
        <v>9.375E-2</v>
      </c>
      <c r="E12" s="62">
        <f t="shared" ref="E12" si="0">C12*$F$2</f>
        <v>25</v>
      </c>
      <c r="F12" s="36">
        <v>5</v>
      </c>
      <c r="G12" s="64">
        <f>C12*F12</f>
        <v>25</v>
      </c>
      <c r="H12" s="38"/>
      <c r="I12" s="37">
        <f>$I$10/$E$10*E12</f>
        <v>3515.625</v>
      </c>
    </row>
    <row r="13" spans="1:10" s="35" customFormat="1" ht="15" customHeight="1" x14ac:dyDescent="0.25">
      <c r="A13" s="58"/>
      <c r="B13" s="59"/>
      <c r="C13" s="71"/>
      <c r="D13" s="85"/>
      <c r="E13" s="64"/>
      <c r="F13" s="64"/>
      <c r="G13" s="64"/>
      <c r="H13" s="38"/>
      <c r="I13" s="39"/>
    </row>
    <row r="14" spans="1:10" s="40" customFormat="1" x14ac:dyDescent="0.25">
      <c r="A14" s="68" t="s">
        <v>33</v>
      </c>
      <c r="B14" s="96" t="s">
        <v>62</v>
      </c>
      <c r="C14" s="124">
        <v>0.25</v>
      </c>
      <c r="D14" s="80">
        <f>SUM(D15:D19)</f>
        <v>0.25</v>
      </c>
      <c r="E14" s="30">
        <f>SUM(E15:E19)</f>
        <v>85</v>
      </c>
      <c r="F14" s="31"/>
      <c r="G14" s="32">
        <f>SUM(G15:G19)</f>
        <v>85</v>
      </c>
      <c r="H14" s="33">
        <f>G14/E14*C14</f>
        <v>0.25</v>
      </c>
      <c r="I14" s="34">
        <f>C14*rekenmodel!B10</f>
        <v>9375</v>
      </c>
    </row>
    <row r="15" spans="1:10" s="40" customFormat="1" ht="25.5" x14ac:dyDescent="0.25">
      <c r="A15" s="69" t="s">
        <v>24</v>
      </c>
      <c r="B15" s="90" t="s">
        <v>86</v>
      </c>
      <c r="C15" s="123">
        <v>4</v>
      </c>
      <c r="D15" s="88">
        <f>$C$14/(SUM($C$15:$C$19))*C15</f>
        <v>5.8823529411764705E-2</v>
      </c>
      <c r="E15" s="61">
        <f>C15*$F$2</f>
        <v>20</v>
      </c>
      <c r="F15" s="36">
        <v>5</v>
      </c>
      <c r="G15" s="64">
        <f>F15*C15</f>
        <v>20</v>
      </c>
      <c r="H15" s="41"/>
      <c r="I15" s="37">
        <f>$I$14/$E$14*E15</f>
        <v>2205.8823529411766</v>
      </c>
    </row>
    <row r="16" spans="1:10" s="40" customFormat="1" ht="38.25" x14ac:dyDescent="0.25">
      <c r="A16" s="75" t="s">
        <v>39</v>
      </c>
      <c r="B16" s="91" t="s">
        <v>63</v>
      </c>
      <c r="C16" s="123">
        <v>4</v>
      </c>
      <c r="D16" s="88">
        <f>$C$14/(SUM($C$15:$C$19))*C16</f>
        <v>5.8823529411764705E-2</v>
      </c>
      <c r="E16" s="62">
        <f t="shared" ref="E16:E19" si="1">C16*$F$2</f>
        <v>20</v>
      </c>
      <c r="F16" s="36">
        <v>5</v>
      </c>
      <c r="G16" s="64">
        <f>F16*C16</f>
        <v>20</v>
      </c>
      <c r="H16" s="41"/>
      <c r="I16" s="37">
        <f>$I$14/$E$14*E16</f>
        <v>2205.8823529411766</v>
      </c>
    </row>
    <row r="17" spans="1:11" s="40" customFormat="1" ht="25.5" x14ac:dyDescent="0.25">
      <c r="A17" s="75" t="s">
        <v>43</v>
      </c>
      <c r="B17" s="92" t="s">
        <v>64</v>
      </c>
      <c r="C17" s="123">
        <v>4</v>
      </c>
      <c r="D17" s="88">
        <f>$C$14/(SUM($C$15:$C$19))*C17</f>
        <v>5.8823529411764705E-2</v>
      </c>
      <c r="E17" s="62">
        <f t="shared" si="1"/>
        <v>20</v>
      </c>
      <c r="F17" s="36">
        <v>5</v>
      </c>
      <c r="G17" s="64">
        <f t="shared" ref="G17:G19" si="2">F17*C17</f>
        <v>20</v>
      </c>
      <c r="H17" s="41"/>
      <c r="I17" s="37">
        <f t="shared" ref="I17:I19" si="3">$I$14/$E$14*E17</f>
        <v>2205.8823529411766</v>
      </c>
    </row>
    <row r="18" spans="1:11" s="40" customFormat="1" x14ac:dyDescent="0.25">
      <c r="A18" s="75" t="s">
        <v>44</v>
      </c>
      <c r="B18" s="92" t="s">
        <v>65</v>
      </c>
      <c r="C18" s="123">
        <v>1</v>
      </c>
      <c r="D18" s="88">
        <f>$C$14/(SUM($C$15:$C$19))*C18</f>
        <v>1.4705882352941176E-2</v>
      </c>
      <c r="E18" s="62">
        <f t="shared" si="1"/>
        <v>5</v>
      </c>
      <c r="F18" s="36">
        <v>5</v>
      </c>
      <c r="G18" s="64">
        <f t="shared" si="2"/>
        <v>5</v>
      </c>
      <c r="H18" s="41"/>
      <c r="I18" s="37">
        <f t="shared" si="3"/>
        <v>551.47058823529414</v>
      </c>
    </row>
    <row r="19" spans="1:11" s="40" customFormat="1" x14ac:dyDescent="0.25">
      <c r="A19" s="75" t="s">
        <v>45</v>
      </c>
      <c r="B19" s="92" t="s">
        <v>66</v>
      </c>
      <c r="C19" s="123">
        <v>4</v>
      </c>
      <c r="D19" s="88">
        <f>$C$14/(SUM($C$15:$C$19))*C19</f>
        <v>5.8823529411764705E-2</v>
      </c>
      <c r="E19" s="62">
        <f t="shared" si="1"/>
        <v>20</v>
      </c>
      <c r="F19" s="36">
        <v>5</v>
      </c>
      <c r="G19" s="64">
        <f t="shared" si="2"/>
        <v>20</v>
      </c>
      <c r="H19" s="41"/>
      <c r="I19" s="37">
        <f t="shared" si="3"/>
        <v>2205.8823529411766</v>
      </c>
    </row>
    <row r="20" spans="1:11" s="40" customFormat="1" ht="15" customHeight="1" x14ac:dyDescent="0.25">
      <c r="A20" s="60"/>
      <c r="B20" s="73"/>
      <c r="C20" s="72"/>
      <c r="D20" s="86"/>
      <c r="E20" s="64"/>
      <c r="F20" s="64"/>
      <c r="G20" s="64"/>
      <c r="H20" s="41"/>
      <c r="I20" s="39"/>
    </row>
    <row r="21" spans="1:11" s="40" customFormat="1" ht="15" customHeight="1" x14ac:dyDescent="0.25">
      <c r="A21" s="68" t="s">
        <v>34</v>
      </c>
      <c r="B21" s="96" t="s">
        <v>68</v>
      </c>
      <c r="C21" s="124">
        <v>0.3</v>
      </c>
      <c r="D21" s="80">
        <f>SUM(D22:D27)</f>
        <v>0.3</v>
      </c>
      <c r="E21" s="30">
        <f>SUM(E22:E27)</f>
        <v>75</v>
      </c>
      <c r="F21" s="31"/>
      <c r="G21" s="32">
        <f>SUM(G22:G27)</f>
        <v>75</v>
      </c>
      <c r="H21" s="33">
        <f>G21/E21*C21</f>
        <v>0.3</v>
      </c>
      <c r="I21" s="34">
        <f>C21*rekenmodel!B10</f>
        <v>11250</v>
      </c>
    </row>
    <row r="22" spans="1:11" s="40" customFormat="1" ht="38.25" x14ac:dyDescent="0.25">
      <c r="A22" s="74" t="s">
        <v>25</v>
      </c>
      <c r="B22" s="93" t="s">
        <v>69</v>
      </c>
      <c r="C22" s="123">
        <v>4</v>
      </c>
      <c r="D22" s="88">
        <f>$C$21/(SUM($C$22:$C$27))*C22</f>
        <v>0.08</v>
      </c>
      <c r="E22" s="63">
        <f>C22*$F$2</f>
        <v>20</v>
      </c>
      <c r="F22" s="36">
        <v>5</v>
      </c>
      <c r="G22" s="64">
        <f>F22*C22</f>
        <v>20</v>
      </c>
      <c r="H22" s="44"/>
      <c r="I22" s="37">
        <f>$I$21/$E$21*E22</f>
        <v>3000</v>
      </c>
      <c r="J22" s="42"/>
      <c r="K22" s="42"/>
    </row>
    <row r="23" spans="1:11" s="40" customFormat="1" x14ac:dyDescent="0.25">
      <c r="A23" s="75" t="s">
        <v>26</v>
      </c>
      <c r="B23" s="92" t="s">
        <v>82</v>
      </c>
      <c r="C23" s="123">
        <v>3</v>
      </c>
      <c r="D23" s="88">
        <f>$C$21/(SUM($C$22:$C$27))*C23</f>
        <v>0.06</v>
      </c>
      <c r="E23" s="64">
        <f t="shared" ref="E23:E27" si="4">C23*$F$2</f>
        <v>15</v>
      </c>
      <c r="F23" s="36">
        <v>5</v>
      </c>
      <c r="G23" s="64">
        <f t="shared" ref="G23:G27" si="5">F23*C23</f>
        <v>15</v>
      </c>
      <c r="H23" s="44"/>
      <c r="I23" s="37">
        <f t="shared" ref="I23:I27" si="6">$I$21/$E$21*E23</f>
        <v>2250</v>
      </c>
      <c r="J23" s="42"/>
      <c r="K23" s="42"/>
    </row>
    <row r="24" spans="1:11" s="40" customFormat="1" ht="25.5" x14ac:dyDescent="0.25">
      <c r="A24" s="75" t="s">
        <v>27</v>
      </c>
      <c r="B24" s="92" t="s">
        <v>70</v>
      </c>
      <c r="C24" s="123">
        <v>2</v>
      </c>
      <c r="D24" s="88">
        <f t="shared" ref="D24" si="7">$C$21/(SUM($C$22:$C$27))*C24</f>
        <v>0.04</v>
      </c>
      <c r="E24" s="64">
        <f t="shared" si="4"/>
        <v>10</v>
      </c>
      <c r="F24" s="36">
        <v>5</v>
      </c>
      <c r="G24" s="64">
        <f t="shared" si="5"/>
        <v>10</v>
      </c>
      <c r="H24" s="44"/>
      <c r="I24" s="37">
        <f t="shared" si="6"/>
        <v>1500</v>
      </c>
      <c r="J24" s="42"/>
      <c r="K24" s="42"/>
    </row>
    <row r="25" spans="1:11" s="40" customFormat="1" ht="25.5" x14ac:dyDescent="0.25">
      <c r="A25" s="75" t="s">
        <v>28</v>
      </c>
      <c r="B25" s="92" t="s">
        <v>71</v>
      </c>
      <c r="C25" s="123">
        <v>2</v>
      </c>
      <c r="D25" s="88">
        <f>$C$21/(SUM($C$22:$C$27))*C25</f>
        <v>0.04</v>
      </c>
      <c r="E25" s="64">
        <f t="shared" si="4"/>
        <v>10</v>
      </c>
      <c r="F25" s="36">
        <v>5</v>
      </c>
      <c r="G25" s="64">
        <f t="shared" si="5"/>
        <v>10</v>
      </c>
      <c r="H25" s="44"/>
      <c r="I25" s="37">
        <f t="shared" si="6"/>
        <v>1500</v>
      </c>
      <c r="J25" s="42"/>
      <c r="K25" s="42"/>
    </row>
    <row r="26" spans="1:11" s="40" customFormat="1" ht="25.5" x14ac:dyDescent="0.25">
      <c r="A26" s="75" t="s">
        <v>40</v>
      </c>
      <c r="B26" s="92" t="s">
        <v>67</v>
      </c>
      <c r="C26" s="123">
        <v>2</v>
      </c>
      <c r="D26" s="88">
        <f>$C$21/(SUM($C$22:$C$27))*C26</f>
        <v>0.04</v>
      </c>
      <c r="E26" s="64">
        <f t="shared" si="4"/>
        <v>10</v>
      </c>
      <c r="F26" s="36">
        <v>5</v>
      </c>
      <c r="G26" s="64">
        <f t="shared" si="5"/>
        <v>10</v>
      </c>
      <c r="H26" s="44"/>
      <c r="I26" s="37">
        <f t="shared" si="6"/>
        <v>1500</v>
      </c>
      <c r="J26" s="42"/>
      <c r="K26" s="42"/>
    </row>
    <row r="27" spans="1:11" s="40" customFormat="1" ht="25.5" x14ac:dyDescent="0.25">
      <c r="A27" s="75" t="s">
        <v>41</v>
      </c>
      <c r="B27" s="92" t="s">
        <v>85</v>
      </c>
      <c r="C27" s="123">
        <v>2</v>
      </c>
      <c r="D27" s="88">
        <f>$C$21/(SUM($C$22:$C$27))*C27</f>
        <v>0.04</v>
      </c>
      <c r="E27" s="64">
        <f t="shared" si="4"/>
        <v>10</v>
      </c>
      <c r="F27" s="36">
        <v>5</v>
      </c>
      <c r="G27" s="64">
        <f t="shared" si="5"/>
        <v>10</v>
      </c>
      <c r="H27" s="44"/>
      <c r="I27" s="37">
        <f t="shared" si="6"/>
        <v>1500</v>
      </c>
      <c r="J27" s="42"/>
      <c r="K27" s="42"/>
    </row>
    <row r="28" spans="1:11" s="40" customFormat="1" ht="15" customHeight="1" x14ac:dyDescent="0.25">
      <c r="A28" s="43"/>
      <c r="B28" s="45"/>
      <c r="C28" s="72"/>
      <c r="D28" s="86"/>
      <c r="E28" s="64"/>
      <c r="F28" s="64"/>
      <c r="G28" s="64"/>
      <c r="H28" s="44"/>
      <c r="I28" s="39"/>
    </row>
    <row r="29" spans="1:11" s="40" customFormat="1" ht="15" customHeight="1" x14ac:dyDescent="0.25">
      <c r="A29" s="68" t="s">
        <v>35</v>
      </c>
      <c r="B29" s="96" t="s">
        <v>72</v>
      </c>
      <c r="C29" s="124">
        <v>0.1</v>
      </c>
      <c r="D29" s="80">
        <f>SUM(D30:D33)</f>
        <v>0.1</v>
      </c>
      <c r="E29" s="30">
        <f>SUM(E30:E33)</f>
        <v>50</v>
      </c>
      <c r="F29" s="31"/>
      <c r="G29" s="32">
        <f>SUM(G30:G33)</f>
        <v>50</v>
      </c>
      <c r="H29" s="33">
        <f>G29/E29*C29</f>
        <v>0.1</v>
      </c>
      <c r="I29" s="34">
        <f>C29*rekenmodel!B10</f>
        <v>3750</v>
      </c>
    </row>
    <row r="30" spans="1:11" s="40" customFormat="1" ht="25.5" x14ac:dyDescent="0.25">
      <c r="A30" s="75" t="s">
        <v>29</v>
      </c>
      <c r="B30" s="92" t="s">
        <v>73</v>
      </c>
      <c r="C30" s="123">
        <v>3</v>
      </c>
      <c r="D30" s="88">
        <f>$C$29/(SUM($C$30:$C$33))*C30</f>
        <v>0.03</v>
      </c>
      <c r="E30" s="64">
        <f>C30*$F$2</f>
        <v>15</v>
      </c>
      <c r="F30" s="36">
        <v>5</v>
      </c>
      <c r="G30" s="64">
        <f>F30*C30</f>
        <v>15</v>
      </c>
      <c r="H30" s="44"/>
      <c r="I30" s="37">
        <f>$I$29/$E$29*E30</f>
        <v>1125</v>
      </c>
      <c r="J30" s="42"/>
      <c r="K30" s="42"/>
    </row>
    <row r="31" spans="1:11" s="40" customFormat="1" ht="25.5" x14ac:dyDescent="0.25">
      <c r="A31" s="75" t="s">
        <v>30</v>
      </c>
      <c r="B31" s="92" t="s">
        <v>74</v>
      </c>
      <c r="C31" s="123">
        <v>1</v>
      </c>
      <c r="D31" s="88">
        <f>$C$29/(SUM($C$30:$C$33))*C31</f>
        <v>0.01</v>
      </c>
      <c r="E31" s="64">
        <f t="shared" ref="E31:E33" si="8">C31*$F$2</f>
        <v>5</v>
      </c>
      <c r="F31" s="36">
        <v>5</v>
      </c>
      <c r="G31" s="64">
        <f>F31*C31</f>
        <v>5</v>
      </c>
      <c r="H31" s="44"/>
      <c r="I31" s="37">
        <f>$I$29/$E$29*E31</f>
        <v>375</v>
      </c>
      <c r="J31" s="42"/>
      <c r="K31" s="42"/>
    </row>
    <row r="32" spans="1:11" s="40" customFormat="1" ht="25.5" x14ac:dyDescent="0.25">
      <c r="A32" s="75" t="s">
        <v>31</v>
      </c>
      <c r="B32" s="92" t="s">
        <v>75</v>
      </c>
      <c r="C32" s="123">
        <v>3</v>
      </c>
      <c r="D32" s="88">
        <f>$C$29/(SUM($C$30:$C$33))*C32</f>
        <v>0.03</v>
      </c>
      <c r="E32" s="64">
        <f t="shared" si="8"/>
        <v>15</v>
      </c>
      <c r="F32" s="36">
        <v>5</v>
      </c>
      <c r="G32" s="64">
        <f t="shared" ref="G32:G33" si="9">F32*C32</f>
        <v>15</v>
      </c>
      <c r="H32" s="44"/>
      <c r="I32" s="37">
        <f t="shared" ref="I32:I33" si="10">$I$29/$E$29*E32</f>
        <v>1125</v>
      </c>
      <c r="J32" s="42"/>
      <c r="K32" s="42"/>
    </row>
    <row r="33" spans="1:11" s="40" customFormat="1" x14ac:dyDescent="0.25">
      <c r="A33" s="75" t="s">
        <v>42</v>
      </c>
      <c r="B33" s="92" t="s">
        <v>76</v>
      </c>
      <c r="C33" s="123">
        <v>3</v>
      </c>
      <c r="D33" s="88">
        <f>$C$29/(SUM($C$30:$C$33))*C33</f>
        <v>0.03</v>
      </c>
      <c r="E33" s="64">
        <f t="shared" si="8"/>
        <v>15</v>
      </c>
      <c r="F33" s="36">
        <v>5</v>
      </c>
      <c r="G33" s="64">
        <f t="shared" si="9"/>
        <v>15</v>
      </c>
      <c r="H33" s="44"/>
      <c r="I33" s="37">
        <f t="shared" si="10"/>
        <v>1125</v>
      </c>
      <c r="J33" s="42"/>
      <c r="K33" s="42"/>
    </row>
    <row r="34" spans="1:11" s="40" customFormat="1" ht="15" customHeight="1" x14ac:dyDescent="0.25">
      <c r="A34" s="43"/>
      <c r="B34" s="45"/>
      <c r="C34" s="72"/>
      <c r="D34" s="86"/>
      <c r="E34" s="64"/>
      <c r="F34" s="64"/>
      <c r="G34" s="64"/>
      <c r="H34" s="44"/>
      <c r="I34" s="39"/>
    </row>
    <row r="35" spans="1:11" s="40" customFormat="1" ht="15" customHeight="1" x14ac:dyDescent="0.25">
      <c r="A35" s="68" t="s">
        <v>36</v>
      </c>
      <c r="B35" s="96" t="s">
        <v>77</v>
      </c>
      <c r="C35" s="124">
        <v>0.1</v>
      </c>
      <c r="D35" s="80">
        <f>SUM(D36:D36)</f>
        <v>0.1</v>
      </c>
      <c r="E35" s="30">
        <f>SUM(E36:E36)</f>
        <v>5</v>
      </c>
      <c r="F35" s="31"/>
      <c r="G35" s="32">
        <f>SUM(G36:G36)</f>
        <v>5</v>
      </c>
      <c r="H35" s="33">
        <f>G35/E35*C35</f>
        <v>0.1</v>
      </c>
      <c r="I35" s="34">
        <f>C35*rekenmodel!B10</f>
        <v>3750</v>
      </c>
    </row>
    <row r="36" spans="1:11" s="40" customFormat="1" ht="51" x14ac:dyDescent="0.25">
      <c r="A36" s="75" t="s">
        <v>32</v>
      </c>
      <c r="B36" s="92" t="s">
        <v>78</v>
      </c>
      <c r="C36" s="123">
        <v>1</v>
      </c>
      <c r="D36" s="88">
        <f>$C$35/(SUM($C$36:$C$36))*C36</f>
        <v>0.1</v>
      </c>
      <c r="E36" s="64">
        <f>C36*$F$2</f>
        <v>5</v>
      </c>
      <c r="F36" s="36">
        <v>5</v>
      </c>
      <c r="G36" s="64">
        <f>F36*C36</f>
        <v>5</v>
      </c>
      <c r="H36" s="44"/>
      <c r="I36" s="37">
        <f>$I$35/$E$35*E36</f>
        <v>3750</v>
      </c>
      <c r="J36" s="42"/>
      <c r="K36" s="42"/>
    </row>
    <row r="37" spans="1:11" s="40" customFormat="1" ht="15" customHeight="1" x14ac:dyDescent="0.25">
      <c r="A37" s="43"/>
      <c r="B37" s="45"/>
      <c r="C37" s="72"/>
      <c r="D37" s="86"/>
      <c r="E37" s="64"/>
      <c r="F37" s="64"/>
      <c r="G37" s="64"/>
      <c r="H37" s="44"/>
      <c r="I37" s="39"/>
    </row>
    <row r="38" spans="1:11" s="40" customFormat="1" ht="15" customHeight="1" x14ac:dyDescent="0.25">
      <c r="A38" s="76" t="s">
        <v>49</v>
      </c>
      <c r="B38" s="96" t="s">
        <v>81</v>
      </c>
      <c r="C38" s="124">
        <v>0.1</v>
      </c>
      <c r="D38" s="80">
        <f>SUM(D39:D42)</f>
        <v>0.1</v>
      </c>
      <c r="E38" s="30">
        <f>SUM(E39:E42)</f>
        <v>50</v>
      </c>
      <c r="F38" s="31"/>
      <c r="G38" s="32">
        <f>SUM(G39:G42)</f>
        <v>50</v>
      </c>
      <c r="H38" s="33">
        <f>G38/E38*C38</f>
        <v>0.1</v>
      </c>
      <c r="I38" s="34">
        <f>C38*rekenmodel!B10</f>
        <v>3750</v>
      </c>
    </row>
    <row r="39" spans="1:11" s="40" customFormat="1" ht="25.5" x14ac:dyDescent="0.25">
      <c r="A39" s="74" t="s">
        <v>48</v>
      </c>
      <c r="B39" s="99" t="s">
        <v>83</v>
      </c>
      <c r="C39" s="123">
        <v>3</v>
      </c>
      <c r="D39" s="88">
        <f>$C$38/(SUM($C$39:$C$42))*C39</f>
        <v>0.03</v>
      </c>
      <c r="E39" s="63">
        <f t="shared" ref="E39:E42" si="11">C39*$F$2</f>
        <v>15</v>
      </c>
      <c r="F39" s="53">
        <v>5</v>
      </c>
      <c r="G39" s="63">
        <f>F39*C39</f>
        <v>15</v>
      </c>
      <c r="H39" s="52"/>
      <c r="I39" s="50">
        <f>$I$38/$E$38*E39</f>
        <v>1125</v>
      </c>
    </row>
    <row r="40" spans="1:11" s="40" customFormat="1" ht="25.5" x14ac:dyDescent="0.25">
      <c r="A40" s="43" t="s">
        <v>50</v>
      </c>
      <c r="B40" s="100" t="s">
        <v>79</v>
      </c>
      <c r="C40" s="123">
        <v>3</v>
      </c>
      <c r="D40" s="88">
        <f>$C$38/(SUM($C$39:$C$42))*C40</f>
        <v>0.03</v>
      </c>
      <c r="E40" s="64">
        <f t="shared" si="11"/>
        <v>15</v>
      </c>
      <c r="F40" s="53">
        <v>5</v>
      </c>
      <c r="G40" s="64">
        <f>F40*C40</f>
        <v>15</v>
      </c>
      <c r="H40" s="52"/>
      <c r="I40" s="37">
        <f>$I$38/$E$38*E40</f>
        <v>1125</v>
      </c>
    </row>
    <row r="41" spans="1:11" s="40" customFormat="1" ht="25.5" x14ac:dyDescent="0.25">
      <c r="A41" s="43" t="s">
        <v>51</v>
      </c>
      <c r="B41" s="100" t="s">
        <v>80</v>
      </c>
      <c r="C41" s="123">
        <v>2</v>
      </c>
      <c r="D41" s="88">
        <f>$C$38/(SUM($C$39:$C$42))*C41</f>
        <v>0.02</v>
      </c>
      <c r="E41" s="64">
        <f t="shared" si="11"/>
        <v>10</v>
      </c>
      <c r="F41" s="53">
        <v>5</v>
      </c>
      <c r="G41" s="64">
        <f t="shared" ref="G41:G42" si="12">F41*C41</f>
        <v>10</v>
      </c>
      <c r="H41" s="52"/>
      <c r="I41" s="37">
        <f t="shared" ref="I41:I42" si="13">$I$38/$E$38*E41</f>
        <v>750</v>
      </c>
    </row>
    <row r="42" spans="1:11" s="40" customFormat="1" ht="25.5" x14ac:dyDescent="0.25">
      <c r="A42" s="43" t="s">
        <v>52</v>
      </c>
      <c r="B42" s="100" t="s">
        <v>84</v>
      </c>
      <c r="C42" s="123">
        <v>2</v>
      </c>
      <c r="D42" s="88">
        <f>$C$38/(SUM($C$39:$C$42))*C42</f>
        <v>0.02</v>
      </c>
      <c r="E42" s="64">
        <f t="shared" si="11"/>
        <v>10</v>
      </c>
      <c r="F42" s="53">
        <v>5</v>
      </c>
      <c r="G42" s="64">
        <f t="shared" si="12"/>
        <v>10</v>
      </c>
      <c r="H42" s="52"/>
      <c r="I42" s="37">
        <f t="shared" si="13"/>
        <v>750</v>
      </c>
    </row>
    <row r="43" spans="1:11" ht="13.5" thickBot="1" x14ac:dyDescent="0.25">
      <c r="A43" s="54"/>
      <c r="B43" s="55"/>
      <c r="C43" s="49"/>
      <c r="D43" s="83"/>
      <c r="E43" s="56"/>
      <c r="F43" s="56"/>
      <c r="G43" s="57"/>
      <c r="H43" s="49"/>
      <c r="I43" s="51"/>
    </row>
  </sheetData>
  <sheetProtection algorithmName="SHA-512" hashValue="CYsHJyDPC7fRXrRrZOPkgDFBGoZjuSTpclqO1APFZTrY9kdS3jYrnGqlfVg8NhLz+PtbaLozN82jux9Y7HlvrA==" saltValue="75dcBKncii9Qc1P/fYhB/Q==" spinCount="100000" sheet="1" selectLockedCells="1"/>
  <mergeCells count="10">
    <mergeCell ref="F6:F7"/>
    <mergeCell ref="G6:I7"/>
    <mergeCell ref="A1:I1"/>
    <mergeCell ref="B8:B9"/>
    <mergeCell ref="E8:E9"/>
    <mergeCell ref="F8:F9"/>
    <mergeCell ref="G3:I3"/>
    <mergeCell ref="G2:I2"/>
    <mergeCell ref="F4:F5"/>
    <mergeCell ref="G4:I5"/>
  </mergeCells>
  <phoneticPr fontId="2" type="noConversion"/>
  <conditionalFormatting sqref="C9:D9">
    <cfRule type="cellIs" dxfId="0" priority="1" operator="notEqual">
      <formula>100%</formula>
    </cfRule>
  </conditionalFormatting>
  <dataValidations xWindow="760" yWindow="409" count="2">
    <dataValidation type="list" allowBlank="1" showInputMessage="1" showErrorMessage="1" promptTitle="Keuzevak" prompt="Klik op pijl en maak keuze" sqref="F15:F19 F39:F42 F36 F22:F27 F11:F12 F30:F33" xr:uid="{00000000-0002-0000-0100-000000000000}">
      <formula1>$F$2:$F$7</formula1>
    </dataValidation>
    <dataValidation type="list" allowBlank="1" showInputMessage="1" showErrorMessage="1" sqref="C11:C12 C15:C19 C30:C33 C22:C27 C36 C39:C42" xr:uid="{00000000-0002-0000-0100-000001000000}">
      <formula1>"0,1,2,3,4,5"</formula1>
    </dataValidation>
  </dataValidations>
  <pageMargins left="0.47244094488188981" right="0.11811023622047245" top="0.35433070866141736" bottom="0.35433070866141736" header="0.19685039370078741" footer="0.31496062992125984"/>
  <pageSetup paperSize="9"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rekenmodel</vt:lpstr>
      <vt:lpstr>Projectbeoordelingsformulier</vt:lpstr>
      <vt:lpstr>Projectbeoordelingsformulier!Afdrukbereik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Bolt, Dick</dc:creator>
  <cp:lastModifiedBy>Bolt, Dick</cp:lastModifiedBy>
  <cp:lastPrinted>2014-08-20T11:49:47Z</cp:lastPrinted>
  <dcterms:created xsi:type="dcterms:W3CDTF">2012-10-01T10:22:02Z</dcterms:created>
  <dcterms:modified xsi:type="dcterms:W3CDTF">2021-10-05T07:32:55Z</dcterms:modified>
</cp:coreProperties>
</file>