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 polis en sluiting\Sluiting\PVE\2021\"/>
    </mc:Choice>
  </mc:AlternateContent>
  <xr:revisionPtr revIDLastSave="0" documentId="13_ncr:1_{3E31B5F8-9446-4E5A-AB1B-CAD6B738CB14}" xr6:coauthVersionLast="46" xr6:coauthVersionMax="46" xr10:uidLastSave="{00000000-0000-0000-0000-000000000000}"/>
  <bookViews>
    <workbookView xWindow="13095" yWindow="120" windowWidth="14910" windowHeight="15465" xr2:uid="{00000000-000D-0000-FFFF-FFFF00000000}"/>
  </bookViews>
  <sheets>
    <sheet name="specificatie" sheetId="3" r:id="rId1"/>
  </sheets>
  <definedNames>
    <definedName name="_xlnm._FilterDatabase" localSheetId="0">specificatie!$C$1:$J$117</definedName>
    <definedName name="_xlnm.Print_Area" localSheetId="0">specificatie!$C$1:$O$116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1" i="3" l="1"/>
  <c r="M7" i="3"/>
  <c r="L7" i="3"/>
  <c r="M43" i="3" l="1"/>
  <c r="N43" i="3"/>
  <c r="M108" i="3"/>
  <c r="M82" i="3"/>
  <c r="M91" i="3"/>
  <c r="M71" i="3"/>
  <c r="O71" i="3" s="1"/>
  <c r="M28" i="3"/>
  <c r="O28" i="3" s="1"/>
  <c r="L3" i="3"/>
  <c r="M3" i="3" s="1"/>
  <c r="O43" i="3" l="1"/>
  <c r="N88" i="3" l="1"/>
  <c r="N89" i="3"/>
  <c r="N78" i="3"/>
  <c r="N90" i="3"/>
  <c r="N91" i="3"/>
  <c r="O91" i="3" s="1"/>
  <c r="N81" i="3"/>
  <c r="N82" i="3"/>
  <c r="O82" i="3" s="1"/>
  <c r="N94" i="3"/>
  <c r="N95" i="3"/>
  <c r="N85" i="3"/>
  <c r="N96" i="3"/>
  <c r="N86" i="3"/>
  <c r="N87" i="3"/>
  <c r="N93" i="3"/>
  <c r="L79" i="3"/>
  <c r="M79" i="3" s="1"/>
  <c r="O79" i="3" s="1"/>
  <c r="L80" i="3"/>
  <c r="M80" i="3" s="1"/>
  <c r="O80" i="3" s="1"/>
  <c r="L88" i="3"/>
  <c r="M88" i="3" s="1"/>
  <c r="O88" i="3" s="1"/>
  <c r="L89" i="3"/>
  <c r="M89" i="3" s="1"/>
  <c r="O89" i="3" s="1"/>
  <c r="L78" i="3"/>
  <c r="M78" i="3" s="1"/>
  <c r="O78" i="3" s="1"/>
  <c r="L90" i="3"/>
  <c r="M90" i="3" s="1"/>
  <c r="O90" i="3" s="1"/>
  <c r="L92" i="3"/>
  <c r="M92" i="3" s="1"/>
  <c r="O92" i="3" s="1"/>
  <c r="L81" i="3"/>
  <c r="M81" i="3" s="1"/>
  <c r="O81" i="3" s="1"/>
  <c r="L94" i="3"/>
  <c r="M94" i="3" s="1"/>
  <c r="L83" i="3"/>
  <c r="M83" i="3" s="1"/>
  <c r="O83" i="3" s="1"/>
  <c r="L84" i="3"/>
  <c r="M84" i="3" s="1"/>
  <c r="O84" i="3" s="1"/>
  <c r="L95" i="3"/>
  <c r="M95" i="3" s="1"/>
  <c r="L85" i="3"/>
  <c r="M85" i="3" s="1"/>
  <c r="L96" i="3"/>
  <c r="M96" i="3" s="1"/>
  <c r="L86" i="3"/>
  <c r="M86" i="3" s="1"/>
  <c r="L97" i="3"/>
  <c r="M97" i="3" s="1"/>
  <c r="O97" i="3" s="1"/>
  <c r="L87" i="3"/>
  <c r="M87" i="3" s="1"/>
  <c r="O87" i="3" s="1"/>
  <c r="L104" i="3"/>
  <c r="M104" i="3" s="1"/>
  <c r="O104" i="3" s="1"/>
  <c r="L101" i="3"/>
  <c r="M101" i="3" s="1"/>
  <c r="O101" i="3" s="1"/>
  <c r="L102" i="3"/>
  <c r="M102" i="3" s="1"/>
  <c r="O102" i="3" s="1"/>
  <c r="L105" i="3"/>
  <c r="M105" i="3" s="1"/>
  <c r="N105" i="3"/>
  <c r="L106" i="3"/>
  <c r="M106" i="3" s="1"/>
  <c r="N106" i="3"/>
  <c r="N108" i="3"/>
  <c r="O108" i="3" s="1"/>
  <c r="L107" i="3"/>
  <c r="M107" i="3" s="1"/>
  <c r="O107" i="3" s="1"/>
  <c r="L93" i="3"/>
  <c r="M93" i="3" s="1"/>
  <c r="O93" i="3" s="1"/>
  <c r="L5" i="3"/>
  <c r="M5" i="3" s="1"/>
  <c r="O5" i="3" s="1"/>
  <c r="L6" i="3"/>
  <c r="M6" i="3" s="1"/>
  <c r="O6" i="3" s="1"/>
  <c r="L8" i="3"/>
  <c r="M8" i="3" s="1"/>
  <c r="O8" i="3" s="1"/>
  <c r="L9" i="3"/>
  <c r="M9" i="3" s="1"/>
  <c r="N9" i="3"/>
  <c r="L11" i="3"/>
  <c r="M11" i="3" s="1"/>
  <c r="O11" i="3" s="1"/>
  <c r="L12" i="3"/>
  <c r="M12" i="3" s="1"/>
  <c r="O12" i="3" s="1"/>
  <c r="L21" i="3"/>
  <c r="M21" i="3" s="1"/>
  <c r="N21" i="3"/>
  <c r="L25" i="3"/>
  <c r="M25" i="3" s="1"/>
  <c r="O25" i="3" s="1"/>
  <c r="L26" i="3"/>
  <c r="M26" i="3" s="1"/>
  <c r="O26" i="3" s="1"/>
  <c r="L29" i="3"/>
  <c r="M29" i="3" s="1"/>
  <c r="O29" i="3" s="1"/>
  <c r="L64" i="3"/>
  <c r="M64" i="3" s="1"/>
  <c r="O64" i="3" s="1"/>
  <c r="L65" i="3"/>
  <c r="M65" i="3" s="1"/>
  <c r="N65" i="3"/>
  <c r="L47" i="3"/>
  <c r="M47" i="3" s="1"/>
  <c r="O47" i="3" s="1"/>
  <c r="L48" i="3"/>
  <c r="M48" i="3" s="1"/>
  <c r="O48" i="3" s="1"/>
  <c r="L66" i="3"/>
  <c r="M66" i="3" s="1"/>
  <c r="O66" i="3" s="1"/>
  <c r="L46" i="3"/>
  <c r="M46" i="3" s="1"/>
  <c r="O46" i="3" s="1"/>
  <c r="L49" i="3"/>
  <c r="M49" i="3" s="1"/>
  <c r="O49" i="3" s="1"/>
  <c r="L67" i="3"/>
  <c r="M67" i="3" s="1"/>
  <c r="O67" i="3" s="1"/>
  <c r="L68" i="3"/>
  <c r="M68" i="3" s="1"/>
  <c r="O68" i="3" s="1"/>
  <c r="L69" i="3"/>
  <c r="M69" i="3" s="1"/>
  <c r="O69" i="3" s="1"/>
  <c r="L51" i="3"/>
  <c r="M51" i="3" s="1"/>
  <c r="N51" i="3"/>
  <c r="L52" i="3"/>
  <c r="M52" i="3" s="1"/>
  <c r="O52" i="3" s="1"/>
  <c r="L53" i="3"/>
  <c r="M53" i="3" s="1"/>
  <c r="O53" i="3" s="1"/>
  <c r="L70" i="3"/>
  <c r="M70" i="3" s="1"/>
  <c r="O70" i="3" s="1"/>
  <c r="L72" i="3"/>
  <c r="M72" i="3" s="1"/>
  <c r="O72" i="3" s="1"/>
  <c r="L54" i="3"/>
  <c r="M54" i="3" s="1"/>
  <c r="O54" i="3" s="1"/>
  <c r="L55" i="3"/>
  <c r="M55" i="3" s="1"/>
  <c r="O55" i="3" s="1"/>
  <c r="N55" i="3"/>
  <c r="L56" i="3"/>
  <c r="M56" i="3" s="1"/>
  <c r="N56" i="3"/>
  <c r="L57" i="3"/>
  <c r="M57" i="3" s="1"/>
  <c r="O57" i="3" s="1"/>
  <c r="L73" i="3"/>
  <c r="M73" i="3" s="1"/>
  <c r="N73" i="3"/>
  <c r="L58" i="3"/>
  <c r="M58" i="3" s="1"/>
  <c r="O58" i="3" s="1"/>
  <c r="L59" i="3"/>
  <c r="M59" i="3" s="1"/>
  <c r="O59" i="3" s="1"/>
  <c r="L60" i="3"/>
  <c r="M60" i="3" s="1"/>
  <c r="N60" i="3"/>
  <c r="L61" i="3"/>
  <c r="M61" i="3" s="1"/>
  <c r="O61" i="3" s="1"/>
  <c r="L74" i="3"/>
  <c r="M74" i="3" s="1"/>
  <c r="O74" i="3" s="1"/>
  <c r="L62" i="3"/>
  <c r="M62" i="3" s="1"/>
  <c r="O62" i="3" s="1"/>
  <c r="L63" i="3"/>
  <c r="M63" i="3" s="1"/>
  <c r="O63" i="3" s="1"/>
  <c r="L4" i="3"/>
  <c r="M4" i="3" s="1"/>
  <c r="L23" i="3"/>
  <c r="M23" i="3" s="1"/>
  <c r="O23" i="3" s="1"/>
  <c r="N3" i="3"/>
  <c r="O7" i="3"/>
  <c r="L10" i="3"/>
  <c r="M10" i="3" s="1"/>
  <c r="N10" i="3"/>
  <c r="L24" i="3"/>
  <c r="M24" i="3" s="1"/>
  <c r="N24" i="3"/>
  <c r="L13" i="3"/>
  <c r="M13" i="3" s="1"/>
  <c r="O13" i="3" s="1"/>
  <c r="N13" i="3"/>
  <c r="L27" i="3"/>
  <c r="M27" i="3" s="1"/>
  <c r="N27" i="3"/>
  <c r="L14" i="3"/>
  <c r="M14" i="3" s="1"/>
  <c r="N14" i="3"/>
  <c r="L30" i="3"/>
  <c r="M30" i="3" s="1"/>
  <c r="O30" i="3" s="1"/>
  <c r="L31" i="3"/>
  <c r="M31" i="3" s="1"/>
  <c r="N31" i="3"/>
  <c r="L15" i="3"/>
  <c r="M15" i="3" s="1"/>
  <c r="N15" i="3"/>
  <c r="L16" i="3"/>
  <c r="M16" i="3" s="1"/>
  <c r="N16" i="3"/>
  <c r="L17" i="3"/>
  <c r="M17" i="3" s="1"/>
  <c r="N17" i="3"/>
  <c r="L32" i="3"/>
  <c r="M32" i="3" s="1"/>
  <c r="N32" i="3"/>
  <c r="L33" i="3"/>
  <c r="M33" i="3" s="1"/>
  <c r="N33" i="3"/>
  <c r="L34" i="3"/>
  <c r="M34" i="3" s="1"/>
  <c r="N34" i="3"/>
  <c r="L35" i="3"/>
  <c r="M35" i="3" s="1"/>
  <c r="N35" i="3"/>
  <c r="L18" i="3"/>
  <c r="M18" i="3" s="1"/>
  <c r="N18" i="3"/>
  <c r="L19" i="3"/>
  <c r="M19" i="3" s="1"/>
  <c r="N19" i="3"/>
  <c r="L36" i="3"/>
  <c r="M36" i="3" s="1"/>
  <c r="N36" i="3"/>
  <c r="L37" i="3"/>
  <c r="M37" i="3" s="1"/>
  <c r="N37" i="3"/>
  <c r="L38" i="3"/>
  <c r="M38" i="3" s="1"/>
  <c r="N38" i="3"/>
  <c r="L39" i="3"/>
  <c r="M39" i="3" s="1"/>
  <c r="N39" i="3"/>
  <c r="L40" i="3"/>
  <c r="M40" i="3" s="1"/>
  <c r="N40" i="3"/>
  <c r="L20" i="3"/>
  <c r="M20" i="3" s="1"/>
  <c r="N20" i="3"/>
  <c r="L41" i="3"/>
  <c r="M41" i="3" s="1"/>
  <c r="N41" i="3"/>
  <c r="L42" i="3"/>
  <c r="M42" i="3" s="1"/>
  <c r="N42" i="3"/>
  <c r="N22" i="3"/>
  <c r="L22" i="3"/>
  <c r="M22" i="3" s="1"/>
  <c r="O22" i="3" s="1"/>
  <c r="I103" i="3"/>
  <c r="K103" i="3" s="1"/>
  <c r="K87" i="3"/>
  <c r="K22" i="3"/>
  <c r="J111" i="3"/>
  <c r="K82" i="3"/>
  <c r="K91" i="3"/>
  <c r="K97" i="3"/>
  <c r="K86" i="3"/>
  <c r="K96" i="3"/>
  <c r="K85" i="3"/>
  <c r="K95" i="3"/>
  <c r="K84" i="3"/>
  <c r="K83" i="3"/>
  <c r="K94" i="3"/>
  <c r="K81" i="3"/>
  <c r="K92" i="3"/>
  <c r="K88" i="3"/>
  <c r="K89" i="3"/>
  <c r="K78" i="3"/>
  <c r="K90" i="3"/>
  <c r="K80" i="3"/>
  <c r="K79" i="3"/>
  <c r="K93" i="3"/>
  <c r="O3" i="3" l="1"/>
  <c r="O27" i="3"/>
  <c r="O94" i="3"/>
  <c r="O24" i="3"/>
  <c r="O33" i="3"/>
  <c r="O73" i="3"/>
  <c r="O51" i="3"/>
  <c r="O42" i="3"/>
  <c r="O37" i="3"/>
  <c r="O56" i="3"/>
  <c r="O16" i="3"/>
  <c r="O105" i="3"/>
  <c r="O18" i="3"/>
  <c r="O15" i="3"/>
  <c r="O9" i="3"/>
  <c r="O10" i="3"/>
  <c r="O65" i="3"/>
  <c r="O35" i="3"/>
  <c r="O38" i="3"/>
  <c r="O86" i="3"/>
  <c r="O14" i="3"/>
  <c r="O96" i="3"/>
  <c r="O40" i="3"/>
  <c r="O41" i="3"/>
  <c r="O36" i="3"/>
  <c r="O32" i="3"/>
  <c r="O4" i="3"/>
  <c r="O85" i="3"/>
  <c r="O39" i="3"/>
  <c r="O31" i="3"/>
  <c r="O95" i="3"/>
  <c r="O60" i="3"/>
  <c r="O34" i="3"/>
  <c r="O20" i="3"/>
  <c r="O19" i="3"/>
  <c r="O17" i="3"/>
  <c r="O21" i="3"/>
  <c r="O106" i="3"/>
  <c r="L103" i="3"/>
  <c r="M103" i="3" s="1"/>
  <c r="O103" i="3" s="1"/>
  <c r="K108" i="3"/>
  <c r="K71" i="3"/>
  <c r="K65" i="3"/>
  <c r="K63" i="3"/>
  <c r="K62" i="3"/>
  <c r="K74" i="3"/>
  <c r="K61" i="3"/>
  <c r="K60" i="3"/>
  <c r="K59" i="3"/>
  <c r="K58" i="3"/>
  <c r="K73" i="3"/>
  <c r="K106" i="3"/>
  <c r="K57" i="3"/>
  <c r="K56" i="3"/>
  <c r="K55" i="3"/>
  <c r="K54" i="3"/>
  <c r="K72" i="3"/>
  <c r="K70" i="3"/>
  <c r="K53" i="3"/>
  <c r="K52" i="3"/>
  <c r="K51" i="3"/>
  <c r="K69" i="3"/>
  <c r="K68" i="3"/>
  <c r="K105" i="3"/>
  <c r="K67" i="3"/>
  <c r="K49" i="3"/>
  <c r="K102" i="3"/>
  <c r="K101" i="3"/>
  <c r="K46" i="3"/>
  <c r="K66" i="3"/>
  <c r="K104" i="3"/>
  <c r="K48" i="3"/>
  <c r="K47" i="3"/>
  <c r="K64" i="3"/>
  <c r="K29" i="3"/>
  <c r="K107" i="3"/>
  <c r="K26" i="3"/>
  <c r="K25" i="3"/>
  <c r="K21" i="3"/>
  <c r="K12" i="3"/>
  <c r="K11" i="3"/>
  <c r="K9" i="3"/>
  <c r="K8" i="3"/>
  <c r="K6" i="3"/>
  <c r="K5" i="3"/>
  <c r="K4" i="3"/>
  <c r="K42" i="3"/>
  <c r="K41" i="3"/>
  <c r="K20" i="3"/>
  <c r="K40" i="3"/>
  <c r="K39" i="3"/>
  <c r="K38" i="3"/>
  <c r="K37" i="3"/>
  <c r="K36" i="3"/>
  <c r="K19" i="3"/>
  <c r="K18" i="3"/>
  <c r="K35" i="3"/>
  <c r="K34" i="3"/>
  <c r="K33" i="3"/>
  <c r="K32" i="3"/>
  <c r="K17" i="3"/>
  <c r="K16" i="3"/>
  <c r="K15" i="3"/>
  <c r="K31" i="3"/>
  <c r="K30" i="3"/>
  <c r="K14" i="3"/>
  <c r="K28" i="3"/>
  <c r="K27" i="3"/>
  <c r="K13" i="3"/>
  <c r="K24" i="3"/>
  <c r="K10" i="3"/>
  <c r="K3" i="3"/>
  <c r="K23" i="3"/>
  <c r="I50" i="3" l="1"/>
  <c r="L50" i="3" s="1"/>
  <c r="M50" i="3" s="1"/>
  <c r="M111" i="3" s="1"/>
  <c r="O50" i="3" l="1"/>
  <c r="O111" i="3" s="1"/>
  <c r="L111" i="3"/>
  <c r="K50" i="3"/>
  <c r="K111" i="3" s="1"/>
  <c r="I1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Petra Cornelisse</author>
  </authors>
  <commentList>
    <comment ref="H3" authorId="0" shapeId="0" xr:uid="{27FAACC6-BBC5-4354-9CB8-E86F6788A9C9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4" authorId="0" shapeId="0" xr:uid="{456D9ED1-F3B5-48D5-8BD7-AD601D76BD5B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5" authorId="0" shapeId="0" xr:uid="{925674DA-9D79-44D2-BBD6-6432C893E0D7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7" authorId="0" shapeId="0" xr:uid="{26E630B8-8346-4E0C-9C84-06CCD59349E8}">
      <text>
        <r>
          <rPr>
            <sz val="9"/>
            <color indexed="81"/>
            <rFont val="Tahoma"/>
            <family val="2"/>
          </rPr>
          <t>rapport incl. BTW en fundering</t>
        </r>
      </text>
    </comment>
    <comment ref="H8" authorId="0" shapeId="0" xr:uid="{C2ACDB15-745C-466C-806F-083C92C1D906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9" authorId="0" shapeId="0" xr:uid="{E5FFFA73-BF13-4341-AE4A-DAF0359DEBD7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10" authorId="0" shapeId="0" xr:uid="{8EF5B773-30C6-4561-92D5-E59309596BE3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11" authorId="0" shapeId="0" xr:uid="{CE6A1C8E-C277-467C-8333-BED94300E57D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12" authorId="0" shapeId="0" xr:uid="{4CB5CCAA-D755-44B1-8770-F09AD91F0A74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13" authorId="0" shapeId="0" xr:uid="{9B5AEFFE-C617-451B-803C-C138E99D138D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14" authorId="0" shapeId="0" xr:uid="{7516DFE6-9DF5-4CFE-AE46-5AEC900BBD47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15" authorId="0" shapeId="0" xr:uid="{43BD83DB-47A2-47AB-9AD1-E27F1C693536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16" authorId="0" shapeId="0" xr:uid="{2CECDE0F-2BC6-4B61-B939-F8A127E14B40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17" authorId="0" shapeId="0" xr:uid="{47D6ADD2-AC4F-41B9-9485-17C83DCA6CB3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18" authorId="0" shapeId="0" xr:uid="{BFD9FEB6-1C31-4AD7-8095-CC0A7FFE8E97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19" authorId="0" shapeId="0" xr:uid="{63F85DBE-6DFC-47C6-87C1-072CB5DF8FB4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20" authorId="0" shapeId="0" xr:uid="{1638D814-2715-4ECF-826E-C0EB2C6DAC05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21" authorId="0" shapeId="0" xr:uid="{A018925B-67B2-48EF-A2E7-981AB3C2692F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22" authorId="0" shapeId="0" xr:uid="{23FE1A4F-5877-4D02-B110-CC1CEBC2F366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23" authorId="0" shapeId="0" xr:uid="{C4734F02-4B5E-4C11-A61D-B27E64C04049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24" authorId="0" shapeId="0" xr:uid="{6171795B-E4B7-4EA9-8F30-31734C2D2140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25" authorId="0" shapeId="0" xr:uid="{C94522AD-A3F1-44D9-A7DC-93481A497714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26" authorId="0" shapeId="0" xr:uid="{983DCA50-80CB-4620-BB22-D67D595167F2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27" authorId="0" shapeId="0" xr:uid="{2A50BC13-BA5B-4601-8C2E-4B34527D31CF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28" authorId="0" shapeId="0" xr:uid="{172C6F57-EB00-4B10-A9C7-E419A8BA406C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29" authorId="0" shapeId="0" xr:uid="{4F2E31FB-DF4B-4F13-9A33-7CA1909356A7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30" authorId="0" shapeId="0" xr:uid="{76F3A6D0-4ACF-4C74-9591-E6278B86B70E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31" authorId="0" shapeId="0" xr:uid="{962E7ADA-1A56-40A1-B023-6DBC45519179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32" authorId="0" shapeId="0" xr:uid="{BCB14612-FADD-4A58-94EF-1F0C6D428ED6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33" authorId="0" shapeId="0" xr:uid="{61E0A5DE-C59F-43CA-BAD2-44D42BA95C4B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34" authorId="0" shapeId="0" xr:uid="{47A36B00-9525-4FBA-917A-1CD9914B044A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35" authorId="0" shapeId="0" xr:uid="{9AC3F84B-7BA9-4B4D-9B24-AE84FB03C024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37" authorId="0" shapeId="0" xr:uid="{F939105C-33AB-4314-B15A-2B37EAE38FE3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38" authorId="0" shapeId="0" xr:uid="{D9B03C5E-6B9B-453D-826C-7BB00A8C2072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39" authorId="0" shapeId="0" xr:uid="{2605C319-E13E-41A4-BA55-C9A451BF20B6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40" authorId="0" shapeId="0" xr:uid="{F5D5675E-43BE-4286-9953-8620B66AE9E4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41" authorId="0" shapeId="0" xr:uid="{2B66D9B9-22CF-4FBC-83D8-7224EAF1DBD6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42" authorId="0" shapeId="0" xr:uid="{0F694563-3A40-4085-9080-DABC72386365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N43" authorId="0" shapeId="0" xr:uid="{A1DDEF6E-7172-48E6-BFE5-7D66CA3D4B03}">
      <text>
        <r>
          <rPr>
            <sz val="9"/>
            <color indexed="81"/>
            <rFont val="Tahoma"/>
            <family val="2"/>
          </rPr>
          <t>school € 380.000,-
kinderdagverblijf € 135.000,-</t>
        </r>
      </text>
    </comment>
    <comment ref="H46" authorId="0" shapeId="0" xr:uid="{C4ECE87C-E578-462F-A88D-6C9C0EFA7CB6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47" authorId="0" shapeId="0" xr:uid="{8258C2EF-09A3-4B41-8AA0-8E40920ED197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48" authorId="0" shapeId="0" xr:uid="{14941276-3D9E-45FD-980B-49ED925831FF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49" authorId="0" shapeId="0" xr:uid="{4C3918EE-57B0-48EA-B3B4-6137A87F3392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50" authorId="0" shapeId="0" xr:uid="{3970A7EC-1244-404B-9C4E-A6784DFE935D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51" authorId="0" shapeId="0" xr:uid="{2C752018-D4B9-4B6E-9649-CF81634A5AB8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52" authorId="0" shapeId="0" xr:uid="{0C4BCFDF-6FB8-436D-BA5A-E5A636BDAF3C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53" authorId="0" shapeId="0" xr:uid="{E51E6A37-5AB6-4063-BF77-0739F8D8ED24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54" authorId="0" shapeId="0" xr:uid="{BA53844C-1979-4361-A9F1-C0E348C91D44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55" authorId="0" shapeId="0" xr:uid="{3B4C13F7-2D56-404B-97CD-6BCECA17431B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56" authorId="0" shapeId="0" xr:uid="{B06A90FB-AAF6-463F-B500-6B19CF7677E5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57" authorId="0" shapeId="0" xr:uid="{F805957E-6CEE-40F6-A0EA-F246D2C42D7C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59" authorId="0" shapeId="0" xr:uid="{F522442F-933A-44AA-939C-6761C70F1CFC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60" authorId="0" shapeId="0" xr:uid="{61EB23C0-48E1-4297-B9F4-E467DC6E9834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63" authorId="0" shapeId="0" xr:uid="{5367C12A-058F-4CCC-9932-73654536CC54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64" authorId="0" shapeId="0" xr:uid="{15728014-A186-440D-AD60-60E999F22CBC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65" authorId="0" shapeId="0" xr:uid="{B045F923-532D-4FA3-9561-2E900A85DBF9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66" authorId="0" shapeId="0" xr:uid="{13E85C38-6C16-452B-A0FE-841D1E67ED9B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67" authorId="0" shapeId="0" xr:uid="{27F8886D-859C-462C-A251-0B2D05E8E0B5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68" authorId="0" shapeId="0" xr:uid="{B16792B5-4C7B-4E99-AC83-7BFA4D234CA0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70" authorId="0" shapeId="0" xr:uid="{D7AF1837-0CF2-495F-9495-9F3ABDD49480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72" authorId="0" shapeId="0" xr:uid="{8E210128-C352-4C42-9E81-AD3875FAC295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73" authorId="0" shapeId="0" xr:uid="{52BE1E0B-497E-40CC-92B9-AFCBEC39ACA9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74" authorId="0" shapeId="0" xr:uid="{43D39F82-9647-4BF3-9031-370194B9CCFA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78" authorId="0" shapeId="0" xr:uid="{BF50BB80-4571-4689-B6BF-E8F6F6685E26}">
      <text>
        <r>
          <rPr>
            <sz val="9"/>
            <color indexed="81"/>
            <rFont val="Tahoma"/>
            <family val="2"/>
          </rPr>
          <t>vs gebouwen en inventaris excl. BTW</t>
        </r>
      </text>
    </comment>
    <comment ref="H79" authorId="0" shapeId="0" xr:uid="{F1112CAD-55D9-40A1-9EA7-37A45608A620}">
      <text>
        <r>
          <rPr>
            <sz val="9"/>
            <color indexed="81"/>
            <rFont val="Tahoma"/>
            <family val="2"/>
          </rPr>
          <t>vs gebouwen en inventaris excl. BTW</t>
        </r>
      </text>
    </comment>
    <comment ref="H80" authorId="0" shapeId="0" xr:uid="{5945C408-4BB1-430E-B3CB-7B042BCE90CA}">
      <text>
        <r>
          <rPr>
            <sz val="9"/>
            <color indexed="81"/>
            <rFont val="Tahoma"/>
            <family val="2"/>
          </rPr>
          <t>vs gebouwen en inventaris excl. BTW</t>
        </r>
      </text>
    </comment>
    <comment ref="H81" authorId="0" shapeId="0" xr:uid="{30910422-A2EB-491D-A8CD-6F98F078E237}">
      <text>
        <r>
          <rPr>
            <sz val="9"/>
            <color indexed="81"/>
            <rFont val="Tahoma"/>
            <family val="2"/>
          </rPr>
          <t>vs gebouwen en inventaris excl. BTW</t>
        </r>
      </text>
    </comment>
    <comment ref="H82" authorId="0" shapeId="0" xr:uid="{3B8E98E7-2494-4EF5-8AEA-7087A6AE4FC1}">
      <text>
        <r>
          <rPr>
            <sz val="9"/>
            <color indexed="81"/>
            <rFont val="Tahoma"/>
            <family val="2"/>
          </rPr>
          <t>vs gebouwen en inventaris excl. BTW</t>
        </r>
      </text>
    </comment>
    <comment ref="H83" authorId="0" shapeId="0" xr:uid="{D33CC9B5-93E9-483B-B87E-09FE8A5AFE33}">
      <text>
        <r>
          <rPr>
            <sz val="9"/>
            <color indexed="81"/>
            <rFont val="Tahoma"/>
            <family val="2"/>
          </rPr>
          <t>vs gebouwen en inventaris excl. BTW</t>
        </r>
      </text>
    </comment>
    <comment ref="H84" authorId="0" shapeId="0" xr:uid="{280016D2-A2C0-4DD8-A962-0C08B587BC84}">
      <text>
        <r>
          <rPr>
            <sz val="9"/>
            <color indexed="81"/>
            <rFont val="Tahoma"/>
            <family val="2"/>
          </rPr>
          <t>vs gebouwen en inventaris excl. BTW</t>
        </r>
      </text>
    </comment>
    <comment ref="H85" authorId="0" shapeId="0" xr:uid="{52BA85E0-813C-479A-87E7-46B93F1C7A14}">
      <text>
        <r>
          <rPr>
            <sz val="9"/>
            <color indexed="81"/>
            <rFont val="Tahoma"/>
            <family val="2"/>
          </rPr>
          <t>vs gebouwen en inventaris excl. BTW</t>
        </r>
      </text>
    </comment>
    <comment ref="H86" authorId="0" shapeId="0" xr:uid="{E40A5093-238D-4BAE-96C7-B0D8AB13D4B8}">
      <text>
        <r>
          <rPr>
            <sz val="9"/>
            <color indexed="81"/>
            <rFont val="Tahoma"/>
            <family val="2"/>
          </rPr>
          <t>vs gebouwen en inventaris excl. BTW</t>
        </r>
      </text>
    </comment>
    <comment ref="H87" authorId="0" shapeId="0" xr:uid="{DFAF2B0F-79F2-4B97-A6C8-B9BDAA9A0418}">
      <text>
        <r>
          <rPr>
            <sz val="9"/>
            <color indexed="81"/>
            <rFont val="Tahoma"/>
            <family val="2"/>
          </rPr>
          <t>vs gebouwen en inventaris excl. BTW</t>
        </r>
      </text>
    </comment>
    <comment ref="H88" authorId="0" shapeId="0" xr:uid="{75A9D8DE-ED48-448B-84F0-EDACD306F7B1}">
      <text>
        <r>
          <rPr>
            <sz val="9"/>
            <color indexed="81"/>
            <rFont val="Tahoma"/>
            <family val="2"/>
          </rPr>
          <t>vs gebouwen en inventaris excl. BTW</t>
        </r>
      </text>
    </comment>
    <comment ref="H89" authorId="0" shapeId="0" xr:uid="{34242B04-8553-4516-A0AC-C9055D125102}">
      <text>
        <r>
          <rPr>
            <sz val="9"/>
            <color indexed="81"/>
            <rFont val="Tahoma"/>
            <family val="2"/>
          </rPr>
          <t>vs gebouwen en inventaris excl. BTW</t>
        </r>
      </text>
    </comment>
    <comment ref="H90" authorId="0" shapeId="0" xr:uid="{DDF5B7C0-7EC5-427E-8801-1B2532C1A3C7}">
      <text>
        <r>
          <rPr>
            <sz val="9"/>
            <color indexed="81"/>
            <rFont val="Tahoma"/>
            <family val="2"/>
          </rPr>
          <t>vs gebouwen en inventaris excl. BTW</t>
        </r>
      </text>
    </comment>
    <comment ref="H91" authorId="0" shapeId="0" xr:uid="{D665E016-AA00-45E6-969C-2A0A538AABD3}">
      <text>
        <r>
          <rPr>
            <sz val="9"/>
            <color indexed="81"/>
            <rFont val="Tahoma"/>
            <family val="2"/>
          </rPr>
          <t>vs gebouwen en inventaris excl. BTW</t>
        </r>
      </text>
    </comment>
    <comment ref="H92" authorId="0" shapeId="0" xr:uid="{9EC3D228-C26B-49B1-A5D6-9E16721C2A1D}">
      <text>
        <r>
          <rPr>
            <sz val="9"/>
            <color indexed="81"/>
            <rFont val="Tahoma"/>
            <family val="2"/>
          </rPr>
          <t>vs gebouwen en inventaris excl. BTW</t>
        </r>
      </text>
    </comment>
    <comment ref="H93" authorId="0" shapeId="0" xr:uid="{F3B7C493-FFA2-4FDA-8CB3-F8091409A8E3}">
      <text>
        <r>
          <rPr>
            <sz val="9"/>
            <color indexed="81"/>
            <rFont val="Tahoma"/>
            <family val="2"/>
          </rPr>
          <t>vs gebouwen en inventaris excl. BTW</t>
        </r>
      </text>
    </comment>
    <comment ref="H94" authorId="0" shapeId="0" xr:uid="{B63A00AF-1B8C-4041-9927-5F8BE6AC8487}">
      <text>
        <r>
          <rPr>
            <sz val="9"/>
            <color indexed="81"/>
            <rFont val="Tahoma"/>
            <family val="2"/>
          </rPr>
          <t>vs gebouwen en inventaris excl. BTW</t>
        </r>
      </text>
    </comment>
    <comment ref="H95" authorId="0" shapeId="0" xr:uid="{564A982D-A538-4360-8A9F-4B2F504ED1DC}">
      <text>
        <r>
          <rPr>
            <sz val="9"/>
            <color indexed="81"/>
            <rFont val="Tahoma"/>
            <family val="2"/>
          </rPr>
          <t>vs gebouwen en inventaris excl. BTW</t>
        </r>
      </text>
    </comment>
    <comment ref="H96" authorId="0" shapeId="0" xr:uid="{1446DEBC-2160-4069-92AC-63D7C570FD9C}">
      <text>
        <r>
          <rPr>
            <sz val="9"/>
            <color indexed="81"/>
            <rFont val="Tahoma"/>
            <family val="2"/>
          </rPr>
          <t>vs gebouwen en inventaris excl. BTW</t>
        </r>
      </text>
    </comment>
    <comment ref="H97" authorId="0" shapeId="0" xr:uid="{1E2B8C85-9C16-4A25-8255-485A350B5E82}">
      <text>
        <r>
          <rPr>
            <sz val="9"/>
            <color indexed="81"/>
            <rFont val="Tahoma"/>
            <family val="2"/>
          </rPr>
          <t>vs gebouwen en inventaris excl. BTW</t>
        </r>
      </text>
    </comment>
    <comment ref="H101" authorId="0" shapeId="0" xr:uid="{963B1135-12AF-4D6F-9EC3-8CD0DC76A130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102" authorId="0" shapeId="0" xr:uid="{45E109A2-D57F-40BD-97B0-63450DCAFA4C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103" authorId="0" shapeId="0" xr:uid="{C042230F-4286-414E-8747-2B1F020D17B9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104" authorId="0" shapeId="0" xr:uid="{ACFC3C5A-1ADD-4FAB-98AD-6916BFF4490B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105" authorId="0" shapeId="0" xr:uid="{3D704B97-D69F-4737-BF2E-9B57056DCB96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106" authorId="0" shapeId="0" xr:uid="{C093BD82-AF40-40F9-8218-A0BAA9C72B18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  <comment ref="H107" authorId="0" shapeId="0" xr:uid="{34AFC837-6230-4A41-8AD0-15127B3A1F01}">
      <text>
        <r>
          <rPr>
            <sz val="9"/>
            <color indexed="81"/>
            <rFont val="Tahoma"/>
            <family val="2"/>
          </rPr>
          <t>VS gebouwen aangepast naar incl. BTW</t>
        </r>
      </text>
    </comment>
  </commentList>
</comments>
</file>

<file path=xl/sharedStrings.xml><?xml version="1.0" encoding="utf-8"?>
<sst xmlns="http://schemas.openxmlformats.org/spreadsheetml/2006/main" count="1386" uniqueCount="373">
  <si>
    <t>Herenstraat 77  (Parkweg)</t>
  </si>
  <si>
    <t>Adres</t>
  </si>
  <si>
    <t>Risico object</t>
  </si>
  <si>
    <t>Herenstraat 42</t>
  </si>
  <si>
    <t>Swaensteijn / raadhuis</t>
  </si>
  <si>
    <t>Ambtenarenhuisvesting</t>
  </si>
  <si>
    <t>Einddorpstraat 18</t>
  </si>
  <si>
    <t>kantoor/kantine/garage</t>
  </si>
  <si>
    <t>Huisvesting Buitendienst</t>
  </si>
  <si>
    <t>Veurse Achterweg 14</t>
  </si>
  <si>
    <t>Jeugd/ vereniging</t>
  </si>
  <si>
    <t>Kastelenring 112-114</t>
  </si>
  <si>
    <t>Van Santhorst 1-3</t>
  </si>
  <si>
    <t>Gymlokaal</t>
  </si>
  <si>
    <t>Leenkamp 11</t>
  </si>
  <si>
    <t>rioolgemaal</t>
  </si>
  <si>
    <t>Oude Raadhuisstraat</t>
  </si>
  <si>
    <t>De Ruyterstraat</t>
  </si>
  <si>
    <t>De Horre 1</t>
  </si>
  <si>
    <t>Wijkgebouw</t>
  </si>
  <si>
    <t>Piet Heinstraat 39</t>
  </si>
  <si>
    <t>Fransstraat 16</t>
  </si>
  <si>
    <t>Elzendreef 10</t>
  </si>
  <si>
    <t>Wijkvereniging Essesteijn</t>
  </si>
  <si>
    <t>Fonteijnenburglaan 9/11</t>
  </si>
  <si>
    <t>Rodelaan 64 (begraaf)</t>
  </si>
  <si>
    <t xml:space="preserve">Parkweg 105 </t>
  </si>
  <si>
    <t>uitvaartcentrum</t>
  </si>
  <si>
    <t>Noorthey (uitvaartcentrum)</t>
  </si>
  <si>
    <t>Damlaan 44</t>
  </si>
  <si>
    <t>Essepad 3</t>
  </si>
  <si>
    <t>molen "De Vlieger" museum</t>
  </si>
  <si>
    <t>Fluitpolderplein 3</t>
  </si>
  <si>
    <t>Sport/ horeca</t>
  </si>
  <si>
    <t>Klaverblad 13</t>
  </si>
  <si>
    <t>Sporthal</t>
  </si>
  <si>
    <t>Clubgebouw Tennispark/ woning</t>
  </si>
  <si>
    <t>Elzendreef 16</t>
  </si>
  <si>
    <t>dienstwoning</t>
  </si>
  <si>
    <t>Veurselaan 103</t>
  </si>
  <si>
    <t>Essepad 1</t>
  </si>
  <si>
    <t>molenaarswoning</t>
  </si>
  <si>
    <t>Van Alphenstraat 63</t>
  </si>
  <si>
    <t>bedrijfsverzamelgeb. Alpha</t>
  </si>
  <si>
    <t>Dobbelaan 9</t>
  </si>
  <si>
    <t>Valkhof 67</t>
  </si>
  <si>
    <t>Van Lodensteijnstraat 6</t>
  </si>
  <si>
    <t>De Parachute</t>
  </si>
  <si>
    <t>Van Deventerlaan 16</t>
  </si>
  <si>
    <t>Prof.Casimirschool</t>
  </si>
  <si>
    <t>Elzendreef 4</t>
  </si>
  <si>
    <t>Vijverhof 7</t>
  </si>
  <si>
    <t>Basisschool De Vijverhof</t>
  </si>
  <si>
    <t>Heeswijkstraat 2</t>
  </si>
  <si>
    <t>Basisschool Pius X</t>
  </si>
  <si>
    <t>Basisschool De Lusthof</t>
  </si>
  <si>
    <t>Wijkerlaan 10</t>
  </si>
  <si>
    <t>Montessoristraat 1</t>
  </si>
  <si>
    <t>Basisschool Nieuw Vreugd &amp; Rust</t>
  </si>
  <si>
    <t>Spinozalaan 175</t>
  </si>
  <si>
    <t>Basisschool De Driemaster</t>
  </si>
  <si>
    <t>Paradijsstraat 51</t>
  </si>
  <si>
    <t>School (Emmaus)</t>
  </si>
  <si>
    <t>Tuyll van Serooskerkenstraat 2</t>
  </si>
  <si>
    <t>Loolaan 125</t>
  </si>
  <si>
    <t>Aart van der Leeuwkade 14</t>
  </si>
  <si>
    <t>St.Maartenscollege</t>
  </si>
  <si>
    <t>SCO Corbulo College</t>
  </si>
  <si>
    <t>Dobbelaan 2</t>
  </si>
  <si>
    <t>Ultramarijnhof 8</t>
  </si>
  <si>
    <t>Elzendreef 8</t>
  </si>
  <si>
    <t>Rietpolderweg 7</t>
  </si>
  <si>
    <t>Reddingsbrigade</t>
  </si>
  <si>
    <t>Sportparkweg 2</t>
  </si>
  <si>
    <t>Van Horvettestraat 3</t>
  </si>
  <si>
    <t>Veurs College Voorburg</t>
  </si>
  <si>
    <t>werkpl./loods/kantine plants.</t>
  </si>
  <si>
    <t>Fluitpolderplein 1</t>
  </si>
  <si>
    <t>TOTAAL</t>
  </si>
  <si>
    <t>Raadhuisplein 1</t>
  </si>
  <si>
    <t>Koningin Wilhelminalaan 2</t>
  </si>
  <si>
    <t>De Haar 200</t>
  </si>
  <si>
    <t>Muziekkoepel</t>
  </si>
  <si>
    <t>bibliotheek + kantoor</t>
  </si>
  <si>
    <t>Vliegerlaan 2-4</t>
  </si>
  <si>
    <t>Bouwkundige werken, horeca, sporthal- en zwembadinventaris</t>
  </si>
  <si>
    <t>Leenkamp 13-15</t>
  </si>
  <si>
    <t>Prinsenhof 4</t>
  </si>
  <si>
    <t>Leenkamp 7-9  *</t>
  </si>
  <si>
    <t>Kolfschotenlaan 5</t>
  </si>
  <si>
    <t>Dobbelaan 4</t>
  </si>
  <si>
    <t>DAK kinderopvang</t>
  </si>
  <si>
    <t>rioolgemaal inclusief de Vuurbaak (EHBO)</t>
  </si>
  <si>
    <t>Park Leeuwenbergh</t>
  </si>
  <si>
    <t>Oosteinde 12</t>
  </si>
  <si>
    <t>Park Oosteinde</t>
  </si>
  <si>
    <t>Herenstraat t.o. 1</t>
  </si>
  <si>
    <t>Openbaar toilet</t>
  </si>
  <si>
    <t>Mauvelaan 9</t>
  </si>
  <si>
    <t>paardrijclub Hestar</t>
  </si>
  <si>
    <t>Nieuwstraat 2</t>
  </si>
  <si>
    <t>Carillon Oude Kerk</t>
  </si>
  <si>
    <t>Elzendreef 18+20</t>
  </si>
  <si>
    <t>Basisschool Essesteijn (3 in 1 pand)</t>
  </si>
  <si>
    <t>Elzendreef 6 B</t>
  </si>
  <si>
    <t>School (Maria Bernadette) (2 in 1 pand)</t>
  </si>
  <si>
    <t>Zustersdijk 18</t>
  </si>
  <si>
    <t>Groene Zoom 4 en 6</t>
  </si>
  <si>
    <t>Groene Zoom 17</t>
  </si>
  <si>
    <t>Groene Zoom 15</t>
  </si>
  <si>
    <t>Tuinenlaan 6</t>
  </si>
  <si>
    <t>Montessoristraat 1A</t>
  </si>
  <si>
    <t>Rijnlandstraat 159</t>
  </si>
  <si>
    <t>kinderopvang aanbouw</t>
  </si>
  <si>
    <t>toiletgebouw volkstuindersver</t>
  </si>
  <si>
    <t>Leenkamp 11A</t>
  </si>
  <si>
    <t>kleedgebouw VEO/EHC (nieuwbouw 2003)</t>
  </si>
  <si>
    <t>Aart van der Leeuwkade 1</t>
  </si>
  <si>
    <t>Bouwlustweg 4</t>
  </si>
  <si>
    <t>Schakenbosch College</t>
  </si>
  <si>
    <t>Lusthofstraat 7-13</t>
  </si>
  <si>
    <t>Wisselschool t.b.v. renovaties</t>
  </si>
  <si>
    <t>Postcode</t>
  </si>
  <si>
    <t>Plaats</t>
  </si>
  <si>
    <t>2274 KX</t>
  </si>
  <si>
    <t>Voorburg</t>
  </si>
  <si>
    <t>2262 EC</t>
  </si>
  <si>
    <t>Leidschendam</t>
  </si>
  <si>
    <t>2262 EB</t>
  </si>
  <si>
    <t>2265 AP</t>
  </si>
  <si>
    <t>2261 ZB</t>
  </si>
  <si>
    <t>2266 CN</t>
  </si>
  <si>
    <t>2266 HH</t>
  </si>
  <si>
    <t>2273 CS</t>
  </si>
  <si>
    <t>2262 EA</t>
  </si>
  <si>
    <t>2266 HA</t>
  </si>
  <si>
    <t>Stompwijk</t>
  </si>
  <si>
    <t>2271 VT</t>
  </si>
  <si>
    <t>2272 EB</t>
  </si>
  <si>
    <t>2272 JS</t>
  </si>
  <si>
    <t>2262 ED</t>
  </si>
  <si>
    <t>2275 CZ</t>
  </si>
  <si>
    <t>2274 AX</t>
  </si>
  <si>
    <t>2491 EJ</t>
  </si>
  <si>
    <t>Den Haag</t>
  </si>
  <si>
    <t>2491 EH</t>
  </si>
  <si>
    <t>2261 EV</t>
  </si>
  <si>
    <t>2275 EE</t>
  </si>
  <si>
    <t>2271 CA</t>
  </si>
  <si>
    <t>2271 CC</t>
  </si>
  <si>
    <t>2271 CH</t>
  </si>
  <si>
    <t>2271 CK</t>
  </si>
  <si>
    <t>2261 HD</t>
  </si>
  <si>
    <t>2266 JK</t>
  </si>
  <si>
    <t>2262 EZ</t>
  </si>
  <si>
    <t>2273 JG</t>
  </si>
  <si>
    <t>2274 JL</t>
  </si>
  <si>
    <t>2264 BM</t>
  </si>
  <si>
    <t>2264 KW</t>
  </si>
  <si>
    <t>2271 TM</t>
  </si>
  <si>
    <t>2271 KV</t>
  </si>
  <si>
    <t>2264 AJ</t>
  </si>
  <si>
    <t>2273 AX</t>
  </si>
  <si>
    <t>2266 AD</t>
  </si>
  <si>
    <t>2271 EH</t>
  </si>
  <si>
    <t>2266 CK</t>
  </si>
  <si>
    <t>2266 AP</t>
  </si>
  <si>
    <t>2275 EK</t>
  </si>
  <si>
    <t>2267 BM</t>
  </si>
  <si>
    <t>2271 AG</t>
  </si>
  <si>
    <t>2266 KN</t>
  </si>
  <si>
    <t>2263 VJ</t>
  </si>
  <si>
    <t>2263 EV</t>
  </si>
  <si>
    <t>2264 BP</t>
  </si>
  <si>
    <t>2266 BM</t>
  </si>
  <si>
    <t>2265 WB</t>
  </si>
  <si>
    <t>2272 BB</t>
  </si>
  <si>
    <t>2264 TK</t>
  </si>
  <si>
    <t>2264 TA</t>
  </si>
  <si>
    <t>2273 XG</t>
  </si>
  <si>
    <t>2263 SX</t>
  </si>
  <si>
    <t>2261 HC</t>
  </si>
  <si>
    <t>2273 CB</t>
  </si>
  <si>
    <t>2272 JR</t>
  </si>
  <si>
    <t>2261 HS</t>
  </si>
  <si>
    <t>2274 NC</t>
  </si>
  <si>
    <t>2271 TX</t>
  </si>
  <si>
    <t>2274 JW</t>
  </si>
  <si>
    <t>2274 TZ</t>
  </si>
  <si>
    <t>2266 HP</t>
  </si>
  <si>
    <t>2264 SG</t>
  </si>
  <si>
    <t>2272 AT</t>
  </si>
  <si>
    <t>2271 GN</t>
  </si>
  <si>
    <t>2273 BV</t>
  </si>
  <si>
    <t>2271 EP</t>
  </si>
  <si>
    <t>2266 EW</t>
  </si>
  <si>
    <t>2271 SJ</t>
  </si>
  <si>
    <t>Van Ruysdaellaan 3b-3c</t>
  </si>
  <si>
    <t>Van Ruysdaellaan 91</t>
  </si>
  <si>
    <t>Van Ruysdaellaan 93</t>
  </si>
  <si>
    <t>Einddorpstraat 20</t>
  </si>
  <si>
    <t>Groene Zoom 2</t>
  </si>
  <si>
    <t>kinderboerderij Essensteijn</t>
  </si>
  <si>
    <t>Schoolgebouw</t>
  </si>
  <si>
    <t>Kantoor deels monumentaal</t>
  </si>
  <si>
    <t>Herenstraat 72/74/76</t>
  </si>
  <si>
    <t>Schoolgebouw Panta Rhei</t>
  </si>
  <si>
    <t>Gymnasium Novum</t>
  </si>
  <si>
    <t>Burgemeester Sweenslaan 2-4</t>
  </si>
  <si>
    <t>Burgemeester Sweenslaan 6</t>
  </si>
  <si>
    <t>De Wegwijzer</t>
  </si>
  <si>
    <t>Peuteropvang Vlietkinderen Piggelmee</t>
  </si>
  <si>
    <t>Jongerenlokatie Sport en Welzijn</t>
  </si>
  <si>
    <t>School De Margriet</t>
  </si>
  <si>
    <t>Sporthal + kantine sporthal Essesteijn</t>
  </si>
  <si>
    <t>KIJK Peuterhoek Pino</t>
  </si>
  <si>
    <t>Zwembad</t>
  </si>
  <si>
    <t>Sporthallen De tas en De Bocht / horeca</t>
  </si>
  <si>
    <t>s Gravendreefcollege</t>
  </si>
  <si>
    <t>Fluitpolderplein 9</t>
  </si>
  <si>
    <t>Gruttolaan 17A</t>
  </si>
  <si>
    <t>Buiten gebruik.</t>
  </si>
  <si>
    <t>112: Wijkvereniging Nieuw Duyvenvoorde
114: Sportstudio</t>
  </si>
  <si>
    <t>Multifunctioneel gebouw</t>
  </si>
  <si>
    <t>Peuterspeelzaal/naschoolse opvang Vlietkinderen</t>
  </si>
  <si>
    <t>Basisschool De Tandem</t>
  </si>
  <si>
    <t>Scholengemeenschap Dalton Voorburg</t>
  </si>
  <si>
    <t>Garage / opslag / werkruimte</t>
  </si>
  <si>
    <t>Kinderboerderij Vreugd en rust</t>
  </si>
  <si>
    <t>Oranje Nassaustraat 1B</t>
  </si>
  <si>
    <t>De Oude Bleijk 2</t>
  </si>
  <si>
    <t>De Oude Bleijk 4</t>
  </si>
  <si>
    <t>Groen van Prinstererschool</t>
  </si>
  <si>
    <t>Prinses Carolinalaan 1</t>
  </si>
  <si>
    <t>De Vliethorst</t>
  </si>
  <si>
    <t>Basisschool De Zonnewijzer</t>
  </si>
  <si>
    <t>aula en kantoor</t>
  </si>
  <si>
    <t>Kon. Julianaweg 44</t>
  </si>
  <si>
    <t>Kon. Julianalaan 257</t>
  </si>
  <si>
    <t>getaxeerd</t>
  </si>
  <si>
    <t>Clubhuis VV Wilhelmus &amp; tribune</t>
  </si>
  <si>
    <t>Multifuncioneel gebouw Sport en Welzijn</t>
  </si>
  <si>
    <t>Delflandlaan 6</t>
  </si>
  <si>
    <t>Kulturhus</t>
  </si>
  <si>
    <t>Marcellus Emantslaan 2A</t>
  </si>
  <si>
    <t>sporthal</t>
  </si>
  <si>
    <t xml:space="preserve">2274 KX </t>
  </si>
  <si>
    <t>Fluitpolderplein 12</t>
  </si>
  <si>
    <t>Veursestraatweg 300</t>
  </si>
  <si>
    <t>Schuur</t>
  </si>
  <si>
    <t>2265 CM</t>
  </si>
  <si>
    <t>De Haar 200 A en B</t>
  </si>
  <si>
    <t>Kinderdagverblijf en basisschool IKC de Trampoline</t>
  </si>
  <si>
    <t>Theater Camuz</t>
  </si>
  <si>
    <t>4&amp;5</t>
  </si>
  <si>
    <t>d1</t>
  </si>
  <si>
    <t>d2</t>
  </si>
  <si>
    <t>d4</t>
  </si>
  <si>
    <t>d3</t>
  </si>
  <si>
    <t>v1</t>
  </si>
  <si>
    <t>v2</t>
  </si>
  <si>
    <t>v5</t>
  </si>
  <si>
    <t>v3</t>
  </si>
  <si>
    <t>v7</t>
  </si>
  <si>
    <t>v9</t>
  </si>
  <si>
    <t>v4</t>
  </si>
  <si>
    <t>v6</t>
  </si>
  <si>
    <t>v8</t>
  </si>
  <si>
    <t>v10</t>
  </si>
  <si>
    <t>v11</t>
  </si>
  <si>
    <t>v16</t>
  </si>
  <si>
    <t>v12</t>
  </si>
  <si>
    <t>v21</t>
  </si>
  <si>
    <t>v13</t>
  </si>
  <si>
    <t>v14</t>
  </si>
  <si>
    <t>v17</t>
  </si>
  <si>
    <t>v18</t>
  </si>
  <si>
    <t>v19</t>
  </si>
  <si>
    <t>v20</t>
  </si>
  <si>
    <t>v22</t>
  </si>
  <si>
    <t>v28</t>
  </si>
  <si>
    <t>v23</t>
  </si>
  <si>
    <t>v24</t>
  </si>
  <si>
    <t>v27</t>
  </si>
  <si>
    <t>v25</t>
  </si>
  <si>
    <t>v26</t>
  </si>
  <si>
    <t>v29</t>
  </si>
  <si>
    <t>v30</t>
  </si>
  <si>
    <t>v31</t>
  </si>
  <si>
    <t>v32</t>
  </si>
  <si>
    <t>v33</t>
  </si>
  <si>
    <t>v34</t>
  </si>
  <si>
    <t>v35</t>
  </si>
  <si>
    <t>v36</t>
  </si>
  <si>
    <t>v37</t>
  </si>
  <si>
    <t>v38</t>
  </si>
  <si>
    <t>v39</t>
  </si>
  <si>
    <t>v40</t>
  </si>
  <si>
    <t>nvt</t>
  </si>
  <si>
    <t>Leegstandsbeheer</t>
  </si>
  <si>
    <t>Doctor van Noortstraat 92</t>
  </si>
  <si>
    <t>Fluitpolderplein 10-10A</t>
  </si>
  <si>
    <t>Zonnepanelen</t>
  </si>
  <si>
    <t>Leegstand</t>
  </si>
  <si>
    <t>Leegstandsbeheer door AdHoc</t>
  </si>
  <si>
    <t>Leegstandsbeheer door Anna Vastgoed en Cultuur</t>
  </si>
  <si>
    <t>Asbest</t>
  </si>
  <si>
    <t>NEN3140 datum uitgevoerd</t>
  </si>
  <si>
    <t>Inbraakalarm-systeem</t>
  </si>
  <si>
    <t>BMI</t>
  </si>
  <si>
    <t>Molen: hout met rieten kap</t>
  </si>
  <si>
    <t>Ja</t>
  </si>
  <si>
    <t>school</t>
  </si>
  <si>
    <t>Bouwaard afwijkend van steen/hard</t>
  </si>
  <si>
    <t>Nee</t>
  </si>
  <si>
    <t>aanleg in 2021</t>
  </si>
  <si>
    <t>ontruimings ins</t>
  </si>
  <si>
    <t>Opgevraagd</t>
  </si>
  <si>
    <t>Hout</t>
  </si>
  <si>
    <t>Dak</t>
  </si>
  <si>
    <t>btw compensabel</t>
  </si>
  <si>
    <t>Wordt gesloopt voor nieuwbouw</t>
  </si>
  <si>
    <t>In 2022 worden de nieuwe SCIOS scope 8 (vh NEN3140) keuringen uitgevoerd</t>
  </si>
  <si>
    <t>Opmerkingen</t>
  </si>
  <si>
    <t>Niewbouw</t>
  </si>
  <si>
    <t>Nieuwbouw opgeleverd in 2021</t>
  </si>
  <si>
    <t>Nieuwbouw opgeleverd in 2017</t>
  </si>
  <si>
    <t>Is een asbestbeheerplan</t>
  </si>
  <si>
    <t>Asbestrapportage 2018</t>
  </si>
  <si>
    <t>NEN3140 Uitvoering 2021-2022</t>
  </si>
  <si>
    <t>Waarschijnlijkheid aanwezigheid van asbest is hoog</t>
  </si>
  <si>
    <t>Waarschijnlijkheid aanwezigheid van asbest is hoog, NEN3140 Uitvoering 2021-2022</t>
  </si>
  <si>
    <t>Asbestrapportage 2016, sanering 2017</t>
  </si>
  <si>
    <t>5123/1216</t>
  </si>
  <si>
    <t>100% bcf</t>
  </si>
  <si>
    <t>9: Leegstand
11:wijkgebouw Agora</t>
  </si>
  <si>
    <t>SPUK</t>
  </si>
  <si>
    <t>SPUK/Nee</t>
  </si>
  <si>
    <t>1502/1603</t>
  </si>
  <si>
    <t>Nee/100% bcf</t>
  </si>
  <si>
    <t>-</t>
  </si>
  <si>
    <t>1609/5108</t>
  </si>
  <si>
    <t>RKBS de Dijsselbloem en turnhal</t>
  </si>
  <si>
    <t>Nieuwbouw 2020</t>
  </si>
  <si>
    <t>Nieuwbouw 2016</t>
  </si>
  <si>
    <t>NEN3140 Uitvoering 2021 met NTA8220</t>
  </si>
  <si>
    <t>2114/2601</t>
  </si>
  <si>
    <t>Nieuwe taxatieopdracht</t>
  </si>
  <si>
    <t>Taxatie 2021
Opstal excl. btw</t>
  </si>
  <si>
    <t>Taxatie 2021
Inventaris incl. btw</t>
  </si>
  <si>
    <t>Totaal incl. btw</t>
  </si>
  <si>
    <t>Zie inventarislijst</t>
  </si>
  <si>
    <t>Totaal excl. btw</t>
  </si>
  <si>
    <t>Gebouwen</t>
  </si>
  <si>
    <t>Inventaris</t>
  </si>
  <si>
    <t>indexcijfer 158,3</t>
  </si>
  <si>
    <t>Gebouwen
per 31-12-2021</t>
  </si>
  <si>
    <t>Gebouwen
per 31-12-2021
excl. BTW</t>
  </si>
  <si>
    <t>Inventaris
excl. btw</t>
  </si>
  <si>
    <t>de Tol 251</t>
  </si>
  <si>
    <t>2266 EE</t>
  </si>
  <si>
    <t>School en kinderdagverblijf</t>
  </si>
  <si>
    <t>meeverzekeren conform mail 180621</t>
  </si>
  <si>
    <t>#4</t>
  </si>
  <si>
    <t>#2</t>
  </si>
  <si>
    <t>#5</t>
  </si>
  <si>
    <t>#3</t>
  </si>
  <si>
    <t>#2 gebouwen getaxeerd door Van Ameyde, rapportnr. IW201169812 d.d. 1-12-2020 excl. Funderingen</t>
  </si>
  <si>
    <t>#3 gebouwen getaxeerd door Van Ameyde, rapportnr. IW201169813 d.d. 1-12-2020 excl. Funderingen</t>
  </si>
  <si>
    <t>#4 gebouwen getaxeerd door Van Ameyde, rapportnr. IW201169811 d.d. 1-12-2020 excl. Funderingen</t>
  </si>
  <si>
    <t>#5 gebouwen getaxeerd door Van Ameyde, rapportnr. IW201169814 d.d. 1-12-2020 excl. Funderingen</t>
  </si>
  <si>
    <t>#6 gebouw getaxeerd door Van Ameyde, rapportnr. IW210777335 d.d. 21-09-2021 incl. funderingen</t>
  </si>
  <si>
    <t>#6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</si>
</sst>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&quot;€&quot;\ #,##0"/>
    <numFmt numFmtId="166" formatCode="_ [$€-413]\ * #,##0.00_ ;_ [$€-413]\ * \-#,##0.00_ ;_ [$€-413]\ * &quot;-&quot;??_ ;_ @_ "/>
  </numFmts>
  <fonts count="25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10"/>
      <color rgb="FF7030A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theme="7"/>
      <name val="Arial"/>
      <family val="2"/>
    </font>
    <font>
      <sz val="10"/>
      <color theme="7"/>
      <name val="Arial"/>
      <family val="2"/>
    </font>
    <font>
      <sz val="8"/>
      <color theme="8"/>
      <name val="Arial"/>
      <family val="2"/>
    </font>
    <font>
      <sz val="10"/>
      <color theme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44" fontId="19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1" xfId="0" applyFont="1" applyFill="1" applyBorder="1" applyAlignment="1">
      <alignment vertical="justify" wrapText="1"/>
    </xf>
    <xf numFmtId="0" fontId="4" fillId="0" borderId="1" xfId="0" applyNumberFormat="1" applyFont="1" applyFill="1" applyBorder="1" applyAlignment="1">
      <alignment vertical="justify" wrapText="1"/>
    </xf>
    <xf numFmtId="0" fontId="4" fillId="0" borderId="1" xfId="0" applyFont="1" applyFill="1" applyBorder="1" applyAlignment="1">
      <alignment vertical="justify" wrapText="1"/>
    </xf>
    <xf numFmtId="0" fontId="4" fillId="0" borderId="0" xfId="0" applyFont="1"/>
    <xf numFmtId="0" fontId="12" fillId="0" borderId="0" xfId="0" applyNumberFormat="1" applyFont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vertical="top" wrapText="1"/>
    </xf>
    <xf numFmtId="0" fontId="14" fillId="0" borderId="0" xfId="0" applyFont="1"/>
    <xf numFmtId="0" fontId="2" fillId="0" borderId="1" xfId="0" applyFont="1" applyFill="1" applyBorder="1" applyAlignment="1">
      <alignment vertical="justify" wrapText="1"/>
    </xf>
    <xf numFmtId="0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vertical="justify" wrapText="1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1" xfId="0" applyNumberFormat="1" applyFont="1" applyFill="1" applyBorder="1" applyAlignment="1">
      <alignment vertical="top"/>
    </xf>
    <xf numFmtId="1" fontId="13" fillId="0" borderId="0" xfId="0" applyNumberFormat="1" applyFont="1"/>
    <xf numFmtId="1" fontId="17" fillId="0" borderId="0" xfId="0" applyNumberFormat="1" applyFont="1"/>
    <xf numFmtId="0" fontId="7" fillId="0" borderId="0" xfId="0" applyFont="1" applyBorder="1"/>
    <xf numFmtId="0" fontId="14" fillId="0" borderId="0" xfId="0" applyFont="1" applyBorder="1"/>
    <xf numFmtId="0" fontId="2" fillId="0" borderId="0" xfId="0" applyFont="1" applyFill="1" applyBorder="1" applyAlignment="1"/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4" fillId="0" borderId="1" xfId="0" applyFont="1" applyFill="1" applyBorder="1" applyAlignment="1"/>
    <xf numFmtId="0" fontId="2" fillId="0" borderId="1" xfId="0" applyFont="1" applyFill="1" applyBorder="1" applyAlignment="1"/>
    <xf numFmtId="1" fontId="13" fillId="0" borderId="1" xfId="0" applyNumberFormat="1" applyFont="1" applyFill="1" applyBorder="1" applyAlignment="1"/>
    <xf numFmtId="0" fontId="8" fillId="0" borderId="0" xfId="0" applyFont="1" applyFill="1" applyAlignment="1"/>
    <xf numFmtId="0" fontId="18" fillId="0" borderId="0" xfId="0" applyFont="1" applyFill="1" applyAlignment="1"/>
    <xf numFmtId="165" fontId="2" fillId="0" borderId="1" xfId="0" applyNumberFormat="1" applyFont="1" applyFill="1" applyBorder="1" applyAlignment="1"/>
    <xf numFmtId="0" fontId="2" fillId="0" borderId="0" xfId="0" applyFont="1" applyFill="1" applyAlignment="1"/>
    <xf numFmtId="0" fontId="18" fillId="0" borderId="0" xfId="0" applyFont="1" applyAlignment="1"/>
    <xf numFmtId="1" fontId="13" fillId="0" borderId="0" xfId="0" applyNumberFormat="1" applyFont="1" applyFill="1" applyBorder="1" applyAlignment="1"/>
    <xf numFmtId="0" fontId="2" fillId="0" borderId="1" xfId="0" applyNumberFormat="1" applyFont="1" applyFill="1" applyBorder="1" applyAlignment="1"/>
    <xf numFmtId="3" fontId="2" fillId="0" borderId="1" xfId="0" applyNumberFormat="1" applyFont="1" applyFill="1" applyBorder="1" applyAlignment="1">
      <alignment vertical="justify" wrapText="1"/>
    </xf>
    <xf numFmtId="0" fontId="2" fillId="0" borderId="0" xfId="0" applyFont="1"/>
    <xf numFmtId="0" fontId="2" fillId="0" borderId="0" xfId="0" applyFont="1" applyBorder="1"/>
    <xf numFmtId="1" fontId="13" fillId="0" borderId="1" xfId="1" applyNumberFormat="1" applyFont="1" applyBorder="1" applyAlignment="1"/>
    <xf numFmtId="0" fontId="2" fillId="0" borderId="1" xfId="0" quotePrefix="1" applyFont="1" applyFill="1" applyBorder="1" applyAlignment="1"/>
    <xf numFmtId="0" fontId="2" fillId="0" borderId="1" xfId="0" applyFont="1" applyBorder="1" applyAlignment="1"/>
    <xf numFmtId="0" fontId="13" fillId="0" borderId="0" xfId="0" applyFont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9" fontId="2" fillId="0" borderId="1" xfId="0" applyNumberFormat="1" applyFont="1" applyFill="1" applyBorder="1" applyAlignment="1">
      <alignment horizontal="left"/>
    </xf>
    <xf numFmtId="14" fontId="2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left" vertical="top" wrapText="1"/>
    </xf>
    <xf numFmtId="9" fontId="4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/>
    <xf numFmtId="0" fontId="2" fillId="0" borderId="1" xfId="0" applyFont="1" applyBorder="1" applyAlignment="1">
      <alignment vertical="center"/>
    </xf>
    <xf numFmtId="0" fontId="8" fillId="0" borderId="1" xfId="0" applyFont="1" applyFill="1" applyBorder="1" applyAlignment="1"/>
    <xf numFmtId="0" fontId="18" fillId="0" borderId="1" xfId="0" applyFont="1" applyFill="1" applyBorder="1" applyAlignment="1"/>
    <xf numFmtId="0" fontId="18" fillId="0" borderId="1" xfId="0" applyFont="1" applyBorder="1" applyAlignment="1"/>
    <xf numFmtId="0" fontId="14" fillId="0" borderId="1" xfId="0" applyFont="1" applyFill="1" applyBorder="1" applyAlignment="1"/>
    <xf numFmtId="14" fontId="2" fillId="0" borderId="1" xfId="0" applyNumberFormat="1" applyFont="1" applyBorder="1" applyAlignment="1">
      <alignment vertical="top"/>
    </xf>
    <xf numFmtId="14" fontId="2" fillId="0" borderId="1" xfId="0" applyNumberFormat="1" applyFont="1" applyFill="1" applyBorder="1" applyAlignment="1">
      <alignment vertical="top"/>
    </xf>
    <xf numFmtId="17" fontId="2" fillId="0" borderId="1" xfId="0" applyNumberFormat="1" applyFont="1" applyFill="1" applyBorder="1" applyAlignment="1"/>
    <xf numFmtId="0" fontId="9" fillId="0" borderId="1" xfId="0" applyFont="1" applyFill="1" applyBorder="1" applyAlignment="1"/>
    <xf numFmtId="0" fontId="15" fillId="0" borderId="1" xfId="0" applyFont="1" applyBorder="1" applyAlignment="1">
      <alignment horizontal="right"/>
    </xf>
    <xf numFmtId="0" fontId="3" fillId="2" borderId="1" xfId="0" applyFont="1" applyFill="1" applyBorder="1"/>
    <xf numFmtId="0" fontId="5" fillId="0" borderId="1" xfId="0" applyFont="1" applyBorder="1"/>
    <xf numFmtId="0" fontId="3" fillId="0" borderId="1" xfId="0" applyFont="1" applyBorder="1"/>
    <xf numFmtId="0" fontId="18" fillId="0" borderId="0" xfId="0" applyFont="1" applyBorder="1" applyAlignment="1"/>
    <xf numFmtId="0" fontId="9" fillId="0" borderId="0" xfId="0" applyFont="1" applyFill="1" applyBorder="1" applyAlignment="1"/>
    <xf numFmtId="0" fontId="18" fillId="0" borderId="0" xfId="0" applyFont="1" applyFill="1" applyBorder="1" applyAlignment="1"/>
    <xf numFmtId="0" fontId="12" fillId="0" borderId="0" xfId="0" applyNumberFormat="1" applyFont="1" applyFill="1" applyBorder="1"/>
    <xf numFmtId="1" fontId="16" fillId="0" borderId="0" xfId="0" applyNumberFormat="1" applyFont="1" applyBorder="1"/>
    <xf numFmtId="0" fontId="8" fillId="0" borderId="0" xfId="0" applyFont="1" applyBorder="1"/>
    <xf numFmtId="44" fontId="2" fillId="0" borderId="1" xfId="4" applyFont="1" applyFill="1" applyBorder="1" applyAlignment="1"/>
    <xf numFmtId="44" fontId="6" fillId="0" borderId="0" xfId="4" applyFont="1"/>
    <xf numFmtId="166" fontId="2" fillId="0" borderId="1" xfId="4" applyNumberFormat="1" applyFont="1" applyFill="1" applyBorder="1" applyAlignment="1"/>
    <xf numFmtId="166" fontId="2" fillId="0" borderId="0" xfId="4" applyNumberFormat="1" applyFont="1" applyFill="1" applyBorder="1" applyAlignment="1"/>
    <xf numFmtId="166" fontId="6" fillId="0" borderId="0" xfId="4" applyNumberFormat="1" applyFont="1"/>
    <xf numFmtId="166" fontId="14" fillId="0" borderId="0" xfId="4" applyNumberFormat="1" applyFont="1"/>
    <xf numFmtId="166" fontId="2" fillId="0" borderId="1" xfId="4" applyNumberFormat="1" applyFont="1" applyFill="1" applyBorder="1" applyAlignment="1">
      <alignment horizontal="left"/>
    </xf>
    <xf numFmtId="166" fontId="2" fillId="0" borderId="1" xfId="4" applyNumberFormat="1" applyFont="1" applyFill="1" applyBorder="1" applyAlignment="1">
      <alignment horizontal="left" vertical="top" wrapText="1"/>
    </xf>
    <xf numFmtId="166" fontId="2" fillId="0" borderId="1" xfId="4" applyNumberFormat="1" applyFont="1" applyBorder="1" applyAlignment="1">
      <alignment horizontal="left"/>
    </xf>
    <xf numFmtId="166" fontId="14" fillId="0" borderId="1" xfId="4" applyNumberFormat="1" applyFont="1" applyBorder="1" applyAlignment="1">
      <alignment horizontal="left" vertical="top" wrapText="1"/>
    </xf>
    <xf numFmtId="166" fontId="14" fillId="0" borderId="1" xfId="4" applyNumberFormat="1" applyFont="1" applyFill="1" applyBorder="1" applyAlignment="1">
      <alignment horizontal="left" vertical="top" wrapText="1"/>
    </xf>
    <xf numFmtId="166" fontId="4" fillId="0" borderId="1" xfId="4" applyNumberFormat="1" applyFont="1" applyFill="1" applyBorder="1" applyAlignment="1">
      <alignment horizontal="left"/>
    </xf>
    <xf numFmtId="166" fontId="4" fillId="0" borderId="1" xfId="4" applyNumberFormat="1" applyFont="1" applyFill="1" applyBorder="1" applyAlignment="1">
      <alignment horizontal="left" vertical="top" wrapText="1"/>
    </xf>
    <xf numFmtId="166" fontId="2" fillId="0" borderId="1" xfId="4" applyNumberFormat="1" applyFont="1" applyBorder="1" applyAlignment="1">
      <alignment horizontal="left" vertical="top" wrapText="1"/>
    </xf>
    <xf numFmtId="166" fontId="2" fillId="0" borderId="0" xfId="4" applyNumberFormat="1" applyFont="1" applyFill="1" applyBorder="1" applyAlignment="1">
      <alignment horizontal="left"/>
    </xf>
    <xf numFmtId="166" fontId="2" fillId="0" borderId="0" xfId="4" applyNumberFormat="1" applyFont="1" applyFill="1" applyBorder="1" applyAlignment="1">
      <alignment horizontal="left" vertical="top" wrapText="1"/>
    </xf>
    <xf numFmtId="166" fontId="4" fillId="0" borderId="0" xfId="4" applyNumberFormat="1" applyFont="1" applyFill="1" applyBorder="1" applyAlignment="1">
      <alignment horizontal="left"/>
    </xf>
    <xf numFmtId="166" fontId="4" fillId="0" borderId="0" xfId="4" applyNumberFormat="1" applyFont="1" applyFill="1" applyBorder="1" applyAlignment="1">
      <alignment horizontal="left" vertical="top" wrapText="1"/>
    </xf>
    <xf numFmtId="166" fontId="10" fillId="0" borderId="0" xfId="4" applyNumberFormat="1" applyFont="1" applyBorder="1" applyAlignment="1">
      <alignment horizontal="left"/>
    </xf>
    <xf numFmtId="166" fontId="10" fillId="2" borderId="1" xfId="4" applyNumberFormat="1" applyFont="1" applyFill="1" applyBorder="1" applyAlignment="1">
      <alignment horizontal="left"/>
    </xf>
    <xf numFmtId="166" fontId="6" fillId="0" borderId="0" xfId="4" applyNumberFormat="1" applyFont="1" applyAlignment="1">
      <alignment horizontal="left"/>
    </xf>
    <xf numFmtId="166" fontId="6" fillId="0" borderId="0" xfId="4" applyNumberFormat="1" applyFont="1" applyAlignment="1">
      <alignment horizontal="left" vertical="top" wrapText="1"/>
    </xf>
    <xf numFmtId="166" fontId="14" fillId="0" borderId="0" xfId="4" applyNumberFormat="1" applyFont="1" applyAlignment="1">
      <alignment horizontal="left"/>
    </xf>
    <xf numFmtId="166" fontId="14" fillId="0" borderId="0" xfId="4" applyNumberFormat="1" applyFont="1" applyAlignment="1">
      <alignment horizontal="left" vertical="top" wrapText="1"/>
    </xf>
    <xf numFmtId="166" fontId="9" fillId="0" borderId="0" xfId="4" applyNumberFormat="1" applyFont="1" applyFill="1" applyBorder="1" applyAlignment="1"/>
    <xf numFmtId="166" fontId="8" fillId="0" borderId="0" xfId="4" applyNumberFormat="1" applyFont="1" applyBorder="1"/>
    <xf numFmtId="166" fontId="8" fillId="0" borderId="0" xfId="4" applyNumberFormat="1" applyFont="1"/>
    <xf numFmtId="166" fontId="5" fillId="0" borderId="0" xfId="4" applyNumberFormat="1" applyFont="1"/>
    <xf numFmtId="166" fontId="2" fillId="0" borderId="1" xfId="0" applyNumberFormat="1" applyFont="1" applyFill="1" applyBorder="1" applyAlignment="1"/>
    <xf numFmtId="166" fontId="5" fillId="0" borderId="0" xfId="0" applyNumberFormat="1" applyFont="1"/>
    <xf numFmtId="166" fontId="2" fillId="0" borderId="2" xfId="4" applyNumberFormat="1" applyFont="1" applyFill="1" applyBorder="1" applyAlignment="1">
      <alignment vertical="center" wrapText="1"/>
    </xf>
    <xf numFmtId="166" fontId="2" fillId="0" borderId="2" xfId="0" applyNumberFormat="1" applyFont="1" applyFill="1" applyBorder="1" applyAlignment="1">
      <alignment vertical="center" wrapText="1"/>
    </xf>
    <xf numFmtId="166" fontId="2" fillId="0" borderId="1" xfId="4" applyNumberFormat="1" applyFont="1" applyFill="1" applyBorder="1" applyAlignment="1">
      <alignment vertical="center"/>
    </xf>
    <xf numFmtId="166" fontId="2" fillId="0" borderId="1" xfId="4" applyNumberFormat="1" applyFont="1" applyBorder="1" applyAlignment="1">
      <alignment vertical="center"/>
    </xf>
    <xf numFmtId="166" fontId="2" fillId="0" borderId="1" xfId="4" applyNumberFormat="1" applyFont="1" applyFill="1" applyBorder="1" applyAlignment="1">
      <alignment vertical="center" wrapText="1"/>
    </xf>
    <xf numFmtId="166" fontId="2" fillId="0" borderId="3" xfId="4" applyNumberFormat="1" applyFont="1" applyFill="1" applyBorder="1" applyAlignment="1"/>
    <xf numFmtId="166" fontId="2" fillId="0" borderId="2" xfId="4" applyNumberFormat="1" applyFont="1" applyFill="1" applyBorder="1" applyAlignment="1"/>
    <xf numFmtId="166" fontId="2" fillId="0" borderId="1" xfId="0" applyNumberFormat="1" applyFont="1" applyFill="1" applyBorder="1" applyAlignment="1">
      <alignment vertical="center" wrapText="1"/>
    </xf>
    <xf numFmtId="166" fontId="2" fillId="0" borderId="3" xfId="0" applyNumberFormat="1" applyFont="1" applyFill="1" applyBorder="1" applyAlignment="1"/>
    <xf numFmtId="166" fontId="2" fillId="0" borderId="2" xfId="0" applyNumberFormat="1" applyFont="1" applyFill="1" applyBorder="1" applyAlignment="1"/>
    <xf numFmtId="0" fontId="13" fillId="4" borderId="1" xfId="0" applyFont="1" applyFill="1" applyBorder="1" applyAlignment="1">
      <alignment horizontal="right"/>
    </xf>
    <xf numFmtId="1" fontId="13" fillId="4" borderId="1" xfId="0" applyNumberFormat="1" applyFont="1" applyFill="1" applyBorder="1" applyAlignment="1"/>
    <xf numFmtId="0" fontId="2" fillId="4" borderId="0" xfId="0" applyFont="1" applyFill="1" applyAlignment="1"/>
    <xf numFmtId="0" fontId="8" fillId="4" borderId="0" xfId="0" applyFont="1" applyFill="1" applyAlignment="1"/>
    <xf numFmtId="0" fontId="18" fillId="4" borderId="0" xfId="0" applyFont="1" applyFill="1" applyAlignment="1"/>
    <xf numFmtId="0" fontId="9" fillId="4" borderId="0" xfId="0" applyFont="1" applyFill="1" applyAlignment="1"/>
    <xf numFmtId="0" fontId="8" fillId="4" borderId="0" xfId="0" applyFont="1" applyFill="1" applyBorder="1" applyAlignment="1"/>
    <xf numFmtId="166" fontId="2" fillId="0" borderId="1" xfId="0" applyNumberFormat="1" applyFont="1" applyFill="1" applyBorder="1" applyAlignment="1">
      <alignment vertical="center"/>
    </xf>
    <xf numFmtId="0" fontId="21" fillId="0" borderId="1" xfId="0" applyFont="1" applyFill="1" applyBorder="1" applyAlignment="1">
      <alignment horizontal="right"/>
    </xf>
    <xf numFmtId="0" fontId="22" fillId="0" borderId="1" xfId="0" applyFont="1" applyFill="1" applyBorder="1" applyAlignment="1"/>
    <xf numFmtId="1" fontId="21" fillId="0" borderId="1" xfId="0" applyNumberFormat="1" applyFont="1" applyFill="1" applyBorder="1" applyAlignment="1"/>
    <xf numFmtId="0" fontId="22" fillId="0" borderId="0" xfId="0" applyFont="1" applyFill="1" applyAlignment="1"/>
    <xf numFmtId="0" fontId="23" fillId="0" borderId="1" xfId="0" applyFont="1" applyFill="1" applyBorder="1" applyAlignment="1">
      <alignment horizontal="right"/>
    </xf>
    <xf numFmtId="0" fontId="24" fillId="0" borderId="1" xfId="0" applyFont="1" applyFill="1" applyBorder="1" applyAlignment="1"/>
    <xf numFmtId="1" fontId="23" fillId="0" borderId="1" xfId="0" applyNumberFormat="1" applyFont="1" applyFill="1" applyBorder="1" applyAlignment="1"/>
    <xf numFmtId="0" fontId="24" fillId="0" borderId="0" xfId="0" applyFont="1" applyFill="1" applyAlignment="1"/>
    <xf numFmtId="0" fontId="23" fillId="0" borderId="1" xfId="0" applyFont="1" applyBorder="1" applyAlignment="1">
      <alignment horizontal="right"/>
    </xf>
    <xf numFmtId="0" fontId="24" fillId="0" borderId="1" xfId="0" applyFont="1" applyBorder="1" applyAlignment="1">
      <alignment vertical="top"/>
    </xf>
    <xf numFmtId="0" fontId="24" fillId="0" borderId="1" xfId="0" applyFont="1" applyFill="1" applyBorder="1" applyAlignment="1">
      <alignment vertical="top"/>
    </xf>
    <xf numFmtId="1" fontId="23" fillId="0" borderId="1" xfId="0" applyNumberFormat="1" applyFont="1" applyFill="1" applyBorder="1" applyAlignment="1">
      <alignment vertical="top"/>
    </xf>
    <xf numFmtId="0" fontId="24" fillId="0" borderId="0" xfId="0" applyFont="1" applyAlignment="1"/>
    <xf numFmtId="0" fontId="23" fillId="0" borderId="1" xfId="0" applyFont="1" applyBorder="1" applyAlignment="1">
      <alignment horizontal="right" vertical="top"/>
    </xf>
    <xf numFmtId="0" fontId="24" fillId="0" borderId="0" xfId="0" applyFont="1" applyAlignment="1">
      <alignment vertical="top"/>
    </xf>
    <xf numFmtId="0" fontId="13" fillId="5" borderId="1" xfId="0" applyFont="1" applyFill="1" applyBorder="1" applyAlignment="1">
      <alignment horizontal="right"/>
    </xf>
    <xf numFmtId="0" fontId="13" fillId="5" borderId="1" xfId="0" applyFont="1" applyFill="1" applyBorder="1" applyAlignment="1">
      <alignment horizontal="right" vertical="top"/>
    </xf>
    <xf numFmtId="1" fontId="15" fillId="3" borderId="1" xfId="0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textRotation="90"/>
    </xf>
    <xf numFmtId="166" fontId="3" fillId="3" borderId="1" xfId="4" applyNumberFormat="1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/>
    </xf>
    <xf numFmtId="166" fontId="3" fillId="3" borderId="2" xfId="4" applyNumberFormat="1" applyFont="1" applyFill="1" applyBorder="1" applyAlignment="1">
      <alignment horizontal="left" vertical="top" wrapText="1"/>
    </xf>
    <xf numFmtId="166" fontId="2" fillId="0" borderId="1" xfId="4" applyNumberFormat="1" applyFont="1" applyFill="1" applyBorder="1" applyAlignment="1">
      <alignment horizontal="left" vertical="top"/>
    </xf>
    <xf numFmtId="166" fontId="3" fillId="0" borderId="0" xfId="0" applyNumberFormat="1" applyFont="1"/>
    <xf numFmtId="1" fontId="15" fillId="3" borderId="2" xfId="0" applyNumberFormat="1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right" vertical="top"/>
    </xf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textRotation="90"/>
    </xf>
    <xf numFmtId="0" fontId="2" fillId="0" borderId="1" xfId="0" applyFont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justify" wrapText="1"/>
    </xf>
    <xf numFmtId="166" fontId="8" fillId="0" borderId="0" xfId="0" applyNumberFormat="1" applyFont="1"/>
    <xf numFmtId="166" fontId="2" fillId="0" borderId="0" xfId="4" applyNumberFormat="1" applyFont="1" applyAlignment="1">
      <alignment horizontal="left"/>
    </xf>
    <xf numFmtId="166" fontId="2" fillId="0" borderId="0" xfId="4" applyNumberFormat="1" applyFont="1" applyAlignment="1">
      <alignment horizontal="left" vertical="top" wrapText="1"/>
    </xf>
    <xf numFmtId="166" fontId="2" fillId="0" borderId="0" xfId="4" applyNumberFormat="1" applyFont="1"/>
    <xf numFmtId="164" fontId="2" fillId="0" borderId="1" xfId="1" applyFont="1" applyBorder="1"/>
    <xf numFmtId="164" fontId="2" fillId="0" borderId="1" xfId="0" applyNumberFormat="1" applyFont="1" applyBorder="1"/>
  </cellXfs>
  <cellStyles count="5">
    <cellStyle name="Euro" xfId="1" xr:uid="{00000000-0005-0000-0000-000000000000}"/>
    <cellStyle name="Standaard" xfId="0" builtinId="0"/>
    <cellStyle name="Standaard 2" xfId="2" xr:uid="{00000000-0005-0000-0000-000002000000}"/>
    <cellStyle name="Standaard 2 2" xfId="3" xr:uid="{00000000-0005-0000-0000-000003000000}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1"/>
  <sheetViews>
    <sheetView tabSelected="1" topLeftCell="G1" zoomScaleNormal="100" workbookViewId="0">
      <selection activeCell="M8" sqref="M8"/>
    </sheetView>
  </sheetViews>
  <sheetFormatPr defaultRowHeight="12.75" x14ac:dyDescent="0.2"/>
  <cols>
    <col min="1" max="1" width="3.7109375" style="21" customWidth="1"/>
    <col min="2" max="2" width="8.28515625" style="47" bestFit="1" customWidth="1"/>
    <col min="3" max="3" width="45.7109375" style="5" bestFit="1" customWidth="1"/>
    <col min="4" max="4" width="9.28515625" style="10" bestFit="1" customWidth="1"/>
    <col min="5" max="5" width="13.140625" style="10" bestFit="1" customWidth="1"/>
    <col min="6" max="6" width="45.42578125" style="5" customWidth="1"/>
    <col min="7" max="7" width="13.140625" style="10" customWidth="1"/>
    <col min="8" max="8" width="3.28515625" style="39" customWidth="1"/>
    <col min="9" max="9" width="23" style="92" hidden="1" customWidth="1"/>
    <col min="10" max="11" width="21.7109375" style="93" hidden="1" customWidth="1"/>
    <col min="12" max="12" width="22.7109375" style="76" hidden="1" customWidth="1"/>
    <col min="13" max="13" width="22.7109375" style="76" customWidth="1"/>
    <col min="14" max="15" width="21.85546875" style="4" bestFit="1" customWidth="1"/>
    <col min="16" max="16" width="9.140625" style="4" customWidth="1"/>
    <col min="17" max="17" width="14" style="39" customWidth="1"/>
    <col min="18" max="20" width="13.42578125" style="39" customWidth="1"/>
    <col min="21" max="21" width="43.7109375" style="39" customWidth="1"/>
    <col min="22" max="22" width="15" style="39" bestFit="1" customWidth="1"/>
    <col min="23" max="23" width="24.5703125" style="39" customWidth="1"/>
    <col min="24" max="24" width="72.5703125" style="4" bestFit="1" customWidth="1"/>
    <col min="25" max="16384" width="9.140625" style="4"/>
  </cols>
  <sheetData>
    <row r="1" spans="1:24" s="143" customFormat="1" ht="54" customHeight="1" x14ac:dyDescent="0.2">
      <c r="A1" s="137"/>
      <c r="B1" s="138"/>
      <c r="C1" s="139" t="s">
        <v>1</v>
      </c>
      <c r="D1" s="139" t="s">
        <v>122</v>
      </c>
      <c r="E1" s="139" t="s">
        <v>123</v>
      </c>
      <c r="F1" s="139" t="s">
        <v>2</v>
      </c>
      <c r="G1" s="140" t="s">
        <v>320</v>
      </c>
      <c r="H1" s="141" t="s">
        <v>239</v>
      </c>
      <c r="I1" s="142" t="s">
        <v>348</v>
      </c>
      <c r="J1" s="142" t="s">
        <v>349</v>
      </c>
      <c r="K1" s="142" t="s">
        <v>350</v>
      </c>
      <c r="L1" s="142" t="s">
        <v>353</v>
      </c>
      <c r="M1" s="142" t="s">
        <v>356</v>
      </c>
      <c r="N1" s="142" t="s">
        <v>354</v>
      </c>
      <c r="O1" s="142" t="s">
        <v>350</v>
      </c>
      <c r="P1" s="140"/>
      <c r="Q1" s="140" t="s">
        <v>302</v>
      </c>
      <c r="R1" s="140" t="s">
        <v>306</v>
      </c>
      <c r="S1" s="140" t="s">
        <v>308</v>
      </c>
      <c r="T1" s="140" t="s">
        <v>309</v>
      </c>
      <c r="U1" s="140" t="s">
        <v>303</v>
      </c>
      <c r="V1" s="140" t="s">
        <v>307</v>
      </c>
      <c r="W1" s="140" t="s">
        <v>313</v>
      </c>
      <c r="X1" s="140" t="s">
        <v>323</v>
      </c>
    </row>
    <row r="2" spans="1:24" s="143" customFormat="1" x14ac:dyDescent="0.2">
      <c r="A2" s="137"/>
      <c r="B2" s="138"/>
      <c r="C2" s="139"/>
      <c r="D2" s="139"/>
      <c r="E2" s="139"/>
      <c r="F2" s="139"/>
      <c r="G2" s="140"/>
      <c r="H2" s="141"/>
      <c r="I2" s="142"/>
      <c r="J2" s="142"/>
      <c r="K2" s="142"/>
      <c r="L2" s="142"/>
      <c r="M2" s="142" t="s">
        <v>355</v>
      </c>
      <c r="N2" s="142"/>
      <c r="O2" s="142"/>
      <c r="P2" s="140"/>
      <c r="Q2" s="140"/>
      <c r="R2" s="140"/>
      <c r="S2" s="140"/>
      <c r="T2" s="140"/>
      <c r="U2" s="140"/>
      <c r="V2" s="140"/>
      <c r="W2" s="140"/>
      <c r="X2" s="140"/>
    </row>
    <row r="3" spans="1:24" s="34" customFormat="1" ht="12.75" customHeight="1" x14ac:dyDescent="0.2">
      <c r="A3" s="30">
        <v>1</v>
      </c>
      <c r="B3" s="135">
        <v>5209</v>
      </c>
      <c r="C3" s="29" t="s">
        <v>118</v>
      </c>
      <c r="D3" s="29" t="s">
        <v>126</v>
      </c>
      <c r="E3" s="29" t="s">
        <v>127</v>
      </c>
      <c r="F3" s="29" t="s">
        <v>119</v>
      </c>
      <c r="G3" s="29" t="s">
        <v>314</v>
      </c>
      <c r="H3" s="152" t="s">
        <v>364</v>
      </c>
      <c r="I3" s="78">
        <v>3050000</v>
      </c>
      <c r="J3" s="79">
        <v>575000</v>
      </c>
      <c r="K3" s="79">
        <f>IF(J3="nvt",I3*1.21,I3*1.21+J3)</f>
        <v>4265500</v>
      </c>
      <c r="L3" s="74">
        <f t="shared" ref="L3:L27" si="0">ROUND(I3*1.21,0)</f>
        <v>3690500</v>
      </c>
      <c r="M3" s="74">
        <f>ROUND(L3/150.8*158.3,0)</f>
        <v>3874046</v>
      </c>
      <c r="N3" s="100">
        <f>J3</f>
        <v>575000</v>
      </c>
      <c r="O3" s="72">
        <f>M3+N3</f>
        <v>4449046</v>
      </c>
      <c r="P3" s="29"/>
      <c r="Q3" s="29" t="s">
        <v>311</v>
      </c>
      <c r="R3" s="29" t="s">
        <v>314</v>
      </c>
      <c r="S3" s="29" t="s">
        <v>311</v>
      </c>
      <c r="T3" s="29" t="s">
        <v>311</v>
      </c>
      <c r="U3" s="29" t="s">
        <v>298</v>
      </c>
      <c r="V3" s="52">
        <v>42465</v>
      </c>
      <c r="W3" s="29" t="s">
        <v>314</v>
      </c>
      <c r="X3" s="29"/>
    </row>
    <row r="4" spans="1:24" s="34" customFormat="1" ht="12.75" customHeight="1" x14ac:dyDescent="0.2">
      <c r="A4" s="30">
        <v>39</v>
      </c>
      <c r="B4" s="135">
        <v>2402</v>
      </c>
      <c r="C4" s="28" t="s">
        <v>208</v>
      </c>
      <c r="D4" s="28" t="s">
        <v>128</v>
      </c>
      <c r="E4" s="28" t="s">
        <v>127</v>
      </c>
      <c r="F4" s="28" t="s">
        <v>10</v>
      </c>
      <c r="G4" s="29" t="s">
        <v>314</v>
      </c>
      <c r="H4" s="152" t="s">
        <v>364</v>
      </c>
      <c r="I4" s="83">
        <v>435000</v>
      </c>
      <c r="J4" s="79" t="s">
        <v>298</v>
      </c>
      <c r="K4" s="84">
        <f>IF(J4="nvt",I4*1.21,I4*1.21+J4)</f>
        <v>526350</v>
      </c>
      <c r="L4" s="74">
        <f t="shared" si="0"/>
        <v>526350</v>
      </c>
      <c r="M4" s="74">
        <f t="shared" ref="M4:M42" si="1">ROUND(L4/150.8*158.3,0)</f>
        <v>552528</v>
      </c>
      <c r="N4" s="100">
        <v>0</v>
      </c>
      <c r="O4" s="72">
        <f t="shared" ref="O4:O42" si="2">M4+N4</f>
        <v>552528</v>
      </c>
      <c r="P4" s="54"/>
      <c r="Q4" s="29" t="s">
        <v>314</v>
      </c>
      <c r="R4" s="29" t="s">
        <v>314</v>
      </c>
      <c r="S4" s="29" t="s">
        <v>314</v>
      </c>
      <c r="T4" s="29" t="s">
        <v>311</v>
      </c>
      <c r="U4" s="29" t="s">
        <v>314</v>
      </c>
      <c r="V4" s="29">
        <v>2020</v>
      </c>
      <c r="W4" s="29" t="s">
        <v>314</v>
      </c>
      <c r="X4" s="54"/>
    </row>
    <row r="5" spans="1:24" s="34" customFormat="1" ht="12.75" customHeight="1" x14ac:dyDescent="0.2">
      <c r="A5" s="30">
        <v>40</v>
      </c>
      <c r="B5" s="135">
        <v>2403</v>
      </c>
      <c r="C5" s="28" t="s">
        <v>209</v>
      </c>
      <c r="D5" s="28" t="s">
        <v>128</v>
      </c>
      <c r="E5" s="28" t="s">
        <v>127</v>
      </c>
      <c r="F5" s="28" t="s">
        <v>19</v>
      </c>
      <c r="G5" s="29" t="s">
        <v>314</v>
      </c>
      <c r="H5" s="152" t="s">
        <v>364</v>
      </c>
      <c r="I5" s="83">
        <v>250000</v>
      </c>
      <c r="J5" s="79" t="s">
        <v>298</v>
      </c>
      <c r="K5" s="84">
        <f>IF(J5="nvt",I5*1.21,I5*1.21+J5)</f>
        <v>302500</v>
      </c>
      <c r="L5" s="74">
        <f t="shared" si="0"/>
        <v>302500</v>
      </c>
      <c r="M5" s="74">
        <f t="shared" si="1"/>
        <v>317545</v>
      </c>
      <c r="N5" s="100">
        <v>0</v>
      </c>
      <c r="O5" s="72">
        <f t="shared" si="2"/>
        <v>317545</v>
      </c>
      <c r="P5" s="54"/>
      <c r="Q5" s="29" t="s">
        <v>314</v>
      </c>
      <c r="R5" s="29" t="s">
        <v>314</v>
      </c>
      <c r="S5" s="29" t="s">
        <v>314</v>
      </c>
      <c r="T5" s="29" t="s">
        <v>314</v>
      </c>
      <c r="U5" s="29" t="s">
        <v>314</v>
      </c>
      <c r="V5" s="52">
        <v>43388</v>
      </c>
      <c r="W5" s="29" t="s">
        <v>314</v>
      </c>
      <c r="X5" s="55"/>
    </row>
    <row r="6" spans="1:24" s="34" customFormat="1" ht="12.75" customHeight="1" x14ac:dyDescent="0.2">
      <c r="A6" s="30"/>
      <c r="B6" s="135">
        <v>1215</v>
      </c>
      <c r="C6" s="29" t="s">
        <v>81</v>
      </c>
      <c r="D6" s="29" t="s">
        <v>130</v>
      </c>
      <c r="E6" s="29" t="s">
        <v>127</v>
      </c>
      <c r="F6" s="29" t="s">
        <v>299</v>
      </c>
      <c r="G6" s="29" t="s">
        <v>314</v>
      </c>
      <c r="H6" s="152"/>
      <c r="I6" s="78">
        <v>2126842</v>
      </c>
      <c r="J6" s="79" t="s">
        <v>298</v>
      </c>
      <c r="K6" s="79">
        <f>IF(J6="nvt",I6*1.21,I6*1.21+J6)</f>
        <v>2573478.8199999998</v>
      </c>
      <c r="L6" s="74">
        <f t="shared" si="0"/>
        <v>2573479</v>
      </c>
      <c r="M6" s="74">
        <f t="shared" si="1"/>
        <v>2701470</v>
      </c>
      <c r="N6" s="100">
        <v>0</v>
      </c>
      <c r="O6" s="72">
        <f t="shared" si="2"/>
        <v>2701470</v>
      </c>
      <c r="P6" s="29"/>
      <c r="Q6" s="29" t="s">
        <v>314</v>
      </c>
      <c r="R6" s="29" t="s">
        <v>314</v>
      </c>
      <c r="S6" s="29" t="s">
        <v>314</v>
      </c>
      <c r="T6" s="29" t="s">
        <v>314</v>
      </c>
      <c r="U6" s="29" t="s">
        <v>304</v>
      </c>
      <c r="V6" s="29"/>
      <c r="W6" s="29" t="s">
        <v>314</v>
      </c>
      <c r="X6" s="54"/>
    </row>
    <row r="7" spans="1:24" s="34" customFormat="1" ht="12.75" customHeight="1" x14ac:dyDescent="0.2">
      <c r="A7" s="41"/>
      <c r="B7" s="135" t="s">
        <v>333</v>
      </c>
      <c r="C7" s="29" t="s">
        <v>251</v>
      </c>
      <c r="D7" s="29" t="s">
        <v>130</v>
      </c>
      <c r="E7" s="29" t="s">
        <v>127</v>
      </c>
      <c r="F7" s="12" t="s">
        <v>252</v>
      </c>
      <c r="G7" s="29" t="s">
        <v>314</v>
      </c>
      <c r="H7" s="152" t="s">
        <v>372</v>
      </c>
      <c r="I7" s="80">
        <v>5125000</v>
      </c>
      <c r="J7" s="81" t="s">
        <v>347</v>
      </c>
      <c r="K7" s="82">
        <v>5125000</v>
      </c>
      <c r="L7" s="74">
        <f>I7</f>
        <v>5125000</v>
      </c>
      <c r="M7" s="74">
        <f>ROUND(L7/154.9*158.3,0)</f>
        <v>5237492</v>
      </c>
      <c r="N7" s="100">
        <v>0</v>
      </c>
      <c r="O7" s="72">
        <f>M7</f>
        <v>5237492</v>
      </c>
      <c r="P7" s="43"/>
      <c r="Q7" s="29" t="s">
        <v>311</v>
      </c>
      <c r="R7" s="29" t="s">
        <v>314</v>
      </c>
      <c r="S7" s="29" t="s">
        <v>311</v>
      </c>
      <c r="T7" s="29" t="s">
        <v>311</v>
      </c>
      <c r="U7" s="43" t="s">
        <v>298</v>
      </c>
      <c r="V7" s="29">
        <v>2021</v>
      </c>
      <c r="W7" s="29" t="s">
        <v>314</v>
      </c>
      <c r="X7" s="29" t="s">
        <v>325</v>
      </c>
    </row>
    <row r="8" spans="1:24" s="34" customFormat="1" ht="12.75" customHeight="1" x14ac:dyDescent="0.2">
      <c r="A8" s="30">
        <v>31</v>
      </c>
      <c r="B8" s="135">
        <v>2401</v>
      </c>
      <c r="C8" s="28" t="s">
        <v>18</v>
      </c>
      <c r="D8" s="28" t="s">
        <v>131</v>
      </c>
      <c r="E8" s="28" t="s">
        <v>127</v>
      </c>
      <c r="F8" s="28" t="s">
        <v>19</v>
      </c>
      <c r="G8" s="29" t="s">
        <v>314</v>
      </c>
      <c r="H8" s="152" t="s">
        <v>364</v>
      </c>
      <c r="I8" s="83">
        <v>575000</v>
      </c>
      <c r="J8" s="79" t="s">
        <v>298</v>
      </c>
      <c r="K8" s="84">
        <f t="shared" ref="K8:K42" si="3">IF(J8="nvt",I8*1.21,I8*1.21+J8)</f>
        <v>695750</v>
      </c>
      <c r="L8" s="74">
        <f t="shared" si="0"/>
        <v>695750</v>
      </c>
      <c r="M8" s="74">
        <f t="shared" si="1"/>
        <v>730353</v>
      </c>
      <c r="N8" s="100">
        <v>0</v>
      </c>
      <c r="O8" s="72">
        <f t="shared" si="2"/>
        <v>730353</v>
      </c>
      <c r="P8" s="54"/>
      <c r="Q8" s="29" t="s">
        <v>314</v>
      </c>
      <c r="R8" s="29" t="s">
        <v>314</v>
      </c>
      <c r="S8" s="29" t="s">
        <v>314</v>
      </c>
      <c r="T8" s="29" t="s">
        <v>314</v>
      </c>
      <c r="U8" s="29" t="s">
        <v>314</v>
      </c>
      <c r="V8" s="52">
        <v>43378</v>
      </c>
      <c r="W8" s="29" t="s">
        <v>314</v>
      </c>
      <c r="X8" s="29"/>
    </row>
    <row r="9" spans="1:24" s="34" customFormat="1" ht="12.75" customHeight="1" x14ac:dyDescent="0.2">
      <c r="A9" s="30">
        <v>29</v>
      </c>
      <c r="B9" s="135">
        <v>2505</v>
      </c>
      <c r="C9" s="28" t="s">
        <v>230</v>
      </c>
      <c r="D9" s="28" t="s">
        <v>165</v>
      </c>
      <c r="E9" s="28" t="s">
        <v>127</v>
      </c>
      <c r="F9" s="28" t="s">
        <v>13</v>
      </c>
      <c r="G9" s="29" t="s">
        <v>314</v>
      </c>
      <c r="H9" s="152" t="s">
        <v>364</v>
      </c>
      <c r="I9" s="83">
        <v>750000</v>
      </c>
      <c r="J9" s="84">
        <v>85000</v>
      </c>
      <c r="K9" s="84">
        <f t="shared" si="3"/>
        <v>992500</v>
      </c>
      <c r="L9" s="74">
        <f t="shared" si="0"/>
        <v>907500</v>
      </c>
      <c r="M9" s="74">
        <f t="shared" si="1"/>
        <v>952634</v>
      </c>
      <c r="N9" s="100">
        <f>J9</f>
        <v>85000</v>
      </c>
      <c r="O9" s="72">
        <f t="shared" si="2"/>
        <v>1037634</v>
      </c>
      <c r="P9" s="54"/>
      <c r="Q9" s="29" t="s">
        <v>314</v>
      </c>
      <c r="R9" s="29" t="s">
        <v>314</v>
      </c>
      <c r="S9" s="29" t="s">
        <v>314</v>
      </c>
      <c r="T9" s="29" t="s">
        <v>314</v>
      </c>
      <c r="U9" s="29" t="s">
        <v>314</v>
      </c>
      <c r="V9" s="52">
        <v>43375</v>
      </c>
      <c r="W9" s="29" t="s">
        <v>314</v>
      </c>
      <c r="X9" s="56"/>
    </row>
    <row r="10" spans="1:24" s="34" customFormat="1" ht="12.75" customHeight="1" x14ac:dyDescent="0.2">
      <c r="A10" s="30">
        <v>30</v>
      </c>
      <c r="B10" s="135">
        <v>5101</v>
      </c>
      <c r="C10" s="29" t="s">
        <v>231</v>
      </c>
      <c r="D10" s="29" t="s">
        <v>165</v>
      </c>
      <c r="E10" s="29" t="s">
        <v>127</v>
      </c>
      <c r="F10" s="29" t="s">
        <v>210</v>
      </c>
      <c r="G10" s="29" t="s">
        <v>314</v>
      </c>
      <c r="H10" s="152" t="s">
        <v>364</v>
      </c>
      <c r="I10" s="78">
        <v>2085000</v>
      </c>
      <c r="J10" s="79">
        <v>300000</v>
      </c>
      <c r="K10" s="79">
        <f t="shared" si="3"/>
        <v>2822850</v>
      </c>
      <c r="L10" s="107">
        <f t="shared" si="0"/>
        <v>2522850</v>
      </c>
      <c r="M10" s="74">
        <f t="shared" si="1"/>
        <v>2648323</v>
      </c>
      <c r="N10" s="110">
        <f>J10</f>
        <v>300000</v>
      </c>
      <c r="O10" s="72">
        <f t="shared" si="2"/>
        <v>2948323</v>
      </c>
      <c r="P10" s="29"/>
      <c r="Q10" s="29" t="s">
        <v>314</v>
      </c>
      <c r="R10" s="29" t="s">
        <v>314</v>
      </c>
      <c r="S10" s="29" t="s">
        <v>311</v>
      </c>
      <c r="T10" s="29" t="s">
        <v>311</v>
      </c>
      <c r="U10" s="29" t="s">
        <v>298</v>
      </c>
      <c r="V10" s="29">
        <v>2015</v>
      </c>
      <c r="W10" s="29" t="s">
        <v>314</v>
      </c>
      <c r="X10" s="29" t="s">
        <v>322</v>
      </c>
    </row>
    <row r="11" spans="1:24" s="27" customFormat="1" x14ac:dyDescent="0.2">
      <c r="A11" s="30">
        <v>42</v>
      </c>
      <c r="B11" s="135">
        <v>2103</v>
      </c>
      <c r="C11" s="28" t="s">
        <v>68</v>
      </c>
      <c r="D11" s="28" t="s">
        <v>134</v>
      </c>
      <c r="E11" s="28" t="s">
        <v>127</v>
      </c>
      <c r="F11" s="28" t="s">
        <v>211</v>
      </c>
      <c r="G11" s="29" t="s">
        <v>314</v>
      </c>
      <c r="H11" s="152" t="s">
        <v>364</v>
      </c>
      <c r="I11" s="83">
        <v>995000</v>
      </c>
      <c r="J11" s="79" t="s">
        <v>298</v>
      </c>
      <c r="K11" s="84">
        <f t="shared" si="3"/>
        <v>1203950</v>
      </c>
      <c r="L11" s="108">
        <f t="shared" si="0"/>
        <v>1203950</v>
      </c>
      <c r="M11" s="74">
        <f t="shared" si="1"/>
        <v>1263828</v>
      </c>
      <c r="N11" s="111">
        <v>0</v>
      </c>
      <c r="O11" s="72">
        <f t="shared" si="2"/>
        <v>1263828</v>
      </c>
      <c r="P11" s="54"/>
      <c r="Q11" s="29" t="s">
        <v>314</v>
      </c>
      <c r="R11" s="29" t="s">
        <v>314</v>
      </c>
      <c r="S11" s="29" t="s">
        <v>314</v>
      </c>
      <c r="T11" s="29" t="s">
        <v>311</v>
      </c>
      <c r="U11" s="29" t="s">
        <v>314</v>
      </c>
      <c r="V11" s="52">
        <v>43924</v>
      </c>
      <c r="W11" s="29" t="s">
        <v>314</v>
      </c>
      <c r="X11" s="54"/>
    </row>
    <row r="12" spans="1:24" s="34" customFormat="1" ht="12.75" customHeight="1" x14ac:dyDescent="0.2">
      <c r="A12" s="30">
        <v>41</v>
      </c>
      <c r="B12" s="135">
        <v>2208</v>
      </c>
      <c r="C12" s="8" t="s">
        <v>90</v>
      </c>
      <c r="D12" s="28" t="s">
        <v>134</v>
      </c>
      <c r="E12" s="28" t="s">
        <v>127</v>
      </c>
      <c r="F12" s="28" t="s">
        <v>212</v>
      </c>
      <c r="G12" s="29" t="s">
        <v>314</v>
      </c>
      <c r="H12" s="152" t="s">
        <v>364</v>
      </c>
      <c r="I12" s="83">
        <v>1295000</v>
      </c>
      <c r="J12" s="79" t="s">
        <v>298</v>
      </c>
      <c r="K12" s="84">
        <f t="shared" si="3"/>
        <v>1566950</v>
      </c>
      <c r="L12" s="74">
        <f t="shared" si="0"/>
        <v>1566950</v>
      </c>
      <c r="M12" s="74">
        <f t="shared" si="1"/>
        <v>1644882</v>
      </c>
      <c r="N12" s="100">
        <v>0</v>
      </c>
      <c r="O12" s="72">
        <f t="shared" si="2"/>
        <v>1644882</v>
      </c>
      <c r="P12" s="54"/>
      <c r="Q12" s="29" t="s">
        <v>314</v>
      </c>
      <c r="R12" s="29" t="s">
        <v>314</v>
      </c>
      <c r="S12" s="29" t="s">
        <v>311</v>
      </c>
      <c r="T12" s="29" t="s">
        <v>311</v>
      </c>
      <c r="U12" s="29" t="s">
        <v>314</v>
      </c>
      <c r="V12" s="57" t="s">
        <v>317</v>
      </c>
      <c r="W12" s="29" t="s">
        <v>314</v>
      </c>
      <c r="X12" s="54"/>
    </row>
    <row r="13" spans="1:24" s="34" customFormat="1" ht="12.75" customHeight="1" x14ac:dyDescent="0.2">
      <c r="A13" s="30">
        <v>38</v>
      </c>
      <c r="B13" s="135">
        <v>5002</v>
      </c>
      <c r="C13" s="29" t="s">
        <v>44</v>
      </c>
      <c r="D13" s="29" t="s">
        <v>134</v>
      </c>
      <c r="E13" s="29" t="s">
        <v>127</v>
      </c>
      <c r="F13" s="29" t="s">
        <v>213</v>
      </c>
      <c r="G13" s="29" t="s">
        <v>314</v>
      </c>
      <c r="H13" s="152" t="s">
        <v>364</v>
      </c>
      <c r="I13" s="78">
        <v>1725000</v>
      </c>
      <c r="J13" s="79">
        <v>200000</v>
      </c>
      <c r="K13" s="79">
        <f t="shared" si="3"/>
        <v>2287250</v>
      </c>
      <c r="L13" s="74">
        <f t="shared" si="0"/>
        <v>2087250</v>
      </c>
      <c r="M13" s="74">
        <f t="shared" si="1"/>
        <v>2191059</v>
      </c>
      <c r="N13" s="100">
        <f t="shared" ref="N13:N24" si="4">J13</f>
        <v>200000</v>
      </c>
      <c r="O13" s="72">
        <f t="shared" si="2"/>
        <v>2391059</v>
      </c>
      <c r="P13" s="29"/>
      <c r="Q13" s="29" t="s">
        <v>311</v>
      </c>
      <c r="R13" s="29" t="s">
        <v>314</v>
      </c>
      <c r="S13" s="29" t="s">
        <v>311</v>
      </c>
      <c r="T13" s="29" t="s">
        <v>311</v>
      </c>
      <c r="U13" s="29" t="s">
        <v>298</v>
      </c>
      <c r="V13" s="29">
        <v>2015</v>
      </c>
      <c r="W13" s="29" t="s">
        <v>314</v>
      </c>
      <c r="X13" s="29" t="s">
        <v>322</v>
      </c>
    </row>
    <row r="14" spans="1:24" s="34" customFormat="1" ht="12.75" customHeight="1" x14ac:dyDescent="0.2">
      <c r="A14" s="30">
        <v>9</v>
      </c>
      <c r="B14" s="135">
        <v>5207</v>
      </c>
      <c r="C14" s="29" t="s">
        <v>219</v>
      </c>
      <c r="D14" s="29" t="s">
        <v>140</v>
      </c>
      <c r="E14" s="29" t="s">
        <v>127</v>
      </c>
      <c r="F14" s="42" t="s">
        <v>218</v>
      </c>
      <c r="G14" s="29" t="s">
        <v>314</v>
      </c>
      <c r="H14" s="152" t="s">
        <v>364</v>
      </c>
      <c r="I14" s="78">
        <v>6900000</v>
      </c>
      <c r="J14" s="79">
        <v>515000</v>
      </c>
      <c r="K14" s="79">
        <f t="shared" si="3"/>
        <v>8864000</v>
      </c>
      <c r="L14" s="74">
        <f t="shared" si="0"/>
        <v>8349000</v>
      </c>
      <c r="M14" s="74">
        <f t="shared" si="1"/>
        <v>8764235</v>
      </c>
      <c r="N14" s="100">
        <f t="shared" si="4"/>
        <v>515000</v>
      </c>
      <c r="O14" s="72">
        <f t="shared" si="2"/>
        <v>9279235</v>
      </c>
      <c r="P14" s="29"/>
      <c r="Q14" s="29" t="s">
        <v>314</v>
      </c>
      <c r="R14" s="29" t="s">
        <v>314</v>
      </c>
      <c r="S14" s="29" t="s">
        <v>311</v>
      </c>
      <c r="T14" s="29" t="s">
        <v>311</v>
      </c>
      <c r="U14" s="29" t="s">
        <v>298</v>
      </c>
      <c r="V14" s="29">
        <v>2021</v>
      </c>
      <c r="W14" s="29" t="s">
        <v>314</v>
      </c>
      <c r="X14" s="29"/>
    </row>
    <row r="15" spans="1:24" s="34" customFormat="1" ht="12.75" customHeight="1" x14ac:dyDescent="0.2">
      <c r="A15" s="30">
        <v>19</v>
      </c>
      <c r="B15" s="135">
        <v>5206</v>
      </c>
      <c r="C15" s="37" t="s">
        <v>89</v>
      </c>
      <c r="D15" s="29" t="s">
        <v>154</v>
      </c>
      <c r="E15" s="29" t="s">
        <v>127</v>
      </c>
      <c r="F15" s="29" t="s">
        <v>75</v>
      </c>
      <c r="G15" s="29" t="s">
        <v>314</v>
      </c>
      <c r="H15" s="152" t="s">
        <v>364</v>
      </c>
      <c r="I15" s="78">
        <v>11725000</v>
      </c>
      <c r="J15" s="79">
        <v>1450000</v>
      </c>
      <c r="K15" s="79">
        <f t="shared" si="3"/>
        <v>15637250</v>
      </c>
      <c r="L15" s="74">
        <f t="shared" si="0"/>
        <v>14187250</v>
      </c>
      <c r="M15" s="74">
        <f t="shared" si="1"/>
        <v>14892849</v>
      </c>
      <c r="N15" s="100">
        <f t="shared" si="4"/>
        <v>1450000</v>
      </c>
      <c r="O15" s="72">
        <f t="shared" si="2"/>
        <v>16342849</v>
      </c>
      <c r="P15" s="29"/>
      <c r="Q15" s="29" t="s">
        <v>311</v>
      </c>
      <c r="R15" s="29" t="s">
        <v>314</v>
      </c>
      <c r="S15" s="29" t="s">
        <v>311</v>
      </c>
      <c r="T15" s="29" t="s">
        <v>311</v>
      </c>
      <c r="U15" s="29" t="s">
        <v>298</v>
      </c>
      <c r="V15" s="29">
        <v>2020</v>
      </c>
      <c r="W15" s="29" t="s">
        <v>314</v>
      </c>
      <c r="X15" s="29"/>
    </row>
    <row r="16" spans="1:24" s="34" customFormat="1" ht="12.75" customHeight="1" x14ac:dyDescent="0.2">
      <c r="A16" s="30">
        <v>15</v>
      </c>
      <c r="B16" s="135">
        <v>5115</v>
      </c>
      <c r="C16" s="29" t="s">
        <v>86</v>
      </c>
      <c r="D16" s="29" t="s">
        <v>158</v>
      </c>
      <c r="E16" s="29" t="s">
        <v>127</v>
      </c>
      <c r="F16" s="29" t="s">
        <v>62</v>
      </c>
      <c r="G16" s="29" t="s">
        <v>314</v>
      </c>
      <c r="H16" s="152" t="s">
        <v>364</v>
      </c>
      <c r="I16" s="78">
        <v>5750000</v>
      </c>
      <c r="J16" s="79">
        <v>550000</v>
      </c>
      <c r="K16" s="79">
        <f t="shared" si="3"/>
        <v>7507500</v>
      </c>
      <c r="L16" s="74">
        <f t="shared" si="0"/>
        <v>6957500</v>
      </c>
      <c r="M16" s="74">
        <f t="shared" si="1"/>
        <v>7303530</v>
      </c>
      <c r="N16" s="100">
        <f t="shared" si="4"/>
        <v>550000</v>
      </c>
      <c r="O16" s="72">
        <f t="shared" si="2"/>
        <v>7853530</v>
      </c>
      <c r="P16" s="43"/>
      <c r="Q16" s="29" t="s">
        <v>311</v>
      </c>
      <c r="R16" s="29" t="s">
        <v>314</v>
      </c>
      <c r="S16" s="29" t="s">
        <v>311</v>
      </c>
      <c r="T16" s="29" t="s">
        <v>311</v>
      </c>
      <c r="U16" s="43" t="s">
        <v>298</v>
      </c>
      <c r="V16" s="29">
        <v>2016</v>
      </c>
      <c r="W16" s="29" t="s">
        <v>314</v>
      </c>
      <c r="X16" s="29"/>
    </row>
    <row r="17" spans="1:24" s="34" customFormat="1" ht="12.75" customHeight="1" x14ac:dyDescent="0.2">
      <c r="A17" s="30">
        <v>12</v>
      </c>
      <c r="B17" s="135">
        <v>5005</v>
      </c>
      <c r="C17" s="29" t="s">
        <v>88</v>
      </c>
      <c r="D17" s="29" t="s">
        <v>158</v>
      </c>
      <c r="E17" s="29" t="s">
        <v>127</v>
      </c>
      <c r="F17" s="29" t="s">
        <v>225</v>
      </c>
      <c r="G17" s="29" t="s">
        <v>314</v>
      </c>
      <c r="H17" s="152" t="s">
        <v>364</v>
      </c>
      <c r="I17" s="78">
        <v>2090000</v>
      </c>
      <c r="J17" s="79">
        <v>325000</v>
      </c>
      <c r="K17" s="79">
        <f t="shared" si="3"/>
        <v>2853900</v>
      </c>
      <c r="L17" s="74">
        <f t="shared" si="0"/>
        <v>2528900</v>
      </c>
      <c r="M17" s="74">
        <f t="shared" si="1"/>
        <v>2654674</v>
      </c>
      <c r="N17" s="100">
        <f t="shared" si="4"/>
        <v>325000</v>
      </c>
      <c r="O17" s="72">
        <f t="shared" si="2"/>
        <v>2979674</v>
      </c>
      <c r="P17" s="29"/>
      <c r="Q17" s="29" t="s">
        <v>311</v>
      </c>
      <c r="R17" s="29" t="s">
        <v>314</v>
      </c>
      <c r="S17" s="29" t="s">
        <v>311</v>
      </c>
      <c r="T17" s="29" t="s">
        <v>311</v>
      </c>
      <c r="U17" s="29" t="s">
        <v>298</v>
      </c>
      <c r="V17" s="29">
        <v>2015</v>
      </c>
      <c r="W17" s="29" t="s">
        <v>314</v>
      </c>
      <c r="X17" s="29" t="s">
        <v>322</v>
      </c>
    </row>
    <row r="18" spans="1:24" s="34" customFormat="1" ht="12.75" customHeight="1" x14ac:dyDescent="0.2">
      <c r="A18" s="30">
        <v>10</v>
      </c>
      <c r="B18" s="135">
        <v>5118</v>
      </c>
      <c r="C18" s="29" t="s">
        <v>233</v>
      </c>
      <c r="D18" s="29" t="s">
        <v>171</v>
      </c>
      <c r="E18" s="29" t="s">
        <v>127</v>
      </c>
      <c r="F18" s="29" t="s">
        <v>234</v>
      </c>
      <c r="G18" s="29" t="s">
        <v>314</v>
      </c>
      <c r="H18" s="152" t="s">
        <v>364</v>
      </c>
      <c r="I18" s="78">
        <v>2270000</v>
      </c>
      <c r="J18" s="79">
        <v>275000</v>
      </c>
      <c r="K18" s="79">
        <f t="shared" si="3"/>
        <v>3021700</v>
      </c>
      <c r="L18" s="74">
        <f t="shared" si="0"/>
        <v>2746700</v>
      </c>
      <c r="M18" s="74">
        <f t="shared" si="1"/>
        <v>2883306</v>
      </c>
      <c r="N18" s="100">
        <f t="shared" si="4"/>
        <v>275000</v>
      </c>
      <c r="O18" s="72">
        <f t="shared" si="2"/>
        <v>3158306</v>
      </c>
      <c r="P18" s="29"/>
      <c r="Q18" s="29" t="s">
        <v>311</v>
      </c>
      <c r="R18" s="29" t="s">
        <v>314</v>
      </c>
      <c r="S18" s="29" t="s">
        <v>311</v>
      </c>
      <c r="T18" s="29" t="s">
        <v>311</v>
      </c>
      <c r="U18" s="29" t="s">
        <v>298</v>
      </c>
      <c r="V18" s="29">
        <v>2017</v>
      </c>
      <c r="W18" s="29" t="s">
        <v>314</v>
      </c>
      <c r="X18" s="29"/>
    </row>
    <row r="19" spans="1:24" s="34" customFormat="1" ht="12.75" customHeight="1" x14ac:dyDescent="0.2">
      <c r="A19" s="30">
        <v>34</v>
      </c>
      <c r="B19" s="135">
        <v>5117</v>
      </c>
      <c r="C19" s="29" t="s">
        <v>112</v>
      </c>
      <c r="D19" s="37" t="s">
        <v>175</v>
      </c>
      <c r="E19" s="37" t="s">
        <v>127</v>
      </c>
      <c r="F19" s="37" t="s">
        <v>235</v>
      </c>
      <c r="G19" s="37" t="s">
        <v>314</v>
      </c>
      <c r="H19" s="152" t="s">
        <v>364</v>
      </c>
      <c r="I19" s="78">
        <v>2600000</v>
      </c>
      <c r="J19" s="79"/>
      <c r="K19" s="79">
        <f t="shared" si="3"/>
        <v>3146000</v>
      </c>
      <c r="L19" s="74">
        <f t="shared" si="0"/>
        <v>3146000</v>
      </c>
      <c r="M19" s="74">
        <f t="shared" si="1"/>
        <v>3302466</v>
      </c>
      <c r="N19" s="100">
        <f t="shared" si="4"/>
        <v>0</v>
      </c>
      <c r="O19" s="72">
        <f t="shared" si="2"/>
        <v>3302466</v>
      </c>
      <c r="P19" s="29"/>
      <c r="Q19" s="29" t="s">
        <v>314</v>
      </c>
      <c r="R19" s="29" t="s">
        <v>314</v>
      </c>
      <c r="S19" s="29" t="s">
        <v>311</v>
      </c>
      <c r="T19" s="29" t="s">
        <v>311</v>
      </c>
      <c r="U19" s="29" t="s">
        <v>298</v>
      </c>
      <c r="V19" s="29">
        <v>2016</v>
      </c>
      <c r="W19" s="29" t="s">
        <v>314</v>
      </c>
      <c r="X19" s="29"/>
    </row>
    <row r="20" spans="1:24" s="34" customFormat="1" ht="12.75" customHeight="1" x14ac:dyDescent="0.2">
      <c r="A20" s="30">
        <v>36</v>
      </c>
      <c r="B20" s="135">
        <v>5112</v>
      </c>
      <c r="C20" s="29" t="s">
        <v>198</v>
      </c>
      <c r="D20" s="29" t="s">
        <v>178</v>
      </c>
      <c r="E20" s="29" t="s">
        <v>127</v>
      </c>
      <c r="F20" s="29" t="s">
        <v>105</v>
      </c>
      <c r="G20" s="29" t="s">
        <v>314</v>
      </c>
      <c r="H20" s="152" t="s">
        <v>364</v>
      </c>
      <c r="I20" s="78">
        <v>2200000</v>
      </c>
      <c r="J20" s="79">
        <v>325000</v>
      </c>
      <c r="K20" s="79">
        <f t="shared" si="3"/>
        <v>2987000</v>
      </c>
      <c r="L20" s="74">
        <f t="shared" si="0"/>
        <v>2662000</v>
      </c>
      <c r="M20" s="74">
        <f t="shared" si="1"/>
        <v>2794394</v>
      </c>
      <c r="N20" s="100">
        <f t="shared" si="4"/>
        <v>325000</v>
      </c>
      <c r="O20" s="72">
        <f t="shared" si="2"/>
        <v>3119394</v>
      </c>
      <c r="P20" s="29"/>
      <c r="Q20" s="29" t="s">
        <v>311</v>
      </c>
      <c r="R20" s="29" t="s">
        <v>311</v>
      </c>
      <c r="S20" s="29" t="s">
        <v>311</v>
      </c>
      <c r="T20" s="29" t="s">
        <v>311</v>
      </c>
      <c r="U20" s="29" t="s">
        <v>298</v>
      </c>
      <c r="V20" s="29">
        <v>2015</v>
      </c>
      <c r="W20" s="29" t="s">
        <v>314</v>
      </c>
      <c r="X20" s="29" t="s">
        <v>322</v>
      </c>
    </row>
    <row r="21" spans="1:24" s="34" customFormat="1" ht="12.75" customHeight="1" x14ac:dyDescent="0.2">
      <c r="A21" s="30"/>
      <c r="B21" s="135">
        <v>5102</v>
      </c>
      <c r="C21" s="29" t="s">
        <v>300</v>
      </c>
      <c r="D21" s="29" t="s">
        <v>135</v>
      </c>
      <c r="E21" s="29" t="s">
        <v>136</v>
      </c>
      <c r="F21" s="29" t="s">
        <v>243</v>
      </c>
      <c r="G21" s="29" t="s">
        <v>314</v>
      </c>
      <c r="H21" s="152" t="s">
        <v>366</v>
      </c>
      <c r="I21" s="78">
        <v>2750000</v>
      </c>
      <c r="J21" s="79"/>
      <c r="K21" s="79">
        <f t="shared" si="3"/>
        <v>3327500</v>
      </c>
      <c r="L21" s="74">
        <f t="shared" si="0"/>
        <v>3327500</v>
      </c>
      <c r="M21" s="74">
        <f t="shared" si="1"/>
        <v>3492992</v>
      </c>
      <c r="N21" s="100">
        <f t="shared" si="4"/>
        <v>0</v>
      </c>
      <c r="O21" s="72">
        <f t="shared" si="2"/>
        <v>3492992</v>
      </c>
      <c r="P21" s="29"/>
      <c r="Q21" s="29" t="s">
        <v>314</v>
      </c>
      <c r="R21" s="29" t="s">
        <v>314</v>
      </c>
      <c r="S21" s="29" t="s">
        <v>311</v>
      </c>
      <c r="T21" s="29" t="s">
        <v>311</v>
      </c>
      <c r="U21" s="29" t="s">
        <v>314</v>
      </c>
      <c r="V21" s="29" t="s">
        <v>343</v>
      </c>
      <c r="W21" s="29" t="s">
        <v>314</v>
      </c>
      <c r="X21" s="55"/>
    </row>
    <row r="22" spans="1:24" s="34" customFormat="1" ht="12.75" customHeight="1" x14ac:dyDescent="0.2">
      <c r="A22" s="30" t="s">
        <v>287</v>
      </c>
      <c r="B22" s="135">
        <v>5202</v>
      </c>
      <c r="C22" s="29" t="s">
        <v>117</v>
      </c>
      <c r="D22" s="29" t="s">
        <v>124</v>
      </c>
      <c r="E22" s="29" t="s">
        <v>125</v>
      </c>
      <c r="F22" s="29" t="s">
        <v>207</v>
      </c>
      <c r="G22" s="29" t="s">
        <v>314</v>
      </c>
      <c r="H22" s="152" t="s">
        <v>365</v>
      </c>
      <c r="I22" s="78">
        <v>14640000</v>
      </c>
      <c r="J22" s="79">
        <v>1225000</v>
      </c>
      <c r="K22" s="79">
        <f t="shared" si="3"/>
        <v>18939400</v>
      </c>
      <c r="L22" s="74">
        <f t="shared" si="0"/>
        <v>17714400</v>
      </c>
      <c r="M22" s="74">
        <f t="shared" si="1"/>
        <v>18595421</v>
      </c>
      <c r="N22" s="100">
        <f t="shared" si="4"/>
        <v>1225000</v>
      </c>
      <c r="O22" s="72">
        <f t="shared" si="2"/>
        <v>19820421</v>
      </c>
      <c r="P22" s="29"/>
      <c r="Q22" s="29" t="s">
        <v>311</v>
      </c>
      <c r="R22" s="29" t="s">
        <v>314</v>
      </c>
      <c r="S22" s="29" t="s">
        <v>311</v>
      </c>
      <c r="T22" s="29" t="s">
        <v>311</v>
      </c>
      <c r="U22" s="29" t="s">
        <v>298</v>
      </c>
      <c r="V22" s="29"/>
      <c r="W22" s="29" t="s">
        <v>314</v>
      </c>
      <c r="X22" s="29" t="s">
        <v>329</v>
      </c>
    </row>
    <row r="23" spans="1:24" s="34" customFormat="1" ht="12.75" customHeight="1" x14ac:dyDescent="0.2">
      <c r="A23" s="30" t="s">
        <v>288</v>
      </c>
      <c r="B23" s="135">
        <v>5204</v>
      </c>
      <c r="C23" s="29" t="s">
        <v>65</v>
      </c>
      <c r="D23" s="29" t="s">
        <v>124</v>
      </c>
      <c r="E23" s="29" t="s">
        <v>125</v>
      </c>
      <c r="F23" s="29" t="s">
        <v>66</v>
      </c>
      <c r="G23" s="29" t="s">
        <v>314</v>
      </c>
      <c r="H23" s="152" t="s">
        <v>365</v>
      </c>
      <c r="I23" s="78">
        <v>18800000</v>
      </c>
      <c r="J23" s="79">
        <v>10800000</v>
      </c>
      <c r="K23" s="79">
        <f t="shared" si="3"/>
        <v>33548000</v>
      </c>
      <c r="L23" s="74">
        <f t="shared" si="0"/>
        <v>22748000</v>
      </c>
      <c r="M23" s="74">
        <f t="shared" si="1"/>
        <v>23879366</v>
      </c>
      <c r="N23" s="100">
        <v>1800000</v>
      </c>
      <c r="O23" s="72">
        <f t="shared" si="2"/>
        <v>25679366</v>
      </c>
      <c r="P23" s="29"/>
      <c r="Q23" s="29" t="s">
        <v>311</v>
      </c>
      <c r="R23" s="29" t="s">
        <v>311</v>
      </c>
      <c r="S23" s="29" t="s">
        <v>311</v>
      </c>
      <c r="T23" s="29" t="s">
        <v>311</v>
      </c>
      <c r="U23" s="29" t="s">
        <v>298</v>
      </c>
      <c r="V23" s="29">
        <v>2018</v>
      </c>
      <c r="W23" s="29" t="s">
        <v>314</v>
      </c>
      <c r="X23" s="29" t="s">
        <v>330</v>
      </c>
    </row>
    <row r="24" spans="1:24" s="34" customFormat="1" ht="12.75" customHeight="1" x14ac:dyDescent="0.2">
      <c r="A24" s="30" t="s">
        <v>295</v>
      </c>
      <c r="B24" s="135" t="s">
        <v>341</v>
      </c>
      <c r="C24" s="29" t="s">
        <v>242</v>
      </c>
      <c r="D24" s="12" t="s">
        <v>133</v>
      </c>
      <c r="E24" s="12" t="s">
        <v>125</v>
      </c>
      <c r="F24" s="12" t="s">
        <v>342</v>
      </c>
      <c r="G24" s="12" t="s">
        <v>314</v>
      </c>
      <c r="H24" s="152" t="s">
        <v>365</v>
      </c>
      <c r="I24" s="78">
        <v>6015000</v>
      </c>
      <c r="J24" s="79">
        <v>400000</v>
      </c>
      <c r="K24" s="79">
        <f t="shared" si="3"/>
        <v>7678150</v>
      </c>
      <c r="L24" s="74">
        <f t="shared" si="0"/>
        <v>7278150</v>
      </c>
      <c r="M24" s="74">
        <f t="shared" si="1"/>
        <v>7640127</v>
      </c>
      <c r="N24" s="100">
        <f t="shared" si="4"/>
        <v>400000</v>
      </c>
      <c r="O24" s="72">
        <f t="shared" si="2"/>
        <v>8040127</v>
      </c>
      <c r="P24" s="29"/>
      <c r="Q24" s="29" t="s">
        <v>311</v>
      </c>
      <c r="R24" s="29" t="s">
        <v>314</v>
      </c>
      <c r="S24" s="29" t="s">
        <v>311</v>
      </c>
      <c r="T24" s="29" t="s">
        <v>311</v>
      </c>
      <c r="U24" s="29" t="s">
        <v>298</v>
      </c>
      <c r="V24" s="29" t="s">
        <v>324</v>
      </c>
      <c r="W24" s="29" t="s">
        <v>314</v>
      </c>
      <c r="X24" s="29" t="s">
        <v>326</v>
      </c>
    </row>
    <row r="25" spans="1:24" s="34" customFormat="1" ht="12.75" customHeight="1" x14ac:dyDescent="0.2">
      <c r="A25" s="30" t="s">
        <v>284</v>
      </c>
      <c r="B25" s="136">
        <v>2411</v>
      </c>
      <c r="C25" s="29" t="s">
        <v>22</v>
      </c>
      <c r="D25" s="12" t="s">
        <v>138</v>
      </c>
      <c r="E25" s="12" t="s">
        <v>125</v>
      </c>
      <c r="F25" s="12" t="s">
        <v>23</v>
      </c>
      <c r="G25" s="12" t="s">
        <v>314</v>
      </c>
      <c r="H25" s="152" t="s">
        <v>365</v>
      </c>
      <c r="I25" s="83">
        <v>795000</v>
      </c>
      <c r="J25" s="79" t="s">
        <v>298</v>
      </c>
      <c r="K25" s="84">
        <f t="shared" si="3"/>
        <v>961950</v>
      </c>
      <c r="L25" s="74">
        <f t="shared" si="0"/>
        <v>961950</v>
      </c>
      <c r="M25" s="74">
        <f t="shared" si="1"/>
        <v>1009792</v>
      </c>
      <c r="N25" s="100">
        <v>0</v>
      </c>
      <c r="O25" s="72">
        <f t="shared" si="2"/>
        <v>1009792</v>
      </c>
      <c r="P25" s="54"/>
      <c r="Q25" s="29" t="s">
        <v>314</v>
      </c>
      <c r="R25" s="29" t="s">
        <v>314</v>
      </c>
      <c r="S25" s="29" t="s">
        <v>314</v>
      </c>
      <c r="T25" s="29" t="s">
        <v>311</v>
      </c>
      <c r="U25" s="29" t="s">
        <v>314</v>
      </c>
      <c r="V25" s="52">
        <v>2020</v>
      </c>
      <c r="W25" s="29" t="s">
        <v>314</v>
      </c>
      <c r="X25" s="18"/>
    </row>
    <row r="26" spans="1:24" s="34" customFormat="1" ht="12.75" customHeight="1" x14ac:dyDescent="0.2">
      <c r="A26" s="30" t="s">
        <v>279</v>
      </c>
      <c r="B26" s="135">
        <v>1107</v>
      </c>
      <c r="C26" s="29" t="s">
        <v>37</v>
      </c>
      <c r="D26" s="12" t="s">
        <v>138</v>
      </c>
      <c r="E26" s="12" t="s">
        <v>125</v>
      </c>
      <c r="F26" s="12" t="s">
        <v>38</v>
      </c>
      <c r="G26" s="12" t="s">
        <v>314</v>
      </c>
      <c r="H26" s="152" t="s">
        <v>365</v>
      </c>
      <c r="I26" s="83">
        <v>255000</v>
      </c>
      <c r="J26" s="79" t="s">
        <v>298</v>
      </c>
      <c r="K26" s="84">
        <f t="shared" si="3"/>
        <v>308550</v>
      </c>
      <c r="L26" s="107">
        <f t="shared" si="0"/>
        <v>308550</v>
      </c>
      <c r="M26" s="74">
        <f t="shared" si="1"/>
        <v>323896</v>
      </c>
      <c r="N26" s="110">
        <v>0</v>
      </c>
      <c r="O26" s="72">
        <f t="shared" si="2"/>
        <v>323896</v>
      </c>
      <c r="P26" s="54"/>
      <c r="Q26" s="29" t="s">
        <v>314</v>
      </c>
      <c r="R26" s="29" t="s">
        <v>314</v>
      </c>
      <c r="S26" s="29" t="s">
        <v>314</v>
      </c>
      <c r="T26" s="29" t="s">
        <v>314</v>
      </c>
      <c r="U26" s="29" t="s">
        <v>314</v>
      </c>
      <c r="V26" s="52">
        <v>43388</v>
      </c>
      <c r="W26" s="29" t="s">
        <v>314</v>
      </c>
      <c r="X26" s="54"/>
    </row>
    <row r="27" spans="1:24" s="34" customFormat="1" ht="12.75" customHeight="1" x14ac:dyDescent="0.2">
      <c r="A27" s="30" t="s">
        <v>283</v>
      </c>
      <c r="B27" s="135">
        <v>5103</v>
      </c>
      <c r="C27" s="29" t="s">
        <v>50</v>
      </c>
      <c r="D27" s="12" t="s">
        <v>138</v>
      </c>
      <c r="E27" s="12" t="s">
        <v>125</v>
      </c>
      <c r="F27" s="12" t="s">
        <v>103</v>
      </c>
      <c r="G27" s="12" t="s">
        <v>314</v>
      </c>
      <c r="H27" s="152" t="s">
        <v>365</v>
      </c>
      <c r="I27" s="104">
        <v>4180000</v>
      </c>
      <c r="J27" s="106">
        <v>500000</v>
      </c>
      <c r="K27" s="106">
        <f t="shared" si="3"/>
        <v>5557800</v>
      </c>
      <c r="L27" s="102">
        <f t="shared" si="0"/>
        <v>5057800</v>
      </c>
      <c r="M27" s="74">
        <f t="shared" si="1"/>
        <v>5309348</v>
      </c>
      <c r="N27" s="103">
        <f>J27</f>
        <v>500000</v>
      </c>
      <c r="O27" s="72">
        <f t="shared" si="2"/>
        <v>5809348</v>
      </c>
      <c r="P27" s="29"/>
      <c r="Q27" s="29" t="s">
        <v>311</v>
      </c>
      <c r="R27" s="29" t="s">
        <v>311</v>
      </c>
      <c r="S27" s="29" t="s">
        <v>311</v>
      </c>
      <c r="T27" s="29" t="s">
        <v>311</v>
      </c>
      <c r="U27" s="29" t="s">
        <v>298</v>
      </c>
      <c r="V27" s="29">
        <v>2015</v>
      </c>
      <c r="W27" s="29" t="s">
        <v>314</v>
      </c>
      <c r="X27" s="29" t="s">
        <v>322</v>
      </c>
    </row>
    <row r="28" spans="1:24" s="34" customFormat="1" ht="12.75" customHeight="1" x14ac:dyDescent="0.2">
      <c r="A28" s="30" t="s">
        <v>282</v>
      </c>
      <c r="B28" s="136">
        <v>2107</v>
      </c>
      <c r="C28" s="29" t="s">
        <v>104</v>
      </c>
      <c r="D28" s="12" t="s">
        <v>138</v>
      </c>
      <c r="E28" s="12" t="s">
        <v>125</v>
      </c>
      <c r="F28" s="12" t="s">
        <v>215</v>
      </c>
      <c r="G28" s="12" t="s">
        <v>314</v>
      </c>
      <c r="H28" s="65" t="s">
        <v>365</v>
      </c>
      <c r="I28" s="105"/>
      <c r="J28" s="105"/>
      <c r="K28" s="105">
        <f t="shared" si="3"/>
        <v>0</v>
      </c>
      <c r="L28" s="106"/>
      <c r="M28" s="74">
        <f t="shared" si="1"/>
        <v>0</v>
      </c>
      <c r="N28" s="109"/>
      <c r="O28" s="72">
        <f t="shared" si="2"/>
        <v>0</v>
      </c>
      <c r="P28" s="29"/>
      <c r="Q28" s="29" t="s">
        <v>314</v>
      </c>
      <c r="R28" s="29" t="s">
        <v>314</v>
      </c>
      <c r="S28" s="29" t="s">
        <v>311</v>
      </c>
      <c r="T28" s="29" t="s">
        <v>311</v>
      </c>
      <c r="U28" s="29" t="s">
        <v>298</v>
      </c>
      <c r="V28" s="29">
        <v>2018</v>
      </c>
      <c r="W28" s="29" t="s">
        <v>314</v>
      </c>
      <c r="X28" s="19"/>
    </row>
    <row r="29" spans="1:24" s="34" customFormat="1" ht="12.75" customHeight="1" x14ac:dyDescent="0.2">
      <c r="A29" s="30" t="s">
        <v>285</v>
      </c>
      <c r="B29" s="135">
        <v>2107</v>
      </c>
      <c r="C29" s="29" t="s">
        <v>70</v>
      </c>
      <c r="D29" s="12" t="s">
        <v>138</v>
      </c>
      <c r="E29" s="12" t="s">
        <v>125</v>
      </c>
      <c r="F29" s="12" t="s">
        <v>91</v>
      </c>
      <c r="G29" s="12" t="s">
        <v>314</v>
      </c>
      <c r="H29" s="152" t="s">
        <v>365</v>
      </c>
      <c r="I29" s="83">
        <v>1200000</v>
      </c>
      <c r="J29" s="79" t="s">
        <v>298</v>
      </c>
      <c r="K29" s="84">
        <f t="shared" si="3"/>
        <v>1452000</v>
      </c>
      <c r="L29" s="74">
        <f t="shared" ref="L29:L42" si="5">ROUND(I29*1.21,0)</f>
        <v>1452000</v>
      </c>
      <c r="M29" s="74">
        <f t="shared" si="1"/>
        <v>1524215</v>
      </c>
      <c r="N29" s="100">
        <v>0</v>
      </c>
      <c r="O29" s="72">
        <f t="shared" si="2"/>
        <v>1524215</v>
      </c>
      <c r="P29" s="54"/>
      <c r="Q29" s="29" t="s">
        <v>314</v>
      </c>
      <c r="R29" s="29" t="s">
        <v>314</v>
      </c>
      <c r="S29" s="29" t="s">
        <v>314</v>
      </c>
      <c r="T29" s="29" t="s">
        <v>311</v>
      </c>
      <c r="U29" s="29" t="s">
        <v>314</v>
      </c>
      <c r="V29" s="52">
        <v>43382</v>
      </c>
      <c r="W29" s="29" t="s">
        <v>314</v>
      </c>
      <c r="X29" s="54"/>
    </row>
    <row r="30" spans="1:24" s="34" customFormat="1" ht="12.75" customHeight="1" x14ac:dyDescent="0.2">
      <c r="A30" s="30" t="s">
        <v>269</v>
      </c>
      <c r="B30" s="135">
        <v>2412</v>
      </c>
      <c r="C30" s="29" t="s">
        <v>24</v>
      </c>
      <c r="D30" s="12" t="s">
        <v>141</v>
      </c>
      <c r="E30" s="12" t="s">
        <v>125</v>
      </c>
      <c r="F30" s="50" t="s">
        <v>335</v>
      </c>
      <c r="G30" s="12" t="s">
        <v>314</v>
      </c>
      <c r="H30" s="152" t="s">
        <v>365</v>
      </c>
      <c r="I30" s="78">
        <v>915000</v>
      </c>
      <c r="J30" s="79" t="s">
        <v>298</v>
      </c>
      <c r="K30" s="79">
        <f t="shared" si="3"/>
        <v>1107150</v>
      </c>
      <c r="L30" s="74">
        <f t="shared" si="5"/>
        <v>1107150</v>
      </c>
      <c r="M30" s="74">
        <f t="shared" si="1"/>
        <v>1162214</v>
      </c>
      <c r="N30" s="100">
        <v>0</v>
      </c>
      <c r="O30" s="72">
        <f t="shared" si="2"/>
        <v>1162214</v>
      </c>
      <c r="P30" s="29"/>
      <c r="Q30" s="29" t="s">
        <v>314</v>
      </c>
      <c r="R30" s="29" t="s">
        <v>314</v>
      </c>
      <c r="S30" s="29" t="s">
        <v>311</v>
      </c>
      <c r="T30" s="29" t="s">
        <v>311</v>
      </c>
      <c r="U30" s="29" t="s">
        <v>298</v>
      </c>
      <c r="V30" s="29">
        <v>2015</v>
      </c>
      <c r="W30" s="29" t="s">
        <v>314</v>
      </c>
      <c r="X30" s="29"/>
    </row>
    <row r="31" spans="1:24" s="34" customFormat="1" ht="12.75" customHeight="1" x14ac:dyDescent="0.2">
      <c r="A31" s="30" t="s">
        <v>271</v>
      </c>
      <c r="B31" s="135">
        <v>5105</v>
      </c>
      <c r="C31" s="29" t="s">
        <v>53</v>
      </c>
      <c r="D31" s="29" t="s">
        <v>147</v>
      </c>
      <c r="E31" s="29" t="s">
        <v>125</v>
      </c>
      <c r="F31" s="29" t="s">
        <v>54</v>
      </c>
      <c r="G31" s="29" t="s">
        <v>314</v>
      </c>
      <c r="H31" s="152" t="s">
        <v>365</v>
      </c>
      <c r="I31" s="78">
        <v>4250000</v>
      </c>
      <c r="J31" s="79">
        <v>425000</v>
      </c>
      <c r="K31" s="79">
        <f t="shared" si="3"/>
        <v>5567500</v>
      </c>
      <c r="L31" s="74">
        <f t="shared" si="5"/>
        <v>5142500</v>
      </c>
      <c r="M31" s="74">
        <f t="shared" si="1"/>
        <v>5398261</v>
      </c>
      <c r="N31" s="100">
        <f t="shared" ref="N31:N42" si="6">J31</f>
        <v>425000</v>
      </c>
      <c r="O31" s="72">
        <f t="shared" si="2"/>
        <v>5823261</v>
      </c>
      <c r="P31" s="29"/>
      <c r="Q31" s="29" t="s">
        <v>314</v>
      </c>
      <c r="R31" s="29" t="s">
        <v>314</v>
      </c>
      <c r="S31" s="29" t="s">
        <v>311</v>
      </c>
      <c r="T31" s="29" t="s">
        <v>311</v>
      </c>
      <c r="U31" s="29" t="s">
        <v>298</v>
      </c>
      <c r="V31" s="29" t="s">
        <v>298</v>
      </c>
      <c r="W31" s="29" t="s">
        <v>314</v>
      </c>
      <c r="X31" s="29" t="s">
        <v>321</v>
      </c>
    </row>
    <row r="32" spans="1:24" s="25" customFormat="1" ht="12.75" customHeight="1" x14ac:dyDescent="0.2">
      <c r="A32" s="30" t="s">
        <v>274</v>
      </c>
      <c r="B32" s="135">
        <v>5203</v>
      </c>
      <c r="C32" s="29" t="s">
        <v>64</v>
      </c>
      <c r="D32" s="29" t="s">
        <v>159</v>
      </c>
      <c r="E32" s="29" t="s">
        <v>125</v>
      </c>
      <c r="F32" s="29" t="s">
        <v>226</v>
      </c>
      <c r="G32" s="29" t="s">
        <v>314</v>
      </c>
      <c r="H32" s="152" t="s">
        <v>365</v>
      </c>
      <c r="I32" s="78">
        <v>19250000</v>
      </c>
      <c r="J32" s="79">
        <v>1975000</v>
      </c>
      <c r="K32" s="79">
        <f t="shared" si="3"/>
        <v>25267500</v>
      </c>
      <c r="L32" s="74">
        <f t="shared" si="5"/>
        <v>23292500</v>
      </c>
      <c r="M32" s="74">
        <f t="shared" si="1"/>
        <v>24450947</v>
      </c>
      <c r="N32" s="100">
        <f t="shared" si="6"/>
        <v>1975000</v>
      </c>
      <c r="O32" s="72">
        <f t="shared" si="2"/>
        <v>26425947</v>
      </c>
      <c r="P32" s="29"/>
      <c r="Q32" s="29" t="s">
        <v>311</v>
      </c>
      <c r="R32" s="29" t="s">
        <v>311</v>
      </c>
      <c r="S32" s="29" t="s">
        <v>311</v>
      </c>
      <c r="T32" s="29" t="s">
        <v>311</v>
      </c>
      <c r="U32" s="29" t="s">
        <v>298</v>
      </c>
      <c r="V32" s="29"/>
      <c r="W32" s="29" t="s">
        <v>314</v>
      </c>
      <c r="X32" s="29" t="s">
        <v>331</v>
      </c>
    </row>
    <row r="33" spans="1:24" s="31" customFormat="1" ht="12.75" customHeight="1" x14ac:dyDescent="0.2">
      <c r="A33" s="30" t="s">
        <v>264</v>
      </c>
      <c r="B33" s="135">
        <v>5106</v>
      </c>
      <c r="C33" s="29" t="s">
        <v>120</v>
      </c>
      <c r="D33" s="29" t="s">
        <v>160</v>
      </c>
      <c r="E33" s="29" t="s">
        <v>125</v>
      </c>
      <c r="F33" s="29" t="s">
        <v>55</v>
      </c>
      <c r="G33" s="29" t="s">
        <v>314</v>
      </c>
      <c r="H33" s="152" t="s">
        <v>365</v>
      </c>
      <c r="I33" s="78">
        <v>5450000</v>
      </c>
      <c r="J33" s="79">
        <v>600000</v>
      </c>
      <c r="K33" s="79">
        <f t="shared" si="3"/>
        <v>7194500</v>
      </c>
      <c r="L33" s="74">
        <f t="shared" si="5"/>
        <v>6594500</v>
      </c>
      <c r="M33" s="74">
        <f t="shared" si="1"/>
        <v>6922476</v>
      </c>
      <c r="N33" s="100">
        <f t="shared" si="6"/>
        <v>600000</v>
      </c>
      <c r="O33" s="72">
        <f t="shared" si="2"/>
        <v>7522476</v>
      </c>
      <c r="P33" s="29"/>
      <c r="Q33" s="29" t="s">
        <v>311</v>
      </c>
      <c r="R33" s="29" t="s">
        <v>311</v>
      </c>
      <c r="S33" s="29" t="s">
        <v>311</v>
      </c>
      <c r="T33" s="29" t="s">
        <v>311</v>
      </c>
      <c r="U33" s="29" t="s">
        <v>298</v>
      </c>
      <c r="V33" s="29">
        <v>2015</v>
      </c>
      <c r="W33" s="29" t="s">
        <v>314</v>
      </c>
      <c r="X33" s="29" t="s">
        <v>322</v>
      </c>
    </row>
    <row r="34" spans="1:24" s="31" customFormat="1" ht="12.75" customHeight="1" x14ac:dyDescent="0.2">
      <c r="A34" s="30" t="s">
        <v>275</v>
      </c>
      <c r="B34" s="135">
        <v>5109</v>
      </c>
      <c r="C34" s="29" t="s">
        <v>57</v>
      </c>
      <c r="D34" s="29" t="s">
        <v>162</v>
      </c>
      <c r="E34" s="29" t="s">
        <v>125</v>
      </c>
      <c r="F34" s="29" t="s">
        <v>58</v>
      </c>
      <c r="G34" s="29" t="s">
        <v>314</v>
      </c>
      <c r="H34" s="152" t="s">
        <v>365</v>
      </c>
      <c r="I34" s="78">
        <v>3950000</v>
      </c>
      <c r="J34" s="79">
        <v>415000</v>
      </c>
      <c r="K34" s="79">
        <f t="shared" si="3"/>
        <v>5194500</v>
      </c>
      <c r="L34" s="74">
        <f t="shared" si="5"/>
        <v>4779500</v>
      </c>
      <c r="M34" s="74">
        <f t="shared" si="1"/>
        <v>5017207</v>
      </c>
      <c r="N34" s="100">
        <f t="shared" si="6"/>
        <v>415000</v>
      </c>
      <c r="O34" s="72">
        <f t="shared" si="2"/>
        <v>5432207</v>
      </c>
      <c r="P34" s="29"/>
      <c r="Q34" s="29" t="s">
        <v>311</v>
      </c>
      <c r="R34" s="29" t="s">
        <v>314</v>
      </c>
      <c r="S34" s="29" t="s">
        <v>311</v>
      </c>
      <c r="T34" s="29" t="s">
        <v>311</v>
      </c>
      <c r="U34" s="29" t="s">
        <v>298</v>
      </c>
      <c r="V34" s="52">
        <v>43534</v>
      </c>
      <c r="W34" s="29" t="s">
        <v>314</v>
      </c>
      <c r="X34" s="29"/>
    </row>
    <row r="35" spans="1:24" s="32" customFormat="1" ht="12.75" customHeight="1" x14ac:dyDescent="0.2">
      <c r="A35" s="30" t="s">
        <v>268</v>
      </c>
      <c r="B35" s="135">
        <v>5111</v>
      </c>
      <c r="C35" s="29" t="s">
        <v>61</v>
      </c>
      <c r="D35" s="29" t="s">
        <v>167</v>
      </c>
      <c r="E35" s="15" t="s">
        <v>125</v>
      </c>
      <c r="F35" s="29" t="s">
        <v>232</v>
      </c>
      <c r="G35" s="15" t="s">
        <v>314</v>
      </c>
      <c r="H35" s="152" t="s">
        <v>365</v>
      </c>
      <c r="I35" s="78">
        <v>3900000</v>
      </c>
      <c r="J35" s="79">
        <v>385000</v>
      </c>
      <c r="K35" s="79">
        <f t="shared" si="3"/>
        <v>5104000</v>
      </c>
      <c r="L35" s="74">
        <f t="shared" si="5"/>
        <v>4719000</v>
      </c>
      <c r="M35" s="74">
        <f t="shared" si="1"/>
        <v>4953698</v>
      </c>
      <c r="N35" s="100">
        <f t="shared" si="6"/>
        <v>385000</v>
      </c>
      <c r="O35" s="72">
        <f t="shared" si="2"/>
        <v>5338698</v>
      </c>
      <c r="P35" s="29"/>
      <c r="Q35" s="29" t="s">
        <v>314</v>
      </c>
      <c r="R35" s="29" t="s">
        <v>311</v>
      </c>
      <c r="S35" s="29" t="s">
        <v>311</v>
      </c>
      <c r="T35" s="29" t="s">
        <v>311</v>
      </c>
      <c r="U35" s="29" t="s">
        <v>298</v>
      </c>
      <c r="V35" s="29">
        <v>2016</v>
      </c>
      <c r="W35" s="29" t="s">
        <v>314</v>
      </c>
      <c r="X35" s="29" t="s">
        <v>327</v>
      </c>
    </row>
    <row r="36" spans="1:24" s="31" customFormat="1" ht="12.75" customHeight="1" x14ac:dyDescent="0.2">
      <c r="A36" s="30" t="s">
        <v>293</v>
      </c>
      <c r="B36" s="135">
        <v>5110</v>
      </c>
      <c r="C36" s="29" t="s">
        <v>59</v>
      </c>
      <c r="D36" s="29" t="s">
        <v>179</v>
      </c>
      <c r="E36" s="29" t="s">
        <v>125</v>
      </c>
      <c r="F36" s="29" t="s">
        <v>60</v>
      </c>
      <c r="G36" s="29" t="s">
        <v>314</v>
      </c>
      <c r="H36" s="152"/>
      <c r="I36" s="78">
        <v>3685000</v>
      </c>
      <c r="J36" s="79">
        <v>300000</v>
      </c>
      <c r="K36" s="79">
        <f t="shared" si="3"/>
        <v>4758850</v>
      </c>
      <c r="L36" s="74">
        <f t="shared" si="5"/>
        <v>4458850</v>
      </c>
      <c r="M36" s="74">
        <f t="shared" si="1"/>
        <v>4680610</v>
      </c>
      <c r="N36" s="100">
        <f t="shared" si="6"/>
        <v>300000</v>
      </c>
      <c r="O36" s="72">
        <f t="shared" si="2"/>
        <v>4980610</v>
      </c>
      <c r="P36" s="29"/>
      <c r="Q36" s="29" t="s">
        <v>311</v>
      </c>
      <c r="R36" s="29" t="s">
        <v>311</v>
      </c>
      <c r="S36" s="29" t="s">
        <v>311</v>
      </c>
      <c r="T36" s="29" t="s">
        <v>311</v>
      </c>
      <c r="U36" s="29" t="s">
        <v>298</v>
      </c>
      <c r="V36" s="29">
        <v>2017</v>
      </c>
      <c r="W36" s="29" t="s">
        <v>314</v>
      </c>
      <c r="X36" s="29" t="s">
        <v>328</v>
      </c>
    </row>
    <row r="37" spans="1:24" s="34" customFormat="1" ht="12.75" customHeight="1" x14ac:dyDescent="0.2">
      <c r="A37" s="30" t="s">
        <v>280</v>
      </c>
      <c r="B37" s="135">
        <v>5208</v>
      </c>
      <c r="C37" s="29" t="s">
        <v>63</v>
      </c>
      <c r="D37" s="29" t="s">
        <v>182</v>
      </c>
      <c r="E37" s="29" t="s">
        <v>125</v>
      </c>
      <c r="F37" s="29" t="s">
        <v>67</v>
      </c>
      <c r="G37" s="29" t="s">
        <v>314</v>
      </c>
      <c r="H37" s="152" t="s">
        <v>365</v>
      </c>
      <c r="I37" s="78">
        <v>7550000</v>
      </c>
      <c r="J37" s="79">
        <v>1800000</v>
      </c>
      <c r="K37" s="79">
        <f t="shared" si="3"/>
        <v>10935500</v>
      </c>
      <c r="L37" s="74">
        <f t="shared" si="5"/>
        <v>9135500</v>
      </c>
      <c r="M37" s="74">
        <f t="shared" si="1"/>
        <v>9589852</v>
      </c>
      <c r="N37" s="100">
        <f t="shared" si="6"/>
        <v>1800000</v>
      </c>
      <c r="O37" s="72">
        <f t="shared" si="2"/>
        <v>11389852</v>
      </c>
      <c r="P37" s="29"/>
      <c r="Q37" s="29" t="s">
        <v>311</v>
      </c>
      <c r="R37" s="29" t="s">
        <v>314</v>
      </c>
      <c r="S37" s="29" t="s">
        <v>311</v>
      </c>
      <c r="T37" s="29" t="s">
        <v>311</v>
      </c>
      <c r="U37" s="29" t="s">
        <v>298</v>
      </c>
      <c r="V37" s="29">
        <v>2020</v>
      </c>
      <c r="W37" s="29" t="s">
        <v>314</v>
      </c>
      <c r="X37" s="29"/>
    </row>
    <row r="38" spans="1:24" s="35" customFormat="1" x14ac:dyDescent="0.2">
      <c r="A38" s="53"/>
      <c r="B38" s="135">
        <v>5008</v>
      </c>
      <c r="C38" s="29" t="s">
        <v>48</v>
      </c>
      <c r="D38" s="29" t="s">
        <v>186</v>
      </c>
      <c r="E38" s="29" t="s">
        <v>125</v>
      </c>
      <c r="F38" s="29" t="s">
        <v>49</v>
      </c>
      <c r="G38" s="29" t="s">
        <v>314</v>
      </c>
      <c r="H38" s="152" t="s">
        <v>365</v>
      </c>
      <c r="I38" s="104">
        <v>4150000</v>
      </c>
      <c r="J38" s="106">
        <v>300000</v>
      </c>
      <c r="K38" s="106">
        <f t="shared" si="3"/>
        <v>5321500</v>
      </c>
      <c r="L38" s="104">
        <f t="shared" si="5"/>
        <v>5021500</v>
      </c>
      <c r="M38" s="74">
        <f t="shared" si="1"/>
        <v>5271243</v>
      </c>
      <c r="N38" s="119">
        <f t="shared" si="6"/>
        <v>300000</v>
      </c>
      <c r="O38" s="72">
        <f t="shared" si="2"/>
        <v>5571243</v>
      </c>
      <c r="P38" s="29"/>
      <c r="Q38" s="29" t="s">
        <v>314</v>
      </c>
      <c r="R38" s="29" t="s">
        <v>314</v>
      </c>
      <c r="S38" s="29" t="s">
        <v>311</v>
      </c>
      <c r="T38" s="29" t="s">
        <v>311</v>
      </c>
      <c r="U38" s="29" t="s">
        <v>298</v>
      </c>
      <c r="V38" s="29">
        <v>2015</v>
      </c>
      <c r="W38" s="29" t="s">
        <v>314</v>
      </c>
      <c r="X38" s="29" t="s">
        <v>322</v>
      </c>
    </row>
    <row r="39" spans="1:24" s="31" customFormat="1" ht="12.75" customHeight="1" x14ac:dyDescent="0.2">
      <c r="A39" s="30" t="s">
        <v>289</v>
      </c>
      <c r="B39" s="135">
        <v>5205</v>
      </c>
      <c r="C39" s="29" t="s">
        <v>74</v>
      </c>
      <c r="D39" s="29" t="s">
        <v>187</v>
      </c>
      <c r="E39" s="29" t="s">
        <v>125</v>
      </c>
      <c r="F39" s="29" t="s">
        <v>75</v>
      </c>
      <c r="G39" s="29" t="s">
        <v>314</v>
      </c>
      <c r="H39" s="152" t="s">
        <v>365</v>
      </c>
      <c r="I39" s="78">
        <v>5135000</v>
      </c>
      <c r="J39" s="79">
        <v>1050000</v>
      </c>
      <c r="K39" s="79">
        <f t="shared" si="3"/>
        <v>7263350</v>
      </c>
      <c r="L39" s="74">
        <f t="shared" si="5"/>
        <v>6213350</v>
      </c>
      <c r="M39" s="74">
        <f t="shared" si="1"/>
        <v>6522369</v>
      </c>
      <c r="N39" s="100">
        <f t="shared" si="6"/>
        <v>1050000</v>
      </c>
      <c r="O39" s="72">
        <f t="shared" si="2"/>
        <v>7572369</v>
      </c>
      <c r="P39" s="29"/>
      <c r="Q39" s="29" t="s">
        <v>314</v>
      </c>
      <c r="R39" s="29" t="s">
        <v>311</v>
      </c>
      <c r="S39" s="29" t="s">
        <v>311</v>
      </c>
      <c r="T39" s="29" t="s">
        <v>311</v>
      </c>
      <c r="U39" s="29" t="s">
        <v>298</v>
      </c>
      <c r="V39" s="29"/>
      <c r="W39" s="29" t="s">
        <v>314</v>
      </c>
      <c r="X39" s="29" t="s">
        <v>329</v>
      </c>
    </row>
    <row r="40" spans="1:24" s="32" customFormat="1" ht="12.75" customHeight="1" x14ac:dyDescent="0.2">
      <c r="A40" s="30" t="s">
        <v>291</v>
      </c>
      <c r="B40" s="135">
        <v>5007</v>
      </c>
      <c r="C40" s="29" t="s">
        <v>46</v>
      </c>
      <c r="D40" s="29" t="s">
        <v>188</v>
      </c>
      <c r="E40" s="29" t="s">
        <v>125</v>
      </c>
      <c r="F40" s="29" t="s">
        <v>47</v>
      </c>
      <c r="G40" s="29" t="s">
        <v>314</v>
      </c>
      <c r="H40" s="152" t="s">
        <v>365</v>
      </c>
      <c r="I40" s="78">
        <v>3090000</v>
      </c>
      <c r="J40" s="79">
        <v>350000</v>
      </c>
      <c r="K40" s="79">
        <f t="shared" si="3"/>
        <v>4088900</v>
      </c>
      <c r="L40" s="74">
        <f t="shared" si="5"/>
        <v>3738900</v>
      </c>
      <c r="M40" s="74">
        <f t="shared" si="1"/>
        <v>3924853</v>
      </c>
      <c r="N40" s="100">
        <f t="shared" si="6"/>
        <v>350000</v>
      </c>
      <c r="O40" s="72">
        <f t="shared" si="2"/>
        <v>4274853</v>
      </c>
      <c r="P40" s="29"/>
      <c r="Q40" s="29" t="s">
        <v>311</v>
      </c>
      <c r="R40" s="29" t="s">
        <v>311</v>
      </c>
      <c r="S40" s="29" t="s">
        <v>311</v>
      </c>
      <c r="T40" s="29" t="s">
        <v>311</v>
      </c>
      <c r="U40" s="29" t="s">
        <v>298</v>
      </c>
      <c r="V40" s="29">
        <v>2015</v>
      </c>
      <c r="W40" s="29" t="s">
        <v>314</v>
      </c>
      <c r="X40" s="29" t="s">
        <v>322</v>
      </c>
    </row>
    <row r="41" spans="1:24" s="26" customFormat="1" x14ac:dyDescent="0.2">
      <c r="A41" s="30" t="s">
        <v>296</v>
      </c>
      <c r="B41" s="135">
        <v>5104</v>
      </c>
      <c r="C41" s="29" t="s">
        <v>51</v>
      </c>
      <c r="D41" s="29" t="s">
        <v>192</v>
      </c>
      <c r="E41" s="29" t="s">
        <v>125</v>
      </c>
      <c r="F41" s="29" t="s">
        <v>52</v>
      </c>
      <c r="G41" s="29" t="s">
        <v>314</v>
      </c>
      <c r="H41" s="152" t="s">
        <v>365</v>
      </c>
      <c r="I41" s="78">
        <v>3495000</v>
      </c>
      <c r="J41" s="79">
        <v>350000</v>
      </c>
      <c r="K41" s="79">
        <f t="shared" si="3"/>
        <v>4578950</v>
      </c>
      <c r="L41" s="74">
        <f t="shared" si="5"/>
        <v>4228950</v>
      </c>
      <c r="M41" s="74">
        <f t="shared" si="1"/>
        <v>4439276</v>
      </c>
      <c r="N41" s="100">
        <f t="shared" si="6"/>
        <v>350000</v>
      </c>
      <c r="O41" s="72">
        <f t="shared" si="2"/>
        <v>4789276</v>
      </c>
      <c r="P41" s="29"/>
      <c r="Q41" s="29" t="s">
        <v>314</v>
      </c>
      <c r="R41" s="29" t="s">
        <v>314</v>
      </c>
      <c r="S41" s="29" t="s">
        <v>311</v>
      </c>
      <c r="T41" s="29" t="s">
        <v>311</v>
      </c>
      <c r="U41" s="29" t="s">
        <v>298</v>
      </c>
      <c r="V41" s="29">
        <v>2016</v>
      </c>
      <c r="W41" s="29" t="s">
        <v>314</v>
      </c>
      <c r="X41" s="29" t="s">
        <v>332</v>
      </c>
    </row>
    <row r="42" spans="1:24" s="31" customFormat="1" ht="12.75" customHeight="1" x14ac:dyDescent="0.2">
      <c r="A42" s="30" t="s">
        <v>259</v>
      </c>
      <c r="B42" s="135">
        <v>5107</v>
      </c>
      <c r="C42" s="29" t="s">
        <v>56</v>
      </c>
      <c r="D42" s="29" t="s">
        <v>194</v>
      </c>
      <c r="E42" s="29" t="s">
        <v>125</v>
      </c>
      <c r="F42" s="29" t="s">
        <v>206</v>
      </c>
      <c r="G42" s="29" t="s">
        <v>314</v>
      </c>
      <c r="H42" s="152" t="s">
        <v>365</v>
      </c>
      <c r="I42" s="78">
        <v>406000</v>
      </c>
      <c r="J42" s="79">
        <v>450000</v>
      </c>
      <c r="K42" s="79">
        <f t="shared" si="3"/>
        <v>941260</v>
      </c>
      <c r="L42" s="74">
        <f t="shared" si="5"/>
        <v>491260</v>
      </c>
      <c r="M42" s="74">
        <f t="shared" si="1"/>
        <v>515693</v>
      </c>
      <c r="N42" s="100">
        <f t="shared" si="6"/>
        <v>450000</v>
      </c>
      <c r="O42" s="72">
        <f t="shared" si="2"/>
        <v>965693</v>
      </c>
      <c r="P42" s="29"/>
      <c r="Q42" s="29" t="s">
        <v>311</v>
      </c>
      <c r="R42" s="29" t="s">
        <v>311</v>
      </c>
      <c r="S42" s="29" t="s">
        <v>311</v>
      </c>
      <c r="T42" s="29" t="s">
        <v>311</v>
      </c>
      <c r="U42" s="29" t="s">
        <v>298</v>
      </c>
      <c r="V42" s="29">
        <v>2015</v>
      </c>
      <c r="W42" s="29" t="s">
        <v>314</v>
      </c>
      <c r="X42" s="29" t="s">
        <v>322</v>
      </c>
    </row>
    <row r="43" spans="1:24" s="39" customFormat="1" x14ac:dyDescent="0.2">
      <c r="A43" s="21"/>
      <c r="B43" s="47"/>
      <c r="C43" s="152" t="s">
        <v>359</v>
      </c>
      <c r="D43" s="152" t="s">
        <v>360</v>
      </c>
      <c r="E43" s="18" t="s">
        <v>127</v>
      </c>
      <c r="F43" s="152" t="s">
        <v>361</v>
      </c>
      <c r="I43" s="156"/>
      <c r="J43" s="157"/>
      <c r="K43" s="157"/>
      <c r="L43" s="158"/>
      <c r="M43" s="159">
        <f>ROUND(6000000/153.1*158.3,0)</f>
        <v>6203788</v>
      </c>
      <c r="N43" s="160">
        <f>380000+135000</f>
        <v>515000</v>
      </c>
      <c r="O43" s="160">
        <f>M43+N43</f>
        <v>6718788</v>
      </c>
      <c r="Q43" s="18" t="s">
        <v>362</v>
      </c>
    </row>
    <row r="44" spans="1:24" s="143" customFormat="1" ht="54" customHeight="1" x14ac:dyDescent="0.2">
      <c r="A44" s="137"/>
      <c r="B44" s="138"/>
      <c r="C44" s="139" t="s">
        <v>1</v>
      </c>
      <c r="D44" s="139" t="s">
        <v>122</v>
      </c>
      <c r="E44" s="139" t="s">
        <v>123</v>
      </c>
      <c r="F44" s="139" t="s">
        <v>2</v>
      </c>
      <c r="G44" s="140" t="s">
        <v>320</v>
      </c>
      <c r="H44" s="141" t="s">
        <v>239</v>
      </c>
      <c r="I44" s="142" t="s">
        <v>348</v>
      </c>
      <c r="J44" s="142" t="s">
        <v>349</v>
      </c>
      <c r="K44" s="142" t="s">
        <v>350</v>
      </c>
      <c r="L44" s="142" t="s">
        <v>353</v>
      </c>
      <c r="M44" s="142" t="s">
        <v>356</v>
      </c>
      <c r="N44" s="142" t="s">
        <v>354</v>
      </c>
      <c r="O44" s="142" t="s">
        <v>350</v>
      </c>
      <c r="P44" s="140"/>
      <c r="Q44" s="140" t="s">
        <v>302</v>
      </c>
      <c r="R44" s="140" t="s">
        <v>306</v>
      </c>
      <c r="S44" s="140" t="s">
        <v>308</v>
      </c>
      <c r="T44" s="140" t="s">
        <v>309</v>
      </c>
      <c r="U44" s="140" t="s">
        <v>303</v>
      </c>
      <c r="V44" s="140" t="s">
        <v>307</v>
      </c>
      <c r="W44" s="140" t="s">
        <v>313</v>
      </c>
      <c r="X44" s="140" t="s">
        <v>323</v>
      </c>
    </row>
    <row r="45" spans="1:24" s="143" customFormat="1" x14ac:dyDescent="0.2">
      <c r="A45" s="137"/>
      <c r="B45" s="138"/>
      <c r="C45" s="139"/>
      <c r="D45" s="139"/>
      <c r="E45" s="139"/>
      <c r="F45" s="139"/>
      <c r="G45" s="140"/>
      <c r="H45" s="141"/>
      <c r="I45" s="142"/>
      <c r="J45" s="142"/>
      <c r="K45" s="142"/>
      <c r="L45" s="142"/>
      <c r="M45" s="142" t="s">
        <v>355</v>
      </c>
      <c r="N45" s="142"/>
      <c r="O45" s="142"/>
      <c r="P45" s="140"/>
      <c r="Q45" s="140"/>
      <c r="R45" s="140"/>
      <c r="S45" s="140"/>
      <c r="T45" s="140"/>
      <c r="U45" s="140"/>
      <c r="V45" s="140"/>
      <c r="W45" s="140"/>
      <c r="X45" s="140"/>
    </row>
    <row r="46" spans="1:24" s="127" customFormat="1" ht="12.75" customHeight="1" x14ac:dyDescent="0.2">
      <c r="A46" s="126" t="s">
        <v>256</v>
      </c>
      <c r="B46" s="124" t="s">
        <v>340</v>
      </c>
      <c r="C46" s="29" t="s">
        <v>108</v>
      </c>
      <c r="D46" s="15" t="s">
        <v>143</v>
      </c>
      <c r="E46" s="15" t="s">
        <v>144</v>
      </c>
      <c r="F46" s="7" t="s">
        <v>114</v>
      </c>
      <c r="G46" s="15" t="s">
        <v>314</v>
      </c>
      <c r="H46" s="152" t="s">
        <v>363</v>
      </c>
      <c r="I46" s="78">
        <v>135000</v>
      </c>
      <c r="J46" s="79" t="s">
        <v>298</v>
      </c>
      <c r="K46" s="79">
        <f t="shared" ref="K46:K64" si="7">IF(J46="nvt",I46*1.21,I46*1.21+J46)</f>
        <v>163350</v>
      </c>
      <c r="L46" s="74">
        <f t="shared" ref="L46:L70" si="8">ROUND(I46*1.21,0)</f>
        <v>163350</v>
      </c>
      <c r="M46" s="74">
        <f t="shared" ref="M46:M74" si="9">ROUND(L46/150.8*158.3,0)</f>
        <v>171474</v>
      </c>
      <c r="N46" s="100">
        <v>0</v>
      </c>
      <c r="O46" s="72">
        <f t="shared" ref="O46:O74" si="10">M46+N46</f>
        <v>171474</v>
      </c>
      <c r="P46" s="125"/>
      <c r="Q46" s="29" t="s">
        <v>314</v>
      </c>
      <c r="R46" s="29" t="s">
        <v>314</v>
      </c>
      <c r="S46" s="29" t="s">
        <v>314</v>
      </c>
      <c r="T46" s="29" t="s">
        <v>314</v>
      </c>
      <c r="U46" s="29" t="s">
        <v>314</v>
      </c>
      <c r="V46" s="29" t="s">
        <v>298</v>
      </c>
      <c r="W46" s="29" t="s">
        <v>314</v>
      </c>
      <c r="X46" s="29"/>
    </row>
    <row r="47" spans="1:24" s="127" customFormat="1" ht="12.75" customHeight="1" x14ac:dyDescent="0.2">
      <c r="A47" s="126">
        <v>6</v>
      </c>
      <c r="B47" s="124">
        <v>1704</v>
      </c>
      <c r="C47" s="29" t="s">
        <v>301</v>
      </c>
      <c r="D47" s="29" t="s">
        <v>140</v>
      </c>
      <c r="E47" s="29" t="s">
        <v>127</v>
      </c>
      <c r="F47" s="29" t="s">
        <v>312</v>
      </c>
      <c r="G47" s="29" t="s">
        <v>314</v>
      </c>
      <c r="H47" s="152" t="s">
        <v>364</v>
      </c>
      <c r="I47" s="78">
        <v>1000000</v>
      </c>
      <c r="J47" s="79" t="s">
        <v>298</v>
      </c>
      <c r="K47" s="79">
        <f t="shared" si="7"/>
        <v>1210000</v>
      </c>
      <c r="L47" s="74">
        <f t="shared" si="8"/>
        <v>1210000</v>
      </c>
      <c r="M47" s="74">
        <f t="shared" si="9"/>
        <v>1270179</v>
      </c>
      <c r="N47" s="100">
        <v>0</v>
      </c>
      <c r="O47" s="72">
        <f t="shared" si="10"/>
        <v>1270179</v>
      </c>
      <c r="P47" s="125"/>
      <c r="Q47" s="29" t="s">
        <v>314</v>
      </c>
      <c r="R47" s="29" t="s">
        <v>314</v>
      </c>
      <c r="S47" s="29" t="s">
        <v>314</v>
      </c>
      <c r="T47" s="29" t="s">
        <v>311</v>
      </c>
      <c r="U47" s="29" t="s">
        <v>314</v>
      </c>
      <c r="V47" s="29" t="s">
        <v>317</v>
      </c>
      <c r="W47" s="29" t="s">
        <v>314</v>
      </c>
      <c r="X47" s="29"/>
    </row>
    <row r="48" spans="1:24" s="127" customFormat="1" ht="12.75" customHeight="1" x14ac:dyDescent="0.2">
      <c r="A48" s="126">
        <v>7</v>
      </c>
      <c r="B48" s="128">
        <v>1801</v>
      </c>
      <c r="C48" s="18" t="s">
        <v>247</v>
      </c>
      <c r="D48" s="18" t="s">
        <v>140</v>
      </c>
      <c r="E48" s="19" t="s">
        <v>127</v>
      </c>
      <c r="F48" s="19" t="s">
        <v>299</v>
      </c>
      <c r="G48" s="19" t="s">
        <v>314</v>
      </c>
      <c r="H48" s="152" t="s">
        <v>364</v>
      </c>
      <c r="I48" s="78">
        <v>2475000</v>
      </c>
      <c r="J48" s="85"/>
      <c r="K48" s="79">
        <f t="shared" si="7"/>
        <v>2994750</v>
      </c>
      <c r="L48" s="74">
        <f t="shared" si="8"/>
        <v>2994750</v>
      </c>
      <c r="M48" s="74">
        <f t="shared" si="9"/>
        <v>3143693</v>
      </c>
      <c r="N48" s="100">
        <v>150000</v>
      </c>
      <c r="O48" s="72">
        <f t="shared" si="10"/>
        <v>3293693</v>
      </c>
      <c r="P48" s="129"/>
      <c r="Q48" s="19" t="s">
        <v>314</v>
      </c>
      <c r="R48" s="29" t="s">
        <v>314</v>
      </c>
      <c r="S48" s="19" t="s">
        <v>314</v>
      </c>
      <c r="T48" s="19" t="s">
        <v>311</v>
      </c>
      <c r="U48" s="18" t="s">
        <v>304</v>
      </c>
      <c r="V48" s="58">
        <v>43375</v>
      </c>
      <c r="W48" s="29" t="s">
        <v>314</v>
      </c>
      <c r="X48" s="43"/>
    </row>
    <row r="49" spans="1:24" s="127" customFormat="1" ht="12.75" customHeight="1" x14ac:dyDescent="0.2">
      <c r="A49" s="126">
        <v>43</v>
      </c>
      <c r="B49" s="124">
        <v>3613</v>
      </c>
      <c r="C49" s="29" t="s">
        <v>220</v>
      </c>
      <c r="D49" s="29" t="s">
        <v>146</v>
      </c>
      <c r="E49" s="29" t="s">
        <v>127</v>
      </c>
      <c r="F49" s="29" t="s">
        <v>221</v>
      </c>
      <c r="G49" s="29" t="s">
        <v>314</v>
      </c>
      <c r="H49" s="152" t="s">
        <v>364</v>
      </c>
      <c r="I49" s="78">
        <v>60000</v>
      </c>
      <c r="J49" s="79" t="s">
        <v>298</v>
      </c>
      <c r="K49" s="79">
        <f t="shared" si="7"/>
        <v>72600</v>
      </c>
      <c r="L49" s="74">
        <f t="shared" si="8"/>
        <v>72600</v>
      </c>
      <c r="M49" s="74">
        <f t="shared" si="9"/>
        <v>76211</v>
      </c>
      <c r="N49" s="100">
        <v>10100</v>
      </c>
      <c r="O49" s="72">
        <f t="shared" si="10"/>
        <v>86311</v>
      </c>
      <c r="P49" s="125"/>
      <c r="Q49" s="29" t="s">
        <v>314</v>
      </c>
      <c r="R49" s="29" t="s">
        <v>314</v>
      </c>
      <c r="S49" s="29" t="s">
        <v>314</v>
      </c>
      <c r="T49" s="29" t="s">
        <v>314</v>
      </c>
      <c r="U49" s="29" t="s">
        <v>314</v>
      </c>
      <c r="V49" s="29">
        <v>2020</v>
      </c>
      <c r="W49" s="29" t="s">
        <v>314</v>
      </c>
      <c r="X49" s="29"/>
    </row>
    <row r="50" spans="1:24" s="132" customFormat="1" ht="12.75" customHeight="1" x14ac:dyDescent="0.2">
      <c r="A50" s="131" t="s">
        <v>254</v>
      </c>
      <c r="B50" s="124">
        <v>2406</v>
      </c>
      <c r="C50" s="19" t="s">
        <v>11</v>
      </c>
      <c r="D50" s="19" t="s">
        <v>152</v>
      </c>
      <c r="E50" s="19" t="s">
        <v>127</v>
      </c>
      <c r="F50" s="13" t="s">
        <v>222</v>
      </c>
      <c r="G50" s="19" t="s">
        <v>314</v>
      </c>
      <c r="H50" s="152" t="s">
        <v>364</v>
      </c>
      <c r="I50" s="145">
        <f>225000+185000</f>
        <v>410000</v>
      </c>
      <c r="J50" s="79" t="s">
        <v>298</v>
      </c>
      <c r="K50" s="79">
        <f t="shared" si="7"/>
        <v>496100</v>
      </c>
      <c r="L50" s="74">
        <f t="shared" si="8"/>
        <v>496100</v>
      </c>
      <c r="M50" s="74">
        <f t="shared" si="9"/>
        <v>520773</v>
      </c>
      <c r="N50" s="100">
        <v>0</v>
      </c>
      <c r="O50" s="72">
        <f t="shared" si="10"/>
        <v>520773</v>
      </c>
      <c r="P50" s="130"/>
      <c r="Q50" s="19" t="s">
        <v>314</v>
      </c>
      <c r="R50" s="29" t="s">
        <v>314</v>
      </c>
      <c r="S50" s="19" t="s">
        <v>314</v>
      </c>
      <c r="T50" s="29" t="s">
        <v>314</v>
      </c>
      <c r="U50" s="19" t="s">
        <v>314</v>
      </c>
      <c r="V50" s="59">
        <v>43375</v>
      </c>
      <c r="W50" s="29" t="s">
        <v>314</v>
      </c>
      <c r="X50" s="29"/>
    </row>
    <row r="51" spans="1:24" s="127" customFormat="1" ht="12.75" customHeight="1" x14ac:dyDescent="0.2">
      <c r="A51" s="126">
        <v>13</v>
      </c>
      <c r="B51" s="133">
        <v>2506</v>
      </c>
      <c r="C51" s="16" t="s">
        <v>14</v>
      </c>
      <c r="D51" s="29" t="s">
        <v>158</v>
      </c>
      <c r="E51" s="29" t="s">
        <v>127</v>
      </c>
      <c r="F51" s="29" t="s">
        <v>13</v>
      </c>
      <c r="G51" s="29" t="s">
        <v>314</v>
      </c>
      <c r="H51" s="152" t="s">
        <v>364</v>
      </c>
      <c r="I51" s="78">
        <v>765000</v>
      </c>
      <c r="J51" s="79">
        <v>85000</v>
      </c>
      <c r="K51" s="79">
        <f t="shared" si="7"/>
        <v>1010650</v>
      </c>
      <c r="L51" s="74">
        <f t="shared" si="8"/>
        <v>925650</v>
      </c>
      <c r="M51" s="74">
        <f t="shared" si="9"/>
        <v>971687</v>
      </c>
      <c r="N51" s="100">
        <f>J51</f>
        <v>85000</v>
      </c>
      <c r="O51" s="72">
        <f t="shared" si="10"/>
        <v>1056687</v>
      </c>
      <c r="P51" s="125"/>
      <c r="Q51" s="29" t="s">
        <v>314</v>
      </c>
      <c r="R51" s="29" t="s">
        <v>314</v>
      </c>
      <c r="S51" s="29" t="s">
        <v>311</v>
      </c>
      <c r="T51" s="29" t="s">
        <v>311</v>
      </c>
      <c r="U51" s="29" t="s">
        <v>314</v>
      </c>
      <c r="V51" s="52">
        <v>43375</v>
      </c>
      <c r="W51" s="29" t="s">
        <v>314</v>
      </c>
      <c r="X51" s="18"/>
    </row>
    <row r="52" spans="1:24" s="127" customFormat="1" ht="12.75" customHeight="1" x14ac:dyDescent="0.2">
      <c r="A52" s="126">
        <v>14</v>
      </c>
      <c r="B52" s="124">
        <v>2109</v>
      </c>
      <c r="C52" s="29" t="s">
        <v>115</v>
      </c>
      <c r="D52" s="29" t="s">
        <v>158</v>
      </c>
      <c r="E52" s="29" t="s">
        <v>127</v>
      </c>
      <c r="F52" s="29" t="s">
        <v>224</v>
      </c>
      <c r="G52" s="29" t="s">
        <v>314</v>
      </c>
      <c r="H52" s="152" t="s">
        <v>364</v>
      </c>
      <c r="I52" s="78">
        <v>710000</v>
      </c>
      <c r="J52" s="79" t="s">
        <v>298</v>
      </c>
      <c r="K52" s="79">
        <f t="shared" si="7"/>
        <v>859100</v>
      </c>
      <c r="L52" s="74">
        <f t="shared" si="8"/>
        <v>859100</v>
      </c>
      <c r="M52" s="74">
        <f t="shared" si="9"/>
        <v>901827</v>
      </c>
      <c r="N52" s="100">
        <v>0</v>
      </c>
      <c r="O52" s="72">
        <f t="shared" si="10"/>
        <v>901827</v>
      </c>
      <c r="P52" s="125"/>
      <c r="Q52" s="29" t="s">
        <v>314</v>
      </c>
      <c r="R52" s="29" t="s">
        <v>314</v>
      </c>
      <c r="S52" s="29" t="s">
        <v>311</v>
      </c>
      <c r="T52" s="29" t="s">
        <v>311</v>
      </c>
      <c r="U52" s="29" t="s">
        <v>314</v>
      </c>
      <c r="V52" s="52">
        <v>43375</v>
      </c>
      <c r="W52" s="29" t="s">
        <v>314</v>
      </c>
      <c r="X52" s="29"/>
    </row>
    <row r="53" spans="1:24" s="127" customFormat="1" ht="12.75" customHeight="1" x14ac:dyDescent="0.2">
      <c r="A53" s="126">
        <v>22</v>
      </c>
      <c r="B53" s="124">
        <v>1514</v>
      </c>
      <c r="C53" s="17" t="s">
        <v>98</v>
      </c>
      <c r="D53" s="17" t="s">
        <v>161</v>
      </c>
      <c r="E53" s="17" t="s">
        <v>127</v>
      </c>
      <c r="F53" s="17" t="s">
        <v>99</v>
      </c>
      <c r="G53" s="17" t="s">
        <v>314</v>
      </c>
      <c r="H53" s="152" t="s">
        <v>364</v>
      </c>
      <c r="I53" s="78">
        <v>600000</v>
      </c>
      <c r="J53" s="79" t="s">
        <v>298</v>
      </c>
      <c r="K53" s="79">
        <f t="shared" si="7"/>
        <v>726000</v>
      </c>
      <c r="L53" s="74">
        <f t="shared" si="8"/>
        <v>726000</v>
      </c>
      <c r="M53" s="74">
        <f t="shared" si="9"/>
        <v>762107</v>
      </c>
      <c r="N53" s="100">
        <v>0</v>
      </c>
      <c r="O53" s="72">
        <f t="shared" si="10"/>
        <v>762107</v>
      </c>
      <c r="P53" s="125"/>
      <c r="Q53" s="29" t="s">
        <v>314</v>
      </c>
      <c r="R53" s="29" t="s">
        <v>314</v>
      </c>
      <c r="S53" s="29" t="s">
        <v>314</v>
      </c>
      <c r="T53" s="29" t="s">
        <v>314</v>
      </c>
      <c r="U53" s="29" t="s">
        <v>314</v>
      </c>
      <c r="V53" s="29" t="s">
        <v>317</v>
      </c>
      <c r="W53" s="29" t="s">
        <v>314</v>
      </c>
      <c r="X53" s="29"/>
    </row>
    <row r="54" spans="1:24" s="127" customFormat="1" ht="12.75" customHeight="1" x14ac:dyDescent="0.2">
      <c r="A54" s="126">
        <v>24</v>
      </c>
      <c r="B54" s="124">
        <v>2404</v>
      </c>
      <c r="C54" s="29" t="s">
        <v>20</v>
      </c>
      <c r="D54" s="29" t="s">
        <v>170</v>
      </c>
      <c r="E54" s="29" t="s">
        <v>127</v>
      </c>
      <c r="F54" s="29" t="s">
        <v>19</v>
      </c>
      <c r="G54" s="29" t="s">
        <v>314</v>
      </c>
      <c r="H54" s="152" t="s">
        <v>364</v>
      </c>
      <c r="I54" s="78">
        <v>410000</v>
      </c>
      <c r="J54" s="79" t="s">
        <v>298</v>
      </c>
      <c r="K54" s="79">
        <f t="shared" si="7"/>
        <v>496100</v>
      </c>
      <c r="L54" s="74">
        <f t="shared" si="8"/>
        <v>496100</v>
      </c>
      <c r="M54" s="74">
        <f t="shared" si="9"/>
        <v>520773</v>
      </c>
      <c r="N54" s="100">
        <v>0</v>
      </c>
      <c r="O54" s="72">
        <f t="shared" si="10"/>
        <v>520773</v>
      </c>
      <c r="P54" s="125"/>
      <c r="Q54" s="29" t="s">
        <v>314</v>
      </c>
      <c r="R54" s="29" t="s">
        <v>314</v>
      </c>
      <c r="S54" s="29" t="s">
        <v>314</v>
      </c>
      <c r="T54" s="29" t="s">
        <v>314</v>
      </c>
      <c r="U54" s="29" t="s">
        <v>314</v>
      </c>
      <c r="V54" s="52">
        <v>43378</v>
      </c>
      <c r="W54" s="29" t="s">
        <v>314</v>
      </c>
      <c r="X54" s="29"/>
    </row>
    <row r="55" spans="1:24" s="127" customFormat="1" ht="12.75" customHeight="1" x14ac:dyDescent="0.2">
      <c r="A55" s="126">
        <v>17</v>
      </c>
      <c r="B55" s="124">
        <v>1210</v>
      </c>
      <c r="C55" s="29" t="s">
        <v>87</v>
      </c>
      <c r="D55" s="38" t="s">
        <v>172</v>
      </c>
      <c r="E55" s="38" t="s">
        <v>127</v>
      </c>
      <c r="F55" s="38" t="s">
        <v>203</v>
      </c>
      <c r="G55" s="38" t="s">
        <v>314</v>
      </c>
      <c r="H55" s="152" t="s">
        <v>364</v>
      </c>
      <c r="I55" s="78">
        <v>12550000</v>
      </c>
      <c r="J55" s="79">
        <v>600000</v>
      </c>
      <c r="K55" s="79">
        <f t="shared" si="7"/>
        <v>15785500</v>
      </c>
      <c r="L55" s="74">
        <f t="shared" si="8"/>
        <v>15185500</v>
      </c>
      <c r="M55" s="74">
        <f t="shared" si="9"/>
        <v>15940747</v>
      </c>
      <c r="N55" s="100">
        <f>J55</f>
        <v>600000</v>
      </c>
      <c r="O55" s="72">
        <f t="shared" si="10"/>
        <v>16540747</v>
      </c>
      <c r="P55" s="125"/>
      <c r="Q55" s="29" t="s">
        <v>311</v>
      </c>
      <c r="R55" s="29" t="s">
        <v>314</v>
      </c>
      <c r="S55" s="29" t="s">
        <v>311</v>
      </c>
      <c r="T55" s="29" t="s">
        <v>311</v>
      </c>
      <c r="U55" s="29" t="s">
        <v>314</v>
      </c>
      <c r="V55" s="52">
        <v>42654</v>
      </c>
      <c r="W55" s="29" t="s">
        <v>314</v>
      </c>
      <c r="X55" s="29"/>
    </row>
    <row r="56" spans="1:24" s="127" customFormat="1" ht="12.75" customHeight="1" x14ac:dyDescent="0.2">
      <c r="A56" s="126">
        <v>11</v>
      </c>
      <c r="B56" s="124">
        <v>2504</v>
      </c>
      <c r="C56" s="29" t="s">
        <v>233</v>
      </c>
      <c r="D56" s="29" t="s">
        <v>171</v>
      </c>
      <c r="E56" s="29" t="s">
        <v>127</v>
      </c>
      <c r="F56" s="29" t="s">
        <v>13</v>
      </c>
      <c r="G56" s="29" t="s">
        <v>314</v>
      </c>
      <c r="H56" s="152" t="s">
        <v>364</v>
      </c>
      <c r="I56" s="78">
        <v>795000</v>
      </c>
      <c r="J56" s="79">
        <v>80000</v>
      </c>
      <c r="K56" s="79">
        <f t="shared" si="7"/>
        <v>1041950</v>
      </c>
      <c r="L56" s="74">
        <f t="shared" si="8"/>
        <v>961950</v>
      </c>
      <c r="M56" s="74">
        <f t="shared" si="9"/>
        <v>1009792</v>
      </c>
      <c r="N56" s="100">
        <f>J56</f>
        <v>80000</v>
      </c>
      <c r="O56" s="72">
        <f t="shared" si="10"/>
        <v>1089792</v>
      </c>
      <c r="P56" s="125"/>
      <c r="Q56" s="29" t="s">
        <v>314</v>
      </c>
      <c r="R56" s="29" t="s">
        <v>314</v>
      </c>
      <c r="S56" s="29" t="s">
        <v>314</v>
      </c>
      <c r="T56" s="29" t="s">
        <v>314</v>
      </c>
      <c r="U56" s="29" t="s">
        <v>314</v>
      </c>
      <c r="V56" s="52">
        <v>43375</v>
      </c>
      <c r="W56" s="29" t="s">
        <v>314</v>
      </c>
      <c r="X56" s="29"/>
    </row>
    <row r="57" spans="1:24" s="127" customFormat="1" ht="12.75" customHeight="1" x14ac:dyDescent="0.2">
      <c r="A57" s="126">
        <v>26</v>
      </c>
      <c r="B57" s="124">
        <v>1214</v>
      </c>
      <c r="C57" s="29" t="s">
        <v>71</v>
      </c>
      <c r="D57" s="29" t="s">
        <v>174</v>
      </c>
      <c r="E57" s="29" t="s">
        <v>127</v>
      </c>
      <c r="F57" s="29" t="s">
        <v>72</v>
      </c>
      <c r="G57" s="29" t="s">
        <v>314</v>
      </c>
      <c r="H57" s="152" t="s">
        <v>364</v>
      </c>
      <c r="I57" s="78">
        <v>125000</v>
      </c>
      <c r="J57" s="79" t="s">
        <v>298</v>
      </c>
      <c r="K57" s="79">
        <f t="shared" si="7"/>
        <v>151250</v>
      </c>
      <c r="L57" s="74">
        <f t="shared" si="8"/>
        <v>151250</v>
      </c>
      <c r="M57" s="74">
        <f t="shared" si="9"/>
        <v>158772</v>
      </c>
      <c r="N57" s="100">
        <v>0</v>
      </c>
      <c r="O57" s="72">
        <f t="shared" si="10"/>
        <v>158772</v>
      </c>
      <c r="P57" s="125"/>
      <c r="Q57" s="29" t="s">
        <v>314</v>
      </c>
      <c r="R57" s="29" t="s">
        <v>314</v>
      </c>
      <c r="S57" s="29" t="s">
        <v>314</v>
      </c>
      <c r="T57" s="29" t="s">
        <v>314</v>
      </c>
      <c r="U57" s="29" t="s">
        <v>314</v>
      </c>
      <c r="V57" s="29" t="s">
        <v>298</v>
      </c>
      <c r="W57" s="29" t="s">
        <v>318</v>
      </c>
      <c r="X57" s="29"/>
    </row>
    <row r="58" spans="1:24" s="134" customFormat="1" x14ac:dyDescent="0.2">
      <c r="A58" s="126"/>
      <c r="B58" s="124">
        <v>1226</v>
      </c>
      <c r="C58" s="29" t="s">
        <v>45</v>
      </c>
      <c r="D58" s="29" t="s">
        <v>184</v>
      </c>
      <c r="E58" s="29" t="s">
        <v>127</v>
      </c>
      <c r="F58" s="29" t="s">
        <v>223</v>
      </c>
      <c r="G58" s="29" t="s">
        <v>314</v>
      </c>
      <c r="H58" s="65"/>
      <c r="I58" s="78">
        <v>1082711</v>
      </c>
      <c r="J58" s="79" t="s">
        <v>298</v>
      </c>
      <c r="K58" s="79">
        <f t="shared" si="7"/>
        <v>1310080.31</v>
      </c>
      <c r="L58" s="74">
        <f t="shared" si="8"/>
        <v>1310080</v>
      </c>
      <c r="M58" s="74">
        <f t="shared" si="9"/>
        <v>1375236</v>
      </c>
      <c r="N58" s="100">
        <v>0</v>
      </c>
      <c r="O58" s="72">
        <f t="shared" si="10"/>
        <v>1375236</v>
      </c>
      <c r="P58" s="125"/>
      <c r="Q58" s="29" t="s">
        <v>314</v>
      </c>
      <c r="R58" s="29" t="s">
        <v>314</v>
      </c>
      <c r="S58" s="29" t="s">
        <v>314</v>
      </c>
      <c r="T58" s="29" t="s">
        <v>311</v>
      </c>
      <c r="U58" s="29" t="s">
        <v>304</v>
      </c>
      <c r="V58" s="52">
        <v>43389</v>
      </c>
      <c r="W58" s="29" t="s">
        <v>314</v>
      </c>
      <c r="X58" s="29"/>
    </row>
    <row r="59" spans="1:24" s="127" customFormat="1" ht="12.75" customHeight="1" x14ac:dyDescent="0.2">
      <c r="A59" s="126">
        <v>21</v>
      </c>
      <c r="B59" s="124">
        <v>1508</v>
      </c>
      <c r="C59" s="29" t="s">
        <v>197</v>
      </c>
      <c r="D59" s="29" t="s">
        <v>177</v>
      </c>
      <c r="E59" s="29" t="s">
        <v>127</v>
      </c>
      <c r="F59" s="29" t="s">
        <v>36</v>
      </c>
      <c r="G59" s="29" t="s">
        <v>337</v>
      </c>
      <c r="H59" s="152" t="s">
        <v>364</v>
      </c>
      <c r="I59" s="78">
        <v>880000</v>
      </c>
      <c r="J59" s="79" t="s">
        <v>298</v>
      </c>
      <c r="K59" s="79">
        <f t="shared" si="7"/>
        <v>1064800</v>
      </c>
      <c r="L59" s="74">
        <f t="shared" si="8"/>
        <v>1064800</v>
      </c>
      <c r="M59" s="74">
        <f t="shared" si="9"/>
        <v>1117758</v>
      </c>
      <c r="N59" s="100">
        <v>0</v>
      </c>
      <c r="O59" s="72">
        <f t="shared" si="10"/>
        <v>1117758</v>
      </c>
      <c r="P59" s="125"/>
      <c r="Q59" s="29" t="s">
        <v>314</v>
      </c>
      <c r="R59" s="29" t="s">
        <v>314</v>
      </c>
      <c r="S59" s="29" t="s">
        <v>314</v>
      </c>
      <c r="T59" s="29" t="s">
        <v>314</v>
      </c>
      <c r="U59" s="29" t="s">
        <v>314</v>
      </c>
      <c r="V59" s="52">
        <v>42744</v>
      </c>
      <c r="W59" s="29" t="s">
        <v>314</v>
      </c>
      <c r="X59" s="29"/>
    </row>
    <row r="60" spans="1:24" s="127" customFormat="1" ht="12.75" customHeight="1" x14ac:dyDescent="0.2">
      <c r="A60" s="126">
        <v>37</v>
      </c>
      <c r="B60" s="124">
        <v>2507</v>
      </c>
      <c r="C60" s="29" t="s">
        <v>199</v>
      </c>
      <c r="D60" s="29" t="s">
        <v>178</v>
      </c>
      <c r="E60" s="29" t="s">
        <v>127</v>
      </c>
      <c r="F60" s="29" t="s">
        <v>13</v>
      </c>
      <c r="G60" s="29" t="s">
        <v>314</v>
      </c>
      <c r="H60" s="152" t="s">
        <v>364</v>
      </c>
      <c r="I60" s="78">
        <v>925000</v>
      </c>
      <c r="J60" s="79">
        <v>90000</v>
      </c>
      <c r="K60" s="79">
        <f t="shared" si="7"/>
        <v>1209250</v>
      </c>
      <c r="L60" s="74">
        <f t="shared" si="8"/>
        <v>1119250</v>
      </c>
      <c r="M60" s="74">
        <f t="shared" si="9"/>
        <v>1174916</v>
      </c>
      <c r="N60" s="100">
        <f>J60</f>
        <v>90000</v>
      </c>
      <c r="O60" s="72">
        <f t="shared" si="10"/>
        <v>1264916</v>
      </c>
      <c r="P60" s="125"/>
      <c r="Q60" s="29" t="s">
        <v>314</v>
      </c>
      <c r="R60" s="29" t="s">
        <v>314</v>
      </c>
      <c r="S60" s="29" t="s">
        <v>314</v>
      </c>
      <c r="T60" s="29" t="s">
        <v>314</v>
      </c>
      <c r="U60" s="29" t="s">
        <v>314</v>
      </c>
      <c r="V60" s="52">
        <v>43375</v>
      </c>
      <c r="W60" s="29" t="s">
        <v>314</v>
      </c>
      <c r="X60" s="29"/>
    </row>
    <row r="61" spans="1:24" s="127" customFormat="1" ht="12.75" customHeight="1" x14ac:dyDescent="0.2">
      <c r="A61" s="126"/>
      <c r="B61" s="124">
        <v>2418</v>
      </c>
      <c r="C61" s="29" t="s">
        <v>12</v>
      </c>
      <c r="D61" s="29" t="s">
        <v>189</v>
      </c>
      <c r="E61" s="29" t="s">
        <v>127</v>
      </c>
      <c r="F61" s="29" t="s">
        <v>223</v>
      </c>
      <c r="G61" s="29" t="s">
        <v>314</v>
      </c>
      <c r="H61" s="65"/>
      <c r="I61" s="78">
        <v>569444</v>
      </c>
      <c r="J61" s="79" t="s">
        <v>298</v>
      </c>
      <c r="K61" s="79">
        <f t="shared" si="7"/>
        <v>689027.24</v>
      </c>
      <c r="L61" s="74">
        <f t="shared" si="8"/>
        <v>689027</v>
      </c>
      <c r="M61" s="74">
        <f t="shared" si="9"/>
        <v>723296</v>
      </c>
      <c r="N61" s="100">
        <v>0</v>
      </c>
      <c r="O61" s="72">
        <f t="shared" si="10"/>
        <v>723296</v>
      </c>
      <c r="P61" s="125"/>
      <c r="Q61" s="29" t="s">
        <v>314</v>
      </c>
      <c r="R61" s="29" t="s">
        <v>314</v>
      </c>
      <c r="S61" s="29" t="s">
        <v>314</v>
      </c>
      <c r="T61" s="29" t="s">
        <v>314</v>
      </c>
      <c r="U61" s="29" t="s">
        <v>304</v>
      </c>
      <c r="V61" s="52">
        <v>43378</v>
      </c>
      <c r="W61" s="29" t="s">
        <v>314</v>
      </c>
      <c r="X61" s="29"/>
    </row>
    <row r="62" spans="1:24" s="127" customFormat="1" ht="12.75" customHeight="1" x14ac:dyDescent="0.2">
      <c r="A62" s="126"/>
      <c r="B62" s="124" t="s">
        <v>340</v>
      </c>
      <c r="C62" s="18" t="s">
        <v>248</v>
      </c>
      <c r="D62" s="19" t="s">
        <v>250</v>
      </c>
      <c r="E62" s="19" t="s">
        <v>127</v>
      </c>
      <c r="F62" s="19" t="s">
        <v>249</v>
      </c>
      <c r="G62" s="19" t="s">
        <v>314</v>
      </c>
      <c r="H62" s="153"/>
      <c r="I62" s="78">
        <v>16123</v>
      </c>
      <c r="J62" s="85" t="s">
        <v>298</v>
      </c>
      <c r="K62" s="79">
        <f t="shared" si="7"/>
        <v>19508.829999999998</v>
      </c>
      <c r="L62" s="74">
        <f t="shared" si="8"/>
        <v>19509</v>
      </c>
      <c r="M62" s="74">
        <f t="shared" si="9"/>
        <v>20479</v>
      </c>
      <c r="N62" s="100">
        <v>0</v>
      </c>
      <c r="O62" s="72">
        <f t="shared" si="10"/>
        <v>20479</v>
      </c>
      <c r="P62" s="129"/>
      <c r="Q62" s="19" t="s">
        <v>314</v>
      </c>
      <c r="R62" s="29" t="s">
        <v>314</v>
      </c>
      <c r="S62" s="19" t="s">
        <v>314</v>
      </c>
      <c r="T62" s="29" t="s">
        <v>314</v>
      </c>
      <c r="U62" s="18" t="s">
        <v>314</v>
      </c>
      <c r="V62" s="18" t="s">
        <v>298</v>
      </c>
      <c r="W62" s="29" t="s">
        <v>314</v>
      </c>
      <c r="X62" s="29"/>
    </row>
    <row r="63" spans="1:24" s="127" customFormat="1" ht="12.75" customHeight="1" x14ac:dyDescent="0.2">
      <c r="A63" s="126">
        <v>28</v>
      </c>
      <c r="B63" s="128">
        <v>2408</v>
      </c>
      <c r="C63" s="29" t="s">
        <v>106</v>
      </c>
      <c r="D63" s="29" t="s">
        <v>195</v>
      </c>
      <c r="E63" s="29" t="s">
        <v>127</v>
      </c>
      <c r="F63" s="29" t="s">
        <v>299</v>
      </c>
      <c r="G63" s="29" t="s">
        <v>314</v>
      </c>
      <c r="H63" s="152" t="s">
        <v>364</v>
      </c>
      <c r="I63" s="78">
        <v>935000</v>
      </c>
      <c r="J63" s="79" t="s">
        <v>298</v>
      </c>
      <c r="K63" s="79">
        <f t="shared" si="7"/>
        <v>1131350</v>
      </c>
      <c r="L63" s="74">
        <f t="shared" si="8"/>
        <v>1131350</v>
      </c>
      <c r="M63" s="74">
        <f t="shared" si="9"/>
        <v>1187617</v>
      </c>
      <c r="N63" s="100">
        <v>0</v>
      </c>
      <c r="O63" s="72">
        <f t="shared" si="10"/>
        <v>1187617</v>
      </c>
      <c r="P63" s="125"/>
      <c r="Q63" s="29" t="s">
        <v>314</v>
      </c>
      <c r="R63" s="29" t="s">
        <v>314</v>
      </c>
      <c r="S63" s="29" t="s">
        <v>314</v>
      </c>
      <c r="T63" s="29" t="s">
        <v>314</v>
      </c>
      <c r="U63" s="29" t="s">
        <v>304</v>
      </c>
      <c r="V63" s="52">
        <v>43383</v>
      </c>
      <c r="W63" s="29" t="s">
        <v>314</v>
      </c>
      <c r="X63" s="43"/>
    </row>
    <row r="64" spans="1:24" s="127" customFormat="1" ht="12.75" customHeight="1" x14ac:dyDescent="0.2">
      <c r="A64" s="126" t="s">
        <v>278</v>
      </c>
      <c r="B64" s="124">
        <v>1110</v>
      </c>
      <c r="C64" s="29" t="s">
        <v>40</v>
      </c>
      <c r="D64" s="12" t="s">
        <v>139</v>
      </c>
      <c r="E64" s="12" t="s">
        <v>125</v>
      </c>
      <c r="F64" s="12" t="s">
        <v>41</v>
      </c>
      <c r="G64" s="12" t="s">
        <v>314</v>
      </c>
      <c r="H64" s="152" t="s">
        <v>365</v>
      </c>
      <c r="I64" s="78">
        <v>260000</v>
      </c>
      <c r="J64" s="79" t="s">
        <v>298</v>
      </c>
      <c r="K64" s="79">
        <f t="shared" si="7"/>
        <v>314600</v>
      </c>
      <c r="L64" s="74">
        <f t="shared" si="8"/>
        <v>314600</v>
      </c>
      <c r="M64" s="74">
        <f t="shared" si="9"/>
        <v>330247</v>
      </c>
      <c r="N64" s="100">
        <v>0</v>
      </c>
      <c r="O64" s="72">
        <f t="shared" si="10"/>
        <v>330247</v>
      </c>
      <c r="P64" s="125"/>
      <c r="Q64" s="29" t="s">
        <v>314</v>
      </c>
      <c r="R64" s="29" t="s">
        <v>314</v>
      </c>
      <c r="S64" s="29" t="s">
        <v>314</v>
      </c>
      <c r="T64" s="29" t="s">
        <v>314</v>
      </c>
      <c r="U64" s="29" t="s">
        <v>314</v>
      </c>
      <c r="V64" s="52">
        <v>43388</v>
      </c>
      <c r="W64" s="29" t="s">
        <v>314</v>
      </c>
      <c r="X64" s="29"/>
    </row>
    <row r="65" spans="1:24" s="127" customFormat="1" ht="12.75" customHeight="1" x14ac:dyDescent="0.2">
      <c r="A65" s="126" t="s">
        <v>276</v>
      </c>
      <c r="B65" s="124">
        <v>1901</v>
      </c>
      <c r="C65" s="29" t="s">
        <v>30</v>
      </c>
      <c r="D65" s="12" t="s">
        <v>139</v>
      </c>
      <c r="E65" s="12" t="s">
        <v>125</v>
      </c>
      <c r="F65" s="12" t="s">
        <v>31</v>
      </c>
      <c r="G65" s="12" t="s">
        <v>314</v>
      </c>
      <c r="H65" s="152" t="s">
        <v>365</v>
      </c>
      <c r="I65" s="78">
        <v>1460000</v>
      </c>
      <c r="J65" s="79">
        <v>36000</v>
      </c>
      <c r="K65" s="79">
        <f>IF(I65="nvt",J65*1.21,I65*1.21+J65)</f>
        <v>1802600</v>
      </c>
      <c r="L65" s="74">
        <f t="shared" si="8"/>
        <v>1766600</v>
      </c>
      <c r="M65" s="74">
        <f t="shared" si="9"/>
        <v>1854461</v>
      </c>
      <c r="N65" s="100">
        <f>J65</f>
        <v>36000</v>
      </c>
      <c r="O65" s="72">
        <f t="shared" si="10"/>
        <v>1890461</v>
      </c>
      <c r="P65" s="125"/>
      <c r="Q65" s="29" t="s">
        <v>314</v>
      </c>
      <c r="R65" s="29" t="s">
        <v>314</v>
      </c>
      <c r="S65" s="29" t="s">
        <v>314</v>
      </c>
      <c r="T65" s="29" t="s">
        <v>311</v>
      </c>
      <c r="U65" s="29" t="s">
        <v>314</v>
      </c>
      <c r="V65" s="29" t="s">
        <v>298</v>
      </c>
      <c r="W65" s="29" t="s">
        <v>310</v>
      </c>
      <c r="X65" s="29" t="s">
        <v>351</v>
      </c>
    </row>
    <row r="66" spans="1:24" s="127" customFormat="1" ht="12.75" customHeight="1" x14ac:dyDescent="0.2">
      <c r="A66" s="126" t="s">
        <v>290</v>
      </c>
      <c r="B66" s="124">
        <v>2410</v>
      </c>
      <c r="C66" s="29" t="s">
        <v>21</v>
      </c>
      <c r="D66" s="12" t="s">
        <v>142</v>
      </c>
      <c r="E66" s="12" t="s">
        <v>125</v>
      </c>
      <c r="F66" s="12" t="s">
        <v>241</v>
      </c>
      <c r="G66" s="12" t="s">
        <v>314</v>
      </c>
      <c r="H66" s="152" t="s">
        <v>365</v>
      </c>
      <c r="I66" s="78">
        <v>1525000</v>
      </c>
      <c r="J66" s="79" t="s">
        <v>298</v>
      </c>
      <c r="K66" s="79">
        <f>IF(J66="nvt",I66*1.21,I66*1.21+J66)</f>
        <v>1845250</v>
      </c>
      <c r="L66" s="74">
        <f t="shared" si="8"/>
        <v>1845250</v>
      </c>
      <c r="M66" s="74">
        <f t="shared" si="9"/>
        <v>1937023</v>
      </c>
      <c r="N66" s="100">
        <v>0</v>
      </c>
      <c r="O66" s="72">
        <f t="shared" si="10"/>
        <v>1937023</v>
      </c>
      <c r="P66" s="125"/>
      <c r="Q66" s="29" t="s">
        <v>314</v>
      </c>
      <c r="R66" s="29" t="s">
        <v>314</v>
      </c>
      <c r="S66" s="29" t="s">
        <v>311</v>
      </c>
      <c r="T66" s="29" t="s">
        <v>311</v>
      </c>
      <c r="U66" s="29" t="s">
        <v>314</v>
      </c>
      <c r="V66" s="52">
        <v>41984</v>
      </c>
      <c r="W66" s="29" t="s">
        <v>314</v>
      </c>
      <c r="X66" s="29"/>
    </row>
    <row r="67" spans="1:24" s="127" customFormat="1" ht="12.75" customHeight="1" x14ac:dyDescent="0.2">
      <c r="A67" s="126" t="s">
        <v>260</v>
      </c>
      <c r="B67" s="124">
        <v>3502</v>
      </c>
      <c r="C67" s="29" t="s">
        <v>3</v>
      </c>
      <c r="D67" s="12" t="s">
        <v>150</v>
      </c>
      <c r="E67" s="12" t="s">
        <v>125</v>
      </c>
      <c r="F67" s="12" t="s">
        <v>204</v>
      </c>
      <c r="G67" s="12" t="s">
        <v>314</v>
      </c>
      <c r="H67" s="152" t="s">
        <v>365</v>
      </c>
      <c r="I67" s="78">
        <v>9950000</v>
      </c>
      <c r="J67" s="79" t="s">
        <v>298</v>
      </c>
      <c r="K67" s="79">
        <f>IF(J67="nvt",I67*1.21,I67*1.21+J67)</f>
        <v>12039500</v>
      </c>
      <c r="L67" s="74">
        <f t="shared" si="8"/>
        <v>12039500</v>
      </c>
      <c r="M67" s="74">
        <f t="shared" si="9"/>
        <v>12638281</v>
      </c>
      <c r="N67" s="100">
        <v>0</v>
      </c>
      <c r="O67" s="72">
        <f t="shared" si="10"/>
        <v>12638281</v>
      </c>
      <c r="P67" s="125"/>
      <c r="Q67" s="29" t="s">
        <v>314</v>
      </c>
      <c r="R67" s="29" t="s">
        <v>314</v>
      </c>
      <c r="S67" s="29" t="s">
        <v>314</v>
      </c>
      <c r="T67" s="29" t="s">
        <v>311</v>
      </c>
      <c r="U67" s="29" t="s">
        <v>305</v>
      </c>
      <c r="V67" s="52">
        <v>44092</v>
      </c>
      <c r="W67" s="29" t="s">
        <v>314</v>
      </c>
      <c r="X67" s="29"/>
    </row>
    <row r="68" spans="1:24" s="127" customFormat="1" ht="12.75" customHeight="1" x14ac:dyDescent="0.2">
      <c r="A68" s="126" t="s">
        <v>286</v>
      </c>
      <c r="B68" s="124">
        <v>1803</v>
      </c>
      <c r="C68" s="29" t="s">
        <v>238</v>
      </c>
      <c r="D68" s="29" t="s">
        <v>155</v>
      </c>
      <c r="E68" s="29" t="s">
        <v>125</v>
      </c>
      <c r="F68" s="29" t="s">
        <v>83</v>
      </c>
      <c r="G68" s="29" t="s">
        <v>314</v>
      </c>
      <c r="H68" s="152" t="s">
        <v>365</v>
      </c>
      <c r="I68" s="78">
        <v>3700000</v>
      </c>
      <c r="J68" s="79" t="s">
        <v>298</v>
      </c>
      <c r="K68" s="79">
        <f>IF(J68="nvt",I68*1.21,I68*1.21+J68)</f>
        <v>4477000</v>
      </c>
      <c r="L68" s="74">
        <f t="shared" si="8"/>
        <v>4477000</v>
      </c>
      <c r="M68" s="74">
        <f t="shared" si="9"/>
        <v>4699662</v>
      </c>
      <c r="N68" s="100">
        <v>0</v>
      </c>
      <c r="O68" s="72">
        <f t="shared" si="10"/>
        <v>4699662</v>
      </c>
      <c r="P68" s="125"/>
      <c r="Q68" s="29" t="s">
        <v>314</v>
      </c>
      <c r="R68" s="29" t="s">
        <v>314</v>
      </c>
      <c r="S68" s="29" t="s">
        <v>311</v>
      </c>
      <c r="T68" s="29" t="s">
        <v>311</v>
      </c>
      <c r="U68" s="29" t="s">
        <v>314</v>
      </c>
      <c r="V68" s="60">
        <v>43405</v>
      </c>
      <c r="W68" s="29" t="s">
        <v>314</v>
      </c>
      <c r="X68" s="29"/>
    </row>
    <row r="69" spans="1:24" s="127" customFormat="1" ht="12.75" customHeight="1" x14ac:dyDescent="0.2">
      <c r="A69" s="126"/>
      <c r="B69" s="124">
        <v>2416</v>
      </c>
      <c r="C69" s="29" t="s">
        <v>237</v>
      </c>
      <c r="D69" s="29" t="s">
        <v>156</v>
      </c>
      <c r="E69" s="29" t="s">
        <v>125</v>
      </c>
      <c r="F69" s="29" t="s">
        <v>223</v>
      </c>
      <c r="G69" s="29" t="s">
        <v>314</v>
      </c>
      <c r="H69" s="65"/>
      <c r="I69" s="78">
        <v>10142789</v>
      </c>
      <c r="J69" s="79" t="s">
        <v>298</v>
      </c>
      <c r="K69" s="79">
        <f>IF(J69="nvt",I69*1.21,I69*1.21+J69)</f>
        <v>12272774.689999999</v>
      </c>
      <c r="L69" s="74">
        <f t="shared" si="8"/>
        <v>12272775</v>
      </c>
      <c r="M69" s="74">
        <f t="shared" si="9"/>
        <v>12883158</v>
      </c>
      <c r="N69" s="100">
        <v>10500</v>
      </c>
      <c r="O69" s="72">
        <f t="shared" si="10"/>
        <v>12893658</v>
      </c>
      <c r="P69" s="125"/>
      <c r="Q69" s="29" t="s">
        <v>314</v>
      </c>
      <c r="R69" s="29" t="s">
        <v>314</v>
      </c>
      <c r="S69" s="29" t="s">
        <v>314</v>
      </c>
      <c r="T69" s="29" t="s">
        <v>314</v>
      </c>
      <c r="U69" s="29" t="s">
        <v>304</v>
      </c>
      <c r="V69" s="52">
        <v>43375</v>
      </c>
      <c r="W69" s="29" t="s">
        <v>314</v>
      </c>
      <c r="X69" s="29"/>
    </row>
    <row r="70" spans="1:24" s="127" customFormat="1" ht="12.75" customHeight="1" x14ac:dyDescent="0.2">
      <c r="A70" s="126" t="s">
        <v>270</v>
      </c>
      <c r="B70" s="124">
        <v>2111</v>
      </c>
      <c r="C70" s="29" t="s">
        <v>111</v>
      </c>
      <c r="D70" s="20" t="s">
        <v>162</v>
      </c>
      <c r="E70" s="20" t="s">
        <v>125</v>
      </c>
      <c r="F70" s="20" t="s">
        <v>113</v>
      </c>
      <c r="G70" s="20" t="s">
        <v>314</v>
      </c>
      <c r="H70" s="152" t="s">
        <v>365</v>
      </c>
      <c r="I70" s="78">
        <v>400000</v>
      </c>
      <c r="J70" s="79" t="s">
        <v>298</v>
      </c>
      <c r="K70" s="79">
        <f>IF(J70="nvt",I70*1.21,I70*1.21+J70)</f>
        <v>484000</v>
      </c>
      <c r="L70" s="74">
        <f t="shared" si="8"/>
        <v>484000</v>
      </c>
      <c r="M70" s="74">
        <f t="shared" si="9"/>
        <v>508072</v>
      </c>
      <c r="N70" s="100">
        <v>0</v>
      </c>
      <c r="O70" s="72">
        <f t="shared" si="10"/>
        <v>508072</v>
      </c>
      <c r="P70" s="125"/>
      <c r="Q70" s="29" t="s">
        <v>314</v>
      </c>
      <c r="R70" s="29" t="s">
        <v>314</v>
      </c>
      <c r="S70" s="29" t="s">
        <v>311</v>
      </c>
      <c r="T70" s="29" t="s">
        <v>311</v>
      </c>
      <c r="U70" s="29" t="s">
        <v>314</v>
      </c>
      <c r="V70" s="52">
        <v>43534</v>
      </c>
      <c r="W70" s="29" t="s">
        <v>314</v>
      </c>
      <c r="X70" s="29"/>
    </row>
    <row r="71" spans="1:24" s="127" customFormat="1" ht="12.75" customHeight="1" x14ac:dyDescent="0.2">
      <c r="A71" s="126"/>
      <c r="B71" s="124">
        <v>5122</v>
      </c>
      <c r="C71" s="29" t="s">
        <v>229</v>
      </c>
      <c r="D71" s="15" t="s">
        <v>196</v>
      </c>
      <c r="E71" s="15" t="s">
        <v>125</v>
      </c>
      <c r="F71" s="15" t="s">
        <v>121</v>
      </c>
      <c r="G71" s="15" t="s">
        <v>314</v>
      </c>
      <c r="H71" s="154"/>
      <c r="I71" s="78" t="s">
        <v>298</v>
      </c>
      <c r="J71" s="79"/>
      <c r="K71" s="79">
        <f>IF(I71="nvt",J71,I71*1.21+J71)</f>
        <v>0</v>
      </c>
      <c r="L71" s="74">
        <v>0</v>
      </c>
      <c r="M71" s="74">
        <f t="shared" si="9"/>
        <v>0</v>
      </c>
      <c r="N71" s="100">
        <v>220000</v>
      </c>
      <c r="O71" s="72">
        <f t="shared" si="10"/>
        <v>220000</v>
      </c>
      <c r="P71" s="125"/>
      <c r="Q71" s="29" t="s">
        <v>314</v>
      </c>
      <c r="R71" s="29" t="s">
        <v>314</v>
      </c>
      <c r="S71" s="29" t="s">
        <v>314</v>
      </c>
      <c r="T71" s="29" t="s">
        <v>311</v>
      </c>
      <c r="U71" s="29" t="s">
        <v>314</v>
      </c>
      <c r="V71" s="29" t="s">
        <v>298</v>
      </c>
      <c r="W71" s="29" t="s">
        <v>314</v>
      </c>
      <c r="X71" s="29"/>
    </row>
    <row r="72" spans="1:24" s="127" customFormat="1" ht="12.75" customHeight="1" x14ac:dyDescent="0.2">
      <c r="A72" s="126" t="s">
        <v>265</v>
      </c>
      <c r="B72" s="124">
        <v>1711</v>
      </c>
      <c r="C72" s="29" t="s">
        <v>95</v>
      </c>
      <c r="D72" s="12"/>
      <c r="E72" s="12" t="s">
        <v>125</v>
      </c>
      <c r="F72" s="12" t="s">
        <v>82</v>
      </c>
      <c r="G72" s="12" t="s">
        <v>314</v>
      </c>
      <c r="H72" s="152" t="s">
        <v>365</v>
      </c>
      <c r="I72" s="78">
        <v>115000</v>
      </c>
      <c r="J72" s="79" t="s">
        <v>298</v>
      </c>
      <c r="K72" s="79">
        <f>IF(J72="nvt",I72*1.21,I72*1.21+J72)</f>
        <v>139150</v>
      </c>
      <c r="L72" s="74">
        <f>ROUND(I72*1.21,0)</f>
        <v>139150</v>
      </c>
      <c r="M72" s="74">
        <f t="shared" si="9"/>
        <v>146071</v>
      </c>
      <c r="N72" s="100">
        <v>0</v>
      </c>
      <c r="O72" s="72">
        <f t="shared" si="10"/>
        <v>146071</v>
      </c>
      <c r="P72" s="125"/>
      <c r="Q72" s="29" t="s">
        <v>314</v>
      </c>
      <c r="R72" s="29" t="s">
        <v>314</v>
      </c>
      <c r="S72" s="29" t="s">
        <v>298</v>
      </c>
      <c r="T72" s="29" t="s">
        <v>314</v>
      </c>
      <c r="U72" s="29" t="s">
        <v>314</v>
      </c>
      <c r="V72" s="52">
        <v>43378</v>
      </c>
      <c r="W72" s="29" t="s">
        <v>314</v>
      </c>
      <c r="X72" s="29"/>
    </row>
    <row r="73" spans="1:24" s="127" customFormat="1" ht="12.75" customHeight="1" x14ac:dyDescent="0.2">
      <c r="A73" s="126" t="s">
        <v>277</v>
      </c>
      <c r="B73" s="124" t="s">
        <v>346</v>
      </c>
      <c r="C73" s="29" t="s">
        <v>69</v>
      </c>
      <c r="D73" s="12" t="s">
        <v>183</v>
      </c>
      <c r="E73" s="12" t="s">
        <v>125</v>
      </c>
      <c r="F73" s="12" t="s">
        <v>202</v>
      </c>
      <c r="G73" s="12" t="s">
        <v>339</v>
      </c>
      <c r="H73" s="152" t="s">
        <v>365</v>
      </c>
      <c r="I73" s="78">
        <v>930000</v>
      </c>
      <c r="J73" s="79">
        <v>45000</v>
      </c>
      <c r="K73" s="79">
        <f>IF(J73="nvt",I73*1.21,I73*1.21+J73)</f>
        <v>1170300</v>
      </c>
      <c r="L73" s="74">
        <f>ROUND(I73*1.21,0)</f>
        <v>1125300</v>
      </c>
      <c r="M73" s="74">
        <f t="shared" si="9"/>
        <v>1181267</v>
      </c>
      <c r="N73" s="100">
        <f>J73</f>
        <v>45000</v>
      </c>
      <c r="O73" s="72">
        <f t="shared" si="10"/>
        <v>1226267</v>
      </c>
      <c r="P73" s="125"/>
      <c r="Q73" s="29" t="s">
        <v>314</v>
      </c>
      <c r="R73" s="29" t="s">
        <v>314</v>
      </c>
      <c r="S73" s="29" t="s">
        <v>314</v>
      </c>
      <c r="T73" s="29" t="s">
        <v>311</v>
      </c>
      <c r="U73" s="29" t="s">
        <v>314</v>
      </c>
      <c r="V73" s="52">
        <v>2020</v>
      </c>
      <c r="W73" s="29" t="s">
        <v>314</v>
      </c>
      <c r="X73" s="29"/>
    </row>
    <row r="74" spans="1:24" s="132" customFormat="1" ht="12" customHeight="1" x14ac:dyDescent="0.2">
      <c r="A74" s="126" t="s">
        <v>297</v>
      </c>
      <c r="B74" s="124">
        <v>1109</v>
      </c>
      <c r="C74" s="29" t="s">
        <v>39</v>
      </c>
      <c r="D74" s="12" t="s">
        <v>191</v>
      </c>
      <c r="E74" s="12" t="s">
        <v>125</v>
      </c>
      <c r="F74" s="12" t="s">
        <v>38</v>
      </c>
      <c r="G74" s="12" t="s">
        <v>314</v>
      </c>
      <c r="H74" s="152" t="s">
        <v>365</v>
      </c>
      <c r="I74" s="78">
        <v>245000</v>
      </c>
      <c r="J74" s="79" t="s">
        <v>298</v>
      </c>
      <c r="K74" s="79">
        <f>IF(J74="nvt",I74*1.21,I74*1.21+J74)</f>
        <v>296450</v>
      </c>
      <c r="L74" s="74">
        <f>ROUND(I74*1.21,0)</f>
        <v>296450</v>
      </c>
      <c r="M74" s="74">
        <f t="shared" si="9"/>
        <v>311194</v>
      </c>
      <c r="N74" s="100">
        <v>0</v>
      </c>
      <c r="O74" s="72">
        <f t="shared" si="10"/>
        <v>311194</v>
      </c>
      <c r="P74" s="125"/>
      <c r="Q74" s="29" t="s">
        <v>314</v>
      </c>
      <c r="R74" s="29" t="s">
        <v>314</v>
      </c>
      <c r="S74" s="29" t="s">
        <v>314</v>
      </c>
      <c r="T74" s="29" t="s">
        <v>314</v>
      </c>
      <c r="U74" s="29" t="s">
        <v>314</v>
      </c>
      <c r="V74" s="52">
        <v>2020</v>
      </c>
      <c r="W74" s="29" t="s">
        <v>314</v>
      </c>
      <c r="X74" s="29"/>
    </row>
    <row r="75" spans="1:24" s="66" customFormat="1" ht="12" customHeight="1" x14ac:dyDescent="0.2">
      <c r="A75" s="36"/>
      <c r="B75" s="44"/>
      <c r="C75" s="25"/>
      <c r="D75" s="25"/>
      <c r="E75" s="25"/>
      <c r="F75" s="25"/>
      <c r="G75" s="25"/>
      <c r="H75" s="25"/>
      <c r="I75" s="86"/>
      <c r="J75" s="87"/>
      <c r="K75" s="87"/>
      <c r="L75" s="75"/>
      <c r="M75" s="75"/>
      <c r="N75" s="25"/>
      <c r="O75" s="25"/>
      <c r="P75" s="25"/>
      <c r="Q75" s="25"/>
      <c r="R75" s="25"/>
      <c r="S75" s="25"/>
      <c r="T75" s="25"/>
      <c r="U75" s="25"/>
      <c r="V75" s="49"/>
      <c r="W75" s="25"/>
    </row>
    <row r="76" spans="1:24" s="143" customFormat="1" ht="54" customHeight="1" x14ac:dyDescent="0.2">
      <c r="A76" s="147"/>
      <c r="B76" s="148"/>
      <c r="C76" s="149" t="s">
        <v>1</v>
      </c>
      <c r="D76" s="149" t="s">
        <v>122</v>
      </c>
      <c r="E76" s="149" t="s">
        <v>123</v>
      </c>
      <c r="F76" s="149" t="s">
        <v>2</v>
      </c>
      <c r="G76" s="150" t="s">
        <v>320</v>
      </c>
      <c r="H76" s="151" t="s">
        <v>239</v>
      </c>
      <c r="I76" s="144" t="s">
        <v>348</v>
      </c>
      <c r="J76" s="144" t="s">
        <v>349</v>
      </c>
      <c r="K76" s="144" t="s">
        <v>352</v>
      </c>
      <c r="L76" s="142" t="s">
        <v>353</v>
      </c>
      <c r="M76" s="142" t="s">
        <v>357</v>
      </c>
      <c r="N76" s="144" t="s">
        <v>358</v>
      </c>
      <c r="O76" s="144" t="s">
        <v>352</v>
      </c>
      <c r="P76" s="150"/>
      <c r="Q76" s="150" t="s">
        <v>302</v>
      </c>
      <c r="R76" s="150" t="s">
        <v>306</v>
      </c>
      <c r="S76" s="150" t="s">
        <v>308</v>
      </c>
      <c r="T76" s="150" t="s">
        <v>309</v>
      </c>
      <c r="U76" s="150" t="s">
        <v>303</v>
      </c>
      <c r="V76" s="150" t="s">
        <v>307</v>
      </c>
      <c r="W76" s="150" t="s">
        <v>313</v>
      </c>
      <c r="X76" s="150" t="s">
        <v>323</v>
      </c>
    </row>
    <row r="77" spans="1:24" s="143" customFormat="1" x14ac:dyDescent="0.2">
      <c r="A77" s="137"/>
      <c r="B77" s="138"/>
      <c r="C77" s="139"/>
      <c r="D77" s="139"/>
      <c r="E77" s="139"/>
      <c r="F77" s="139"/>
      <c r="G77" s="140"/>
      <c r="H77" s="141"/>
      <c r="I77" s="142"/>
      <c r="J77" s="142"/>
      <c r="K77" s="142"/>
      <c r="L77" s="142"/>
      <c r="M77" s="142" t="s">
        <v>355</v>
      </c>
      <c r="N77" s="142"/>
      <c r="O77" s="142"/>
      <c r="P77" s="140"/>
      <c r="Q77" s="140"/>
      <c r="R77" s="140"/>
      <c r="S77" s="140"/>
      <c r="T77" s="140"/>
      <c r="U77" s="140"/>
      <c r="V77" s="140"/>
      <c r="W77" s="140"/>
      <c r="X77" s="140"/>
    </row>
    <row r="78" spans="1:24" s="114" customFormat="1" ht="12.75" customHeight="1" x14ac:dyDescent="0.2">
      <c r="A78" s="113" t="s">
        <v>255</v>
      </c>
      <c r="B78" s="112">
        <v>3605</v>
      </c>
      <c r="C78" s="28" t="s">
        <v>109</v>
      </c>
      <c r="D78" s="9" t="s">
        <v>143</v>
      </c>
      <c r="E78" s="9" t="s">
        <v>144</v>
      </c>
      <c r="F78" s="7" t="s">
        <v>76</v>
      </c>
      <c r="G78" s="12" t="s">
        <v>334</v>
      </c>
      <c r="H78" s="152" t="s">
        <v>363</v>
      </c>
      <c r="I78" s="83">
        <v>460000</v>
      </c>
      <c r="J78" s="84">
        <v>50000</v>
      </c>
      <c r="K78" s="79">
        <f>IF(J78="nvt",I78,I78+(J78/121*100))</f>
        <v>501322.31404958677</v>
      </c>
      <c r="L78" s="74">
        <f>I78</f>
        <v>460000</v>
      </c>
      <c r="M78" s="74">
        <f t="shared" ref="M78:M97" si="11">ROUND(L78/150.8*158.3,0)</f>
        <v>482878</v>
      </c>
      <c r="N78" s="100">
        <f>ROUND(J78/121*100,0)</f>
        <v>41322</v>
      </c>
      <c r="O78" s="72">
        <f t="shared" ref="O78:O97" si="12">M78+N78</f>
        <v>524200</v>
      </c>
      <c r="P78" s="54"/>
      <c r="Q78" s="29" t="s">
        <v>314</v>
      </c>
      <c r="R78" s="29" t="s">
        <v>314</v>
      </c>
      <c r="S78" s="29" t="s">
        <v>311</v>
      </c>
      <c r="T78" s="29" t="s">
        <v>314</v>
      </c>
      <c r="U78" s="29" t="s">
        <v>314</v>
      </c>
      <c r="V78" s="29">
        <v>2020</v>
      </c>
      <c r="W78" s="29" t="s">
        <v>314</v>
      </c>
      <c r="X78" s="54"/>
    </row>
    <row r="79" spans="1:24" s="115" customFormat="1" ht="12.75" customHeight="1" x14ac:dyDescent="0.2">
      <c r="A79" s="113">
        <v>33</v>
      </c>
      <c r="B79" s="112">
        <v>1710</v>
      </c>
      <c r="C79" s="28" t="s">
        <v>29</v>
      </c>
      <c r="D79" s="28" t="s">
        <v>129</v>
      </c>
      <c r="E79" s="28" t="s">
        <v>127</v>
      </c>
      <c r="F79" s="29" t="s">
        <v>253</v>
      </c>
      <c r="G79" s="51">
        <v>1</v>
      </c>
      <c r="H79" s="152" t="s">
        <v>364</v>
      </c>
      <c r="I79" s="83">
        <v>1400000</v>
      </c>
      <c r="J79" s="79" t="s">
        <v>298</v>
      </c>
      <c r="K79" s="79">
        <f>IF(J79="nvt",I79,I79+(J79/121*100))</f>
        <v>1400000</v>
      </c>
      <c r="L79" s="74">
        <f>I79</f>
        <v>1400000</v>
      </c>
      <c r="M79" s="74">
        <f t="shared" si="11"/>
        <v>1469629</v>
      </c>
      <c r="N79" s="100">
        <v>0</v>
      </c>
      <c r="O79" s="72">
        <f t="shared" si="12"/>
        <v>1469629</v>
      </c>
      <c r="P79" s="54"/>
      <c r="Q79" s="29" t="s">
        <v>314</v>
      </c>
      <c r="R79" s="29" t="s">
        <v>314</v>
      </c>
      <c r="S79" s="29" t="s">
        <v>314</v>
      </c>
      <c r="T79" s="29" t="s">
        <v>311</v>
      </c>
      <c r="U79" s="29" t="s">
        <v>314</v>
      </c>
      <c r="V79" s="52">
        <v>43381</v>
      </c>
      <c r="W79" s="29" t="s">
        <v>314</v>
      </c>
      <c r="X79" s="54"/>
    </row>
    <row r="80" spans="1:24" s="115" customFormat="1" ht="12.75" customHeight="1" x14ac:dyDescent="0.2">
      <c r="A80" s="113">
        <v>25</v>
      </c>
      <c r="B80" s="112">
        <v>2808</v>
      </c>
      <c r="C80" s="28" t="s">
        <v>17</v>
      </c>
      <c r="D80" s="28" t="s">
        <v>132</v>
      </c>
      <c r="E80" s="28" t="s">
        <v>127</v>
      </c>
      <c r="F80" s="28" t="s">
        <v>15</v>
      </c>
      <c r="G80" s="29" t="s">
        <v>334</v>
      </c>
      <c r="H80" s="152" t="s">
        <v>364</v>
      </c>
      <c r="I80" s="83">
        <v>145000</v>
      </c>
      <c r="J80" s="79" t="s">
        <v>298</v>
      </c>
      <c r="K80" s="79">
        <f>IF(J80="nvt",I80,I80+(J80/121*100))</f>
        <v>145000</v>
      </c>
      <c r="L80" s="74">
        <f>I80</f>
        <v>145000</v>
      </c>
      <c r="M80" s="74">
        <f t="shared" si="11"/>
        <v>152212</v>
      </c>
      <c r="N80" s="100">
        <v>70496</v>
      </c>
      <c r="O80" s="72">
        <f t="shared" si="12"/>
        <v>222708</v>
      </c>
      <c r="P80" s="54"/>
      <c r="Q80" s="29" t="s">
        <v>314</v>
      </c>
      <c r="R80" s="29" t="s">
        <v>314</v>
      </c>
      <c r="S80" s="29" t="s">
        <v>314</v>
      </c>
      <c r="T80" s="29" t="s">
        <v>314</v>
      </c>
      <c r="U80" s="29" t="s">
        <v>314</v>
      </c>
      <c r="V80" s="29" t="s">
        <v>298</v>
      </c>
      <c r="W80" s="29" t="s">
        <v>314</v>
      </c>
      <c r="X80" s="54"/>
    </row>
    <row r="81" spans="1:24" s="115" customFormat="1" ht="12.75" customHeight="1" x14ac:dyDescent="0.2">
      <c r="A81" s="113">
        <v>35</v>
      </c>
      <c r="B81" s="112">
        <v>3506</v>
      </c>
      <c r="C81" s="29" t="s">
        <v>80</v>
      </c>
      <c r="D81" s="29" t="s">
        <v>157</v>
      </c>
      <c r="E81" s="29" t="s">
        <v>127</v>
      </c>
      <c r="F81" s="29" t="s">
        <v>5</v>
      </c>
      <c r="G81" s="12" t="s">
        <v>334</v>
      </c>
      <c r="H81" s="152" t="s">
        <v>364</v>
      </c>
      <c r="I81" s="83">
        <v>18500000</v>
      </c>
      <c r="J81" s="84">
        <v>5900000</v>
      </c>
      <c r="K81" s="79">
        <f>IF(J81="nvt",I81,I81+(J81/121*100))</f>
        <v>23376033.05785124</v>
      </c>
      <c r="L81" s="74">
        <f>I81</f>
        <v>18500000</v>
      </c>
      <c r="M81" s="74">
        <f t="shared" si="11"/>
        <v>19420093</v>
      </c>
      <c r="N81" s="100">
        <f>ROUND(J81/121*100,0)</f>
        <v>4876033</v>
      </c>
      <c r="O81" s="72">
        <f t="shared" si="12"/>
        <v>24296126</v>
      </c>
      <c r="P81" s="54"/>
      <c r="Q81" s="16" t="s">
        <v>311</v>
      </c>
      <c r="R81" s="29" t="s">
        <v>314</v>
      </c>
      <c r="S81" s="16" t="s">
        <v>311</v>
      </c>
      <c r="T81" s="16" t="s">
        <v>311</v>
      </c>
      <c r="U81" s="29" t="s">
        <v>314</v>
      </c>
      <c r="V81" s="52">
        <v>43375</v>
      </c>
      <c r="W81" s="29" t="s">
        <v>314</v>
      </c>
      <c r="X81" s="61"/>
    </row>
    <row r="82" spans="1:24" s="114" customFormat="1" ht="12.75" customHeight="1" x14ac:dyDescent="0.2">
      <c r="A82" s="113"/>
      <c r="B82" s="112">
        <v>3607</v>
      </c>
      <c r="C82" s="15" t="s">
        <v>100</v>
      </c>
      <c r="D82" s="15" t="s">
        <v>163</v>
      </c>
      <c r="E82" s="15" t="s">
        <v>127</v>
      </c>
      <c r="F82" s="15" t="s">
        <v>227</v>
      </c>
      <c r="G82" s="15" t="s">
        <v>334</v>
      </c>
      <c r="H82" s="152"/>
      <c r="I82" s="78" t="s">
        <v>298</v>
      </c>
      <c r="J82" s="84">
        <v>420000</v>
      </c>
      <c r="K82" s="84">
        <f>IF(I82="nvt",J82/121*100,"")</f>
        <v>347107.4380165289</v>
      </c>
      <c r="L82" s="74">
        <v>0</v>
      </c>
      <c r="M82" s="74">
        <f t="shared" si="11"/>
        <v>0</v>
      </c>
      <c r="N82" s="100">
        <f>ROUND(J82/121*100,0)</f>
        <v>347107</v>
      </c>
      <c r="O82" s="72">
        <f t="shared" si="12"/>
        <v>347107</v>
      </c>
      <c r="P82" s="54"/>
      <c r="Q82" s="29" t="s">
        <v>314</v>
      </c>
      <c r="R82" s="29" t="s">
        <v>314</v>
      </c>
      <c r="S82" s="29" t="s">
        <v>311</v>
      </c>
      <c r="T82" s="29" t="s">
        <v>311</v>
      </c>
      <c r="U82" s="29" t="s">
        <v>314</v>
      </c>
      <c r="V82" s="52">
        <v>42681</v>
      </c>
      <c r="W82" s="29" t="s">
        <v>314</v>
      </c>
      <c r="X82" s="54"/>
    </row>
    <row r="83" spans="1:24" s="115" customFormat="1" ht="12.75" customHeight="1" x14ac:dyDescent="0.2">
      <c r="A83" s="113">
        <v>32</v>
      </c>
      <c r="B83" s="112">
        <v>2806</v>
      </c>
      <c r="C83" s="29" t="s">
        <v>16</v>
      </c>
      <c r="D83" s="29" t="s">
        <v>166</v>
      </c>
      <c r="E83" s="29" t="s">
        <v>127</v>
      </c>
      <c r="F83" s="29" t="s">
        <v>15</v>
      </c>
      <c r="G83" s="29" t="s">
        <v>334</v>
      </c>
      <c r="H83" s="152" t="s">
        <v>364</v>
      </c>
      <c r="I83" s="83">
        <v>185000</v>
      </c>
      <c r="J83" s="79" t="s">
        <v>298</v>
      </c>
      <c r="K83" s="79">
        <f>IF(J83="nvt",I83,I83+(J83/121*100))</f>
        <v>185000</v>
      </c>
      <c r="L83" s="74">
        <f t="shared" ref="L83:L90" si="13">I83</f>
        <v>185000</v>
      </c>
      <c r="M83" s="74">
        <f t="shared" si="11"/>
        <v>194201</v>
      </c>
      <c r="N83" s="100">
        <v>71488</v>
      </c>
      <c r="O83" s="72">
        <f t="shared" si="12"/>
        <v>265689</v>
      </c>
      <c r="P83" s="54"/>
      <c r="Q83" s="29" t="s">
        <v>314</v>
      </c>
      <c r="R83" s="29" t="s">
        <v>314</v>
      </c>
      <c r="S83" s="29" t="s">
        <v>314</v>
      </c>
      <c r="T83" s="29" t="s">
        <v>311</v>
      </c>
      <c r="U83" s="29" t="s">
        <v>314</v>
      </c>
      <c r="V83" s="52">
        <v>43378</v>
      </c>
      <c r="W83" s="29" t="s">
        <v>314</v>
      </c>
      <c r="X83" s="54"/>
    </row>
    <row r="84" spans="1:24" s="116" customFormat="1" ht="12.75" customHeight="1" x14ac:dyDescent="0.2">
      <c r="A84" s="113">
        <v>23</v>
      </c>
      <c r="B84" s="112">
        <v>2805</v>
      </c>
      <c r="C84" s="29" t="s">
        <v>93</v>
      </c>
      <c r="D84" s="29" t="s">
        <v>168</v>
      </c>
      <c r="E84" s="29" t="s">
        <v>127</v>
      </c>
      <c r="F84" s="29" t="s">
        <v>15</v>
      </c>
      <c r="G84" s="29" t="s">
        <v>334</v>
      </c>
      <c r="H84" s="152" t="s">
        <v>364</v>
      </c>
      <c r="I84" s="83">
        <v>140000</v>
      </c>
      <c r="J84" s="79" t="s">
        <v>298</v>
      </c>
      <c r="K84" s="79">
        <f>IF(J84="nvt",I84,I84+(J84/121*100))</f>
        <v>140000</v>
      </c>
      <c r="L84" s="74">
        <f t="shared" si="13"/>
        <v>140000</v>
      </c>
      <c r="M84" s="74">
        <f t="shared" si="11"/>
        <v>146963</v>
      </c>
      <c r="N84" s="100">
        <v>22810</v>
      </c>
      <c r="O84" s="72">
        <f t="shared" si="12"/>
        <v>169773</v>
      </c>
      <c r="P84" s="54"/>
      <c r="Q84" s="29" t="s">
        <v>314</v>
      </c>
      <c r="R84" s="29" t="s">
        <v>314</v>
      </c>
      <c r="S84" s="29" t="s">
        <v>314</v>
      </c>
      <c r="T84" s="29" t="s">
        <v>314</v>
      </c>
      <c r="U84" s="29" t="s">
        <v>314</v>
      </c>
      <c r="V84" s="29" t="s">
        <v>298</v>
      </c>
      <c r="W84" s="29" t="s">
        <v>314</v>
      </c>
      <c r="X84" s="54"/>
    </row>
    <row r="85" spans="1:24" s="115" customFormat="1" ht="12.75" customHeight="1" x14ac:dyDescent="0.2">
      <c r="A85" s="113">
        <v>20</v>
      </c>
      <c r="B85" s="112">
        <v>3505</v>
      </c>
      <c r="C85" s="29" t="s">
        <v>79</v>
      </c>
      <c r="D85" s="29" t="s">
        <v>173</v>
      </c>
      <c r="E85" s="29" t="s">
        <v>127</v>
      </c>
      <c r="F85" s="29" t="s">
        <v>5</v>
      </c>
      <c r="G85" s="12" t="s">
        <v>334</v>
      </c>
      <c r="H85" s="152" t="s">
        <v>364</v>
      </c>
      <c r="I85" s="83">
        <v>23000000</v>
      </c>
      <c r="J85" s="84">
        <v>2500000</v>
      </c>
      <c r="K85" s="79">
        <f>IF(J85="nvt",I85,I85+(J85/121*100))</f>
        <v>25066115.70247934</v>
      </c>
      <c r="L85" s="74">
        <f t="shared" si="13"/>
        <v>23000000</v>
      </c>
      <c r="M85" s="74">
        <f t="shared" si="11"/>
        <v>24143899</v>
      </c>
      <c r="N85" s="100">
        <f t="shared" ref="N85:N91" si="14">ROUND(J85/121*100,0)</f>
        <v>2066116</v>
      </c>
      <c r="O85" s="72">
        <f t="shared" si="12"/>
        <v>26210015</v>
      </c>
      <c r="P85" s="54"/>
      <c r="Q85" s="16" t="s">
        <v>315</v>
      </c>
      <c r="R85" s="29" t="s">
        <v>314</v>
      </c>
      <c r="S85" s="16" t="s">
        <v>311</v>
      </c>
      <c r="T85" s="16" t="s">
        <v>311</v>
      </c>
      <c r="U85" s="29" t="s">
        <v>314</v>
      </c>
      <c r="V85" s="52">
        <v>43375</v>
      </c>
      <c r="W85" s="29" t="s">
        <v>314</v>
      </c>
      <c r="X85" s="54"/>
    </row>
    <row r="86" spans="1:24" s="115" customFormat="1" ht="12.75" customHeight="1" x14ac:dyDescent="0.2">
      <c r="A86" s="113">
        <v>3</v>
      </c>
      <c r="B86" s="112">
        <v>2903</v>
      </c>
      <c r="C86" s="29" t="s">
        <v>110</v>
      </c>
      <c r="D86" s="29" t="s">
        <v>181</v>
      </c>
      <c r="E86" s="29" t="s">
        <v>127</v>
      </c>
      <c r="F86" s="29" t="s">
        <v>28</v>
      </c>
      <c r="G86" s="12" t="s">
        <v>334</v>
      </c>
      <c r="H86" s="152" t="s">
        <v>364</v>
      </c>
      <c r="I86" s="83">
        <v>985000</v>
      </c>
      <c r="J86" s="84">
        <v>115000</v>
      </c>
      <c r="K86" s="79">
        <f>IF(J86="nvt",I86,I86+(J86/121*100))</f>
        <v>1080041.3223140496</v>
      </c>
      <c r="L86" s="74">
        <f t="shared" si="13"/>
        <v>985000</v>
      </c>
      <c r="M86" s="74">
        <f t="shared" si="11"/>
        <v>1033989</v>
      </c>
      <c r="N86" s="100">
        <f t="shared" si="14"/>
        <v>95041</v>
      </c>
      <c r="O86" s="72">
        <f t="shared" si="12"/>
        <v>1129030</v>
      </c>
      <c r="P86" s="54"/>
      <c r="Q86" s="29" t="s">
        <v>314</v>
      </c>
      <c r="R86" s="29" t="s">
        <v>314</v>
      </c>
      <c r="S86" s="29" t="s">
        <v>314</v>
      </c>
      <c r="T86" s="29" t="s">
        <v>314</v>
      </c>
      <c r="U86" s="29" t="s">
        <v>314</v>
      </c>
      <c r="V86" s="52">
        <v>43378</v>
      </c>
      <c r="W86" s="29" t="s">
        <v>314</v>
      </c>
      <c r="X86" s="54"/>
    </row>
    <row r="87" spans="1:24" s="117" customFormat="1" ht="12.75" customHeight="1" x14ac:dyDescent="0.2">
      <c r="A87" s="113">
        <v>16</v>
      </c>
      <c r="B87" s="112">
        <v>3608</v>
      </c>
      <c r="C87" s="29" t="s">
        <v>9</v>
      </c>
      <c r="D87" s="29" t="s">
        <v>190</v>
      </c>
      <c r="E87" s="29" t="s">
        <v>127</v>
      </c>
      <c r="F87" s="29" t="s">
        <v>8</v>
      </c>
      <c r="G87" s="29" t="s">
        <v>334</v>
      </c>
      <c r="H87" s="152" t="s">
        <v>364</v>
      </c>
      <c r="I87" s="83">
        <v>2975000</v>
      </c>
      <c r="J87" s="84">
        <v>865000</v>
      </c>
      <c r="K87" s="79">
        <f>ROUND(IF(J87="nvt",I87,I87+(J87/121*100)),0)</f>
        <v>3689876</v>
      </c>
      <c r="L87" s="74">
        <f t="shared" si="13"/>
        <v>2975000</v>
      </c>
      <c r="M87" s="74">
        <f t="shared" si="11"/>
        <v>3122961</v>
      </c>
      <c r="N87" s="100">
        <f t="shared" si="14"/>
        <v>714876</v>
      </c>
      <c r="O87" s="72">
        <f t="shared" si="12"/>
        <v>3837837</v>
      </c>
      <c r="P87" s="61"/>
      <c r="Q87" s="29" t="s">
        <v>314</v>
      </c>
      <c r="R87" s="29" t="s">
        <v>319</v>
      </c>
      <c r="S87" s="29" t="s">
        <v>311</v>
      </c>
      <c r="T87" s="29" t="s">
        <v>311</v>
      </c>
      <c r="U87" s="29" t="s">
        <v>314</v>
      </c>
      <c r="V87" s="52">
        <v>42646</v>
      </c>
      <c r="W87" s="29" t="s">
        <v>314</v>
      </c>
      <c r="X87" s="55"/>
    </row>
    <row r="88" spans="1:24" s="115" customFormat="1" ht="12.75" customHeight="1" x14ac:dyDescent="0.2">
      <c r="A88" s="113" t="s">
        <v>267</v>
      </c>
      <c r="B88" s="112">
        <v>3601</v>
      </c>
      <c r="C88" s="29" t="s">
        <v>6</v>
      </c>
      <c r="D88" s="12" t="s">
        <v>137</v>
      </c>
      <c r="E88" s="12" t="s">
        <v>125</v>
      </c>
      <c r="F88" s="12" t="s">
        <v>7</v>
      </c>
      <c r="G88" s="12" t="s">
        <v>334</v>
      </c>
      <c r="H88" s="152" t="s">
        <v>365</v>
      </c>
      <c r="I88" s="83">
        <v>1985000</v>
      </c>
      <c r="J88" s="84">
        <v>250000</v>
      </c>
      <c r="K88" s="79">
        <f>IF(J88="nvt",I88,I88+(J88/121*100))</f>
        <v>2191611.5702479337</v>
      </c>
      <c r="L88" s="74">
        <f t="shared" si="13"/>
        <v>1985000</v>
      </c>
      <c r="M88" s="74">
        <f t="shared" si="11"/>
        <v>2083723</v>
      </c>
      <c r="N88" s="100">
        <f t="shared" si="14"/>
        <v>206612</v>
      </c>
      <c r="O88" s="72">
        <f t="shared" si="12"/>
        <v>2290335</v>
      </c>
      <c r="P88" s="61"/>
      <c r="Q88" s="29" t="s">
        <v>311</v>
      </c>
      <c r="R88" s="29" t="s">
        <v>314</v>
      </c>
      <c r="S88" s="29" t="s">
        <v>311</v>
      </c>
      <c r="T88" s="29" t="s">
        <v>311</v>
      </c>
      <c r="U88" s="29" t="s">
        <v>314</v>
      </c>
      <c r="V88" s="52">
        <v>42642</v>
      </c>
      <c r="W88" s="29" t="s">
        <v>314</v>
      </c>
      <c r="X88" s="54"/>
    </row>
    <row r="89" spans="1:24" s="116" customFormat="1" ht="12.75" customHeight="1" x14ac:dyDescent="0.2">
      <c r="A89" s="113" t="s">
        <v>263</v>
      </c>
      <c r="B89" s="112">
        <v>2802</v>
      </c>
      <c r="C89" s="29" t="s">
        <v>200</v>
      </c>
      <c r="D89" s="12" t="s">
        <v>137</v>
      </c>
      <c r="E89" s="12" t="s">
        <v>125</v>
      </c>
      <c r="F89" s="12" t="s">
        <v>92</v>
      </c>
      <c r="G89" s="12" t="s">
        <v>334</v>
      </c>
      <c r="H89" s="152" t="s">
        <v>365</v>
      </c>
      <c r="I89" s="83">
        <v>715000</v>
      </c>
      <c r="J89" s="84">
        <v>60000</v>
      </c>
      <c r="K89" s="79">
        <f>IF(J89="nvt",I89,I89+(J89/121*100))</f>
        <v>764586.77685950417</v>
      </c>
      <c r="L89" s="74">
        <f t="shared" si="13"/>
        <v>715000</v>
      </c>
      <c r="M89" s="74">
        <f t="shared" si="11"/>
        <v>750560</v>
      </c>
      <c r="N89" s="100">
        <f t="shared" si="14"/>
        <v>49587</v>
      </c>
      <c r="O89" s="72">
        <f t="shared" si="12"/>
        <v>800147</v>
      </c>
      <c r="P89" s="54"/>
      <c r="Q89" s="29" t="s">
        <v>314</v>
      </c>
      <c r="R89" s="29" t="s">
        <v>314</v>
      </c>
      <c r="S89" s="29" t="s">
        <v>314</v>
      </c>
      <c r="T89" s="29" t="s">
        <v>314</v>
      </c>
      <c r="U89" s="29" t="s">
        <v>314</v>
      </c>
      <c r="V89" s="52">
        <v>42642</v>
      </c>
      <c r="W89" s="29" t="s">
        <v>314</v>
      </c>
      <c r="X89" s="29"/>
    </row>
    <row r="90" spans="1:24" s="115" customFormat="1" ht="12.75" customHeight="1" x14ac:dyDescent="0.2">
      <c r="A90" s="113" t="s">
        <v>273</v>
      </c>
      <c r="B90" s="112">
        <v>3504</v>
      </c>
      <c r="C90" s="29" t="s">
        <v>205</v>
      </c>
      <c r="D90" s="12" t="s">
        <v>151</v>
      </c>
      <c r="E90" s="12" t="s">
        <v>125</v>
      </c>
      <c r="F90" s="12" t="s">
        <v>4</v>
      </c>
      <c r="G90" s="12" t="s">
        <v>334</v>
      </c>
      <c r="H90" s="152" t="s">
        <v>365</v>
      </c>
      <c r="I90" s="83">
        <v>6725000</v>
      </c>
      <c r="J90" s="84">
        <v>650000</v>
      </c>
      <c r="K90" s="79">
        <f>IF(J90="nvt",I90,I90+(J90/121*100))</f>
        <v>7262190.0826446284</v>
      </c>
      <c r="L90" s="74">
        <f t="shared" si="13"/>
        <v>6725000</v>
      </c>
      <c r="M90" s="74">
        <f t="shared" si="11"/>
        <v>7059466</v>
      </c>
      <c r="N90" s="100">
        <f t="shared" si="14"/>
        <v>537190</v>
      </c>
      <c r="O90" s="72">
        <f t="shared" si="12"/>
        <v>7596656</v>
      </c>
      <c r="P90" s="54"/>
      <c r="Q90" s="29" t="s">
        <v>314</v>
      </c>
      <c r="R90" s="29" t="s">
        <v>314</v>
      </c>
      <c r="S90" s="29" t="s">
        <v>311</v>
      </c>
      <c r="T90" s="29" t="s">
        <v>311</v>
      </c>
      <c r="U90" s="29" t="s">
        <v>314</v>
      </c>
      <c r="V90" s="52">
        <v>43437</v>
      </c>
      <c r="W90" s="29" t="s">
        <v>314</v>
      </c>
      <c r="X90" s="55"/>
    </row>
    <row r="91" spans="1:24" s="115" customFormat="1" ht="12.75" customHeight="1" x14ac:dyDescent="0.2">
      <c r="A91" s="113"/>
      <c r="B91" s="112">
        <v>1903</v>
      </c>
      <c r="C91" s="37" t="s">
        <v>0</v>
      </c>
      <c r="D91" s="17" t="s">
        <v>149</v>
      </c>
      <c r="E91" s="12" t="s">
        <v>125</v>
      </c>
      <c r="F91" s="17" t="s">
        <v>101</v>
      </c>
      <c r="G91" s="12" t="s">
        <v>334</v>
      </c>
      <c r="H91" s="152"/>
      <c r="I91" s="78" t="s">
        <v>298</v>
      </c>
      <c r="J91" s="84">
        <v>450000</v>
      </c>
      <c r="K91" s="84">
        <f>IF(I91="nvt",J91/121*100,"")</f>
        <v>371900.82644628099</v>
      </c>
      <c r="L91" s="74">
        <v>0</v>
      </c>
      <c r="M91" s="74">
        <f t="shared" si="11"/>
        <v>0</v>
      </c>
      <c r="N91" s="100">
        <f t="shared" si="14"/>
        <v>371901</v>
      </c>
      <c r="O91" s="72">
        <f t="shared" si="12"/>
        <v>371901</v>
      </c>
      <c r="P91" s="54"/>
      <c r="Q91" s="29" t="s">
        <v>314</v>
      </c>
      <c r="R91" s="29" t="s">
        <v>314</v>
      </c>
      <c r="S91" s="29" t="s">
        <v>298</v>
      </c>
      <c r="T91" s="29" t="s">
        <v>314</v>
      </c>
      <c r="U91" s="29" t="s">
        <v>314</v>
      </c>
      <c r="V91" s="29" t="s">
        <v>298</v>
      </c>
      <c r="W91" s="29" t="s">
        <v>314</v>
      </c>
      <c r="X91" s="54"/>
    </row>
    <row r="92" spans="1:24" s="118" customFormat="1" ht="12.75" customHeight="1" x14ac:dyDescent="0.2">
      <c r="A92" s="113" t="s">
        <v>262</v>
      </c>
      <c r="B92" s="112">
        <v>4431</v>
      </c>
      <c r="C92" s="29" t="s">
        <v>96</v>
      </c>
      <c r="D92" s="12" t="s">
        <v>148</v>
      </c>
      <c r="E92" s="12" t="s">
        <v>125</v>
      </c>
      <c r="F92" s="12" t="s">
        <v>97</v>
      </c>
      <c r="G92" s="12" t="s">
        <v>334</v>
      </c>
      <c r="H92" s="152" t="s">
        <v>365</v>
      </c>
      <c r="I92" s="83">
        <v>110000</v>
      </c>
      <c r="J92" s="79" t="s">
        <v>298</v>
      </c>
      <c r="K92" s="79">
        <f t="shared" ref="K92:K97" si="15">IF(J92="nvt",I92,I92+(J92/121*100))</f>
        <v>110000</v>
      </c>
      <c r="L92" s="74">
        <f t="shared" ref="L92:L97" si="16">I92</f>
        <v>110000</v>
      </c>
      <c r="M92" s="74">
        <f t="shared" si="11"/>
        <v>115471</v>
      </c>
      <c r="N92" s="100">
        <v>0</v>
      </c>
      <c r="O92" s="72">
        <f t="shared" si="12"/>
        <v>115471</v>
      </c>
      <c r="P92" s="54"/>
      <c r="Q92" s="29" t="s">
        <v>314</v>
      </c>
      <c r="R92" s="29" t="s">
        <v>314</v>
      </c>
      <c r="S92" s="29" t="s">
        <v>314</v>
      </c>
      <c r="T92" s="29" t="s">
        <v>314</v>
      </c>
      <c r="U92" s="29" t="s">
        <v>314</v>
      </c>
      <c r="V92" s="29" t="s">
        <v>298</v>
      </c>
      <c r="W92" s="29" t="s">
        <v>314</v>
      </c>
      <c r="X92" s="54"/>
    </row>
    <row r="93" spans="1:24" s="115" customFormat="1" ht="12.75" customHeight="1" x14ac:dyDescent="0.2">
      <c r="A93" s="113" t="s">
        <v>294</v>
      </c>
      <c r="B93" s="112">
        <v>5210</v>
      </c>
      <c r="C93" s="29" t="s">
        <v>244</v>
      </c>
      <c r="D93" s="29" t="s">
        <v>246</v>
      </c>
      <c r="E93" s="29" t="s">
        <v>125</v>
      </c>
      <c r="F93" s="29" t="s">
        <v>245</v>
      </c>
      <c r="G93" s="29" t="s">
        <v>334</v>
      </c>
      <c r="H93" s="152" t="s">
        <v>365</v>
      </c>
      <c r="I93" s="78">
        <v>3150000</v>
      </c>
      <c r="J93" s="79">
        <v>200000</v>
      </c>
      <c r="K93" s="79">
        <f t="shared" si="15"/>
        <v>3315289.2561983471</v>
      </c>
      <c r="L93" s="74">
        <f t="shared" si="16"/>
        <v>3150000</v>
      </c>
      <c r="M93" s="74">
        <f t="shared" si="11"/>
        <v>3306664</v>
      </c>
      <c r="N93" s="100">
        <f>ROUND(J93/121*100,0)</f>
        <v>165289</v>
      </c>
      <c r="O93" s="72">
        <f t="shared" si="12"/>
        <v>3471953</v>
      </c>
      <c r="P93" s="29"/>
      <c r="Q93" s="29" t="s">
        <v>311</v>
      </c>
      <c r="R93" s="29" t="s">
        <v>314</v>
      </c>
      <c r="S93" s="29" t="s">
        <v>311</v>
      </c>
      <c r="T93" s="29" t="s">
        <v>311</v>
      </c>
      <c r="U93" s="29" t="s">
        <v>298</v>
      </c>
      <c r="V93" s="29">
        <v>2020</v>
      </c>
      <c r="W93" s="29" t="s">
        <v>314</v>
      </c>
      <c r="X93" s="29"/>
    </row>
    <row r="94" spans="1:24" s="116" customFormat="1" ht="12.75" customHeight="1" x14ac:dyDescent="0.2">
      <c r="A94" s="113" t="s">
        <v>261</v>
      </c>
      <c r="B94" s="112">
        <v>2602</v>
      </c>
      <c r="C94" s="29" t="s">
        <v>94</v>
      </c>
      <c r="D94" s="15" t="s">
        <v>164</v>
      </c>
      <c r="E94" s="15" t="s">
        <v>125</v>
      </c>
      <c r="F94" s="15" t="s">
        <v>228</v>
      </c>
      <c r="G94" s="15" t="s">
        <v>334</v>
      </c>
      <c r="H94" s="152" t="s">
        <v>365</v>
      </c>
      <c r="I94" s="83">
        <v>265000</v>
      </c>
      <c r="J94" s="84">
        <v>5000</v>
      </c>
      <c r="K94" s="79">
        <f t="shared" si="15"/>
        <v>269132.2314049587</v>
      </c>
      <c r="L94" s="74">
        <f t="shared" si="16"/>
        <v>265000</v>
      </c>
      <c r="M94" s="74">
        <f t="shared" si="11"/>
        <v>278180</v>
      </c>
      <c r="N94" s="100">
        <f>ROUND(J94/121*100,0)</f>
        <v>4132</v>
      </c>
      <c r="O94" s="72">
        <f t="shared" si="12"/>
        <v>282312</v>
      </c>
      <c r="P94" s="54"/>
      <c r="Q94" s="29" t="s">
        <v>314</v>
      </c>
      <c r="R94" s="29" t="s">
        <v>314</v>
      </c>
      <c r="S94" s="29" t="s">
        <v>314</v>
      </c>
      <c r="T94" s="29" t="s">
        <v>314</v>
      </c>
      <c r="U94" s="29" t="s">
        <v>314</v>
      </c>
      <c r="V94" s="52">
        <v>43378</v>
      </c>
      <c r="W94" s="29" t="s">
        <v>314</v>
      </c>
      <c r="X94" s="55"/>
    </row>
    <row r="95" spans="1:24" s="115" customFormat="1" ht="12.75" customHeight="1" x14ac:dyDescent="0.2">
      <c r="A95" s="113" t="s">
        <v>266</v>
      </c>
      <c r="B95" s="112">
        <v>2902</v>
      </c>
      <c r="C95" s="29" t="s">
        <v>26</v>
      </c>
      <c r="D95" s="12" t="s">
        <v>169</v>
      </c>
      <c r="E95" s="12" t="s">
        <v>125</v>
      </c>
      <c r="F95" s="12" t="s">
        <v>27</v>
      </c>
      <c r="G95" s="12" t="s">
        <v>334</v>
      </c>
      <c r="H95" s="152" t="s">
        <v>365</v>
      </c>
      <c r="I95" s="83">
        <v>485000</v>
      </c>
      <c r="J95" s="84">
        <v>15000</v>
      </c>
      <c r="K95" s="79">
        <f t="shared" si="15"/>
        <v>497396.69421487604</v>
      </c>
      <c r="L95" s="74">
        <f t="shared" si="16"/>
        <v>485000</v>
      </c>
      <c r="M95" s="74">
        <f t="shared" si="11"/>
        <v>509121</v>
      </c>
      <c r="N95" s="100">
        <f>ROUND(J95/121*100,0)</f>
        <v>12397</v>
      </c>
      <c r="O95" s="72">
        <f t="shared" si="12"/>
        <v>521518</v>
      </c>
      <c r="P95" s="54"/>
      <c r="Q95" s="29" t="s">
        <v>314</v>
      </c>
      <c r="R95" s="29" t="s">
        <v>314</v>
      </c>
      <c r="S95" s="29" t="s">
        <v>314</v>
      </c>
      <c r="T95" s="29" t="s">
        <v>314</v>
      </c>
      <c r="U95" s="29" t="s">
        <v>314</v>
      </c>
      <c r="V95" s="52">
        <v>42662</v>
      </c>
      <c r="W95" s="29" t="s">
        <v>314</v>
      </c>
      <c r="X95" s="54"/>
    </row>
    <row r="96" spans="1:24" s="115" customFormat="1" ht="12.75" customHeight="1" x14ac:dyDescent="0.2">
      <c r="A96" s="113" t="s">
        <v>272</v>
      </c>
      <c r="B96" s="112">
        <v>2901</v>
      </c>
      <c r="C96" s="29" t="s">
        <v>25</v>
      </c>
      <c r="D96" s="12" t="s">
        <v>176</v>
      </c>
      <c r="E96" s="12" t="s">
        <v>125</v>
      </c>
      <c r="F96" s="12" t="s">
        <v>236</v>
      </c>
      <c r="G96" s="12" t="s">
        <v>334</v>
      </c>
      <c r="H96" s="152" t="s">
        <v>365</v>
      </c>
      <c r="I96" s="83">
        <v>1900000</v>
      </c>
      <c r="J96" s="84">
        <v>370000</v>
      </c>
      <c r="K96" s="79">
        <f t="shared" si="15"/>
        <v>2205785.1239669421</v>
      </c>
      <c r="L96" s="74">
        <f t="shared" si="16"/>
        <v>1900000</v>
      </c>
      <c r="M96" s="74">
        <f t="shared" si="11"/>
        <v>1994496</v>
      </c>
      <c r="N96" s="100">
        <f>ROUND(J96/121*100,0)</f>
        <v>305785</v>
      </c>
      <c r="O96" s="72">
        <f t="shared" si="12"/>
        <v>2300281</v>
      </c>
      <c r="P96" s="54"/>
      <c r="Q96" s="29" t="s">
        <v>314</v>
      </c>
      <c r="R96" s="29" t="s">
        <v>314</v>
      </c>
      <c r="S96" s="29" t="s">
        <v>311</v>
      </c>
      <c r="T96" s="29" t="s">
        <v>311</v>
      </c>
      <c r="U96" s="29" t="s">
        <v>314</v>
      </c>
      <c r="V96" s="52">
        <v>43388</v>
      </c>
      <c r="W96" s="29" t="s">
        <v>314</v>
      </c>
      <c r="X96" s="55"/>
    </row>
    <row r="97" spans="1:24" s="116" customFormat="1" ht="12.75" customHeight="1" x14ac:dyDescent="0.2">
      <c r="A97" s="113" t="s">
        <v>292</v>
      </c>
      <c r="B97" s="112">
        <v>1204</v>
      </c>
      <c r="C97" s="29" t="s">
        <v>42</v>
      </c>
      <c r="D97" s="12" t="s">
        <v>185</v>
      </c>
      <c r="E97" s="12" t="s">
        <v>125</v>
      </c>
      <c r="F97" s="12" t="s">
        <v>43</v>
      </c>
      <c r="G97" s="48">
        <v>1</v>
      </c>
      <c r="H97" s="152" t="s">
        <v>365</v>
      </c>
      <c r="I97" s="83">
        <v>2925000</v>
      </c>
      <c r="J97" s="79" t="s">
        <v>298</v>
      </c>
      <c r="K97" s="79">
        <f t="shared" si="15"/>
        <v>2925000</v>
      </c>
      <c r="L97" s="74">
        <f t="shared" si="16"/>
        <v>2925000</v>
      </c>
      <c r="M97" s="74">
        <f t="shared" si="11"/>
        <v>3070474</v>
      </c>
      <c r="N97" s="100">
        <v>0</v>
      </c>
      <c r="O97" s="72">
        <f t="shared" si="12"/>
        <v>3070474</v>
      </c>
      <c r="P97" s="54"/>
      <c r="Q97" s="29" t="s">
        <v>314</v>
      </c>
      <c r="R97" s="29" t="s">
        <v>314</v>
      </c>
      <c r="S97" s="29" t="s">
        <v>314</v>
      </c>
      <c r="T97" s="29" t="s">
        <v>311</v>
      </c>
      <c r="U97" s="29" t="s">
        <v>314</v>
      </c>
      <c r="V97" s="52">
        <v>43384</v>
      </c>
      <c r="W97" s="29" t="s">
        <v>314</v>
      </c>
      <c r="X97" s="54"/>
    </row>
    <row r="98" spans="1:24" s="68" customFormat="1" ht="12.75" customHeight="1" x14ac:dyDescent="0.2">
      <c r="A98" s="36"/>
      <c r="B98" s="45"/>
      <c r="C98" s="25"/>
      <c r="D98" s="25"/>
      <c r="E98" s="25"/>
      <c r="F98" s="25"/>
      <c r="G98" s="25"/>
      <c r="H98" s="25"/>
      <c r="I98" s="88"/>
      <c r="J98" s="89"/>
      <c r="K98" s="89"/>
      <c r="L98" s="96"/>
      <c r="M98" s="96"/>
      <c r="N98" s="96"/>
      <c r="O98" s="67"/>
      <c r="P98" s="67"/>
      <c r="Q98" s="25"/>
      <c r="R98" s="25"/>
      <c r="S98" s="25"/>
      <c r="T98" s="25"/>
      <c r="U98" s="25"/>
      <c r="V98" s="49"/>
      <c r="W98" s="25"/>
    </row>
    <row r="99" spans="1:24" s="143" customFormat="1" ht="54" customHeight="1" x14ac:dyDescent="0.2">
      <c r="A99" s="147"/>
      <c r="B99" s="148"/>
      <c r="C99" s="149" t="s">
        <v>1</v>
      </c>
      <c r="D99" s="149" t="s">
        <v>122</v>
      </c>
      <c r="E99" s="149" t="s">
        <v>123</v>
      </c>
      <c r="F99" s="149" t="s">
        <v>2</v>
      </c>
      <c r="G99" s="150" t="s">
        <v>320</v>
      </c>
      <c r="H99" s="151" t="s">
        <v>239</v>
      </c>
      <c r="I99" s="144" t="s">
        <v>348</v>
      </c>
      <c r="J99" s="144" t="s">
        <v>349</v>
      </c>
      <c r="K99" s="144" t="s">
        <v>350</v>
      </c>
      <c r="L99" s="142" t="s">
        <v>353</v>
      </c>
      <c r="M99" s="142" t="s">
        <v>356</v>
      </c>
      <c r="N99" s="142" t="s">
        <v>354</v>
      </c>
      <c r="O99" s="144" t="s">
        <v>350</v>
      </c>
      <c r="P99" s="150"/>
      <c r="Q99" s="150" t="s">
        <v>302</v>
      </c>
      <c r="R99" s="150" t="s">
        <v>306</v>
      </c>
      <c r="S99" s="150" t="s">
        <v>308</v>
      </c>
      <c r="T99" s="150" t="s">
        <v>309</v>
      </c>
      <c r="U99" s="150" t="s">
        <v>303</v>
      </c>
      <c r="V99" s="150" t="s">
        <v>307</v>
      </c>
      <c r="W99" s="150" t="s">
        <v>313</v>
      </c>
      <c r="X99" s="150" t="s">
        <v>323</v>
      </c>
    </row>
    <row r="100" spans="1:24" s="143" customFormat="1" x14ac:dyDescent="0.2">
      <c r="A100" s="137"/>
      <c r="B100" s="138"/>
      <c r="C100" s="139"/>
      <c r="D100" s="139"/>
      <c r="E100" s="139"/>
      <c r="F100" s="139"/>
      <c r="G100" s="140"/>
      <c r="H100" s="141"/>
      <c r="I100" s="142"/>
      <c r="J100" s="142"/>
      <c r="K100" s="142"/>
      <c r="L100" s="142"/>
      <c r="M100" s="142" t="s">
        <v>355</v>
      </c>
      <c r="N100" s="142"/>
      <c r="O100" s="142"/>
      <c r="P100" s="140"/>
      <c r="Q100" s="140"/>
      <c r="R100" s="140"/>
      <c r="S100" s="140"/>
      <c r="T100" s="140"/>
      <c r="U100" s="140"/>
      <c r="V100" s="140"/>
      <c r="W100" s="140"/>
      <c r="X100" s="140"/>
    </row>
    <row r="101" spans="1:24" s="123" customFormat="1" ht="12.75" customHeight="1" x14ac:dyDescent="0.2">
      <c r="A101" s="122" t="s">
        <v>257</v>
      </c>
      <c r="B101" s="120">
        <v>1505</v>
      </c>
      <c r="C101" s="29" t="s">
        <v>201</v>
      </c>
      <c r="D101" s="29" t="s">
        <v>145</v>
      </c>
      <c r="E101" s="29" t="s">
        <v>144</v>
      </c>
      <c r="F101" s="29" t="s">
        <v>240</v>
      </c>
      <c r="G101" s="29" t="s">
        <v>336</v>
      </c>
      <c r="H101" s="152" t="s">
        <v>363</v>
      </c>
      <c r="I101" s="78">
        <v>1255000</v>
      </c>
      <c r="J101" s="79" t="s">
        <v>298</v>
      </c>
      <c r="K101" s="79">
        <f t="shared" ref="K101:K107" si="17">IF(J101="nvt",I101*1.21,I101*1.21+J101)</f>
        <v>1518550</v>
      </c>
      <c r="L101" s="74">
        <f t="shared" ref="L101:L107" si="18">ROUND(I101*1.21,0)</f>
        <v>1518550</v>
      </c>
      <c r="M101" s="74">
        <f t="shared" ref="M101:M108" si="19">ROUND(L101/150.8*158.3,0)</f>
        <v>1594075</v>
      </c>
      <c r="N101" s="100">
        <v>0</v>
      </c>
      <c r="O101" s="72">
        <f t="shared" ref="O101:O108" si="20">M101+N101</f>
        <v>1594075</v>
      </c>
      <c r="P101" s="121"/>
      <c r="Q101" s="29" t="s">
        <v>311</v>
      </c>
      <c r="R101" s="29" t="s">
        <v>314</v>
      </c>
      <c r="S101" s="29" t="s">
        <v>311</v>
      </c>
      <c r="T101" s="29" t="s">
        <v>311</v>
      </c>
      <c r="U101" s="29" t="s">
        <v>314</v>
      </c>
      <c r="V101" s="52">
        <v>43378</v>
      </c>
      <c r="W101" s="29" t="s">
        <v>314</v>
      </c>
      <c r="X101" s="29"/>
    </row>
    <row r="102" spans="1:24" s="123" customFormat="1" ht="12.75" customHeight="1" x14ac:dyDescent="0.2">
      <c r="A102" s="122" t="s">
        <v>258</v>
      </c>
      <c r="B102" s="120">
        <v>1505</v>
      </c>
      <c r="C102" s="29" t="s">
        <v>107</v>
      </c>
      <c r="D102" s="12" t="s">
        <v>145</v>
      </c>
      <c r="E102" s="12" t="s">
        <v>144</v>
      </c>
      <c r="F102" s="12" t="s">
        <v>116</v>
      </c>
      <c r="G102" s="12" t="s">
        <v>336</v>
      </c>
      <c r="H102" s="152" t="s">
        <v>363</v>
      </c>
      <c r="I102" s="78">
        <v>1670000</v>
      </c>
      <c r="J102" s="79" t="s">
        <v>298</v>
      </c>
      <c r="K102" s="79">
        <f t="shared" si="17"/>
        <v>2020700</v>
      </c>
      <c r="L102" s="74">
        <f t="shared" si="18"/>
        <v>2020700</v>
      </c>
      <c r="M102" s="74">
        <f t="shared" si="19"/>
        <v>2121199</v>
      </c>
      <c r="N102" s="100">
        <v>0</v>
      </c>
      <c r="O102" s="72">
        <f t="shared" si="20"/>
        <v>2121199</v>
      </c>
      <c r="P102" s="121"/>
      <c r="Q102" s="33" t="s">
        <v>311</v>
      </c>
      <c r="R102" s="29" t="s">
        <v>314</v>
      </c>
      <c r="S102" s="33" t="s">
        <v>314</v>
      </c>
      <c r="T102" s="29" t="s">
        <v>314</v>
      </c>
      <c r="U102" s="29" t="s">
        <v>314</v>
      </c>
      <c r="V102" s="52">
        <v>43378</v>
      </c>
      <c r="W102" s="29" t="s">
        <v>314</v>
      </c>
      <c r="X102" s="29"/>
    </row>
    <row r="103" spans="1:24" s="123" customFormat="1" ht="12.75" customHeight="1" x14ac:dyDescent="0.2">
      <c r="A103" s="122">
        <v>18</v>
      </c>
      <c r="B103" s="120">
        <v>1607</v>
      </c>
      <c r="C103" s="29" t="s">
        <v>77</v>
      </c>
      <c r="D103" s="29" t="s">
        <v>140</v>
      </c>
      <c r="E103" s="29" t="s">
        <v>127</v>
      </c>
      <c r="F103" s="29" t="s">
        <v>216</v>
      </c>
      <c r="G103" s="29" t="s">
        <v>336</v>
      </c>
      <c r="H103" s="152" t="s">
        <v>364</v>
      </c>
      <c r="I103" s="78">
        <f>16900000</f>
        <v>16900000</v>
      </c>
      <c r="J103" s="79" t="s">
        <v>298</v>
      </c>
      <c r="K103" s="79">
        <f t="shared" si="17"/>
        <v>20449000</v>
      </c>
      <c r="L103" s="74">
        <f t="shared" si="18"/>
        <v>20449000</v>
      </c>
      <c r="M103" s="74">
        <f t="shared" si="19"/>
        <v>21466026</v>
      </c>
      <c r="N103" s="100">
        <v>60000</v>
      </c>
      <c r="O103" s="72">
        <f t="shared" si="20"/>
        <v>21526026</v>
      </c>
      <c r="P103" s="121"/>
      <c r="Q103" s="29" t="s">
        <v>314</v>
      </c>
      <c r="R103" s="29" t="s">
        <v>314</v>
      </c>
      <c r="S103" s="29" t="s">
        <v>311</v>
      </c>
      <c r="T103" s="29" t="s">
        <v>311</v>
      </c>
      <c r="U103" s="29" t="s">
        <v>314</v>
      </c>
      <c r="V103" s="29" t="s">
        <v>344</v>
      </c>
      <c r="W103" s="29" t="s">
        <v>314</v>
      </c>
      <c r="X103" s="29" t="s">
        <v>345</v>
      </c>
    </row>
    <row r="104" spans="1:24" s="123" customFormat="1" ht="12.75" customHeight="1" x14ac:dyDescent="0.2">
      <c r="A104" s="122">
        <v>8</v>
      </c>
      <c r="B104" s="120">
        <v>1601</v>
      </c>
      <c r="C104" s="29" t="s">
        <v>32</v>
      </c>
      <c r="D104" s="29" t="s">
        <v>140</v>
      </c>
      <c r="E104" s="29" t="s">
        <v>127</v>
      </c>
      <c r="F104" s="29" t="s">
        <v>217</v>
      </c>
      <c r="G104" s="29" t="s">
        <v>336</v>
      </c>
      <c r="H104" s="152" t="s">
        <v>364</v>
      </c>
      <c r="I104" s="78">
        <v>8150000</v>
      </c>
      <c r="J104" s="79"/>
      <c r="K104" s="79">
        <f t="shared" si="17"/>
        <v>9861500</v>
      </c>
      <c r="L104" s="74">
        <f t="shared" si="18"/>
        <v>9861500</v>
      </c>
      <c r="M104" s="74">
        <f t="shared" si="19"/>
        <v>10351959</v>
      </c>
      <c r="N104" s="100">
        <v>280000</v>
      </c>
      <c r="O104" s="72">
        <f t="shared" si="20"/>
        <v>10631959</v>
      </c>
      <c r="P104" s="121"/>
      <c r="Q104" s="29" t="s">
        <v>314</v>
      </c>
      <c r="R104" s="29" t="s">
        <v>314</v>
      </c>
      <c r="S104" s="29" t="s">
        <v>311</v>
      </c>
      <c r="T104" s="29" t="s">
        <v>311</v>
      </c>
      <c r="U104" s="29" t="s">
        <v>314</v>
      </c>
      <c r="V104" s="60">
        <v>42644</v>
      </c>
      <c r="W104" s="29" t="s">
        <v>314</v>
      </c>
      <c r="X104" s="29" t="s">
        <v>345</v>
      </c>
    </row>
    <row r="105" spans="1:24" s="123" customFormat="1" ht="12.75" customHeight="1" x14ac:dyDescent="0.2">
      <c r="A105" s="122">
        <v>27</v>
      </c>
      <c r="B105" s="120" t="s">
        <v>338</v>
      </c>
      <c r="C105" s="29" t="s">
        <v>34</v>
      </c>
      <c r="D105" s="29" t="s">
        <v>153</v>
      </c>
      <c r="E105" s="29" t="s">
        <v>127</v>
      </c>
      <c r="F105" s="29" t="s">
        <v>35</v>
      </c>
      <c r="G105" s="29" t="s">
        <v>336</v>
      </c>
      <c r="H105" s="152" t="s">
        <v>364</v>
      </c>
      <c r="I105" s="78">
        <v>2800000</v>
      </c>
      <c r="J105" s="79">
        <v>115000</v>
      </c>
      <c r="K105" s="79">
        <f t="shared" si="17"/>
        <v>3503000</v>
      </c>
      <c r="L105" s="74">
        <f t="shared" si="18"/>
        <v>3388000</v>
      </c>
      <c r="M105" s="74">
        <f t="shared" si="19"/>
        <v>3556501</v>
      </c>
      <c r="N105" s="100">
        <f>J105</f>
        <v>115000</v>
      </c>
      <c r="O105" s="72">
        <f t="shared" si="20"/>
        <v>3671501</v>
      </c>
      <c r="P105" s="121"/>
      <c r="Q105" s="29" t="s">
        <v>314</v>
      </c>
      <c r="R105" s="29" t="s">
        <v>314</v>
      </c>
      <c r="S105" s="29" t="s">
        <v>311</v>
      </c>
      <c r="T105" s="29" t="s">
        <v>311</v>
      </c>
      <c r="U105" s="29" t="s">
        <v>314</v>
      </c>
      <c r="V105" s="52">
        <v>43378</v>
      </c>
      <c r="W105" s="29" t="s">
        <v>314</v>
      </c>
      <c r="X105" s="29"/>
    </row>
    <row r="106" spans="1:24" s="123" customFormat="1" ht="12.75" customHeight="1" x14ac:dyDescent="0.2">
      <c r="A106" s="122">
        <v>2</v>
      </c>
      <c r="B106" s="120">
        <v>1501</v>
      </c>
      <c r="C106" s="29" t="s">
        <v>73</v>
      </c>
      <c r="D106" s="29" t="s">
        <v>180</v>
      </c>
      <c r="E106" s="29" t="s">
        <v>127</v>
      </c>
      <c r="F106" s="29" t="s">
        <v>33</v>
      </c>
      <c r="G106" s="29" t="s">
        <v>336</v>
      </c>
      <c r="H106" s="152" t="s">
        <v>364</v>
      </c>
      <c r="I106" s="78">
        <v>5215000</v>
      </c>
      <c r="J106" s="79">
        <v>35000</v>
      </c>
      <c r="K106" s="79">
        <f t="shared" si="17"/>
        <v>6345150</v>
      </c>
      <c r="L106" s="74">
        <f t="shared" si="18"/>
        <v>6310150</v>
      </c>
      <c r="M106" s="74">
        <f t="shared" si="19"/>
        <v>6623984</v>
      </c>
      <c r="N106" s="100">
        <f>J106</f>
        <v>35000</v>
      </c>
      <c r="O106" s="72">
        <f t="shared" si="20"/>
        <v>6658984</v>
      </c>
      <c r="P106" s="121"/>
      <c r="Q106" s="29" t="s">
        <v>311</v>
      </c>
      <c r="R106" s="29" t="s">
        <v>314</v>
      </c>
      <c r="S106" s="29" t="s">
        <v>314</v>
      </c>
      <c r="T106" s="29" t="s">
        <v>316</v>
      </c>
      <c r="U106" s="29" t="s">
        <v>314</v>
      </c>
      <c r="V106" s="52">
        <v>43378</v>
      </c>
      <c r="W106" s="29" t="s">
        <v>314</v>
      </c>
      <c r="X106" s="29"/>
    </row>
    <row r="107" spans="1:24" s="123" customFormat="1" ht="12.75" customHeight="1" x14ac:dyDescent="0.2">
      <c r="A107" s="122" t="s">
        <v>281</v>
      </c>
      <c r="B107" s="120">
        <v>1604</v>
      </c>
      <c r="C107" s="29" t="s">
        <v>102</v>
      </c>
      <c r="D107" s="12" t="s">
        <v>138</v>
      </c>
      <c r="E107" s="12" t="s">
        <v>125</v>
      </c>
      <c r="F107" s="12" t="s">
        <v>214</v>
      </c>
      <c r="G107" s="12" t="s">
        <v>336</v>
      </c>
      <c r="H107" s="152" t="s">
        <v>365</v>
      </c>
      <c r="I107" s="78">
        <v>4500000</v>
      </c>
      <c r="J107" s="79" t="s">
        <v>298</v>
      </c>
      <c r="K107" s="79">
        <f t="shared" si="17"/>
        <v>5445000</v>
      </c>
      <c r="L107" s="74">
        <f t="shared" si="18"/>
        <v>5445000</v>
      </c>
      <c r="M107" s="74">
        <f t="shared" si="19"/>
        <v>5715806</v>
      </c>
      <c r="N107" s="100">
        <v>140000</v>
      </c>
      <c r="O107" s="72">
        <f t="shared" si="20"/>
        <v>5855806</v>
      </c>
      <c r="P107" s="121"/>
      <c r="Q107" s="29" t="s">
        <v>314</v>
      </c>
      <c r="R107" s="29" t="s">
        <v>314</v>
      </c>
      <c r="S107" s="29" t="s">
        <v>311</v>
      </c>
      <c r="T107" s="29" t="s">
        <v>311</v>
      </c>
      <c r="U107" s="29" t="s">
        <v>314</v>
      </c>
      <c r="V107" s="60">
        <v>42644</v>
      </c>
      <c r="W107" s="29" t="s">
        <v>314</v>
      </c>
      <c r="X107" s="29" t="s">
        <v>345</v>
      </c>
    </row>
    <row r="108" spans="1:24" s="123" customFormat="1" ht="12.75" customHeight="1" x14ac:dyDescent="0.2">
      <c r="A108" s="122"/>
      <c r="B108" s="120">
        <v>1608</v>
      </c>
      <c r="C108" s="29" t="s">
        <v>84</v>
      </c>
      <c r="D108" s="29" t="s">
        <v>193</v>
      </c>
      <c r="E108" s="29" t="s">
        <v>125</v>
      </c>
      <c r="F108" s="29" t="s">
        <v>85</v>
      </c>
      <c r="G108" s="29" t="s">
        <v>336</v>
      </c>
      <c r="H108" s="29"/>
      <c r="I108" s="78" t="s">
        <v>298</v>
      </c>
      <c r="J108" s="79">
        <v>2650000</v>
      </c>
      <c r="K108" s="79">
        <f>IF(I108="nvt",J108,I108*1.21+J108)</f>
        <v>2650000</v>
      </c>
      <c r="L108" s="74">
        <v>0</v>
      </c>
      <c r="M108" s="74">
        <f t="shared" si="19"/>
        <v>0</v>
      </c>
      <c r="N108" s="100">
        <f>J108</f>
        <v>2650000</v>
      </c>
      <c r="O108" s="72">
        <f t="shared" si="20"/>
        <v>2650000</v>
      </c>
      <c r="P108" s="121"/>
      <c r="Q108" s="29" t="s">
        <v>314</v>
      </c>
      <c r="R108" s="29" t="s">
        <v>314</v>
      </c>
      <c r="S108" s="29" t="s">
        <v>311</v>
      </c>
      <c r="T108" s="29" t="s">
        <v>311</v>
      </c>
      <c r="U108" s="29" t="s">
        <v>314</v>
      </c>
      <c r="V108" s="60">
        <v>42644</v>
      </c>
      <c r="W108" s="29" t="s">
        <v>314</v>
      </c>
      <c r="X108" s="29" t="s">
        <v>345</v>
      </c>
    </row>
    <row r="109" spans="1:24" s="68" customFormat="1" ht="12.75" customHeight="1" x14ac:dyDescent="0.2">
      <c r="A109" s="36"/>
      <c r="B109" s="45"/>
      <c r="C109" s="25"/>
      <c r="D109" s="25"/>
      <c r="E109" s="25"/>
      <c r="F109" s="25"/>
      <c r="G109" s="25"/>
      <c r="H109" s="25"/>
      <c r="I109" s="88"/>
      <c r="J109" s="89"/>
      <c r="K109" s="89"/>
      <c r="L109" s="96"/>
      <c r="M109" s="96"/>
      <c r="N109" s="67"/>
      <c r="O109" s="67"/>
      <c r="P109" s="67"/>
      <c r="Q109" s="25"/>
      <c r="R109" s="25"/>
      <c r="S109" s="25"/>
      <c r="T109" s="25"/>
      <c r="U109" s="25"/>
      <c r="V109" s="49"/>
      <c r="W109" s="25"/>
    </row>
    <row r="110" spans="1:24" s="71" customFormat="1" ht="12.75" customHeight="1" x14ac:dyDescent="0.2">
      <c r="A110" s="70"/>
      <c r="B110" s="44"/>
      <c r="C110" s="69"/>
      <c r="D110" s="11"/>
      <c r="E110" s="11"/>
      <c r="F110" s="11"/>
      <c r="G110" s="11"/>
      <c r="H110" s="11"/>
      <c r="I110" s="90"/>
      <c r="J110" s="90"/>
      <c r="K110" s="89"/>
      <c r="L110" s="97"/>
      <c r="M110" s="97"/>
      <c r="Q110" s="40"/>
      <c r="R110" s="40"/>
      <c r="S110" s="40"/>
      <c r="T110" s="40"/>
      <c r="U110" s="40"/>
      <c r="V110" s="40"/>
      <c r="W110" s="25"/>
    </row>
    <row r="111" spans="1:24" s="2" customFormat="1" ht="12.75" customHeight="1" x14ac:dyDescent="0.2">
      <c r="A111" s="63"/>
      <c r="B111" s="62"/>
      <c r="C111" s="63" t="s">
        <v>78</v>
      </c>
      <c r="D111" s="63"/>
      <c r="E111" s="63"/>
      <c r="F111" s="63"/>
      <c r="G111" s="63"/>
      <c r="H111" s="63"/>
      <c r="I111" s="91">
        <f>SUM(I3:I74)+SUM(I78:I97)+SUM(I101:I108)</f>
        <v>325518909</v>
      </c>
      <c r="J111" s="91">
        <f>SUM(J3:J74)+SUM(J78:J97)+SUM(J101:J108)</f>
        <v>41511000</v>
      </c>
      <c r="K111" s="91">
        <f>SUM(K3:K74)+SUM(K78:K97)+SUM(K101:K108)</f>
        <v>418385518.28669429</v>
      </c>
      <c r="L111" s="91">
        <f>SUM(L3:L74)+SUM(L78:L97)+SUM(L101:L108)</f>
        <v>378931130</v>
      </c>
      <c r="M111" s="91">
        <f>SUM(M3:M43)+SUM(M46:M74)+SUM(M78:M97)+SUM(M101:M108)</f>
        <v>403838561</v>
      </c>
      <c r="N111" s="91">
        <f>SUM(N3:N43)+SUM(N46:N74)+SUM(N78:N97)+SUM(N101:N108)</f>
        <v>32004782</v>
      </c>
      <c r="O111" s="91">
        <f t="shared" ref="N111:O111" si="21">SUM(O3:O43)+SUM(O46:O74)+SUM(O78:O97)+SUM(O101:O108)</f>
        <v>435843343</v>
      </c>
      <c r="P111" s="64"/>
      <c r="Q111" s="65"/>
      <c r="R111" s="65"/>
      <c r="S111" s="65"/>
      <c r="T111" s="65"/>
      <c r="U111" s="65"/>
      <c r="V111" s="65"/>
      <c r="W111" s="29"/>
      <c r="X111" s="64"/>
    </row>
    <row r="112" spans="1:24" s="6" customFormat="1" ht="12.75" customHeight="1" x14ac:dyDescent="0.2">
      <c r="A112" s="21"/>
      <c r="B112" s="47"/>
      <c r="C112" s="1"/>
      <c r="D112" s="10"/>
      <c r="E112" s="10"/>
      <c r="F112" s="23"/>
      <c r="G112" s="10"/>
      <c r="H112" s="39"/>
      <c r="I112" s="92"/>
      <c r="J112" s="93"/>
      <c r="K112" s="93"/>
      <c r="L112" s="98"/>
      <c r="M112" s="98"/>
      <c r="Q112" s="39"/>
      <c r="R112" s="39"/>
      <c r="S112" s="39"/>
      <c r="T112" s="39"/>
      <c r="U112" s="39"/>
      <c r="V112" s="39"/>
      <c r="W112" s="39"/>
    </row>
    <row r="113" spans="1:23" s="6" customFormat="1" ht="12.75" customHeight="1" x14ac:dyDescent="0.2">
      <c r="A113" s="21"/>
      <c r="B113" s="47"/>
      <c r="C113" s="39" t="s">
        <v>367</v>
      </c>
      <c r="D113" s="10"/>
      <c r="E113" s="10"/>
      <c r="F113" s="23"/>
      <c r="G113" s="10"/>
      <c r="H113" s="39"/>
      <c r="I113" s="92"/>
      <c r="J113" s="93"/>
      <c r="K113" s="93"/>
      <c r="L113" s="98"/>
      <c r="M113" s="98"/>
      <c r="O113" s="155"/>
      <c r="Q113" s="39"/>
      <c r="R113" s="39"/>
      <c r="S113" s="39"/>
      <c r="T113" s="39"/>
      <c r="U113" s="39"/>
      <c r="V113" s="39"/>
      <c r="W113" s="39"/>
    </row>
    <row r="114" spans="1:23" s="3" customFormat="1" ht="12.75" customHeight="1" x14ac:dyDescent="0.2">
      <c r="A114" s="22"/>
      <c r="B114" s="46"/>
      <c r="C114" s="39" t="s">
        <v>368</v>
      </c>
      <c r="D114" s="14"/>
      <c r="E114" s="14"/>
      <c r="F114" s="24"/>
      <c r="G114" s="14"/>
      <c r="H114" s="39"/>
      <c r="I114" s="92"/>
      <c r="J114" s="93"/>
      <c r="K114" s="93"/>
      <c r="L114" s="99"/>
      <c r="M114" s="99"/>
      <c r="N114" s="101"/>
      <c r="O114" s="101"/>
      <c r="Q114" s="1"/>
      <c r="R114" s="1"/>
      <c r="S114" s="1"/>
      <c r="T114" s="1"/>
      <c r="U114" s="1"/>
      <c r="V114" s="1"/>
      <c r="W114" s="1"/>
    </row>
    <row r="115" spans="1:23" ht="12.75" customHeight="1" x14ac:dyDescent="0.2">
      <c r="C115" s="39" t="s">
        <v>369</v>
      </c>
      <c r="F115" s="23"/>
      <c r="I115" s="94"/>
      <c r="J115" s="95"/>
      <c r="K115" s="95"/>
      <c r="N115" s="73"/>
    </row>
    <row r="116" spans="1:23" ht="12.75" customHeight="1" x14ac:dyDescent="0.2">
      <c r="C116" s="39" t="s">
        <v>370</v>
      </c>
      <c r="F116" s="40"/>
    </row>
    <row r="117" spans="1:23" ht="12.75" customHeight="1" x14ac:dyDescent="0.2">
      <c r="C117" s="39" t="s">
        <v>371</v>
      </c>
      <c r="F117" s="23"/>
      <c r="N117" s="146"/>
    </row>
    <row r="118" spans="1:23" x14ac:dyDescent="0.2">
      <c r="C118" s="23"/>
      <c r="F118" s="23"/>
    </row>
    <row r="119" spans="1:23" s="14" customFormat="1" x14ac:dyDescent="0.2">
      <c r="A119" s="21"/>
      <c r="B119" s="47"/>
      <c r="C119" s="23"/>
      <c r="D119" s="10"/>
      <c r="E119" s="10"/>
      <c r="F119" s="23"/>
      <c r="G119" s="10"/>
      <c r="H119" s="39"/>
      <c r="I119" s="92"/>
      <c r="J119" s="93"/>
      <c r="K119" s="93"/>
      <c r="L119" s="77"/>
      <c r="M119" s="77"/>
      <c r="Q119" s="39"/>
      <c r="R119" s="39"/>
      <c r="S119" s="39"/>
      <c r="T119" s="39"/>
      <c r="U119" s="39"/>
      <c r="V119" s="39"/>
      <c r="W119" s="39"/>
    </row>
    <row r="120" spans="1:23" x14ac:dyDescent="0.2">
      <c r="C120" s="23"/>
      <c r="F120" s="23"/>
    </row>
    <row r="121" spans="1:23" x14ac:dyDescent="0.2">
      <c r="C121" s="23"/>
      <c r="F121" s="23"/>
    </row>
    <row r="122" spans="1:23" x14ac:dyDescent="0.2">
      <c r="C122" s="23"/>
      <c r="F122" s="23"/>
    </row>
    <row r="123" spans="1:23" x14ac:dyDescent="0.2">
      <c r="C123" s="23"/>
      <c r="F123" s="23"/>
    </row>
    <row r="124" spans="1:23" x14ac:dyDescent="0.2">
      <c r="C124" s="23"/>
      <c r="F124" s="23"/>
    </row>
    <row r="125" spans="1:23" x14ac:dyDescent="0.2">
      <c r="C125" s="23"/>
      <c r="F125" s="23"/>
    </row>
    <row r="126" spans="1:23" x14ac:dyDescent="0.2">
      <c r="C126" s="23"/>
      <c r="F126" s="23"/>
    </row>
    <row r="127" spans="1:23" x14ac:dyDescent="0.2">
      <c r="C127" s="23"/>
      <c r="F127" s="23"/>
    </row>
    <row r="128" spans="1:23" x14ac:dyDescent="0.2">
      <c r="C128" s="23"/>
      <c r="F128" s="23"/>
    </row>
    <row r="129" spans="3:6" x14ac:dyDescent="0.2">
      <c r="C129" s="23"/>
      <c r="F129" s="23"/>
    </row>
    <row r="130" spans="3:6" x14ac:dyDescent="0.2">
      <c r="C130" s="23"/>
      <c r="F130" s="23"/>
    </row>
    <row r="131" spans="3:6" x14ac:dyDescent="0.2">
      <c r="C131" s="23"/>
      <c r="F131" s="23"/>
    </row>
    <row r="132" spans="3:6" x14ac:dyDescent="0.2">
      <c r="C132" s="23"/>
      <c r="F132" s="23"/>
    </row>
    <row r="133" spans="3:6" x14ac:dyDescent="0.2">
      <c r="C133" s="23"/>
      <c r="F133" s="23"/>
    </row>
    <row r="134" spans="3:6" x14ac:dyDescent="0.2">
      <c r="C134" s="23"/>
      <c r="F134" s="23"/>
    </row>
    <row r="135" spans="3:6" x14ac:dyDescent="0.2">
      <c r="C135" s="23"/>
      <c r="F135" s="23"/>
    </row>
    <row r="136" spans="3:6" x14ac:dyDescent="0.2">
      <c r="C136" s="23"/>
      <c r="F136" s="23"/>
    </row>
    <row r="137" spans="3:6" x14ac:dyDescent="0.2">
      <c r="C137" s="23"/>
      <c r="F137" s="23"/>
    </row>
    <row r="138" spans="3:6" x14ac:dyDescent="0.2">
      <c r="C138" s="23"/>
      <c r="F138" s="23"/>
    </row>
    <row r="139" spans="3:6" x14ac:dyDescent="0.2">
      <c r="C139" s="23"/>
      <c r="F139" s="23"/>
    </row>
    <row r="140" spans="3:6" x14ac:dyDescent="0.2">
      <c r="C140" s="23"/>
      <c r="F140" s="23"/>
    </row>
    <row r="141" spans="3:6" x14ac:dyDescent="0.2">
      <c r="C141" s="23"/>
      <c r="F141" s="23"/>
    </row>
    <row r="142" spans="3:6" x14ac:dyDescent="0.2">
      <c r="C142" s="23"/>
      <c r="F142" s="23"/>
    </row>
    <row r="143" spans="3:6" x14ac:dyDescent="0.2">
      <c r="C143" s="23"/>
      <c r="F143" s="23"/>
    </row>
    <row r="144" spans="3:6" x14ac:dyDescent="0.2">
      <c r="C144" s="23"/>
      <c r="F144" s="23"/>
    </row>
    <row r="145" spans="3:6" x14ac:dyDescent="0.2">
      <c r="C145" s="23"/>
      <c r="F145" s="23"/>
    </row>
    <row r="146" spans="3:6" x14ac:dyDescent="0.2">
      <c r="C146" s="23"/>
      <c r="F146" s="23"/>
    </row>
    <row r="147" spans="3:6" x14ac:dyDescent="0.2">
      <c r="C147" s="23"/>
      <c r="F147" s="23"/>
    </row>
    <row r="148" spans="3:6" x14ac:dyDescent="0.2">
      <c r="C148" s="23"/>
      <c r="F148" s="23"/>
    </row>
    <row r="149" spans="3:6" x14ac:dyDescent="0.2">
      <c r="C149" s="23"/>
      <c r="F149" s="23"/>
    </row>
    <row r="150" spans="3:6" x14ac:dyDescent="0.2">
      <c r="C150" s="23"/>
      <c r="F150" s="23"/>
    </row>
    <row r="151" spans="3:6" x14ac:dyDescent="0.2">
      <c r="C151" s="23"/>
      <c r="F151" s="23"/>
    </row>
    <row r="152" spans="3:6" x14ac:dyDescent="0.2">
      <c r="C152" s="23"/>
      <c r="F152" s="23"/>
    </row>
    <row r="153" spans="3:6" x14ac:dyDescent="0.2">
      <c r="C153" s="23"/>
      <c r="F153" s="23"/>
    </row>
    <row r="154" spans="3:6" x14ac:dyDescent="0.2">
      <c r="C154" s="23"/>
      <c r="F154" s="23"/>
    </row>
    <row r="155" spans="3:6" x14ac:dyDescent="0.2">
      <c r="C155" s="23"/>
      <c r="F155" s="23"/>
    </row>
    <row r="156" spans="3:6" x14ac:dyDescent="0.2">
      <c r="C156" s="23"/>
      <c r="F156" s="23"/>
    </row>
    <row r="157" spans="3:6" x14ac:dyDescent="0.2">
      <c r="C157" s="23"/>
      <c r="F157" s="23"/>
    </row>
    <row r="158" spans="3:6" x14ac:dyDescent="0.2">
      <c r="C158" s="23"/>
      <c r="F158" s="23"/>
    </row>
    <row r="159" spans="3:6" x14ac:dyDescent="0.2">
      <c r="C159" s="23"/>
      <c r="F159" s="23"/>
    </row>
    <row r="160" spans="3:6" x14ac:dyDescent="0.2">
      <c r="C160" s="23"/>
      <c r="F160" s="23"/>
    </row>
    <row r="161" spans="3:6" x14ac:dyDescent="0.2">
      <c r="C161" s="23"/>
      <c r="F161" s="23"/>
    </row>
    <row r="162" spans="3:6" x14ac:dyDescent="0.2">
      <c r="C162" s="23"/>
      <c r="F162" s="23"/>
    </row>
    <row r="163" spans="3:6" x14ac:dyDescent="0.2">
      <c r="C163" s="23"/>
      <c r="F163" s="23"/>
    </row>
    <row r="164" spans="3:6" x14ac:dyDescent="0.2">
      <c r="C164" s="23"/>
      <c r="F164" s="23"/>
    </row>
    <row r="165" spans="3:6" x14ac:dyDescent="0.2">
      <c r="C165" s="23"/>
      <c r="F165" s="23"/>
    </row>
    <row r="166" spans="3:6" x14ac:dyDescent="0.2">
      <c r="C166" s="23"/>
      <c r="F166" s="23"/>
    </row>
    <row r="167" spans="3:6" x14ac:dyDescent="0.2">
      <c r="C167" s="23"/>
      <c r="F167" s="23"/>
    </row>
    <row r="168" spans="3:6" x14ac:dyDescent="0.2">
      <c r="C168" s="23"/>
      <c r="F168" s="23"/>
    </row>
    <row r="169" spans="3:6" x14ac:dyDescent="0.2">
      <c r="C169" s="23"/>
      <c r="F169" s="23"/>
    </row>
    <row r="170" spans="3:6" x14ac:dyDescent="0.2">
      <c r="C170" s="23"/>
      <c r="F170" s="23"/>
    </row>
    <row r="171" spans="3:6" x14ac:dyDescent="0.2">
      <c r="C171" s="23"/>
      <c r="F171" s="23"/>
    </row>
    <row r="172" spans="3:6" x14ac:dyDescent="0.2">
      <c r="C172" s="23"/>
      <c r="F172" s="23"/>
    </row>
    <row r="173" spans="3:6" x14ac:dyDescent="0.2">
      <c r="C173" s="23"/>
      <c r="F173" s="23"/>
    </row>
    <row r="174" spans="3:6" x14ac:dyDescent="0.2">
      <c r="C174" s="23"/>
      <c r="F174" s="23"/>
    </row>
    <row r="175" spans="3:6" x14ac:dyDescent="0.2">
      <c r="C175" s="23"/>
      <c r="F175" s="23"/>
    </row>
    <row r="176" spans="3:6" x14ac:dyDescent="0.2">
      <c r="C176" s="23"/>
      <c r="F176" s="23"/>
    </row>
    <row r="177" spans="3:6" x14ac:dyDescent="0.2">
      <c r="C177" s="23"/>
      <c r="F177" s="23"/>
    </row>
    <row r="178" spans="3:6" x14ac:dyDescent="0.2">
      <c r="C178" s="23"/>
      <c r="F178" s="23"/>
    </row>
    <row r="179" spans="3:6" x14ac:dyDescent="0.2">
      <c r="C179" s="23"/>
      <c r="F179" s="23"/>
    </row>
    <row r="180" spans="3:6" x14ac:dyDescent="0.2">
      <c r="C180" s="23"/>
      <c r="F180" s="23"/>
    </row>
    <row r="181" spans="3:6" x14ac:dyDescent="0.2">
      <c r="C181" s="23"/>
      <c r="F181" s="23"/>
    </row>
    <row r="182" spans="3:6" x14ac:dyDescent="0.2">
      <c r="C182" s="23"/>
      <c r="F182" s="23"/>
    </row>
    <row r="183" spans="3:6" x14ac:dyDescent="0.2">
      <c r="C183" s="23"/>
      <c r="F183" s="23"/>
    </row>
    <row r="184" spans="3:6" x14ac:dyDescent="0.2">
      <c r="C184" s="23"/>
      <c r="F184" s="23"/>
    </row>
    <row r="185" spans="3:6" x14ac:dyDescent="0.2">
      <c r="C185" s="23"/>
      <c r="F185" s="23"/>
    </row>
    <row r="186" spans="3:6" x14ac:dyDescent="0.2">
      <c r="C186" s="23"/>
      <c r="F186" s="23"/>
    </row>
    <row r="187" spans="3:6" x14ac:dyDescent="0.2">
      <c r="C187" s="23"/>
      <c r="F187" s="23"/>
    </row>
    <row r="188" spans="3:6" x14ac:dyDescent="0.2">
      <c r="C188" s="23"/>
      <c r="F188" s="23"/>
    </row>
    <row r="189" spans="3:6" x14ac:dyDescent="0.2">
      <c r="C189" s="23"/>
      <c r="F189" s="23"/>
    </row>
    <row r="190" spans="3:6" x14ac:dyDescent="0.2">
      <c r="C190" s="23"/>
      <c r="F190" s="23"/>
    </row>
    <row r="191" spans="3:6" x14ac:dyDescent="0.2">
      <c r="C191" s="23"/>
      <c r="F191" s="23"/>
    </row>
    <row r="192" spans="3:6" x14ac:dyDescent="0.2">
      <c r="C192" s="23"/>
      <c r="F192" s="23"/>
    </row>
    <row r="193" spans="3:6" x14ac:dyDescent="0.2">
      <c r="C193" s="23"/>
      <c r="F193" s="23"/>
    </row>
    <row r="194" spans="3:6" x14ac:dyDescent="0.2">
      <c r="C194" s="23"/>
      <c r="F194" s="23"/>
    </row>
    <row r="195" spans="3:6" x14ac:dyDescent="0.2">
      <c r="C195" s="23"/>
      <c r="F195" s="23"/>
    </row>
    <row r="196" spans="3:6" x14ac:dyDescent="0.2">
      <c r="C196" s="23"/>
      <c r="F196" s="23"/>
    </row>
    <row r="197" spans="3:6" x14ac:dyDescent="0.2">
      <c r="C197" s="23"/>
      <c r="F197" s="23"/>
    </row>
    <row r="198" spans="3:6" x14ac:dyDescent="0.2">
      <c r="C198" s="23"/>
      <c r="F198" s="23"/>
    </row>
    <row r="199" spans="3:6" x14ac:dyDescent="0.2">
      <c r="C199" s="23"/>
      <c r="F199" s="23"/>
    </row>
    <row r="200" spans="3:6" x14ac:dyDescent="0.2">
      <c r="C200" s="23"/>
      <c r="F200" s="23"/>
    </row>
    <row r="201" spans="3:6" x14ac:dyDescent="0.2">
      <c r="C201" s="23"/>
      <c r="F201" s="23"/>
    </row>
    <row r="202" spans="3:6" x14ac:dyDescent="0.2">
      <c r="C202" s="23"/>
      <c r="F202" s="23"/>
    </row>
    <row r="203" spans="3:6" x14ac:dyDescent="0.2">
      <c r="C203" s="23"/>
      <c r="F203" s="23"/>
    </row>
    <row r="204" spans="3:6" x14ac:dyDescent="0.2">
      <c r="C204" s="23"/>
      <c r="F204" s="23"/>
    </row>
    <row r="205" spans="3:6" x14ac:dyDescent="0.2">
      <c r="C205" s="23"/>
      <c r="F205" s="23"/>
    </row>
    <row r="206" spans="3:6" x14ac:dyDescent="0.2">
      <c r="C206" s="23"/>
      <c r="F206" s="23"/>
    </row>
    <row r="207" spans="3:6" x14ac:dyDescent="0.2">
      <c r="C207" s="23"/>
      <c r="F207" s="23"/>
    </row>
    <row r="208" spans="3:6" x14ac:dyDescent="0.2">
      <c r="C208" s="23"/>
      <c r="F208" s="23"/>
    </row>
    <row r="209" spans="3:6" x14ac:dyDescent="0.2">
      <c r="C209" s="23"/>
      <c r="F209" s="23"/>
    </row>
    <row r="210" spans="3:6" x14ac:dyDescent="0.2">
      <c r="C210" s="23"/>
      <c r="F210" s="23"/>
    </row>
    <row r="211" spans="3:6" x14ac:dyDescent="0.2">
      <c r="C211" s="23"/>
      <c r="F211" s="23"/>
    </row>
    <row r="212" spans="3:6" x14ac:dyDescent="0.2">
      <c r="C212" s="23"/>
      <c r="F212" s="23"/>
    </row>
    <row r="213" spans="3:6" x14ac:dyDescent="0.2">
      <c r="C213" s="23"/>
      <c r="F213" s="23"/>
    </row>
    <row r="214" spans="3:6" x14ac:dyDescent="0.2">
      <c r="C214" s="23"/>
      <c r="F214" s="23"/>
    </row>
    <row r="215" spans="3:6" x14ac:dyDescent="0.2">
      <c r="C215" s="23"/>
      <c r="F215" s="23"/>
    </row>
    <row r="216" spans="3:6" x14ac:dyDescent="0.2">
      <c r="C216" s="23"/>
      <c r="F216" s="23"/>
    </row>
    <row r="217" spans="3:6" x14ac:dyDescent="0.2">
      <c r="C217" s="23"/>
      <c r="F217" s="23"/>
    </row>
    <row r="218" spans="3:6" x14ac:dyDescent="0.2">
      <c r="C218" s="23"/>
      <c r="F218" s="23"/>
    </row>
    <row r="219" spans="3:6" x14ac:dyDescent="0.2">
      <c r="C219" s="23"/>
      <c r="F219" s="23"/>
    </row>
    <row r="220" spans="3:6" x14ac:dyDescent="0.2">
      <c r="C220" s="23"/>
      <c r="F220" s="23"/>
    </row>
    <row r="221" spans="3:6" x14ac:dyDescent="0.2">
      <c r="C221" s="23"/>
      <c r="F221" s="23"/>
    </row>
    <row r="222" spans="3:6" x14ac:dyDescent="0.2">
      <c r="C222" s="23"/>
      <c r="F222" s="23"/>
    </row>
    <row r="223" spans="3:6" x14ac:dyDescent="0.2">
      <c r="C223" s="23"/>
      <c r="F223" s="23"/>
    </row>
    <row r="224" spans="3:6" x14ac:dyDescent="0.2">
      <c r="C224" s="23"/>
      <c r="F224" s="23"/>
    </row>
    <row r="225" spans="3:6" x14ac:dyDescent="0.2">
      <c r="C225" s="23"/>
      <c r="F225" s="23"/>
    </row>
    <row r="226" spans="3:6" x14ac:dyDescent="0.2">
      <c r="C226" s="23"/>
      <c r="F226" s="23"/>
    </row>
    <row r="227" spans="3:6" x14ac:dyDescent="0.2">
      <c r="C227" s="23"/>
      <c r="F227" s="23"/>
    </row>
    <row r="228" spans="3:6" x14ac:dyDescent="0.2">
      <c r="C228" s="23"/>
      <c r="F228" s="23"/>
    </row>
    <row r="229" spans="3:6" x14ac:dyDescent="0.2">
      <c r="C229" s="23"/>
      <c r="F229" s="23"/>
    </row>
    <row r="230" spans="3:6" x14ac:dyDescent="0.2">
      <c r="C230" s="23"/>
      <c r="F230" s="23"/>
    </row>
    <row r="231" spans="3:6" x14ac:dyDescent="0.2">
      <c r="C231" s="23"/>
      <c r="F231" s="23"/>
    </row>
    <row r="232" spans="3:6" x14ac:dyDescent="0.2">
      <c r="C232" s="23"/>
      <c r="F232" s="23"/>
    </row>
    <row r="233" spans="3:6" x14ac:dyDescent="0.2">
      <c r="C233" s="23"/>
      <c r="F233" s="23"/>
    </row>
    <row r="234" spans="3:6" x14ac:dyDescent="0.2">
      <c r="C234" s="23"/>
      <c r="F234" s="23"/>
    </row>
    <row r="235" spans="3:6" x14ac:dyDescent="0.2">
      <c r="C235" s="23"/>
      <c r="F235" s="23"/>
    </row>
    <row r="236" spans="3:6" x14ac:dyDescent="0.2">
      <c r="C236" s="23"/>
      <c r="F236" s="23"/>
    </row>
    <row r="237" spans="3:6" x14ac:dyDescent="0.2">
      <c r="C237" s="23"/>
      <c r="F237" s="23"/>
    </row>
    <row r="238" spans="3:6" x14ac:dyDescent="0.2">
      <c r="C238" s="23"/>
      <c r="F238" s="23"/>
    </row>
    <row r="239" spans="3:6" x14ac:dyDescent="0.2">
      <c r="C239" s="23"/>
      <c r="F239" s="23"/>
    </row>
    <row r="240" spans="3:6" x14ac:dyDescent="0.2">
      <c r="C240" s="23"/>
      <c r="F240" s="23"/>
    </row>
    <row r="241" spans="3:6" x14ac:dyDescent="0.2">
      <c r="C241" s="23"/>
      <c r="F241" s="23"/>
    </row>
    <row r="242" spans="3:6" x14ac:dyDescent="0.2">
      <c r="C242" s="23"/>
      <c r="F242" s="23"/>
    </row>
    <row r="243" spans="3:6" x14ac:dyDescent="0.2">
      <c r="C243" s="23"/>
      <c r="F243" s="23"/>
    </row>
    <row r="244" spans="3:6" x14ac:dyDescent="0.2">
      <c r="C244" s="23"/>
      <c r="F244" s="23"/>
    </row>
    <row r="245" spans="3:6" x14ac:dyDescent="0.2">
      <c r="C245" s="23"/>
      <c r="F245" s="23"/>
    </row>
    <row r="246" spans="3:6" x14ac:dyDescent="0.2">
      <c r="C246" s="23"/>
      <c r="F246" s="23"/>
    </row>
    <row r="247" spans="3:6" x14ac:dyDescent="0.2">
      <c r="C247" s="23"/>
      <c r="F247" s="23"/>
    </row>
    <row r="248" spans="3:6" x14ac:dyDescent="0.2">
      <c r="C248" s="23"/>
      <c r="F248" s="23"/>
    </row>
    <row r="249" spans="3:6" x14ac:dyDescent="0.2">
      <c r="C249" s="23"/>
      <c r="F249" s="23"/>
    </row>
    <row r="250" spans="3:6" x14ac:dyDescent="0.2">
      <c r="C250" s="23"/>
      <c r="F250" s="23"/>
    </row>
    <row r="251" spans="3:6" x14ac:dyDescent="0.2">
      <c r="C251" s="23"/>
      <c r="F251" s="23"/>
    </row>
    <row r="252" spans="3:6" x14ac:dyDescent="0.2">
      <c r="C252" s="23"/>
      <c r="F252" s="23"/>
    </row>
    <row r="253" spans="3:6" x14ac:dyDescent="0.2">
      <c r="C253" s="23"/>
      <c r="F253" s="23"/>
    </row>
    <row r="254" spans="3:6" x14ac:dyDescent="0.2">
      <c r="C254" s="23"/>
      <c r="F254" s="23"/>
    </row>
    <row r="255" spans="3:6" x14ac:dyDescent="0.2">
      <c r="C255" s="23"/>
      <c r="F255" s="23"/>
    </row>
    <row r="256" spans="3:6" x14ac:dyDescent="0.2">
      <c r="C256" s="23"/>
      <c r="F256" s="23"/>
    </row>
    <row r="257" spans="3:6" x14ac:dyDescent="0.2">
      <c r="C257" s="23"/>
      <c r="F257" s="23"/>
    </row>
    <row r="258" spans="3:6" x14ac:dyDescent="0.2">
      <c r="C258" s="23"/>
      <c r="F258" s="23"/>
    </row>
    <row r="259" spans="3:6" x14ac:dyDescent="0.2">
      <c r="C259" s="23"/>
      <c r="F259" s="23"/>
    </row>
    <row r="260" spans="3:6" x14ac:dyDescent="0.2">
      <c r="C260" s="23"/>
      <c r="F260" s="23"/>
    </row>
    <row r="261" spans="3:6" x14ac:dyDescent="0.2">
      <c r="C261" s="23"/>
      <c r="F261" s="23"/>
    </row>
    <row r="262" spans="3:6" x14ac:dyDescent="0.2">
      <c r="C262" s="23"/>
      <c r="F262" s="23"/>
    </row>
    <row r="263" spans="3:6" x14ac:dyDescent="0.2">
      <c r="C263" s="23"/>
      <c r="F263" s="23"/>
    </row>
    <row r="264" spans="3:6" x14ac:dyDescent="0.2">
      <c r="C264" s="23"/>
      <c r="F264" s="23"/>
    </row>
    <row r="265" spans="3:6" x14ac:dyDescent="0.2">
      <c r="C265" s="23"/>
      <c r="F265" s="23"/>
    </row>
    <row r="266" spans="3:6" x14ac:dyDescent="0.2">
      <c r="C266" s="23"/>
      <c r="F266" s="23"/>
    </row>
    <row r="267" spans="3:6" x14ac:dyDescent="0.2">
      <c r="C267" s="23"/>
      <c r="F267" s="23"/>
    </row>
    <row r="268" spans="3:6" x14ac:dyDescent="0.2">
      <c r="C268" s="23"/>
      <c r="F268" s="23"/>
    </row>
    <row r="269" spans="3:6" x14ac:dyDescent="0.2">
      <c r="C269" s="23"/>
      <c r="F269" s="23"/>
    </row>
    <row r="270" spans="3:6" x14ac:dyDescent="0.2">
      <c r="C270" s="23"/>
      <c r="F270" s="23"/>
    </row>
    <row r="271" spans="3:6" x14ac:dyDescent="0.2">
      <c r="C271" s="23"/>
      <c r="F271" s="23"/>
    </row>
    <row r="272" spans="3:6" x14ac:dyDescent="0.2">
      <c r="C272" s="23"/>
      <c r="F272" s="23"/>
    </row>
    <row r="273" spans="3:6" x14ac:dyDescent="0.2">
      <c r="C273" s="23"/>
      <c r="F273" s="23"/>
    </row>
    <row r="274" spans="3:6" x14ac:dyDescent="0.2">
      <c r="C274" s="23"/>
      <c r="F274" s="23"/>
    </row>
    <row r="275" spans="3:6" x14ac:dyDescent="0.2">
      <c r="C275" s="23"/>
      <c r="F275" s="23"/>
    </row>
    <row r="276" spans="3:6" x14ac:dyDescent="0.2">
      <c r="C276" s="23"/>
      <c r="F276" s="23"/>
    </row>
    <row r="277" spans="3:6" x14ac:dyDescent="0.2">
      <c r="C277" s="23"/>
      <c r="F277" s="23"/>
    </row>
    <row r="278" spans="3:6" x14ac:dyDescent="0.2">
      <c r="C278" s="23"/>
      <c r="F278" s="23"/>
    </row>
    <row r="279" spans="3:6" x14ac:dyDescent="0.2">
      <c r="C279" s="23"/>
      <c r="F279" s="23"/>
    </row>
    <row r="280" spans="3:6" x14ac:dyDescent="0.2">
      <c r="C280" s="23"/>
      <c r="F280" s="23"/>
    </row>
    <row r="281" spans="3:6" x14ac:dyDescent="0.2">
      <c r="C281" s="23"/>
      <c r="F281" s="23"/>
    </row>
    <row r="282" spans="3:6" x14ac:dyDescent="0.2">
      <c r="C282" s="23"/>
      <c r="F282" s="23"/>
    </row>
    <row r="283" spans="3:6" x14ac:dyDescent="0.2">
      <c r="C283" s="23"/>
      <c r="F283" s="23"/>
    </row>
    <row r="284" spans="3:6" x14ac:dyDescent="0.2">
      <c r="C284" s="23"/>
      <c r="F284" s="23"/>
    </row>
    <row r="285" spans="3:6" x14ac:dyDescent="0.2">
      <c r="C285" s="23"/>
      <c r="F285" s="23"/>
    </row>
    <row r="286" spans="3:6" x14ac:dyDescent="0.2">
      <c r="C286" s="23"/>
      <c r="F286" s="23"/>
    </row>
    <row r="287" spans="3:6" x14ac:dyDescent="0.2">
      <c r="C287" s="23"/>
      <c r="F287" s="23"/>
    </row>
    <row r="288" spans="3:6" x14ac:dyDescent="0.2">
      <c r="C288" s="23"/>
      <c r="F288" s="23"/>
    </row>
    <row r="289" spans="3:6" x14ac:dyDescent="0.2">
      <c r="C289" s="23"/>
      <c r="F289" s="23"/>
    </row>
    <row r="290" spans="3:6" x14ac:dyDescent="0.2">
      <c r="C290" s="23"/>
      <c r="F290" s="23"/>
    </row>
    <row r="291" spans="3:6" x14ac:dyDescent="0.2">
      <c r="C291" s="23"/>
      <c r="F291" s="23"/>
    </row>
    <row r="292" spans="3:6" x14ac:dyDescent="0.2">
      <c r="C292" s="23"/>
      <c r="F292" s="23"/>
    </row>
    <row r="293" spans="3:6" x14ac:dyDescent="0.2">
      <c r="C293" s="23"/>
      <c r="F293" s="23"/>
    </row>
    <row r="294" spans="3:6" x14ac:dyDescent="0.2">
      <c r="C294" s="23"/>
      <c r="F294" s="23"/>
    </row>
    <row r="295" spans="3:6" x14ac:dyDescent="0.2">
      <c r="C295" s="23"/>
      <c r="F295" s="23"/>
    </row>
    <row r="296" spans="3:6" x14ac:dyDescent="0.2">
      <c r="C296" s="23"/>
      <c r="F296" s="23"/>
    </row>
    <row r="297" spans="3:6" x14ac:dyDescent="0.2">
      <c r="C297" s="23"/>
      <c r="F297" s="23"/>
    </row>
    <row r="298" spans="3:6" x14ac:dyDescent="0.2">
      <c r="C298" s="23"/>
      <c r="F298" s="23"/>
    </row>
    <row r="299" spans="3:6" x14ac:dyDescent="0.2">
      <c r="C299" s="23"/>
      <c r="F299" s="23"/>
    </row>
    <row r="300" spans="3:6" x14ac:dyDescent="0.2">
      <c r="C300" s="23"/>
      <c r="F300" s="23"/>
    </row>
    <row r="301" spans="3:6" x14ac:dyDescent="0.2">
      <c r="C301" s="23"/>
      <c r="F301" s="23"/>
    </row>
    <row r="302" spans="3:6" x14ac:dyDescent="0.2">
      <c r="C302" s="23"/>
      <c r="F302" s="23"/>
    </row>
    <row r="303" spans="3:6" x14ac:dyDescent="0.2">
      <c r="C303" s="23"/>
      <c r="F303" s="23"/>
    </row>
    <row r="304" spans="3:6" x14ac:dyDescent="0.2">
      <c r="C304" s="23"/>
      <c r="F304" s="23"/>
    </row>
    <row r="305" spans="3:6" x14ac:dyDescent="0.2">
      <c r="C305" s="23"/>
      <c r="F305" s="23"/>
    </row>
    <row r="306" spans="3:6" x14ac:dyDescent="0.2">
      <c r="C306" s="23"/>
      <c r="F306" s="23"/>
    </row>
    <row r="307" spans="3:6" x14ac:dyDescent="0.2">
      <c r="C307" s="23"/>
      <c r="F307" s="23"/>
    </row>
    <row r="308" spans="3:6" x14ac:dyDescent="0.2">
      <c r="C308" s="23"/>
      <c r="F308" s="23"/>
    </row>
    <row r="309" spans="3:6" x14ac:dyDescent="0.2">
      <c r="C309" s="23"/>
      <c r="F309" s="23"/>
    </row>
    <row r="310" spans="3:6" x14ac:dyDescent="0.2">
      <c r="C310" s="23"/>
      <c r="F310" s="23"/>
    </row>
    <row r="311" spans="3:6" x14ac:dyDescent="0.2">
      <c r="C311" s="23"/>
      <c r="F311" s="23"/>
    </row>
    <row r="312" spans="3:6" x14ac:dyDescent="0.2">
      <c r="C312" s="23"/>
      <c r="F312" s="23"/>
    </row>
    <row r="313" spans="3:6" x14ac:dyDescent="0.2">
      <c r="C313" s="23"/>
      <c r="F313" s="23"/>
    </row>
    <row r="314" spans="3:6" x14ac:dyDescent="0.2">
      <c r="C314" s="23"/>
      <c r="F314" s="23"/>
    </row>
    <row r="315" spans="3:6" x14ac:dyDescent="0.2">
      <c r="C315" s="23"/>
      <c r="F315" s="23"/>
    </row>
    <row r="316" spans="3:6" x14ac:dyDescent="0.2">
      <c r="C316" s="23"/>
      <c r="F316" s="23"/>
    </row>
    <row r="317" spans="3:6" x14ac:dyDescent="0.2">
      <c r="C317" s="23"/>
      <c r="F317" s="23"/>
    </row>
    <row r="318" spans="3:6" x14ac:dyDescent="0.2">
      <c r="C318" s="23"/>
      <c r="F318" s="23"/>
    </row>
    <row r="319" spans="3:6" x14ac:dyDescent="0.2">
      <c r="C319" s="23"/>
      <c r="F319" s="23"/>
    </row>
    <row r="320" spans="3:6" x14ac:dyDescent="0.2">
      <c r="C320" s="23"/>
      <c r="F320" s="23"/>
    </row>
    <row r="321" spans="3:6" x14ac:dyDescent="0.2">
      <c r="C321" s="23"/>
      <c r="F321" s="23"/>
    </row>
    <row r="322" spans="3:6" x14ac:dyDescent="0.2">
      <c r="C322" s="23"/>
      <c r="F322" s="23"/>
    </row>
    <row r="323" spans="3:6" x14ac:dyDescent="0.2">
      <c r="C323" s="23"/>
      <c r="F323" s="23"/>
    </row>
    <row r="324" spans="3:6" x14ac:dyDescent="0.2">
      <c r="C324" s="23"/>
      <c r="F324" s="23"/>
    </row>
    <row r="325" spans="3:6" x14ac:dyDescent="0.2">
      <c r="C325" s="23"/>
      <c r="F325" s="23"/>
    </row>
    <row r="326" spans="3:6" x14ac:dyDescent="0.2">
      <c r="C326" s="23"/>
      <c r="F326" s="23"/>
    </row>
    <row r="327" spans="3:6" x14ac:dyDescent="0.2">
      <c r="C327" s="23"/>
      <c r="F327" s="23"/>
    </row>
    <row r="328" spans="3:6" x14ac:dyDescent="0.2">
      <c r="C328" s="23"/>
      <c r="F328" s="23"/>
    </row>
    <row r="329" spans="3:6" x14ac:dyDescent="0.2">
      <c r="C329" s="23"/>
      <c r="F329" s="23"/>
    </row>
    <row r="330" spans="3:6" x14ac:dyDescent="0.2">
      <c r="C330" s="23"/>
      <c r="F330" s="23"/>
    </row>
    <row r="331" spans="3:6" x14ac:dyDescent="0.2">
      <c r="C331" s="23"/>
      <c r="F331" s="23"/>
    </row>
    <row r="332" spans="3:6" x14ac:dyDescent="0.2">
      <c r="C332" s="23"/>
      <c r="F332" s="23"/>
    </row>
    <row r="333" spans="3:6" x14ac:dyDescent="0.2">
      <c r="C333" s="23"/>
      <c r="F333" s="23"/>
    </row>
    <row r="334" spans="3:6" x14ac:dyDescent="0.2">
      <c r="C334" s="23"/>
      <c r="F334" s="23"/>
    </row>
    <row r="335" spans="3:6" x14ac:dyDescent="0.2">
      <c r="C335" s="23"/>
      <c r="F335" s="23"/>
    </row>
    <row r="336" spans="3:6" x14ac:dyDescent="0.2">
      <c r="C336" s="23"/>
      <c r="F336" s="23"/>
    </row>
    <row r="337" spans="3:6" x14ac:dyDescent="0.2">
      <c r="C337" s="23"/>
      <c r="F337" s="23"/>
    </row>
    <row r="338" spans="3:6" x14ac:dyDescent="0.2">
      <c r="C338" s="23"/>
      <c r="F338" s="23"/>
    </row>
    <row r="339" spans="3:6" x14ac:dyDescent="0.2">
      <c r="C339" s="23"/>
      <c r="F339" s="23"/>
    </row>
    <row r="340" spans="3:6" x14ac:dyDescent="0.2">
      <c r="C340" s="23"/>
      <c r="F340" s="23"/>
    </row>
    <row r="341" spans="3:6" x14ac:dyDescent="0.2">
      <c r="C341" s="23"/>
      <c r="F341" s="23"/>
    </row>
    <row r="342" spans="3:6" x14ac:dyDescent="0.2">
      <c r="C342" s="23"/>
      <c r="F342" s="23"/>
    </row>
    <row r="343" spans="3:6" x14ac:dyDescent="0.2">
      <c r="C343" s="23"/>
      <c r="F343" s="23"/>
    </row>
    <row r="344" spans="3:6" x14ac:dyDescent="0.2">
      <c r="C344" s="23"/>
      <c r="F344" s="23"/>
    </row>
    <row r="345" spans="3:6" x14ac:dyDescent="0.2">
      <c r="C345" s="23"/>
      <c r="F345" s="23"/>
    </row>
    <row r="346" spans="3:6" x14ac:dyDescent="0.2">
      <c r="C346" s="23"/>
      <c r="F346" s="23"/>
    </row>
    <row r="347" spans="3:6" x14ac:dyDescent="0.2">
      <c r="C347" s="23"/>
      <c r="F347" s="23"/>
    </row>
    <row r="348" spans="3:6" x14ac:dyDescent="0.2">
      <c r="C348" s="23"/>
      <c r="F348" s="23"/>
    </row>
    <row r="349" spans="3:6" x14ac:dyDescent="0.2">
      <c r="C349" s="23"/>
      <c r="F349" s="23"/>
    </row>
    <row r="350" spans="3:6" x14ac:dyDescent="0.2">
      <c r="C350" s="23"/>
      <c r="F350" s="23"/>
    </row>
    <row r="351" spans="3:6" x14ac:dyDescent="0.2">
      <c r="C351" s="23"/>
      <c r="F351" s="23"/>
    </row>
    <row r="352" spans="3:6" x14ac:dyDescent="0.2">
      <c r="C352" s="23"/>
      <c r="F352" s="23"/>
    </row>
    <row r="353" spans="3:6" x14ac:dyDescent="0.2">
      <c r="C353" s="23"/>
      <c r="F353" s="23"/>
    </row>
    <row r="354" spans="3:6" x14ac:dyDescent="0.2">
      <c r="C354" s="23"/>
      <c r="F354" s="23"/>
    </row>
    <row r="355" spans="3:6" x14ac:dyDescent="0.2">
      <c r="C355" s="23"/>
      <c r="F355" s="23"/>
    </row>
    <row r="356" spans="3:6" x14ac:dyDescent="0.2">
      <c r="C356" s="23"/>
      <c r="F356" s="23"/>
    </row>
    <row r="357" spans="3:6" x14ac:dyDescent="0.2">
      <c r="C357" s="23"/>
      <c r="F357" s="23"/>
    </row>
    <row r="358" spans="3:6" x14ac:dyDescent="0.2">
      <c r="C358" s="23"/>
      <c r="F358" s="23"/>
    </row>
    <row r="359" spans="3:6" x14ac:dyDescent="0.2">
      <c r="C359" s="23"/>
      <c r="F359" s="23"/>
    </row>
    <row r="360" spans="3:6" x14ac:dyDescent="0.2">
      <c r="C360" s="23"/>
    </row>
    <row r="361" spans="3:6" x14ac:dyDescent="0.2">
      <c r="C361" s="23"/>
    </row>
  </sheetData>
  <sortState xmlns:xlrd2="http://schemas.microsoft.com/office/spreadsheetml/2017/richdata2" ref="B101:X108">
    <sortCondition ref="E101:E108"/>
    <sortCondition ref="C101:C108"/>
  </sortState>
  <pageMargins left="0.43307086614173229" right="0.43307086614173229" top="1.5354330708661419" bottom="0.74803149606299213" header="0.31496062992125984" footer="0.31496062992125984"/>
  <pageSetup paperSize="9" scale="70" fitToHeight="5" orientation="landscape" r:id="rId1"/>
  <headerFooter>
    <oddFooter>&amp;L&amp;F&amp;C&amp;P</oddFooter>
  </headerFooter>
  <rowBreaks count="1" manualBreakCount="1">
    <brk id="75" min="2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specificatie</vt:lpstr>
      <vt:lpstr>specificatie!_FilterDatabase</vt:lpstr>
      <vt:lpstr>specificatie!Afdrukbereik</vt:lpstr>
    </vt:vector>
  </TitlesOfParts>
  <Company>Gemeente Leidschendam-Voorburg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duinket</dc:creator>
  <cp:lastModifiedBy>Petra Cornelisse</cp:lastModifiedBy>
  <cp:lastPrinted>2021-10-15T08:44:48Z</cp:lastPrinted>
  <dcterms:created xsi:type="dcterms:W3CDTF">2004-07-27T07:30:27Z</dcterms:created>
  <dcterms:modified xsi:type="dcterms:W3CDTF">2021-10-15T08:44:54Z</dcterms:modified>
</cp:coreProperties>
</file>