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9853D5A4-D6B3-4F74-81E4-937FC2FE2EB9}" xr6:coauthVersionLast="46" xr6:coauthVersionMax="46" xr10:uidLastSave="{00000000-0000-0000-0000-000000000000}"/>
  <workbookProtection workbookAlgorithmName="SHA-512" workbookHashValue="4+Af6hsnzdP0Fi+F5rgGOp1GTflpC6Y6xL0Rfia18rq3uoKeLaWLSIyFHAgR/QcqARvuRkxGoQg49AP3hANK/w==" workbookSaltValue="Yr3paS7QTu50sqQIrCjdVw==" workbookSpinCount="100000" lockStructure="1"/>
  <bookViews>
    <workbookView xWindow="28680" yWindow="195" windowWidth="25440" windowHeight="15390" activeTab="7" xr2:uid="{00000000-000D-0000-FFFF-FFFF00000000}"/>
  </bookViews>
  <sheets>
    <sheet name="Perceel 31" sheetId="9" r:id="rId1"/>
    <sheet name="Perceel 1" sheetId="1" r:id="rId2"/>
    <sheet name="Perceel 4" sheetId="4" r:id="rId3"/>
    <sheet name="Perceel 7" sheetId="5" r:id="rId4"/>
    <sheet name="Perceel 10" sheetId="6" r:id="rId5"/>
    <sheet name="Perceel 13" sheetId="7" r:id="rId6"/>
    <sheet name="Perceel 16" sheetId="8" r:id="rId7"/>
    <sheet name="Perceel 19" sheetId="10" r:id="rId8"/>
    <sheet name="Blad2" sheetId="3" state="hidden" r:id="rId9"/>
  </sheets>
  <definedNames>
    <definedName name="_xlnm.Print_Area" localSheetId="1">'Perceel 1'!$B$2:$AN$57</definedName>
    <definedName name="_xlnm.Print_Area" localSheetId="4">'Perceel 10'!$B$2:$AN$55</definedName>
    <definedName name="_xlnm.Print_Area" localSheetId="5">'Perceel 13'!$B$2:$AN$48</definedName>
    <definedName name="_xlnm.Print_Area" localSheetId="6">'Perceel 16'!$B$2:$AN$46</definedName>
    <definedName name="_xlnm.Print_Area" localSheetId="7">'Perceel 19'!$B$2:$AN$56</definedName>
    <definedName name="_xlnm.Print_Area" localSheetId="2">'Perceel 4'!$B$2:$AN$55</definedName>
    <definedName name="_xlnm.Print_Area" localSheetId="3">'Perceel 7'!$B$2:$AN$49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3" i="10" l="1"/>
  <c r="W33" i="6"/>
  <c r="W32" i="6"/>
  <c r="W31" i="6"/>
  <c r="W30" i="6"/>
  <c r="W29" i="6"/>
  <c r="W33" i="4"/>
  <c r="W32" i="4"/>
  <c r="W31" i="4"/>
  <c r="W30" i="4"/>
  <c r="W29" i="4"/>
  <c r="W33" i="1"/>
  <c r="W32" i="1"/>
  <c r="W31" i="1"/>
  <c r="W30" i="1"/>
  <c r="W29" i="1"/>
  <c r="AJ47" i="10"/>
  <c r="AK47" i="10" s="1"/>
  <c r="AD47" i="10"/>
  <c r="AE47" i="10" s="1"/>
  <c r="Z47" i="10"/>
  <c r="AK46" i="10"/>
  <c r="AJ46" i="10"/>
  <c r="AD46" i="10"/>
  <c r="AE46" i="10" s="1"/>
  <c r="AL46" i="10" s="1"/>
  <c r="Z46" i="10"/>
  <c r="AJ37" i="8"/>
  <c r="AK37" i="8" s="1"/>
  <c r="AJ36" i="8"/>
  <c r="AK36" i="8" s="1"/>
  <c r="Z37" i="8"/>
  <c r="Z36" i="8"/>
  <c r="AJ39" i="7"/>
  <c r="AK39" i="7" s="1"/>
  <c r="AJ38" i="7"/>
  <c r="AK38" i="7" s="1"/>
  <c r="Z39" i="7"/>
  <c r="Z38" i="7"/>
  <c r="AJ40" i="5"/>
  <c r="AK40" i="5" s="1"/>
  <c r="AJ39" i="5"/>
  <c r="AK39" i="5" s="1"/>
  <c r="AD40" i="5"/>
  <c r="AE40" i="5" s="1"/>
  <c r="Z40" i="5"/>
  <c r="AD39" i="5"/>
  <c r="AE39" i="5" s="1"/>
  <c r="Z39" i="5"/>
  <c r="AJ48" i="1"/>
  <c r="AK48" i="1" s="1"/>
  <c r="AL48" i="1" s="1"/>
  <c r="AJ47" i="1"/>
  <c r="AK47" i="1" s="1"/>
  <c r="AL47" i="1" s="1"/>
  <c r="AK46" i="1"/>
  <c r="AL46" i="1" s="1"/>
  <c r="AJ46" i="1"/>
  <c r="AD48" i="1"/>
  <c r="AE48" i="1" s="1"/>
  <c r="Z48" i="1"/>
  <c r="AE47" i="1"/>
  <c r="AD47" i="1"/>
  <c r="Z47" i="1"/>
  <c r="AD46" i="1"/>
  <c r="AE46" i="1" s="1"/>
  <c r="Z46" i="1"/>
  <c r="F33" i="10"/>
  <c r="F32" i="10"/>
  <c r="F31" i="10"/>
  <c r="F30" i="10"/>
  <c r="F29" i="10"/>
  <c r="F28" i="10"/>
  <c r="F27" i="10"/>
  <c r="F24" i="10"/>
  <c r="F23" i="10"/>
  <c r="F20" i="10"/>
  <c r="D24" i="10"/>
  <c r="D23" i="10"/>
  <c r="D30" i="10"/>
  <c r="W30" i="10" s="1"/>
  <c r="D29" i="10"/>
  <c r="W29" i="10" s="1"/>
  <c r="D28" i="10"/>
  <c r="D27" i="10"/>
  <c r="D31" i="10" s="1"/>
  <c r="W31" i="10" s="1"/>
  <c r="D30" i="6"/>
  <c r="D29" i="6"/>
  <c r="D24" i="6"/>
  <c r="D23" i="6"/>
  <c r="AL39" i="5" l="1"/>
  <c r="AL40" i="5"/>
  <c r="AL47" i="10"/>
  <c r="D32" i="10"/>
  <c r="W32" i="10" s="1"/>
  <c r="D30" i="1"/>
  <c r="E15" i="4" l="1"/>
  <c r="E11" i="4"/>
  <c r="E10" i="4"/>
  <c r="E9" i="4"/>
  <c r="E4" i="4"/>
  <c r="E11" i="5"/>
  <c r="E10" i="5"/>
  <c r="E9" i="5"/>
  <c r="E4" i="5"/>
  <c r="E15" i="6"/>
  <c r="E11" i="6"/>
  <c r="E10" i="6"/>
  <c r="E9" i="6"/>
  <c r="E4" i="6"/>
  <c r="E4" i="7"/>
  <c r="E4" i="8"/>
  <c r="E15" i="10"/>
  <c r="E11" i="10"/>
  <c r="E10" i="10"/>
  <c r="E9" i="10"/>
  <c r="E4" i="10"/>
  <c r="E15" i="1"/>
  <c r="E11" i="1"/>
  <c r="E10" i="1"/>
  <c r="E9" i="1"/>
  <c r="E4" i="1"/>
  <c r="Z40" i="10"/>
  <c r="Z39" i="10"/>
  <c r="Z38" i="10"/>
  <c r="Z37" i="10"/>
  <c r="Z35" i="10"/>
  <c r="AI33" i="10"/>
  <c r="AG33" i="10"/>
  <c r="AC33" i="10"/>
  <c r="AA33" i="10"/>
  <c r="AB33" i="10" s="1"/>
  <c r="AJ33" i="10"/>
  <c r="T33" i="10"/>
  <c r="AH33" i="10" s="1"/>
  <c r="Q33" i="10"/>
  <c r="E33" i="10"/>
  <c r="T32" i="10"/>
  <c r="Q32" i="10"/>
  <c r="T31" i="10"/>
  <c r="Q31" i="10"/>
  <c r="T30" i="10"/>
  <c r="Q30" i="10"/>
  <c r="AH30" i="10"/>
  <c r="T29" i="10"/>
  <c r="Q29" i="10"/>
  <c r="AH29" i="10"/>
  <c r="T28" i="10"/>
  <c r="Q28" i="10"/>
  <c r="T27" i="10"/>
  <c r="Q27" i="10"/>
  <c r="T24" i="10"/>
  <c r="AH24" i="10" s="1"/>
  <c r="Q24" i="10"/>
  <c r="T23" i="10"/>
  <c r="Q23" i="10"/>
  <c r="AJ23" i="10"/>
  <c r="T20" i="10"/>
  <c r="Q20" i="10"/>
  <c r="AL14" i="10"/>
  <c r="AL13" i="10"/>
  <c r="Z12" i="10"/>
  <c r="AH28" i="10" l="1"/>
  <c r="AH27" i="10"/>
  <c r="AC24" i="10"/>
  <c r="AI24" i="10"/>
  <c r="AK24" i="10" s="1"/>
  <c r="AK33" i="10"/>
  <c r="E23" i="10"/>
  <c r="AH23" i="10"/>
  <c r="AJ24" i="10"/>
  <c r="E27" i="10"/>
  <c r="AA27" i="10"/>
  <c r="AB27" i="10" s="1"/>
  <c r="E28" i="10"/>
  <c r="AA28" i="10"/>
  <c r="AB28" i="10" s="1"/>
  <c r="E29" i="10"/>
  <c r="AA29" i="10"/>
  <c r="AB29" i="10" s="1"/>
  <c r="E30" i="10"/>
  <c r="AA30" i="10"/>
  <c r="AB30" i="10" s="1"/>
  <c r="AA23" i="10"/>
  <c r="AB23" i="10" s="1"/>
  <c r="AG23" i="10"/>
  <c r="W27" i="10"/>
  <c r="AI27" i="10"/>
  <c r="W28" i="10"/>
  <c r="AI28" i="10"/>
  <c r="AC23" i="10"/>
  <c r="AI23" i="10"/>
  <c r="AA24" i="10"/>
  <c r="AB24" i="10" s="1"/>
  <c r="AG24" i="10"/>
  <c r="AG27" i="10"/>
  <c r="AG28" i="10"/>
  <c r="AG29" i="10"/>
  <c r="AG30" i="10"/>
  <c r="AD33" i="10"/>
  <c r="AE33" i="10" s="1"/>
  <c r="AI29" i="10"/>
  <c r="AI30" i="10"/>
  <c r="E24" i="10"/>
  <c r="AC27" i="10"/>
  <c r="AC28" i="10"/>
  <c r="AC29" i="10"/>
  <c r="AC30" i="10"/>
  <c r="AL33" i="10" l="1"/>
  <c r="AE24" i="10"/>
  <c r="AL24" i="10" s="1"/>
  <c r="D20" i="10"/>
  <c r="AH20" i="10" s="1"/>
  <c r="AH32" i="10"/>
  <c r="AC32" i="10"/>
  <c r="AI32" i="10"/>
  <c r="AG32" i="10"/>
  <c r="AA32" i="10"/>
  <c r="AB32" i="10" s="1"/>
  <c r="E32" i="10"/>
  <c r="AD28" i="10"/>
  <c r="AE28" i="10" s="1"/>
  <c r="AJ28" i="10"/>
  <c r="AK28" i="10" s="1"/>
  <c r="AD30" i="10"/>
  <c r="AE30" i="10" s="1"/>
  <c r="AJ30" i="10"/>
  <c r="AK30" i="10" s="1"/>
  <c r="AH31" i="10"/>
  <c r="AC31" i="10"/>
  <c r="AI31" i="10"/>
  <c r="AG31" i="10"/>
  <c r="AA31" i="10"/>
  <c r="AB31" i="10" s="1"/>
  <c r="E31" i="10"/>
  <c r="AK23" i="10"/>
  <c r="AE23" i="10"/>
  <c r="AD29" i="10"/>
  <c r="AE29" i="10" s="1"/>
  <c r="AJ29" i="10"/>
  <c r="AK29" i="10" s="1"/>
  <c r="AD27" i="10"/>
  <c r="AJ27" i="10"/>
  <c r="AC20" i="10" l="1"/>
  <c r="AI20" i="10"/>
  <c r="AI53" i="10" s="1"/>
  <c r="AA20" i="10"/>
  <c r="AB20" i="10" s="1"/>
  <c r="AG20" i="10"/>
  <c r="AG53" i="10" s="1"/>
  <c r="E20" i="10"/>
  <c r="AL23" i="10"/>
  <c r="AL28" i="10"/>
  <c r="AL30" i="10"/>
  <c r="AC53" i="10"/>
  <c r="AH53" i="10"/>
  <c r="AD31" i="10"/>
  <c r="AJ31" i="10"/>
  <c r="AK31" i="10" s="1"/>
  <c r="AD32" i="10"/>
  <c r="AE32" i="10" s="1"/>
  <c r="AJ32" i="10"/>
  <c r="AK32" i="10" s="1"/>
  <c r="AE27" i="10"/>
  <c r="AL29" i="10"/>
  <c r="AK27" i="10"/>
  <c r="AK20" i="10" l="1"/>
  <c r="AA53" i="10"/>
  <c r="AL32" i="10"/>
  <c r="AB53" i="10"/>
  <c r="AE20" i="10"/>
  <c r="AL20" i="10" s="1"/>
  <c r="AE31" i="10"/>
  <c r="AL31" i="10" s="1"/>
  <c r="AL27" i="10"/>
  <c r="AD29" i="8" l="1"/>
  <c r="AE29" i="8" s="1"/>
  <c r="AD27" i="8"/>
  <c r="AE27" i="8" s="1"/>
  <c r="Z30" i="8"/>
  <c r="Z29" i="8"/>
  <c r="Z28" i="8"/>
  <c r="Z27" i="8"/>
  <c r="Z25" i="8"/>
  <c r="T23" i="8"/>
  <c r="Q23" i="8"/>
  <c r="D23" i="8"/>
  <c r="T20" i="8"/>
  <c r="Q20" i="8"/>
  <c r="AL14" i="8"/>
  <c r="AL13" i="8"/>
  <c r="Z12" i="8"/>
  <c r="D10" i="8"/>
  <c r="AD36" i="8" l="1"/>
  <c r="AE36" i="8" s="1"/>
  <c r="AL36" i="8" s="1"/>
  <c r="AD37" i="8"/>
  <c r="AE37" i="8" s="1"/>
  <c r="AL37" i="8" s="1"/>
  <c r="AJ30" i="8"/>
  <c r="AK30" i="8" s="1"/>
  <c r="AJ28" i="8"/>
  <c r="AK28" i="8" s="1"/>
  <c r="AJ27" i="8"/>
  <c r="AK27" i="8" s="1"/>
  <c r="AL27" i="8" s="1"/>
  <c r="AD28" i="8"/>
  <c r="AE28" i="8" s="1"/>
  <c r="AD30" i="8"/>
  <c r="AE30" i="8" s="1"/>
  <c r="AL30" i="8" s="1"/>
  <c r="AH23" i="8"/>
  <c r="AJ33" i="8"/>
  <c r="AK33" i="8" s="1"/>
  <c r="AD33" i="8"/>
  <c r="AE33" i="8" s="1"/>
  <c r="AA23" i="8"/>
  <c r="AB23" i="8" s="1"/>
  <c r="AG23" i="8"/>
  <c r="W23" i="8"/>
  <c r="AI23" i="8"/>
  <c r="E23" i="8"/>
  <c r="D20" i="8"/>
  <c r="AC23" i="8"/>
  <c r="AL28" i="8" l="1"/>
  <c r="AL33" i="8"/>
  <c r="AJ23" i="8"/>
  <c r="AD23" i="8"/>
  <c r="AD43" i="8" s="1"/>
  <c r="AG20" i="8"/>
  <c r="AG43" i="8" s="1"/>
  <c r="AA20" i="8"/>
  <c r="AH20" i="8"/>
  <c r="E20" i="8"/>
  <c r="AI20" i="8"/>
  <c r="AI43" i="8" s="1"/>
  <c r="AC20" i="8"/>
  <c r="AC43" i="8" s="1"/>
  <c r="AK20" i="8" l="1"/>
  <c r="AH43" i="8"/>
  <c r="AK23" i="8"/>
  <c r="AE23" i="8"/>
  <c r="AA43" i="8"/>
  <c r="AB20" i="8"/>
  <c r="AB43" i="8" l="1"/>
  <c r="AE43" i="8" s="1"/>
  <c r="AE20" i="8"/>
  <c r="AL20" i="8" s="1"/>
  <c r="AL23" i="8"/>
  <c r="AJ29" i="8" l="1"/>
  <c r="AK29" i="8" l="1"/>
  <c r="AL29" i="8" s="1"/>
  <c r="AL43" i="8" s="1"/>
  <c r="AJ43" i="8"/>
  <c r="AK43" i="8" s="1"/>
  <c r="C14" i="9" l="1"/>
  <c r="AM43" i="8"/>
  <c r="AD32" i="7"/>
  <c r="AE32" i="7" s="1"/>
  <c r="AD30" i="7"/>
  <c r="AE30" i="7" s="1"/>
  <c r="AD29" i="7"/>
  <c r="AE29" i="7" s="1"/>
  <c r="Z32" i="7"/>
  <c r="Z31" i="7"/>
  <c r="Z30" i="7"/>
  <c r="Z29" i="7"/>
  <c r="Z27" i="7"/>
  <c r="T25" i="7"/>
  <c r="Q25" i="7"/>
  <c r="T24" i="7"/>
  <c r="Q24" i="7"/>
  <c r="T23" i="7"/>
  <c r="Q23" i="7"/>
  <c r="D23" i="7"/>
  <c r="T20" i="7"/>
  <c r="Q20" i="7"/>
  <c r="AL14" i="7"/>
  <c r="AL13" i="7"/>
  <c r="Z12" i="7"/>
  <c r="D10" i="7"/>
  <c r="AJ30" i="7" l="1"/>
  <c r="AK30" i="7" s="1"/>
  <c r="AJ32" i="7"/>
  <c r="AK32" i="7" s="1"/>
  <c r="AL32" i="7" s="1"/>
  <c r="AJ29" i="7"/>
  <c r="AK29" i="7" s="1"/>
  <c r="AL29" i="7" s="1"/>
  <c r="AJ31" i="7"/>
  <c r="AK31" i="7" s="1"/>
  <c r="AD31" i="7"/>
  <c r="AE31" i="7" s="1"/>
  <c r="AL30" i="7"/>
  <c r="AH23" i="7"/>
  <c r="W23" i="7"/>
  <c r="D24" i="7"/>
  <c r="E23" i="7"/>
  <c r="AA23" i="7"/>
  <c r="AB23" i="7" s="1"/>
  <c r="AI23" i="7"/>
  <c r="AG23" i="7"/>
  <c r="AC23" i="7"/>
  <c r="AL31" i="7" l="1"/>
  <c r="AH24" i="7"/>
  <c r="AC24" i="7"/>
  <c r="AG24" i="7"/>
  <c r="AI24" i="7"/>
  <c r="AA24" i="7"/>
  <c r="AB24" i="7" s="1"/>
  <c r="E24" i="7"/>
  <c r="D25" i="7"/>
  <c r="W24" i="7"/>
  <c r="AD23" i="7"/>
  <c r="AE23" i="7" s="1"/>
  <c r="AJ23" i="7"/>
  <c r="AD24" i="7" l="1"/>
  <c r="AJ24" i="7"/>
  <c r="AK24" i="7" s="1"/>
  <c r="AH25" i="7"/>
  <c r="AC25" i="7"/>
  <c r="AG25" i="7"/>
  <c r="AI25" i="7"/>
  <c r="W25" i="7"/>
  <c r="AA25" i="7"/>
  <c r="AB25" i="7" s="1"/>
  <c r="E25" i="7"/>
  <c r="D20" i="7"/>
  <c r="AE24" i="7"/>
  <c r="AK23" i="7"/>
  <c r="AL23" i="7" s="1"/>
  <c r="AL24" i="7" l="1"/>
  <c r="AG20" i="7"/>
  <c r="AG45" i="7" s="1"/>
  <c r="AI20" i="7"/>
  <c r="AI45" i="7" s="1"/>
  <c r="AC20" i="7"/>
  <c r="AC45" i="7" s="1"/>
  <c r="AH20" i="7"/>
  <c r="E20" i="7"/>
  <c r="AA20" i="7"/>
  <c r="AJ25" i="7"/>
  <c r="AD25" i="7"/>
  <c r="AE25" i="7" l="1"/>
  <c r="AA45" i="7"/>
  <c r="AB20" i="7"/>
  <c r="AK20" i="7"/>
  <c r="AH45" i="7"/>
  <c r="AK25" i="7"/>
  <c r="AE20" i="7" l="1"/>
  <c r="AL20" i="7" s="1"/>
  <c r="AB45" i="7"/>
  <c r="AL25" i="7"/>
  <c r="AJ46" i="6" l="1"/>
  <c r="AK46" i="6" s="1"/>
  <c r="AD46" i="6"/>
  <c r="AE46" i="6" s="1"/>
  <c r="AD40" i="6"/>
  <c r="AE40" i="6" s="1"/>
  <c r="AD39" i="6"/>
  <c r="AE39" i="6" s="1"/>
  <c r="AD38" i="6"/>
  <c r="AE38" i="6" s="1"/>
  <c r="AD37" i="6"/>
  <c r="AE37" i="6" s="1"/>
  <c r="Z46" i="6"/>
  <c r="Z40" i="6"/>
  <c r="Z39" i="6"/>
  <c r="Z38" i="6"/>
  <c r="Z37" i="6"/>
  <c r="Z35" i="6"/>
  <c r="T33" i="6"/>
  <c r="Q33" i="6"/>
  <c r="T32" i="6"/>
  <c r="Q32" i="6"/>
  <c r="T31" i="6"/>
  <c r="Q31" i="6"/>
  <c r="T30" i="6"/>
  <c r="Q30" i="6"/>
  <c r="AI30" i="6"/>
  <c r="T29" i="6"/>
  <c r="Q29" i="6"/>
  <c r="AI29" i="6"/>
  <c r="T28" i="6"/>
  <c r="Q28" i="6"/>
  <c r="D28" i="6"/>
  <c r="AI28" i="6" s="1"/>
  <c r="T27" i="6"/>
  <c r="Q27" i="6"/>
  <c r="D27" i="6"/>
  <c r="AJ24" i="6"/>
  <c r="T24" i="6"/>
  <c r="Q24" i="6"/>
  <c r="AG24" i="6"/>
  <c r="AJ23" i="6"/>
  <c r="T23" i="6"/>
  <c r="Q23" i="6"/>
  <c r="T20" i="6"/>
  <c r="Q20" i="6"/>
  <c r="AL14" i="6"/>
  <c r="AL13" i="6"/>
  <c r="Z12" i="6"/>
  <c r="AJ38" i="6" l="1"/>
  <c r="AK38" i="6" s="1"/>
  <c r="AL38" i="6" s="1"/>
  <c r="AJ37" i="6"/>
  <c r="AK37" i="6" s="1"/>
  <c r="AL37" i="6" s="1"/>
  <c r="AL46" i="6"/>
  <c r="AJ43" i="6"/>
  <c r="AK43" i="6" s="1"/>
  <c r="AJ39" i="6"/>
  <c r="AK39" i="6" s="1"/>
  <c r="AL39" i="6" s="1"/>
  <c r="AD43" i="6"/>
  <c r="AE43" i="6" s="1"/>
  <c r="AJ40" i="6"/>
  <c r="AK40" i="6" s="1"/>
  <c r="AL40" i="6" s="1"/>
  <c r="AH30" i="6"/>
  <c r="AJ29" i="6"/>
  <c r="AJ30" i="6"/>
  <c r="AC24" i="6"/>
  <c r="E24" i="6"/>
  <c r="AH24" i="6"/>
  <c r="AI24" i="6"/>
  <c r="W28" i="6"/>
  <c r="AJ28" i="6" s="1"/>
  <c r="AH29" i="6"/>
  <c r="AI23" i="6"/>
  <c r="AC23" i="6"/>
  <c r="AH23" i="6"/>
  <c r="AA23" i="6"/>
  <c r="AB23" i="6" s="1"/>
  <c r="AG27" i="6"/>
  <c r="AA27" i="6"/>
  <c r="AB27" i="6" s="1"/>
  <c r="E27" i="6"/>
  <c r="D31" i="6"/>
  <c r="E23" i="6"/>
  <c r="AG28" i="6"/>
  <c r="AA28" i="6"/>
  <c r="AB28" i="6" s="1"/>
  <c r="E28" i="6"/>
  <c r="AC28" i="6"/>
  <c r="AC27" i="6"/>
  <c r="D32" i="6"/>
  <c r="AH27" i="6"/>
  <c r="AG29" i="6"/>
  <c r="AA29" i="6"/>
  <c r="AB29" i="6" s="1"/>
  <c r="E29" i="6"/>
  <c r="AC29" i="6"/>
  <c r="AG23" i="6"/>
  <c r="W27" i="6"/>
  <c r="AI27" i="6"/>
  <c r="AH28" i="6"/>
  <c r="AG30" i="6"/>
  <c r="AA30" i="6"/>
  <c r="AB30" i="6" s="1"/>
  <c r="E30" i="6"/>
  <c r="AC30" i="6"/>
  <c r="AA24" i="6"/>
  <c r="AB24" i="6" s="1"/>
  <c r="AD28" i="6" l="1"/>
  <c r="D33" i="6"/>
  <c r="AL43" i="6"/>
  <c r="AE24" i="6"/>
  <c r="AK28" i="6"/>
  <c r="AK29" i="6"/>
  <c r="AK24" i="6"/>
  <c r="AD30" i="6"/>
  <c r="AE30" i="6" s="1"/>
  <c r="AK23" i="6"/>
  <c r="AK30" i="6"/>
  <c r="AD29" i="6"/>
  <c r="AE29" i="6" s="1"/>
  <c r="AE23" i="6"/>
  <c r="AE28" i="6"/>
  <c r="AG32" i="6"/>
  <c r="AA32" i="6"/>
  <c r="AB32" i="6" s="1"/>
  <c r="E32" i="6"/>
  <c r="AH32" i="6"/>
  <c r="AI32" i="6"/>
  <c r="AC32" i="6"/>
  <c r="AG31" i="6"/>
  <c r="AA31" i="6"/>
  <c r="AB31" i="6" s="1"/>
  <c r="E31" i="6"/>
  <c r="AI31" i="6"/>
  <c r="D20" i="6"/>
  <c r="AC31" i="6"/>
  <c r="AH31" i="6"/>
  <c r="AJ27" i="6"/>
  <c r="AD27" i="6"/>
  <c r="AL28" i="6" l="1"/>
  <c r="AL24" i="6"/>
  <c r="AL29" i="6"/>
  <c r="AL30" i="6"/>
  <c r="AL23" i="6"/>
  <c r="AC20" i="6"/>
  <c r="AI20" i="6"/>
  <c r="E20" i="6"/>
  <c r="AA20" i="6"/>
  <c r="AH20" i="6"/>
  <c r="AG20" i="6"/>
  <c r="AH33" i="6"/>
  <c r="AC33" i="6"/>
  <c r="AG33" i="6"/>
  <c r="AI33" i="6"/>
  <c r="AA33" i="6"/>
  <c r="AB33" i="6" s="1"/>
  <c r="E33" i="6"/>
  <c r="AK27" i="6"/>
  <c r="AE27" i="6"/>
  <c r="AJ31" i="6"/>
  <c r="AD31" i="6"/>
  <c r="AE31" i="6" s="1"/>
  <c r="AJ32" i="6"/>
  <c r="AK32" i="6" s="1"/>
  <c r="AD32" i="6"/>
  <c r="AE32" i="6" s="1"/>
  <c r="AI53" i="6" l="1"/>
  <c r="AL27" i="6"/>
  <c r="AL32" i="6"/>
  <c r="AK20" i="6"/>
  <c r="AH53" i="6"/>
  <c r="AK31" i="6"/>
  <c r="AL31" i="6" s="1"/>
  <c r="AC53" i="6"/>
  <c r="AD33" i="6"/>
  <c r="AD53" i="6" s="1"/>
  <c r="AJ33" i="6"/>
  <c r="AJ53" i="6" s="1"/>
  <c r="AG53" i="6"/>
  <c r="AA53" i="6"/>
  <c r="AB20" i="6"/>
  <c r="AE20" i="6" l="1"/>
  <c r="AL20" i="6" s="1"/>
  <c r="AB53" i="6"/>
  <c r="AE53" i="6" s="1"/>
  <c r="AK53" i="6"/>
  <c r="AK33" i="6"/>
  <c r="AE33" i="6"/>
  <c r="AL33" i="6" l="1"/>
  <c r="AL53" i="6" s="1"/>
  <c r="AM53" i="6" l="1"/>
  <c r="C12" i="9"/>
  <c r="AD33" i="5"/>
  <c r="AE33" i="5" s="1"/>
  <c r="AD32" i="5"/>
  <c r="AE32" i="5" s="1"/>
  <c r="AD31" i="5"/>
  <c r="AE31" i="5" s="1"/>
  <c r="AD30" i="5"/>
  <c r="AE30" i="5" s="1"/>
  <c r="Z33" i="5"/>
  <c r="Z32" i="5"/>
  <c r="Z31" i="5"/>
  <c r="Z30" i="5"/>
  <c r="Z28" i="5"/>
  <c r="T26" i="5"/>
  <c r="Q26" i="5"/>
  <c r="T25" i="5"/>
  <c r="Q25" i="5"/>
  <c r="D25" i="5"/>
  <c r="AI25" i="5" s="1"/>
  <c r="T24" i="5"/>
  <c r="Q24" i="5"/>
  <c r="D24" i="5"/>
  <c r="AI24" i="5" s="1"/>
  <c r="T23" i="5"/>
  <c r="Q23" i="5"/>
  <c r="D23" i="5"/>
  <c r="T20" i="5"/>
  <c r="Q20" i="5"/>
  <c r="AL14" i="5"/>
  <c r="AL13" i="5"/>
  <c r="Z12" i="5"/>
  <c r="AJ30" i="5" l="1"/>
  <c r="AK30" i="5" s="1"/>
  <c r="AL30" i="5" s="1"/>
  <c r="AJ31" i="5"/>
  <c r="AK31" i="5" s="1"/>
  <c r="AL31" i="5" s="1"/>
  <c r="AJ33" i="5"/>
  <c r="AK33" i="5" s="1"/>
  <c r="AL33" i="5" s="1"/>
  <c r="AJ36" i="5"/>
  <c r="AK36" i="5" s="1"/>
  <c r="AJ32" i="5"/>
  <c r="AK32" i="5" s="1"/>
  <c r="AL32" i="5" s="1"/>
  <c r="AD36" i="5"/>
  <c r="AE36" i="5" s="1"/>
  <c r="D26" i="5"/>
  <c r="AH26" i="5" s="1"/>
  <c r="E23" i="5"/>
  <c r="E24" i="5"/>
  <c r="E25" i="5"/>
  <c r="AA23" i="5"/>
  <c r="AB23" i="5" s="1"/>
  <c r="AA24" i="5"/>
  <c r="AB24" i="5" s="1"/>
  <c r="AA25" i="5"/>
  <c r="AB25" i="5" s="1"/>
  <c r="AA26" i="5"/>
  <c r="AB26" i="5" s="1"/>
  <c r="AG23" i="5"/>
  <c r="AG24" i="5"/>
  <c r="AG25" i="5"/>
  <c r="AC23" i="5"/>
  <c r="AH23" i="5"/>
  <c r="AC24" i="5"/>
  <c r="AH24" i="5"/>
  <c r="AC25" i="5"/>
  <c r="AH25" i="5"/>
  <c r="W23" i="5"/>
  <c r="AI23" i="5"/>
  <c r="W24" i="5"/>
  <c r="W25" i="5"/>
  <c r="AC26" i="5" l="1"/>
  <c r="D20" i="5"/>
  <c r="E26" i="5"/>
  <c r="AG26" i="5"/>
  <c r="AL36" i="5"/>
  <c r="W26" i="5"/>
  <c r="AI26" i="5"/>
  <c r="AD23" i="5"/>
  <c r="AJ23" i="5"/>
  <c r="AK23" i="5" s="1"/>
  <c r="AD25" i="5"/>
  <c r="AE25" i="5" s="1"/>
  <c r="AJ25" i="5"/>
  <c r="AK25" i="5" s="1"/>
  <c r="AD26" i="5"/>
  <c r="AE26" i="5" s="1"/>
  <c r="AJ26" i="5"/>
  <c r="AD24" i="5"/>
  <c r="AE24" i="5" s="1"/>
  <c r="AJ24" i="5"/>
  <c r="AK24" i="5" s="1"/>
  <c r="AH20" i="5"/>
  <c r="E20" i="5"/>
  <c r="AC20" i="5"/>
  <c r="AC46" i="5" s="1"/>
  <c r="AG20" i="5"/>
  <c r="AA20" i="5"/>
  <c r="AI20" i="5"/>
  <c r="AG46" i="5" l="1"/>
  <c r="AI46" i="5"/>
  <c r="AK26" i="5"/>
  <c r="AL26" i="5" s="1"/>
  <c r="AL25" i="5"/>
  <c r="AL24" i="5"/>
  <c r="AJ46" i="5"/>
  <c r="AB20" i="5"/>
  <c r="AA46" i="5"/>
  <c r="AH46" i="5"/>
  <c r="AK20" i="5"/>
  <c r="AD46" i="5"/>
  <c r="AE23" i="5"/>
  <c r="AL23" i="5" s="1"/>
  <c r="AB46" i="5" l="1"/>
  <c r="AE46" i="5" s="1"/>
  <c r="AE20" i="5"/>
  <c r="AL20" i="5" s="1"/>
  <c r="AL46" i="5" s="1"/>
  <c r="AK46" i="5"/>
  <c r="AM46" i="5" l="1"/>
  <c r="C11" i="9"/>
  <c r="AJ46" i="4"/>
  <c r="AK46" i="4" s="1"/>
  <c r="AD46" i="4"/>
  <c r="AE46" i="4" s="1"/>
  <c r="AD40" i="4"/>
  <c r="AE40" i="4" s="1"/>
  <c r="AD38" i="4"/>
  <c r="AE38" i="4" s="1"/>
  <c r="AD37" i="4"/>
  <c r="AE37" i="4" s="1"/>
  <c r="Z46" i="4"/>
  <c r="Z40" i="4"/>
  <c r="AD39" i="4"/>
  <c r="AE39" i="4" s="1"/>
  <c r="Z39" i="4"/>
  <c r="Z38" i="4"/>
  <c r="Z37" i="4"/>
  <c r="Z35" i="4"/>
  <c r="T33" i="4"/>
  <c r="Q33" i="4"/>
  <c r="T32" i="4"/>
  <c r="Q32" i="4"/>
  <c r="T31" i="4"/>
  <c r="Q31" i="4"/>
  <c r="T30" i="4"/>
  <c r="Q30" i="4"/>
  <c r="D30" i="4"/>
  <c r="AA30" i="4" s="1"/>
  <c r="AB30" i="4" s="1"/>
  <c r="T29" i="4"/>
  <c r="Q29" i="4"/>
  <c r="D29" i="4"/>
  <c r="AA29" i="4" s="1"/>
  <c r="AB29" i="4" s="1"/>
  <c r="T28" i="4"/>
  <c r="Q28" i="4"/>
  <c r="D28" i="4"/>
  <c r="T27" i="4"/>
  <c r="Q27" i="4"/>
  <c r="D27" i="4"/>
  <c r="W27" i="4" s="1"/>
  <c r="AJ27" i="4" s="1"/>
  <c r="T24" i="4"/>
  <c r="Q24" i="4"/>
  <c r="D24" i="4"/>
  <c r="AJ24" i="4" s="1"/>
  <c r="T23" i="4"/>
  <c r="Q23" i="4"/>
  <c r="D23" i="4"/>
  <c r="AA23" i="4" s="1"/>
  <c r="AB23" i="4" s="1"/>
  <c r="T20" i="4"/>
  <c r="Q20" i="4"/>
  <c r="AL14" i="4"/>
  <c r="AL13" i="4"/>
  <c r="Z12" i="4"/>
  <c r="AJ37" i="4" l="1"/>
  <c r="AK37" i="4" s="1"/>
  <c r="AL37" i="4" s="1"/>
  <c r="AJ40" i="4"/>
  <c r="AK40" i="4" s="1"/>
  <c r="AL40" i="4" s="1"/>
  <c r="AJ38" i="4"/>
  <c r="AK38" i="4" s="1"/>
  <c r="AL38" i="4" s="1"/>
  <c r="AJ43" i="4"/>
  <c r="AK43" i="4" s="1"/>
  <c r="AJ39" i="4"/>
  <c r="AK39" i="4" s="1"/>
  <c r="AL39" i="4" s="1"/>
  <c r="AC24" i="4"/>
  <c r="AI24" i="4"/>
  <c r="AD43" i="4"/>
  <c r="AE43" i="4" s="1"/>
  <c r="AA27" i="4"/>
  <c r="AB27" i="4" s="1"/>
  <c r="E27" i="4"/>
  <c r="D31" i="4"/>
  <c r="D33" i="4" s="1"/>
  <c r="AH27" i="4"/>
  <c r="AC27" i="4"/>
  <c r="AG27" i="4"/>
  <c r="AD27" i="4"/>
  <c r="AA28" i="4"/>
  <c r="AB28" i="4" s="1"/>
  <c r="E28" i="4"/>
  <c r="AH28" i="4"/>
  <c r="AC28" i="4"/>
  <c r="AG28" i="4"/>
  <c r="D32" i="4"/>
  <c r="AI28" i="4"/>
  <c r="AH23" i="4"/>
  <c r="E23" i="4"/>
  <c r="AJ23" i="4"/>
  <c r="AI23" i="4"/>
  <c r="AC23" i="4"/>
  <c r="AE23" i="4" s="1"/>
  <c r="AG23" i="4"/>
  <c r="AI27" i="4"/>
  <c r="W28" i="4"/>
  <c r="AL46" i="4"/>
  <c r="AI30" i="4"/>
  <c r="AA24" i="4"/>
  <c r="AB24" i="4" s="1"/>
  <c r="AE24" i="4" s="1"/>
  <c r="AG24" i="4"/>
  <c r="AG29" i="4"/>
  <c r="AG30" i="4"/>
  <c r="E24" i="4"/>
  <c r="AH24" i="4"/>
  <c r="AC29" i="4"/>
  <c r="AH29" i="4"/>
  <c r="AC30" i="4"/>
  <c r="AH30" i="4"/>
  <c r="AI29" i="4"/>
  <c r="E29" i="4"/>
  <c r="E30" i="4"/>
  <c r="AL43" i="4" l="1"/>
  <c r="AK24" i="4"/>
  <c r="AK23" i="4"/>
  <c r="AL23" i="4" s="1"/>
  <c r="AE27" i="4"/>
  <c r="AJ30" i="4"/>
  <c r="AK30" i="4" s="1"/>
  <c r="AD30" i="4"/>
  <c r="AE30" i="4" s="1"/>
  <c r="AK27" i="4"/>
  <c r="AL24" i="4"/>
  <c r="AJ28" i="4"/>
  <c r="AK28" i="4" s="1"/>
  <c r="AD28" i="4"/>
  <c r="AE28" i="4" s="1"/>
  <c r="AA31" i="4"/>
  <c r="AB31" i="4" s="1"/>
  <c r="E31" i="4"/>
  <c r="AI31" i="4"/>
  <c r="D20" i="4"/>
  <c r="AH31" i="4"/>
  <c r="AC31" i="4"/>
  <c r="AG31" i="4"/>
  <c r="AJ29" i="4"/>
  <c r="AK29" i="4" s="1"/>
  <c r="AD29" i="4"/>
  <c r="AE29" i="4" s="1"/>
  <c r="AA32" i="4"/>
  <c r="AB32" i="4" s="1"/>
  <c r="E32" i="4"/>
  <c r="AI32" i="4"/>
  <c r="AH32" i="4"/>
  <c r="AC32" i="4"/>
  <c r="AG32" i="4"/>
  <c r="AL29" i="4" l="1"/>
  <c r="AL27" i="4"/>
  <c r="AL28" i="4"/>
  <c r="AL30" i="4"/>
  <c r="AG33" i="4"/>
  <c r="AA33" i="4"/>
  <c r="AB33" i="4" s="1"/>
  <c r="E33" i="4"/>
  <c r="AI33" i="4"/>
  <c r="AH33" i="4"/>
  <c r="AC33" i="4"/>
  <c r="AI20" i="4"/>
  <c r="AC20" i="4"/>
  <c r="AG20" i="4"/>
  <c r="AA20" i="4"/>
  <c r="AH20" i="4"/>
  <c r="E20" i="4"/>
  <c r="AJ31" i="4"/>
  <c r="AK31" i="4" s="1"/>
  <c r="AD31" i="4"/>
  <c r="AE31" i="4" s="1"/>
  <c r="AJ32" i="4"/>
  <c r="AK32" i="4" s="1"/>
  <c r="AD32" i="4"/>
  <c r="AE32" i="4" s="1"/>
  <c r="AL31" i="4" l="1"/>
  <c r="AC53" i="4"/>
  <c r="AI53" i="4"/>
  <c r="AJ33" i="4"/>
  <c r="AJ53" i="4" s="1"/>
  <c r="AD33" i="4"/>
  <c r="AE33" i="4" s="1"/>
  <c r="AG53" i="4"/>
  <c r="AH53" i="4"/>
  <c r="AK20" i="4"/>
  <c r="AL32" i="4"/>
  <c r="AA53" i="4"/>
  <c r="AB20" i="4"/>
  <c r="AK33" i="4" l="1"/>
  <c r="AL33" i="4" s="1"/>
  <c r="AD53" i="4"/>
  <c r="AB53" i="4"/>
  <c r="AE20" i="4"/>
  <c r="AL20" i="4" s="1"/>
  <c r="AK53" i="4"/>
  <c r="AE53" i="4" l="1"/>
  <c r="AL53" i="4"/>
  <c r="AM53" i="4" l="1"/>
  <c r="C10" i="9"/>
  <c r="AL14" i="1" l="1"/>
  <c r="D29" i="1"/>
  <c r="AI29" i="1" s="1"/>
  <c r="D28" i="1"/>
  <c r="AA28" i="1" s="1"/>
  <c r="AB28" i="1" s="1"/>
  <c r="D27" i="1"/>
  <c r="AI27" i="1" l="1"/>
  <c r="AI28" i="1"/>
  <c r="T31" i="1"/>
  <c r="Q31" i="1"/>
  <c r="D24" i="1" l="1"/>
  <c r="AI24" i="1" l="1"/>
  <c r="AJ43" i="1" l="1"/>
  <c r="AJ40" i="1"/>
  <c r="AJ38" i="1"/>
  <c r="E29" i="1" l="1"/>
  <c r="D23" i="1"/>
  <c r="AI23" i="1" l="1"/>
  <c r="AI30" i="1"/>
  <c r="E23" i="1"/>
  <c r="E30" i="1"/>
  <c r="E24" i="1"/>
  <c r="AC29" i="1"/>
  <c r="D32" i="1"/>
  <c r="T29" i="1"/>
  <c r="AH29" i="1" s="1"/>
  <c r="Q29" i="1"/>
  <c r="AI32" i="1" l="1"/>
  <c r="E27" i="1"/>
  <c r="D31" i="1"/>
  <c r="D33" i="1" s="1"/>
  <c r="E28" i="1"/>
  <c r="AA29" i="1"/>
  <c r="AB29" i="1" s="1"/>
  <c r="AG29" i="1"/>
  <c r="AH31" i="1" l="1"/>
  <c r="AI31" i="1"/>
  <c r="AC31" i="1"/>
  <c r="AA31" i="1"/>
  <c r="AB31" i="1" s="1"/>
  <c r="E31" i="1"/>
  <c r="AG31" i="1"/>
  <c r="E32" i="1"/>
  <c r="AJ29" i="1"/>
  <c r="AK29" i="1" s="1"/>
  <c r="AD29" i="1"/>
  <c r="AE29" i="1" s="1"/>
  <c r="D20" i="1" l="1"/>
  <c r="AI33" i="1"/>
  <c r="E33" i="1"/>
  <c r="AJ32" i="1"/>
  <c r="AD32" i="1"/>
  <c r="AJ31" i="1"/>
  <c r="AK31" i="1" s="1"/>
  <c r="AD31" i="1"/>
  <c r="AE31" i="1" s="1"/>
  <c r="AL29" i="1"/>
  <c r="W28" i="1"/>
  <c r="W27" i="1"/>
  <c r="E20" i="1" l="1"/>
  <c r="AJ33" i="1"/>
  <c r="AD33" i="1"/>
  <c r="AL31" i="1"/>
  <c r="AJ27" i="1"/>
  <c r="AD27" i="1"/>
  <c r="AJ28" i="1"/>
  <c r="AD28" i="1"/>
  <c r="AJ30" i="1"/>
  <c r="AD30" i="1"/>
  <c r="AD43" i="1" l="1"/>
  <c r="AJ23" i="1" l="1"/>
  <c r="AK43" i="1"/>
  <c r="AE43" i="1"/>
  <c r="AJ37" i="1" l="1"/>
  <c r="AJ39" i="1"/>
  <c r="AL43" i="1"/>
  <c r="AJ24" i="1" l="1"/>
  <c r="AA24" i="1"/>
  <c r="AB24" i="1" s="1"/>
  <c r="AC24" i="1"/>
  <c r="AD37" i="1" l="1"/>
  <c r="AA20" i="1" l="1"/>
  <c r="AG28" i="1" l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B23" i="1"/>
  <c r="AE23" i="1" s="1"/>
  <c r="AK23" i="1"/>
  <c r="AK28" i="1"/>
  <c r="AE20" i="1"/>
  <c r="AK20" i="1" l="1"/>
  <c r="AL20" i="1" s="1"/>
  <c r="AK27" i="1"/>
  <c r="AL27" i="1" s="1"/>
  <c r="AL23" i="1"/>
  <c r="AL28" i="1"/>
  <c r="T24" i="1"/>
  <c r="AH24" i="1" s="1"/>
  <c r="Q24" i="1"/>
  <c r="AK40" i="1" l="1"/>
  <c r="AD40" i="1"/>
  <c r="AE40" i="1" s="1"/>
  <c r="Z40" i="1"/>
  <c r="AK39" i="1"/>
  <c r="AD39" i="1"/>
  <c r="AE39" i="1" s="1"/>
  <c r="Z39" i="1"/>
  <c r="AK38" i="1"/>
  <c r="AD38" i="1"/>
  <c r="AE38" i="1" s="1"/>
  <c r="Z38" i="1"/>
  <c r="AK37" i="1"/>
  <c r="AE37" i="1"/>
  <c r="Z37" i="1"/>
  <c r="Z35" i="1"/>
  <c r="AG33" i="1"/>
  <c r="AC33" i="1"/>
  <c r="AA33" i="1"/>
  <c r="AB33" i="1" s="1"/>
  <c r="T33" i="1"/>
  <c r="AH33" i="1" s="1"/>
  <c r="Q33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3" i="1" l="1"/>
  <c r="AC53" i="1"/>
  <c r="AE30" i="1"/>
  <c r="AE32" i="1"/>
  <c r="AE33" i="1"/>
  <c r="AA53" i="1"/>
  <c r="AD53" i="1"/>
  <c r="AG53" i="1"/>
  <c r="AI53" i="1"/>
  <c r="AK30" i="1"/>
  <c r="AK32" i="1"/>
  <c r="AK33" i="1"/>
  <c r="AL38" i="1"/>
  <c r="AL40" i="1"/>
  <c r="AL37" i="1"/>
  <c r="AL39" i="1"/>
  <c r="AB53" i="1"/>
  <c r="AL32" i="1" l="1"/>
  <c r="AL33" i="1"/>
  <c r="AL30" i="1"/>
  <c r="AH53" i="1"/>
  <c r="AK53" i="1" s="1"/>
  <c r="AE24" i="1"/>
  <c r="AE53" i="1"/>
  <c r="AL24" i="1" l="1"/>
  <c r="AL53" i="1" s="1"/>
  <c r="AM53" i="1" l="1"/>
  <c r="C9" i="9"/>
  <c r="AD43" i="10" l="1"/>
  <c r="AE43" i="10" s="1"/>
  <c r="AD40" i="10"/>
  <c r="AE40" i="10" s="1"/>
  <c r="AD39" i="10"/>
  <c r="AE39" i="10" s="1"/>
  <c r="AJ43" i="10" l="1"/>
  <c r="AK43" i="10" s="1"/>
  <c r="AJ40" i="10"/>
  <c r="AK40" i="10" s="1"/>
  <c r="AL40" i="10" s="1"/>
  <c r="AJ37" i="10"/>
  <c r="AD37" i="10"/>
  <c r="AJ38" i="10"/>
  <c r="AK38" i="10" s="1"/>
  <c r="AD38" i="10"/>
  <c r="AE38" i="10" s="1"/>
  <c r="AJ39" i="10"/>
  <c r="AK39" i="10" s="1"/>
  <c r="AL39" i="10" s="1"/>
  <c r="AL43" i="10"/>
  <c r="AL38" i="10" l="1"/>
  <c r="AK37" i="10"/>
  <c r="AJ53" i="10"/>
  <c r="AK53" i="10" s="1"/>
  <c r="AE37" i="10"/>
  <c r="AD53" i="10"/>
  <c r="AE53" i="10" s="1"/>
  <c r="AL37" i="10" l="1"/>
  <c r="AL53" i="10" s="1"/>
  <c r="AM53" i="10" s="1"/>
  <c r="C15" i="9" l="1"/>
  <c r="AD39" i="7" l="1"/>
  <c r="AE39" i="7" s="1"/>
  <c r="AL39" i="7" s="1"/>
  <c r="AD38" i="7"/>
  <c r="AE38" i="7" s="1"/>
  <c r="AL38" i="7" s="1"/>
  <c r="AJ35" i="7"/>
  <c r="AD35" i="7"/>
  <c r="AE35" i="7" l="1"/>
  <c r="AD45" i="7"/>
  <c r="AE45" i="7" s="1"/>
  <c r="AK35" i="7"/>
  <c r="AJ45" i="7"/>
  <c r="AK45" i="7" s="1"/>
  <c r="AL35" i="7" l="1"/>
  <c r="AL45" i="7" s="1"/>
  <c r="AM45" i="7" l="1"/>
  <c r="B18" i="9" s="1"/>
  <c r="C13" i="9"/>
  <c r="C16" i="9" s="1"/>
</calcChain>
</file>

<file path=xl/sharedStrings.xml><?xml version="1.0" encoding="utf-8"?>
<sst xmlns="http://schemas.openxmlformats.org/spreadsheetml/2006/main" count="1304" uniqueCount="161">
  <si>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</si>
  <si>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</si>
  <si>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</si>
  <si>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</si>
  <si>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</si>
  <si>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</si>
  <si>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</si>
  <si>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</si>
  <si>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</si>
  <si>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</si>
  <si>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</si>
  <si>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</si>
  <si>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</si>
  <si>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</si>
  <si>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</si>
  <si>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</si>
  <si>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</si>
  <si>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</si>
  <si>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</si>
  <si>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</si>
  <si>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</si>
  <si>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</si>
  <si>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</si>
  <si>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</si>
  <si>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</si>
  <si>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</si>
  <si>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</si>
  <si>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</si>
  <si>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</si>
  <si>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</si>
  <si>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</si>
  <si>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</si>
  <si>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</si>
  <si>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</si>
  <si>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</si>
  <si>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</si>
  <si>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</si>
  <si>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</si>
  <si>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</si>
  <si>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</si>
  <si>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</si>
  <si>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</si>
  <si>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</si>
  <si>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</si>
  <si>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</si>
  <si>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</si>
  <si>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</si>
  <si>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</si>
  <si>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</si>
  <si>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</si>
  <si>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</si>
  <si>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</si>
  <si>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Cover (OPTIONEEL)</t>
  </si>
  <si>
    <t>Brocheerkosten bij offline finishing:</t>
  </si>
  <si>
    <t>Breedte</t>
  </si>
  <si>
    <t>Hoogte</t>
  </si>
  <si>
    <t>AVROBODE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</si>
  <si>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</si>
  <si>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</si>
  <si>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</si>
  <si>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</si>
  <si>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</si>
  <si>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</si>
  <si>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</si>
  <si>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</si>
  <si>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</si>
  <si>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</si>
  <si>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</si>
  <si>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</si>
  <si>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</si>
  <si>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</si>
  <si>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</si>
  <si>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</si>
  <si>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</si>
  <si>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</si>
  <si>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</si>
  <si>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</si>
  <si>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</si>
  <si>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</si>
  <si>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</si>
  <si>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</si>
  <si>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</si>
  <si>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</si>
  <si>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</si>
  <si>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</si>
  <si>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</si>
  <si>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</si>
  <si>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</si>
  <si>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</si>
  <si>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</si>
  <si>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84 pagina's (cover vereist)</t>
  </si>
  <si>
    <t>80 pagina's (cover vereist)</t>
  </si>
  <si>
    <t xml:space="preserve">84 pagina's </t>
  </si>
  <si>
    <t>Vaste kosten (indien van toepassing)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</si>
  <si>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</si>
  <si>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</si>
  <si>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</si>
  <si>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</si>
  <si>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</si>
  <si>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</si>
  <si>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</si>
  <si>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</si>
  <si>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</si>
  <si>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KRO MAGAZINE</t>
  </si>
  <si>
    <t>Looprichting (LL / BL)</t>
  </si>
  <si>
    <t>VARA GIDS</t>
  </si>
  <si>
    <t>SC B; 50 grams</t>
  </si>
  <si>
    <t>Cover</t>
  </si>
  <si>
    <t>4 pagina's</t>
  </si>
  <si>
    <t>Binnenwerk</t>
  </si>
  <si>
    <t>96 pagina's</t>
  </si>
  <si>
    <t>144 pagina's</t>
  </si>
  <si>
    <t>Brocheerkosten:</t>
  </si>
  <si>
    <t>96 p. binnenwerk + 4 p. omslag</t>
  </si>
  <si>
    <t>NCRV GIDS</t>
  </si>
  <si>
    <t>TELEVIZIER</t>
  </si>
  <si>
    <t>265 mm</t>
  </si>
  <si>
    <t>UMI 52 grs</t>
  </si>
  <si>
    <t>LWC X; 100 grs</t>
  </si>
  <si>
    <t xml:space="preserve">Binnenwerk
</t>
  </si>
  <si>
    <t>104 pagina's</t>
  </si>
  <si>
    <t>176 pagina's</t>
  </si>
  <si>
    <t>Brocheerkosten :</t>
  </si>
  <si>
    <t>PERCEEL 1</t>
  </si>
  <si>
    <t>PERCEEL 4</t>
  </si>
  <si>
    <t>PERCEEL 7</t>
  </si>
  <si>
    <t>PERCEEL 10</t>
  </si>
  <si>
    <t>PERCEEL 13</t>
  </si>
  <si>
    <t>TVFILM</t>
  </si>
  <si>
    <t>128 p. binnenwerk + 4 p. omslag</t>
  </si>
  <si>
    <t>UMI; 52 grams</t>
  </si>
  <si>
    <t>128 pagina's</t>
  </si>
  <si>
    <t>PERCEEL 16</t>
  </si>
  <si>
    <t>Let op: er mogen max. 5 percelen ingevuld worden.</t>
  </si>
  <si>
    <t xml:space="preserve">Totaal </t>
  </si>
  <si>
    <t>Perceel 1</t>
  </si>
  <si>
    <t>Perceel 4</t>
  </si>
  <si>
    <t>Perceel 7</t>
  </si>
  <si>
    <t>Perceel 10</t>
  </si>
  <si>
    <t>Perceel 13</t>
  </si>
  <si>
    <t>Perceel 16</t>
  </si>
  <si>
    <t>Perceel 19</t>
  </si>
  <si>
    <t>DRUKKEN EN HECHTEN</t>
  </si>
  <si>
    <t>MIKRO GIDS</t>
  </si>
  <si>
    <t>SCA; 56 grams</t>
  </si>
  <si>
    <t>PERCEEL 19</t>
  </si>
  <si>
    <t>203 mm</t>
  </si>
  <si>
    <t>204 mm</t>
  </si>
  <si>
    <t>205 mm</t>
  </si>
  <si>
    <t>206 mm</t>
  </si>
  <si>
    <t>207 mm</t>
  </si>
  <si>
    <t>208 mm</t>
  </si>
  <si>
    <t>209 mm</t>
  </si>
  <si>
    <t>210 mm</t>
  </si>
  <si>
    <t>MG</t>
  </si>
  <si>
    <t>t.b.v. van losse verkoop kaart, insteken tijdens hechtproces of op andere wijze</t>
  </si>
  <si>
    <t>Transportkosten t.b.v. leesportefeuillehouders (Hilversum)</t>
  </si>
  <si>
    <t>Transportkosten t.b.v. losse verkoop (Gilze)</t>
  </si>
  <si>
    <t>zie Postaal verwerken</t>
  </si>
  <si>
    <t>285 mm</t>
  </si>
  <si>
    <t>PERCEEL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</si>
</sst>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i/>
      <sz val="10"/>
      <color theme="0"/>
      <name val="Muli"/>
    </font>
    <font>
      <sz val="11"/>
      <color theme="0" tint="-0.249977111117893"/>
      <name val="Muli"/>
    </font>
    <font>
      <b/>
      <sz val="11"/>
      <color theme="1"/>
      <name val="Calibri"/>
      <family val="2"/>
      <scheme val="minor"/>
    </font>
    <font>
      <sz val="9"/>
      <color rgb="FF00B050"/>
      <name val="Muli"/>
    </font>
    <font>
      <sz val="10"/>
      <color theme="0" tint="-0.249977111117893"/>
      <name val="Muli"/>
    </font>
    <font>
      <b/>
      <sz val="14"/>
      <color theme="0"/>
      <name val="Muli"/>
    </font>
    <font>
      <b/>
      <i/>
      <sz val="10"/>
      <color theme="1"/>
      <name val="Muli"/>
    </font>
    <font>
      <b/>
      <sz val="9"/>
      <color theme="1"/>
      <name val="Muli"/>
    </font>
    <font>
      <sz val="9"/>
      <color theme="1"/>
      <name val="Muli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615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9" fillId="3" borderId="0" xfId="2" applyNumberFormat="1" applyFont="1" applyFill="1" applyBorder="1" applyAlignment="1">
      <alignment vertical="top"/>
    </xf>
    <xf numFmtId="1" fontId="10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8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1" fillId="3" borderId="0" xfId="2" applyNumberFormat="1" applyFont="1" applyFill="1" applyBorder="1" applyAlignment="1">
      <alignment horizontal="left" vertical="top"/>
    </xf>
    <xf numFmtId="3" fontId="11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2" fillId="4" borderId="14" xfId="2" applyFont="1" applyFill="1" applyBorder="1" applyAlignment="1">
      <alignment horizontal="left" vertical="top"/>
    </xf>
    <xf numFmtId="1" fontId="12" fillId="4" borderId="14" xfId="2" applyNumberFormat="1" applyFont="1" applyFill="1" applyBorder="1" applyAlignment="1">
      <alignment horizontal="left" vertical="top"/>
    </xf>
    <xf numFmtId="1" fontId="12" fillId="4" borderId="15" xfId="2" applyNumberFormat="1" applyFont="1" applyFill="1" applyBorder="1" applyAlignment="1">
      <alignment horizontal="left" vertical="top"/>
    </xf>
    <xf numFmtId="3" fontId="10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1" fillId="3" borderId="0" xfId="2" applyFont="1" applyFill="1" applyBorder="1" applyAlignment="1">
      <alignment horizontal="left" vertical="top"/>
    </xf>
    <xf numFmtId="0" fontId="13" fillId="3" borderId="0" xfId="2" applyFont="1" applyFill="1" applyBorder="1" applyAlignment="1">
      <alignment horizontal="right" vertical="top"/>
    </xf>
    <xf numFmtId="3" fontId="14" fillId="3" borderId="0" xfId="0" applyNumberFormat="1" applyFont="1" applyFill="1" applyBorder="1" applyAlignment="1">
      <alignment horizontal="center" vertical="center"/>
    </xf>
    <xf numFmtId="3" fontId="13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6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3" fontId="10" fillId="4" borderId="15" xfId="2" applyNumberFormat="1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6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vertical="center"/>
    </xf>
    <xf numFmtId="0" fontId="17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8" fillId="3" borderId="3" xfId="2" applyFont="1" applyFill="1" applyBorder="1" applyAlignment="1">
      <alignment horizontal="center" textRotation="90"/>
    </xf>
    <xf numFmtId="0" fontId="19" fillId="4" borderId="17" xfId="2" applyFont="1" applyFill="1" applyBorder="1" applyAlignment="1">
      <alignment horizontal="right" textRotation="90"/>
    </xf>
    <xf numFmtId="0" fontId="18" fillId="4" borderId="16" xfId="2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3" borderId="4" xfId="2" applyFont="1" applyFill="1" applyBorder="1" applyAlignment="1">
      <alignment horizontal="left" vertical="top"/>
    </xf>
    <xf numFmtId="0" fontId="18" fillId="3" borderId="7" xfId="2" applyFont="1" applyFill="1" applyBorder="1" applyAlignment="1">
      <alignment horizontal="center" textRotation="90"/>
    </xf>
    <xf numFmtId="0" fontId="11" fillId="3" borderId="4" xfId="2" applyFont="1" applyFill="1" applyBorder="1" applyAlignment="1">
      <alignment horizontal="right" textRotation="90"/>
    </xf>
    <xf numFmtId="0" fontId="11" fillId="3" borderId="0" xfId="2" applyFont="1" applyFill="1" applyBorder="1" applyAlignment="1">
      <alignment horizontal="right" textRotation="90"/>
    </xf>
    <xf numFmtId="0" fontId="11" fillId="3" borderId="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right" textRotation="90"/>
    </xf>
    <xf numFmtId="0" fontId="11" fillId="3" borderId="4" xfId="2" applyFont="1" applyFill="1" applyBorder="1" applyAlignment="1">
      <alignment horizontal="center" textRotation="90"/>
    </xf>
    <xf numFmtId="0" fontId="11" fillId="3" borderId="0" xfId="2" applyFont="1" applyFill="1" applyBorder="1" applyAlignment="1">
      <alignment horizontal="center" textRotation="90"/>
    </xf>
    <xf numFmtId="0" fontId="11" fillId="3" borderId="7" xfId="2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5" fillId="4" borderId="20" xfId="1" applyNumberFormat="1" applyFont="1" applyFill="1" applyBorder="1" applyAlignment="1">
      <alignment vertical="top"/>
    </xf>
    <xf numFmtId="0" fontId="14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5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0" fillId="7" borderId="1" xfId="2" applyFont="1" applyFill="1" applyBorder="1" applyAlignment="1">
      <alignment horizontal="left" vertical="top"/>
    </xf>
    <xf numFmtId="0" fontId="14" fillId="3" borderId="8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1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0" fillId="7" borderId="1" xfId="2" applyFont="1" applyFill="1" applyBorder="1" applyAlignment="1">
      <alignment vertical="top"/>
    </xf>
    <xf numFmtId="0" fontId="10" fillId="7" borderId="2" xfId="2" applyFont="1" applyFill="1" applyBorder="1" applyAlignment="1">
      <alignment vertical="top"/>
    </xf>
    <xf numFmtId="0" fontId="13" fillId="7" borderId="2" xfId="2" applyFont="1" applyFill="1" applyBorder="1" applyAlignment="1">
      <alignment vertical="top"/>
    </xf>
    <xf numFmtId="0" fontId="10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0" fillId="3" borderId="3" xfId="2" applyNumberFormat="1" applyFont="1" applyFill="1" applyBorder="1" applyAlignment="1">
      <alignment horizontal="right" vertical="top"/>
    </xf>
    <xf numFmtId="0" fontId="11" fillId="4" borderId="27" xfId="2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right" vertical="center"/>
    </xf>
    <xf numFmtId="0" fontId="17" fillId="7" borderId="0" xfId="2" applyFont="1" applyFill="1" applyBorder="1" applyAlignment="1">
      <alignment vertical="top"/>
    </xf>
    <xf numFmtId="4" fontId="17" fillId="7" borderId="0" xfId="1" applyNumberFormat="1" applyFont="1" applyFill="1" applyBorder="1" applyAlignment="1" applyProtection="1">
      <alignment vertical="top"/>
    </xf>
    <xf numFmtId="44" fontId="17" fillId="7" borderId="0" xfId="1" applyFont="1" applyFill="1" applyBorder="1" applyAlignment="1" applyProtection="1">
      <alignment vertical="top"/>
    </xf>
    <xf numFmtId="4" fontId="17" fillId="7" borderId="0" xfId="1" applyNumberFormat="1" applyFont="1" applyFill="1" applyBorder="1" applyAlignment="1" applyProtection="1">
      <alignment horizontal="right" vertical="top"/>
    </xf>
    <xf numFmtId="0" fontId="11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1" fillId="3" borderId="10" xfId="2" applyFont="1" applyFill="1" applyBorder="1" applyAlignment="1">
      <alignment horizontal="left" vertical="top"/>
    </xf>
    <xf numFmtId="1" fontId="10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1" fillId="3" borderId="8" xfId="2" applyFont="1" applyFill="1" applyBorder="1" applyAlignment="1">
      <alignment horizontal="left"/>
    </xf>
    <xf numFmtId="1" fontId="10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1" fillId="3" borderId="14" xfId="3" applyFont="1" applyFill="1" applyBorder="1"/>
    <xf numFmtId="44" fontId="21" fillId="3" borderId="14" xfId="1" applyFont="1" applyFill="1" applyBorder="1"/>
    <xf numFmtId="0" fontId="21" fillId="3" borderId="14" xfId="0" applyFont="1" applyFill="1" applyBorder="1"/>
    <xf numFmtId="165" fontId="24" fillId="3" borderId="14" xfId="3" applyFont="1" applyFill="1" applyBorder="1"/>
    <xf numFmtId="1" fontId="4" fillId="2" borderId="0" xfId="2" applyNumberFormat="1" applyFont="1" applyFill="1" applyAlignment="1">
      <alignment horizontal="right" vertical="top" wrapText="1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8" fillId="3" borderId="10" xfId="2" applyFont="1" applyFill="1" applyBorder="1" applyAlignment="1">
      <alignment horizontal="right" textRotation="90"/>
    </xf>
    <xf numFmtId="0" fontId="18" fillId="3" borderId="11" xfId="2" applyFont="1" applyFill="1" applyBorder="1" applyAlignment="1">
      <alignment horizontal="right" textRotation="90"/>
    </xf>
    <xf numFmtId="0" fontId="18" fillId="3" borderId="12" xfId="2" applyFont="1" applyFill="1" applyBorder="1" applyAlignment="1">
      <alignment horizontal="right" textRotation="90"/>
    </xf>
    <xf numFmtId="0" fontId="18" fillId="3" borderId="1" xfId="2" applyFont="1" applyFill="1" applyBorder="1" applyAlignment="1">
      <alignment horizontal="center" textRotation="90"/>
    </xf>
    <xf numFmtId="0" fontId="18" fillId="3" borderId="2" xfId="2" applyFont="1" applyFill="1" applyBorder="1" applyAlignment="1">
      <alignment horizontal="center" textRotation="90"/>
    </xf>
    <xf numFmtId="0" fontId="29" fillId="3" borderId="0" xfId="0" applyFont="1" applyFill="1" applyBorder="1"/>
    <xf numFmtId="0" fontId="8" fillId="7" borderId="4" xfId="2" applyFont="1" applyFill="1" applyBorder="1" applyAlignment="1">
      <alignment horizontal="left" vertical="top"/>
    </xf>
    <xf numFmtId="0" fontId="8" fillId="7" borderId="0" xfId="2" applyFont="1" applyFill="1" applyBorder="1" applyAlignment="1">
      <alignment horizontal="left" vertical="top"/>
    </xf>
    <xf numFmtId="0" fontId="8" fillId="7" borderId="7" xfId="2" applyFont="1" applyFill="1" applyBorder="1" applyAlignment="1">
      <alignment horizontal="left" vertical="top"/>
    </xf>
    <xf numFmtId="1" fontId="8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0" fillId="7" borderId="4" xfId="2" applyFont="1" applyFill="1" applyBorder="1" applyAlignment="1">
      <alignment horizontal="left" vertical="top"/>
    </xf>
    <xf numFmtId="0" fontId="30" fillId="7" borderId="0" xfId="2" applyFont="1" applyFill="1" applyBorder="1" applyAlignment="1">
      <alignment horizontal="left" vertical="top"/>
    </xf>
    <xf numFmtId="0" fontId="30" fillId="7" borderId="7" xfId="2" applyFont="1" applyFill="1" applyBorder="1" applyAlignment="1">
      <alignment horizontal="left" vertical="top"/>
    </xf>
    <xf numFmtId="1" fontId="30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0" fillId="7" borderId="23" xfId="2" applyFont="1" applyFill="1" applyBorder="1" applyAlignment="1">
      <alignment horizontal="left" vertical="top"/>
    </xf>
    <xf numFmtId="0" fontId="30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4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1" fillId="5" borderId="12" xfId="2" applyFont="1" applyFill="1" applyBorder="1" applyAlignment="1">
      <alignment vertical="top"/>
    </xf>
    <xf numFmtId="0" fontId="31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6" fillId="6" borderId="0" xfId="0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textRotation="90" wrapText="1"/>
    </xf>
    <xf numFmtId="1" fontId="10" fillId="4" borderId="9" xfId="2" applyNumberFormat="1" applyFont="1" applyFill="1" applyBorder="1" applyAlignment="1" applyProtection="1">
      <alignment horizontal="left" vertical="center"/>
    </xf>
    <xf numFmtId="0" fontId="11" fillId="9" borderId="9" xfId="2" applyFont="1" applyFill="1" applyBorder="1" applyAlignment="1" applyProtection="1">
      <alignment horizontal="center" vertical="center" wrapText="1"/>
    </xf>
    <xf numFmtId="0" fontId="11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7" fillId="5" borderId="10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left" vertical="top" wrapText="1"/>
    </xf>
    <xf numFmtId="0" fontId="32" fillId="3" borderId="14" xfId="2" applyFont="1" applyFill="1" applyBorder="1" applyAlignment="1">
      <alignment vertical="top"/>
    </xf>
    <xf numFmtId="0" fontId="34" fillId="3" borderId="4" xfId="0" applyFont="1" applyFill="1" applyBorder="1"/>
    <xf numFmtId="0" fontId="4" fillId="3" borderId="0" xfId="2" applyFont="1" applyFill="1" applyAlignment="1">
      <alignment vertical="top"/>
    </xf>
    <xf numFmtId="0" fontId="3" fillId="3" borderId="0" xfId="0" applyFont="1" applyFill="1"/>
    <xf numFmtId="3" fontId="10" fillId="4" borderId="30" xfId="2" applyNumberFormat="1" applyFont="1" applyFill="1" applyBorder="1" applyAlignment="1">
      <alignment horizontal="center" vertical="top"/>
    </xf>
    <xf numFmtId="3" fontId="10" fillId="4" borderId="32" xfId="2" applyNumberFormat="1" applyFont="1" applyFill="1" applyBorder="1" applyAlignment="1">
      <alignment horizontal="center" vertical="top"/>
    </xf>
    <xf numFmtId="0" fontId="20" fillId="3" borderId="8" xfId="2" applyFont="1" applyFill="1" applyBorder="1" applyAlignment="1">
      <alignment horizontal="left"/>
    </xf>
    <xf numFmtId="0" fontId="20" fillId="3" borderId="31" xfId="2" applyFont="1" applyFill="1" applyBorder="1" applyAlignment="1">
      <alignment horizontal="left"/>
    </xf>
    <xf numFmtId="3" fontId="13" fillId="0" borderId="15" xfId="2" applyNumberFormat="1" applyFont="1" applyFill="1" applyBorder="1" applyAlignment="1" applyProtection="1">
      <alignment horizontal="left" vertical="center"/>
      <protection locked="0"/>
    </xf>
    <xf numFmtId="3" fontId="10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4" fontId="4" fillId="3" borderId="0" xfId="2" applyNumberFormat="1" applyFont="1" applyFill="1" applyAlignment="1">
      <alignment vertical="top"/>
    </xf>
    <xf numFmtId="3" fontId="13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0" fillId="3" borderId="0" xfId="2" applyNumberFormat="1" applyFont="1" applyFill="1" applyBorder="1" applyAlignment="1">
      <alignment vertical="center"/>
    </xf>
    <xf numFmtId="0" fontId="11" fillId="3" borderId="4" xfId="2" applyFont="1" applyFill="1" applyBorder="1" applyAlignment="1">
      <alignment horizontal="right" vertical="center"/>
    </xf>
    <xf numFmtId="0" fontId="3" fillId="8" borderId="0" xfId="0" applyFont="1" applyFill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36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3" fontId="4" fillId="3" borderId="0" xfId="2" applyNumberFormat="1" applyFont="1" applyFill="1" applyAlignment="1">
      <alignment vertical="top"/>
    </xf>
    <xf numFmtId="0" fontId="13" fillId="2" borderId="9" xfId="2" applyFont="1" applyFill="1" applyBorder="1" applyAlignment="1" applyProtection="1">
      <alignment vertical="top"/>
      <protection locked="0"/>
    </xf>
    <xf numFmtId="166" fontId="17" fillId="7" borderId="0" xfId="1" applyNumberFormat="1" applyFont="1" applyFill="1" applyBorder="1" applyAlignment="1" applyProtection="1">
      <alignment vertical="top"/>
    </xf>
    <xf numFmtId="0" fontId="0" fillId="0" borderId="0" xfId="0" applyAlignment="1">
      <alignment horizontal="right"/>
    </xf>
    <xf numFmtId="0" fontId="11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0" fillId="7" borderId="5" xfId="2" applyFont="1" applyFill="1" applyBorder="1" applyAlignment="1">
      <alignment vertical="top"/>
    </xf>
    <xf numFmtId="0" fontId="10" fillId="7" borderId="38" xfId="2" applyFont="1" applyFill="1" applyBorder="1" applyAlignment="1">
      <alignment vertical="top"/>
    </xf>
    <xf numFmtId="0" fontId="3" fillId="3" borderId="39" xfId="0" applyFont="1" applyFill="1" applyBorder="1"/>
    <xf numFmtId="0" fontId="7" fillId="3" borderId="39" xfId="2" applyFont="1" applyFill="1" applyBorder="1" applyAlignment="1">
      <alignment horizontal="left" vertical="top"/>
    </xf>
    <xf numFmtId="1" fontId="7" fillId="3" borderId="39" xfId="2" applyNumberFormat="1" applyFont="1" applyFill="1" applyBorder="1" applyAlignment="1">
      <alignment horizontal="left" vertical="top"/>
    </xf>
    <xf numFmtId="4" fontId="7" fillId="3" borderId="40" xfId="2" applyNumberFormat="1" applyFont="1" applyFill="1" applyBorder="1" applyAlignment="1">
      <alignment horizontal="left" vertical="top"/>
    </xf>
    <xf numFmtId="4" fontId="4" fillId="3" borderId="41" xfId="2" applyNumberFormat="1" applyFont="1" applyFill="1" applyBorder="1" applyAlignment="1">
      <alignment vertical="top"/>
    </xf>
    <xf numFmtId="4" fontId="7" fillId="3" borderId="39" xfId="2" applyNumberFormat="1" applyFont="1" applyFill="1" applyBorder="1" applyAlignment="1">
      <alignment horizontal="left" vertical="top"/>
    </xf>
    <xf numFmtId="0" fontId="17" fillId="4" borderId="6" xfId="2" applyFont="1" applyFill="1" applyBorder="1" applyAlignment="1">
      <alignment horizontal="left" vertical="center" wrapText="1"/>
    </xf>
    <xf numFmtId="44" fontId="15" fillId="4" borderId="19" xfId="1" applyNumberFormat="1" applyFont="1" applyFill="1" applyBorder="1" applyAlignment="1">
      <alignment vertical="top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0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1" fillId="3" borderId="0" xfId="2" applyNumberFormat="1" applyFont="1" applyFill="1" applyBorder="1" applyAlignment="1">
      <alignment horizontal="center" textRotation="90"/>
    </xf>
    <xf numFmtId="44" fontId="6" fillId="7" borderId="0" xfId="2" applyNumberFormat="1" applyFont="1" applyFill="1" applyBorder="1" applyAlignment="1">
      <alignment horizontal="center" wrapText="1"/>
    </xf>
    <xf numFmtId="44" fontId="4" fillId="3" borderId="0" xfId="2" applyNumberFormat="1" applyFont="1" applyFill="1" applyBorder="1" applyAlignment="1">
      <alignment vertical="top"/>
    </xf>
    <xf numFmtId="44" fontId="6" fillId="7" borderId="2" xfId="2" applyNumberFormat="1" applyFont="1" applyFill="1" applyBorder="1" applyAlignment="1">
      <alignment horizontal="center" wrapText="1"/>
    </xf>
    <xf numFmtId="44" fontId="15" fillId="4" borderId="20" xfId="1" applyNumberFormat="1" applyFont="1" applyFill="1" applyBorder="1" applyAlignment="1">
      <alignment vertical="top"/>
    </xf>
    <xf numFmtId="44" fontId="15" fillId="4" borderId="22" xfId="1" applyNumberFormat="1" applyFont="1" applyFill="1" applyBorder="1" applyAlignment="1">
      <alignment vertical="top"/>
    </xf>
    <xf numFmtId="0" fontId="10" fillId="7" borderId="1" xfId="2" applyFont="1" applyFill="1" applyBorder="1" applyAlignment="1">
      <alignment horizontal="left" vertical="top"/>
    </xf>
    <xf numFmtId="0" fontId="6" fillId="5" borderId="12" xfId="2" applyFont="1" applyFill="1" applyBorder="1" applyAlignment="1">
      <alignment horizontal="center" vertical="center"/>
    </xf>
    <xf numFmtId="0" fontId="38" fillId="6" borderId="0" xfId="2" applyFont="1" applyFill="1" applyBorder="1" applyAlignment="1">
      <alignment vertical="top"/>
    </xf>
    <xf numFmtId="164" fontId="4" fillId="3" borderId="0" xfId="2" applyNumberFormat="1" applyFont="1" applyFill="1" applyAlignment="1">
      <alignment vertical="top"/>
    </xf>
    <xf numFmtId="0" fontId="8" fillId="3" borderId="0" xfId="2" applyFont="1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1" fontId="4" fillId="3" borderId="0" xfId="2" applyNumberFormat="1" applyFont="1" applyFill="1" applyAlignment="1">
      <alignment vertical="top"/>
    </xf>
    <xf numFmtId="4" fontId="7" fillId="3" borderId="0" xfId="2" applyNumberFormat="1" applyFont="1" applyFill="1" applyAlignment="1">
      <alignment horizontal="left" vertical="top"/>
    </xf>
    <xf numFmtId="3" fontId="9" fillId="3" borderId="0" xfId="2" applyNumberFormat="1" applyFont="1" applyFill="1" applyAlignment="1">
      <alignment vertical="top"/>
    </xf>
    <xf numFmtId="4" fontId="11" fillId="3" borderId="0" xfId="2" applyNumberFormat="1" applyFont="1" applyFill="1" applyAlignment="1">
      <alignment horizontal="left" vertical="top"/>
    </xf>
    <xf numFmtId="3" fontId="11" fillId="3" borderId="0" xfId="2" applyNumberFormat="1" applyFont="1" applyFill="1" applyAlignment="1">
      <alignment horizontal="left" vertical="top"/>
    </xf>
    <xf numFmtId="0" fontId="5" fillId="0" borderId="4" xfId="2" applyFont="1" applyBorder="1" applyAlignment="1">
      <alignment horizontal="left" vertical="center"/>
    </xf>
    <xf numFmtId="0" fontId="5" fillId="0" borderId="0" xfId="2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1" fontId="7" fillId="3" borderId="0" xfId="2" applyNumberFormat="1" applyFont="1" applyFill="1" applyAlignment="1">
      <alignment horizontal="left" vertical="top"/>
    </xf>
    <xf numFmtId="0" fontId="11" fillId="3" borderId="0" xfId="2" applyFont="1" applyFill="1" applyAlignment="1">
      <alignment horizontal="left" vertical="top"/>
    </xf>
    <xf numFmtId="0" fontId="13" fillId="3" borderId="0" xfId="2" applyFont="1" applyFill="1" applyAlignment="1">
      <alignment horizontal="right" vertical="top"/>
    </xf>
    <xf numFmtId="3" fontId="14" fillId="3" borderId="0" xfId="0" applyNumberFormat="1" applyFont="1" applyFill="1" applyAlignment="1">
      <alignment horizontal="center" vertical="center"/>
    </xf>
    <xf numFmtId="3" fontId="13" fillId="3" borderId="0" xfId="2" applyNumberFormat="1" applyFont="1" applyFill="1" applyAlignment="1">
      <alignment vertical="top"/>
    </xf>
    <xf numFmtId="0" fontId="3" fillId="6" borderId="0" xfId="0" applyFont="1" applyFill="1"/>
    <xf numFmtId="0" fontId="4" fillId="6" borderId="0" xfId="2" applyFont="1" applyFill="1" applyAlignment="1">
      <alignment vertical="top"/>
    </xf>
    <xf numFmtId="0" fontId="16" fillId="6" borderId="0" xfId="0" applyFont="1" applyFill="1" applyAlignment="1">
      <alignment horizontal="left" vertical="center"/>
    </xf>
    <xf numFmtId="3" fontId="16" fillId="6" borderId="0" xfId="0" applyNumberFormat="1" applyFont="1" applyFill="1" applyAlignment="1">
      <alignment vertical="center"/>
    </xf>
    <xf numFmtId="0" fontId="26" fillId="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6" borderId="0" xfId="2" applyFont="1" applyFill="1" applyAlignment="1">
      <alignment horizontal="center" vertical="center"/>
    </xf>
    <xf numFmtId="0" fontId="6" fillId="7" borderId="0" xfId="2" applyFont="1" applyFill="1" applyAlignment="1">
      <alignment horizontal="center" vertical="top" wrapText="1"/>
    </xf>
    <xf numFmtId="0" fontId="29" fillId="3" borderId="0" xfId="0" applyFont="1" applyFill="1"/>
    <xf numFmtId="0" fontId="8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vertical="top" wrapText="1"/>
    </xf>
    <xf numFmtId="4" fontId="6" fillId="7" borderId="0" xfId="2" applyNumberFormat="1" applyFont="1" applyFill="1" applyAlignment="1">
      <alignment horizontal="center" vertical="top"/>
    </xf>
    <xf numFmtId="0" fontId="11" fillId="3" borderId="0" xfId="2" applyFont="1" applyFill="1" applyAlignment="1">
      <alignment horizontal="right" textRotation="90"/>
    </xf>
    <xf numFmtId="0" fontId="11" fillId="3" borderId="0" xfId="2" applyFont="1" applyFill="1" applyAlignment="1">
      <alignment horizontal="center" textRotation="90"/>
    </xf>
    <xf numFmtId="0" fontId="11" fillId="9" borderId="9" xfId="2" applyFont="1" applyFill="1" applyBorder="1" applyAlignment="1">
      <alignment horizontal="center" vertical="center" wrapText="1"/>
    </xf>
    <xf numFmtId="3" fontId="4" fillId="0" borderId="8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vertical="center" wrapText="1"/>
      <protection locked="0"/>
    </xf>
    <xf numFmtId="4" fontId="4" fillId="0" borderId="8" xfId="2" applyNumberFormat="1" applyFont="1" applyBorder="1" applyAlignment="1" applyProtection="1">
      <alignment horizontal="center" vertical="center"/>
      <protection locked="0"/>
    </xf>
    <xf numFmtId="44" fontId="4" fillId="0" borderId="19" xfId="1" applyFont="1" applyFill="1" applyBorder="1" applyAlignment="1" applyProtection="1">
      <alignment horizontal="center" vertical="center"/>
      <protection locked="0"/>
    </xf>
    <xf numFmtId="44" fontId="15" fillId="4" borderId="20" xfId="1" applyFont="1" applyFill="1" applyBorder="1" applyAlignment="1">
      <alignment vertical="top"/>
    </xf>
    <xf numFmtId="44" fontId="15" fillId="4" borderId="19" xfId="1" applyFont="1" applyFill="1" applyBorder="1" applyAlignment="1">
      <alignment vertical="top"/>
    </xf>
    <xf numFmtId="3" fontId="4" fillId="8" borderId="9" xfId="2" applyNumberFormat="1" applyFont="1" applyFill="1" applyBorder="1" applyAlignment="1">
      <alignment horizontal="center" vertical="center" wrapText="1"/>
    </xf>
    <xf numFmtId="0" fontId="30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wrapText="1"/>
    </xf>
    <xf numFmtId="4" fontId="6" fillId="7" borderId="0" xfId="2" applyNumberFormat="1" applyFont="1" applyFill="1" applyAlignment="1">
      <alignment horizontal="center"/>
    </xf>
    <xf numFmtId="3" fontId="4" fillId="0" borderId="8" xfId="2" applyNumberFormat="1" applyFont="1" applyBorder="1" applyAlignment="1" applyProtection="1">
      <alignment vertical="center" wrapText="1"/>
      <protection locked="0"/>
    </xf>
    <xf numFmtId="167" fontId="4" fillId="3" borderId="0" xfId="2" applyNumberFormat="1" applyFont="1" applyFill="1" applyAlignment="1">
      <alignment vertical="top"/>
    </xf>
    <xf numFmtId="3" fontId="4" fillId="0" borderId="9" xfId="2" applyNumberFormat="1" applyFont="1" applyBorder="1" applyAlignment="1" applyProtection="1">
      <alignment horizontal="center" vertical="center" wrapText="1"/>
      <protection locked="0"/>
    </xf>
    <xf numFmtId="0" fontId="4" fillId="6" borderId="0" xfId="2" applyFont="1" applyFill="1" applyAlignment="1">
      <alignment vertical="center"/>
    </xf>
    <xf numFmtId="3" fontId="4" fillId="0" borderId="13" xfId="2" applyNumberFormat="1" applyFont="1" applyBorder="1" applyAlignment="1" applyProtection="1">
      <alignment vertical="center" wrapText="1"/>
      <protection locked="0"/>
    </xf>
    <xf numFmtId="3" fontId="4" fillId="0" borderId="14" xfId="2" applyNumberFormat="1" applyFont="1" applyBorder="1" applyAlignment="1" applyProtection="1">
      <alignment vertical="center" wrapText="1"/>
      <protection locked="0"/>
    </xf>
    <xf numFmtId="4" fontId="4" fillId="0" borderId="13" xfId="2" applyNumberFormat="1" applyFont="1" applyBorder="1" applyAlignment="1" applyProtection="1">
      <alignment horizontal="center" vertical="center"/>
      <protection locked="0"/>
    </xf>
    <xf numFmtId="44" fontId="4" fillId="0" borderId="14" xfId="1" applyFont="1" applyFill="1" applyBorder="1" applyAlignment="1" applyProtection="1">
      <alignment horizontal="center" vertical="center"/>
      <protection locked="0"/>
    </xf>
    <xf numFmtId="44" fontId="15" fillId="4" borderId="22" xfId="1" applyFont="1" applyFill="1" applyBorder="1" applyAlignment="1">
      <alignment vertical="top"/>
    </xf>
    <xf numFmtId="44" fontId="15" fillId="4" borderId="14" xfId="1" applyFont="1" applyFill="1" applyBorder="1" applyAlignment="1">
      <alignment vertical="top"/>
    </xf>
    <xf numFmtId="3" fontId="4" fillId="0" borderId="15" xfId="2" applyNumberFormat="1" applyFont="1" applyBorder="1" applyAlignment="1" applyProtection="1">
      <alignment horizontal="center" vertical="center" wrapText="1"/>
      <protection locked="0"/>
    </xf>
    <xf numFmtId="44" fontId="4" fillId="0" borderId="24" xfId="1" applyFont="1" applyFill="1" applyBorder="1" applyAlignment="1" applyProtection="1">
      <alignment vertical="center"/>
      <protection locked="0"/>
    </xf>
    <xf numFmtId="44" fontId="4" fillId="0" borderId="33" xfId="1" applyFont="1" applyFill="1" applyBorder="1" applyAlignment="1" applyProtection="1">
      <alignment vertical="center"/>
      <protection locked="0"/>
    </xf>
    <xf numFmtId="44" fontId="4" fillId="0" borderId="14" xfId="1" applyFont="1" applyFill="1" applyBorder="1" applyAlignment="1" applyProtection="1">
      <alignment vertical="center"/>
      <protection locked="0"/>
    </xf>
    <xf numFmtId="4" fontId="20" fillId="3" borderId="0" xfId="2" applyNumberFormat="1" applyFont="1" applyFill="1" applyAlignment="1">
      <alignment vertical="center"/>
    </xf>
    <xf numFmtId="44" fontId="4" fillId="3" borderId="24" xfId="1" applyFont="1" applyFill="1" applyBorder="1" applyAlignment="1" applyProtection="1">
      <alignment vertical="top"/>
      <protection locked="0"/>
    </xf>
    <xf numFmtId="44" fontId="4" fillId="0" borderId="19" xfId="1" applyFont="1" applyFill="1" applyBorder="1" applyAlignment="1" applyProtection="1">
      <alignment vertical="center"/>
      <protection locked="0"/>
    </xf>
    <xf numFmtId="44" fontId="4" fillId="3" borderId="19" xfId="1" applyFont="1" applyFill="1" applyBorder="1" applyAlignment="1" applyProtection="1">
      <alignment vertical="center"/>
    </xf>
    <xf numFmtId="0" fontId="17" fillId="7" borderId="0" xfId="2" applyFont="1" applyFill="1" applyAlignment="1">
      <alignment vertical="top"/>
    </xf>
    <xf numFmtId="0" fontId="29" fillId="3" borderId="4" xfId="0" applyFont="1" applyFill="1" applyBorder="1"/>
    <xf numFmtId="0" fontId="29" fillId="3" borderId="7" xfId="0" applyFont="1" applyFill="1" applyBorder="1"/>
    <xf numFmtId="0" fontId="29" fillId="6" borderId="0" xfId="0" applyFont="1" applyFill="1"/>
    <xf numFmtId="0" fontId="21" fillId="6" borderId="0" xfId="2" applyFont="1" applyFill="1" applyAlignment="1">
      <alignment vertical="top"/>
    </xf>
    <xf numFmtId="0" fontId="21" fillId="3" borderId="7" xfId="2" applyFont="1" applyFill="1" applyBorder="1" applyAlignment="1">
      <alignment vertical="top"/>
    </xf>
    <xf numFmtId="0" fontId="21" fillId="2" borderId="0" xfId="2" applyFont="1" applyFill="1" applyAlignment="1">
      <alignment vertical="top"/>
    </xf>
    <xf numFmtId="0" fontId="39" fillId="3" borderId="7" xfId="0" applyFont="1" applyFill="1" applyBorder="1" applyAlignment="1">
      <alignment horizontal="left"/>
    </xf>
    <xf numFmtId="0" fontId="21" fillId="6" borderId="0" xfId="2" applyFont="1" applyFill="1" applyAlignment="1">
      <alignment vertical="center"/>
    </xf>
    <xf numFmtId="0" fontId="21" fillId="3" borderId="7" xfId="2" applyFont="1" applyFill="1" applyBorder="1" applyAlignment="1">
      <alignment vertical="center"/>
    </xf>
    <xf numFmtId="0" fontId="21" fillId="2" borderId="0" xfId="2" applyFont="1" applyFill="1" applyAlignment="1">
      <alignment vertical="center"/>
    </xf>
    <xf numFmtId="44" fontId="4" fillId="0" borderId="24" xfId="1" applyFont="1" applyFill="1" applyBorder="1" applyAlignment="1" applyProtection="1">
      <alignment vertical="top"/>
      <protection locked="0"/>
    </xf>
    <xf numFmtId="44" fontId="4" fillId="0" borderId="33" xfId="1" applyFont="1" applyFill="1" applyBorder="1" applyAlignment="1" applyProtection="1">
      <alignment vertical="top"/>
      <protection locked="0"/>
    </xf>
    <xf numFmtId="44" fontId="4" fillId="0" borderId="14" xfId="1" applyFont="1" applyFill="1" applyBorder="1" applyAlignment="1" applyProtection="1">
      <alignment vertical="top"/>
      <protection locked="0"/>
    </xf>
    <xf numFmtId="44" fontId="4" fillId="0" borderId="19" xfId="1" applyFont="1" applyFill="1" applyBorder="1" applyAlignment="1" applyProtection="1">
      <alignment vertical="top"/>
      <protection locked="0"/>
    </xf>
    <xf numFmtId="44" fontId="4" fillId="3" borderId="19" xfId="1" applyFont="1" applyFill="1" applyBorder="1" applyAlignment="1" applyProtection="1">
      <alignment vertical="top"/>
    </xf>
    <xf numFmtId="0" fontId="0" fillId="0" borderId="0" xfId="0" applyFill="1"/>
    <xf numFmtId="0" fontId="37" fillId="11" borderId="0" xfId="0" applyFont="1" applyFill="1"/>
    <xf numFmtId="0" fontId="38" fillId="6" borderId="0" xfId="2" applyFont="1" applyFill="1" applyAlignment="1">
      <alignment vertical="top"/>
    </xf>
    <xf numFmtId="3" fontId="10" fillId="4" borderId="9" xfId="2" applyNumberFormat="1" applyFont="1" applyFill="1" applyBorder="1" applyAlignment="1">
      <alignment horizontal="left" vertical="center" wrapText="1"/>
    </xf>
    <xf numFmtId="44" fontId="11" fillId="3" borderId="0" xfId="2" applyNumberFormat="1" applyFont="1" applyFill="1" applyAlignment="1">
      <alignment horizontal="center" textRotation="90"/>
    </xf>
    <xf numFmtId="44" fontId="18" fillId="4" borderId="16" xfId="2" applyNumberFormat="1" applyFont="1" applyFill="1" applyBorder="1" applyAlignment="1">
      <alignment horizontal="center" textRotation="90"/>
    </xf>
    <xf numFmtId="44" fontId="6" fillId="7" borderId="18" xfId="2" applyNumberFormat="1" applyFont="1" applyFill="1" applyBorder="1" applyAlignment="1">
      <alignment horizontal="center"/>
    </xf>
    <xf numFmtId="0" fontId="40" fillId="5" borderId="10" xfId="0" applyFont="1" applyFill="1" applyBorder="1" applyAlignment="1">
      <alignment vertical="center"/>
    </xf>
    <xf numFmtId="0" fontId="40" fillId="5" borderId="11" xfId="0" applyFont="1" applyFill="1" applyBorder="1" applyAlignment="1">
      <alignment vertical="center"/>
    </xf>
    <xf numFmtId="0" fontId="41" fillId="8" borderId="0" xfId="0" applyFont="1" applyFill="1"/>
    <xf numFmtId="0" fontId="23" fillId="8" borderId="36" xfId="0" applyFont="1" applyFill="1" applyBorder="1" applyAlignment="1">
      <alignment horizontal="left" vertical="center"/>
    </xf>
    <xf numFmtId="44" fontId="23" fillId="8" borderId="44" xfId="1" applyFont="1" applyFill="1" applyBorder="1" applyAlignment="1">
      <alignment horizontal="left" vertical="center"/>
    </xf>
    <xf numFmtId="0" fontId="23" fillId="8" borderId="45" xfId="0" applyFont="1" applyFill="1" applyBorder="1" applyAlignment="1">
      <alignment horizontal="left" vertical="center"/>
    </xf>
    <xf numFmtId="44" fontId="23" fillId="8" borderId="46" xfId="1" applyFont="1" applyFill="1" applyBorder="1" applyAlignment="1">
      <alignment horizontal="left" vertical="center"/>
    </xf>
    <xf numFmtId="0" fontId="23" fillId="8" borderId="42" xfId="0" applyFont="1" applyFill="1" applyBorder="1" applyAlignment="1">
      <alignment horizontal="left" vertical="center"/>
    </xf>
    <xf numFmtId="44" fontId="23" fillId="8" borderId="43" xfId="1" applyFont="1" applyFill="1" applyBorder="1" applyAlignment="1">
      <alignment horizontal="left" vertical="center"/>
    </xf>
    <xf numFmtId="0" fontId="23" fillId="6" borderId="35" xfId="0" applyFont="1" applyFill="1" applyBorder="1" applyAlignment="1">
      <alignment horizontal="left" vertical="center"/>
    </xf>
    <xf numFmtId="44" fontId="23" fillId="6" borderId="37" xfId="0" applyNumberFormat="1" applyFont="1" applyFill="1" applyBorder="1" applyAlignment="1">
      <alignment horizontal="left" vertical="center"/>
    </xf>
    <xf numFmtId="0" fontId="33" fillId="8" borderId="0" xfId="0" applyFont="1" applyFill="1" applyAlignment="1" applyProtection="1">
      <alignment horizontal="left"/>
      <protection hidden="1"/>
    </xf>
    <xf numFmtId="44" fontId="4" fillId="0" borderId="21" xfId="1" applyNumberFormat="1" applyFont="1" applyFill="1" applyBorder="1" applyAlignment="1" applyProtection="1">
      <alignment horizontal="center" vertical="center"/>
      <protection locked="0"/>
    </xf>
    <xf numFmtId="44" fontId="4" fillId="0" borderId="33" xfId="1" applyNumberFormat="1" applyFont="1" applyFill="1" applyBorder="1" applyAlignment="1" applyProtection="1">
      <alignment horizontal="center" vertical="center"/>
      <protection locked="0"/>
    </xf>
    <xf numFmtId="44" fontId="15" fillId="4" borderId="33" xfId="1" applyNumberFormat="1" applyFont="1" applyFill="1" applyBorder="1" applyAlignment="1">
      <alignment vertical="top"/>
    </xf>
    <xf numFmtId="168" fontId="13" fillId="4" borderId="13" xfId="3" applyNumberFormat="1" applyFont="1" applyFill="1" applyBorder="1" applyAlignment="1" applyProtection="1">
      <alignment horizontal="right"/>
      <protection hidden="1"/>
    </xf>
    <xf numFmtId="166" fontId="13" fillId="4" borderId="14" xfId="1" applyNumberFormat="1" applyFont="1" applyFill="1" applyBorder="1" applyAlignment="1" applyProtection="1">
      <alignment horizontal="right"/>
      <protection hidden="1"/>
    </xf>
    <xf numFmtId="166" fontId="13" fillId="4" borderId="22" xfId="1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6" fontId="13" fillId="4" borderId="13" xfId="1" applyNumberFormat="1" applyFont="1" applyFill="1" applyBorder="1" applyAlignment="1" applyProtection="1">
      <alignment horizontal="right"/>
      <protection hidden="1"/>
    </xf>
    <xf numFmtId="168" fontId="19" fillId="3" borderId="1" xfId="0" applyNumberFormat="1" applyFont="1" applyFill="1" applyBorder="1" applyAlignment="1" applyProtection="1">
      <alignment horizontal="right" textRotation="90"/>
      <protection hidden="1"/>
    </xf>
    <xf numFmtId="166" fontId="19" fillId="3" borderId="2" xfId="0" applyNumberFormat="1" applyFont="1" applyFill="1" applyBorder="1" applyAlignment="1" applyProtection="1">
      <alignment horizontal="right" textRotation="90"/>
      <protection hidden="1"/>
    </xf>
    <xf numFmtId="166" fontId="19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19" fillId="3" borderId="1" xfId="0" applyNumberFormat="1" applyFont="1" applyFill="1" applyBorder="1" applyAlignment="1" applyProtection="1">
      <alignment horizontal="center" textRotation="90"/>
      <protection hidden="1"/>
    </xf>
    <xf numFmtId="168" fontId="10" fillId="4" borderId="1" xfId="2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0" fontId="21" fillId="3" borderId="0" xfId="0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8" fontId="27" fillId="4" borderId="4" xfId="3" applyNumberFormat="1" applyFont="1" applyFill="1" applyBorder="1" applyAlignment="1" applyProtection="1">
      <alignment horizontal="right"/>
      <protection hidden="1"/>
    </xf>
    <xf numFmtId="166" fontId="27" fillId="4" borderId="0" xfId="1" applyNumberFormat="1" applyFont="1" applyFill="1" applyBorder="1" applyAlignment="1" applyProtection="1">
      <alignment horizontal="right"/>
      <protection hidden="1"/>
    </xf>
    <xf numFmtId="166" fontId="27" fillId="4" borderId="16" xfId="1" applyNumberFormat="1" applyFont="1" applyFill="1" applyBorder="1" applyAlignment="1" applyProtection="1">
      <alignment horizontal="right"/>
      <protection hidden="1"/>
    </xf>
    <xf numFmtId="166" fontId="27" fillId="4" borderId="4" xfId="1" applyNumberFormat="1" applyFont="1" applyFill="1" applyBorder="1" applyAlignment="1" applyProtection="1">
      <alignment horizontal="right"/>
      <protection hidden="1"/>
    </xf>
    <xf numFmtId="168" fontId="13" fillId="4" borderId="4" xfId="3" applyNumberFormat="1" applyFont="1" applyFill="1" applyBorder="1" applyAlignment="1" applyProtection="1">
      <alignment horizontal="right"/>
      <protection hidden="1"/>
    </xf>
    <xf numFmtId="166" fontId="13" fillId="4" borderId="0" xfId="3" applyNumberFormat="1" applyFont="1" applyFill="1" applyBorder="1" applyAlignment="1" applyProtection="1">
      <alignment horizontal="right"/>
      <protection hidden="1"/>
    </xf>
    <xf numFmtId="166" fontId="13" fillId="4" borderId="16" xfId="3" applyNumberFormat="1" applyFont="1" applyFill="1" applyBorder="1" applyAlignment="1" applyProtection="1">
      <alignment horizontal="right"/>
      <protection hidden="1"/>
    </xf>
    <xf numFmtId="166" fontId="13" fillId="4" borderId="4" xfId="1" applyNumberFormat="1" applyFont="1" applyFill="1" applyBorder="1" applyAlignment="1" applyProtection="1">
      <alignment horizontal="right"/>
      <protection hidden="1"/>
    </xf>
    <xf numFmtId="168" fontId="23" fillId="4" borderId="1" xfId="0" applyNumberFormat="1" applyFont="1" applyFill="1" applyBorder="1" applyAlignment="1" applyProtection="1">
      <alignment horizontal="right"/>
      <protection hidden="1"/>
    </xf>
    <xf numFmtId="166" fontId="13" fillId="4" borderId="2" xfId="3" applyNumberFormat="1" applyFont="1" applyFill="1" applyBorder="1" applyAlignment="1" applyProtection="1">
      <alignment horizontal="right"/>
      <protection hidden="1"/>
    </xf>
    <xf numFmtId="166" fontId="13" fillId="4" borderId="18" xfId="3" applyNumberFormat="1" applyFont="1" applyFill="1" applyBorder="1" applyAlignment="1" applyProtection="1">
      <alignment horizontal="right"/>
      <protection hidden="1"/>
    </xf>
    <xf numFmtId="168" fontId="13" fillId="4" borderId="1" xfId="3" applyNumberFormat="1" applyFont="1" applyFill="1" applyBorder="1" applyAlignment="1" applyProtection="1">
      <alignment horizontal="right"/>
      <protection hidden="1"/>
    </xf>
    <xf numFmtId="166" fontId="13" fillId="4" borderId="1" xfId="1" applyNumberFormat="1" applyFont="1" applyFill="1" applyBorder="1" applyAlignment="1" applyProtection="1">
      <alignment horizontal="right"/>
      <protection hidden="1"/>
    </xf>
    <xf numFmtId="166" fontId="13" fillId="4" borderId="0" xfId="1" applyNumberFormat="1" applyFont="1" applyFill="1" applyBorder="1" applyAlignment="1" applyProtection="1">
      <alignment horizontal="right"/>
      <protection hidden="1"/>
    </xf>
    <xf numFmtId="166" fontId="13" fillId="4" borderId="16" xfId="1" applyNumberFormat="1" applyFont="1" applyFill="1" applyBorder="1" applyAlignment="1" applyProtection="1">
      <alignment horizontal="right"/>
      <protection hidden="1"/>
    </xf>
    <xf numFmtId="165" fontId="13" fillId="4" borderId="4" xfId="3" applyFont="1" applyFill="1" applyBorder="1" applyAlignment="1" applyProtection="1">
      <alignment horizontal="right"/>
      <protection hidden="1"/>
    </xf>
    <xf numFmtId="0" fontId="22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3" fillId="4" borderId="24" xfId="1" applyNumberFormat="1" applyFont="1" applyFill="1" applyBorder="1" applyAlignment="1" applyProtection="1">
      <alignment vertical="top"/>
      <protection hidden="1"/>
    </xf>
    <xf numFmtId="0" fontId="28" fillId="3" borderId="0" xfId="2" applyFont="1" applyFill="1" applyBorder="1" applyAlignment="1" applyProtection="1">
      <alignment vertical="top"/>
      <protection hidden="1"/>
    </xf>
    <xf numFmtId="0" fontId="28" fillId="4" borderId="23" xfId="2" applyFont="1" applyFill="1" applyBorder="1" applyAlignment="1" applyProtection="1">
      <alignment vertical="top"/>
      <protection hidden="1"/>
    </xf>
    <xf numFmtId="166" fontId="28" fillId="4" borderId="24" xfId="2" applyNumberFormat="1" applyFont="1" applyFill="1" applyBorder="1" applyAlignment="1" applyProtection="1">
      <alignment vertical="top"/>
      <protection hidden="1"/>
    </xf>
    <xf numFmtId="166" fontId="27" fillId="4" borderId="24" xfId="2" applyNumberFormat="1" applyFont="1" applyFill="1" applyBorder="1" applyAlignment="1" applyProtection="1">
      <alignment vertical="top"/>
      <protection hidden="1"/>
    </xf>
    <xf numFmtId="165" fontId="21" fillId="4" borderId="19" xfId="3" applyFont="1" applyFill="1" applyBorder="1" applyProtection="1">
      <protection hidden="1"/>
    </xf>
    <xf numFmtId="166" fontId="21" fillId="4" borderId="19" xfId="3" applyNumberFormat="1" applyFont="1" applyFill="1" applyBorder="1" applyProtection="1">
      <protection hidden="1"/>
    </xf>
    <xf numFmtId="166" fontId="13" fillId="4" borderId="19" xfId="1" applyNumberFormat="1" applyFont="1" applyFill="1" applyBorder="1" applyProtection="1">
      <protection hidden="1"/>
    </xf>
    <xf numFmtId="0" fontId="28" fillId="3" borderId="0" xfId="0" applyFont="1" applyFill="1" applyBorder="1" applyProtection="1">
      <protection hidden="1"/>
    </xf>
    <xf numFmtId="165" fontId="28" fillId="4" borderId="8" xfId="3" applyFont="1" applyFill="1" applyBorder="1" applyProtection="1">
      <protection hidden="1"/>
    </xf>
    <xf numFmtId="166" fontId="28" fillId="4" borderId="19" xfId="3" applyNumberFormat="1" applyFont="1" applyFill="1" applyBorder="1" applyProtection="1">
      <protection hidden="1"/>
    </xf>
    <xf numFmtId="166" fontId="27" fillId="4" borderId="19" xfId="2" applyNumberFormat="1" applyFont="1" applyFill="1" applyBorder="1" applyAlignment="1" applyProtection="1">
      <alignment vertical="top"/>
      <protection hidden="1"/>
    </xf>
    <xf numFmtId="165" fontId="21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0" fontId="4" fillId="3" borderId="0" xfId="2" applyFont="1" applyFill="1" applyAlignment="1" applyProtection="1">
      <alignment vertical="top"/>
      <protection hidden="1"/>
    </xf>
    <xf numFmtId="164" fontId="4" fillId="3" borderId="8" xfId="2" applyNumberFormat="1" applyFont="1" applyFill="1" applyBorder="1" applyAlignment="1" applyProtection="1">
      <alignment vertical="top"/>
      <protection hidden="1"/>
    </xf>
    <xf numFmtId="166" fontId="4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4" fontId="4" fillId="4" borderId="8" xfId="2" applyNumberFormat="1" applyFont="1" applyFill="1" applyBorder="1" applyAlignment="1" applyProtection="1">
      <alignment vertical="top"/>
      <protection hidden="1"/>
    </xf>
    <xf numFmtId="166" fontId="4" fillId="4" borderId="0" xfId="2" applyNumberFormat="1" applyFont="1" applyFill="1" applyAlignment="1" applyProtection="1">
      <alignment vertical="top"/>
      <protection hidden="1"/>
    </xf>
    <xf numFmtId="0" fontId="10" fillId="7" borderId="1" xfId="2" applyFont="1" applyFill="1" applyBorder="1" applyAlignment="1" applyProtection="1">
      <alignment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3" fillId="4" borderId="33" xfId="1" applyNumberFormat="1" applyFont="1" applyFill="1" applyBorder="1" applyProtection="1">
      <protection hidden="1"/>
    </xf>
    <xf numFmtId="0" fontId="28" fillId="3" borderId="16" xfId="2" applyFont="1" applyFill="1" applyBorder="1" applyAlignment="1" applyProtection="1">
      <alignment vertical="top"/>
      <protection hidden="1"/>
    </xf>
    <xf numFmtId="0" fontId="28" fillId="4" borderId="31" xfId="2" applyFont="1" applyFill="1" applyBorder="1" applyAlignment="1" applyProtection="1">
      <alignment vertical="top"/>
      <protection hidden="1"/>
    </xf>
    <xf numFmtId="166" fontId="28" fillId="4" borderId="33" xfId="2" applyNumberFormat="1" applyFont="1" applyFill="1" applyBorder="1" applyAlignment="1" applyProtection="1">
      <alignment vertical="top"/>
      <protection hidden="1"/>
    </xf>
    <xf numFmtId="44" fontId="6" fillId="7" borderId="0" xfId="2" applyNumberFormat="1" applyFont="1" applyFill="1" applyAlignment="1">
      <alignment horizontal="center"/>
    </xf>
    <xf numFmtId="44" fontId="4" fillId="3" borderId="0" xfId="2" applyNumberFormat="1" applyFont="1" applyFill="1" applyAlignment="1">
      <alignment vertical="top"/>
    </xf>
    <xf numFmtId="44" fontId="6" fillId="7" borderId="2" xfId="2" applyNumberFormat="1" applyFont="1" applyFill="1" applyBorder="1" applyAlignment="1">
      <alignment horizontal="center"/>
    </xf>
    <xf numFmtId="166" fontId="10" fillId="7" borderId="16" xfId="1" applyNumberFormat="1" applyFont="1" applyFill="1" applyBorder="1" applyAlignment="1" applyProtection="1">
      <alignment horizontal="right"/>
      <protection hidden="1"/>
    </xf>
    <xf numFmtId="166" fontId="20" fillId="7" borderId="16" xfId="0" applyNumberFormat="1" applyFont="1" applyFill="1" applyBorder="1" applyAlignment="1" applyProtection="1">
      <alignment horizontal="center" textRotation="90"/>
      <protection hidden="1"/>
    </xf>
    <xf numFmtId="166" fontId="13" fillId="7" borderId="16" xfId="1" applyNumberFormat="1" applyFont="1" applyFill="1" applyBorder="1" applyAlignment="1" applyProtection="1">
      <alignment horizontal="right"/>
      <protection hidden="1"/>
    </xf>
    <xf numFmtId="166" fontId="10" fillId="7" borderId="18" xfId="1" applyNumberFormat="1" applyFont="1" applyFill="1" applyBorder="1" applyAlignment="1" applyProtection="1">
      <alignment horizontal="right"/>
      <protection hidden="1"/>
    </xf>
    <xf numFmtId="166" fontId="10" fillId="7" borderId="22" xfId="1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Protection="1">
      <protection hidden="1"/>
    </xf>
    <xf numFmtId="0" fontId="21" fillId="3" borderId="0" xfId="0" applyFont="1" applyFill="1" applyAlignment="1" applyProtection="1">
      <alignment horizontal="right"/>
      <protection hidden="1"/>
    </xf>
    <xf numFmtId="0" fontId="28" fillId="3" borderId="0" xfId="0" applyFont="1" applyFill="1" applyAlignment="1" applyProtection="1">
      <alignment horizontal="right"/>
      <protection hidden="1"/>
    </xf>
    <xf numFmtId="0" fontId="28" fillId="3" borderId="0" xfId="2" applyFont="1" applyFill="1" applyAlignment="1" applyProtection="1">
      <alignment vertical="top"/>
      <protection hidden="1"/>
    </xf>
    <xf numFmtId="0" fontId="28" fillId="3" borderId="0" xfId="0" applyFont="1" applyFill="1" applyProtection="1">
      <protection hidden="1"/>
    </xf>
    <xf numFmtId="0" fontId="34" fillId="3" borderId="0" xfId="0" applyFont="1" applyFill="1" applyProtection="1">
      <protection hidden="1"/>
    </xf>
    <xf numFmtId="3" fontId="10" fillId="4" borderId="9" xfId="2" applyNumberFormat="1" applyFont="1" applyFill="1" applyBorder="1" applyAlignment="1" applyProtection="1">
      <alignment horizontal="center" vertical="top"/>
      <protection hidden="1"/>
    </xf>
    <xf numFmtId="3" fontId="10" fillId="4" borderId="25" xfId="2" applyNumberFormat="1" applyFont="1" applyFill="1" applyBorder="1" applyAlignment="1" applyProtection="1">
      <alignment horizontal="center" vertical="top"/>
      <protection hidden="1"/>
    </xf>
    <xf numFmtId="3" fontId="10" fillId="4" borderId="15" xfId="2" applyNumberFormat="1" applyFont="1" applyFill="1" applyBorder="1" applyAlignment="1" applyProtection="1">
      <alignment horizontal="center" vertical="top"/>
      <protection hidden="1"/>
    </xf>
    <xf numFmtId="0" fontId="23" fillId="0" borderId="9" xfId="2" applyFont="1" applyFill="1" applyBorder="1" applyAlignment="1" applyProtection="1">
      <alignment horizontal="left" vertical="center" wrapText="1"/>
      <protection locked="0"/>
    </xf>
    <xf numFmtId="0" fontId="23" fillId="0" borderId="9" xfId="2" applyFont="1" applyBorder="1" applyAlignment="1" applyProtection="1">
      <alignment horizontal="left" vertical="center" wrapText="1"/>
      <protection locked="0"/>
    </xf>
    <xf numFmtId="0" fontId="17" fillId="5" borderId="17" xfId="0" applyFont="1" applyFill="1" applyBorder="1" applyAlignment="1" applyProtection="1">
      <alignment vertical="center"/>
      <protection hidden="1"/>
    </xf>
    <xf numFmtId="0" fontId="17" fillId="5" borderId="17" xfId="0" applyFont="1" applyFill="1" applyBorder="1" applyAlignment="1" applyProtection="1">
      <alignment horizontal="center" vertical="center" wrapText="1"/>
      <protection hidden="1"/>
    </xf>
    <xf numFmtId="0" fontId="3" fillId="3" borderId="17" xfId="0" applyFont="1" applyFill="1" applyBorder="1" applyProtection="1">
      <protection hidden="1"/>
    </xf>
    <xf numFmtId="0" fontId="19" fillId="3" borderId="10" xfId="0" applyFont="1" applyFill="1" applyBorder="1" applyAlignment="1" applyProtection="1">
      <alignment horizontal="right" textRotation="90"/>
      <protection hidden="1"/>
    </xf>
    <xf numFmtId="0" fontId="19" fillId="3" borderId="11" xfId="0" applyFont="1" applyFill="1" applyBorder="1" applyAlignment="1" applyProtection="1">
      <alignment horizontal="right" textRotation="90"/>
      <protection hidden="1"/>
    </xf>
    <xf numFmtId="0" fontId="19" fillId="3" borderId="17" xfId="0" applyFont="1" applyFill="1" applyBorder="1" applyAlignment="1" applyProtection="1">
      <alignment horizontal="center" textRotation="90"/>
      <protection hidden="1"/>
    </xf>
    <xf numFmtId="0" fontId="19" fillId="3" borderId="12" xfId="0" applyFont="1" applyFill="1" applyBorder="1" applyAlignment="1" applyProtection="1">
      <alignment horizontal="right" textRotation="90"/>
      <protection hidden="1"/>
    </xf>
    <xf numFmtId="0" fontId="19" fillId="3" borderId="10" xfId="0" applyFont="1" applyFill="1" applyBorder="1" applyAlignment="1" applyProtection="1">
      <alignment horizontal="center" textRotation="90"/>
      <protection hidden="1"/>
    </xf>
    <xf numFmtId="0" fontId="20" fillId="7" borderId="16" xfId="0" applyFont="1" applyFill="1" applyBorder="1" applyAlignment="1" applyProtection="1">
      <alignment horizontal="center" textRotation="90"/>
      <protection hidden="1"/>
    </xf>
    <xf numFmtId="0" fontId="10" fillId="7" borderId="18" xfId="2" applyFont="1" applyFill="1" applyBorder="1" applyAlignment="1" applyProtection="1">
      <alignment horizontal="left" vertical="top"/>
      <protection hidden="1"/>
    </xf>
    <xf numFmtId="165" fontId="14" fillId="4" borderId="1" xfId="3" applyFont="1" applyFill="1" applyBorder="1" applyProtection="1">
      <protection hidden="1"/>
    </xf>
    <xf numFmtId="165" fontId="14" fillId="4" borderId="2" xfId="3" applyFont="1" applyFill="1" applyBorder="1" applyProtection="1">
      <protection hidden="1"/>
    </xf>
    <xf numFmtId="165" fontId="14" fillId="4" borderId="18" xfId="3" applyFont="1" applyFill="1" applyBorder="1" applyProtection="1">
      <protection hidden="1"/>
    </xf>
    <xf numFmtId="0" fontId="21" fillId="3" borderId="0" xfId="0" applyFont="1" applyFill="1" applyBorder="1" applyProtection="1">
      <protection hidden="1"/>
    </xf>
    <xf numFmtId="165" fontId="14" fillId="4" borderId="4" xfId="3" applyFont="1" applyFill="1" applyBorder="1" applyProtection="1">
      <protection hidden="1"/>
    </xf>
    <xf numFmtId="165" fontId="14" fillId="4" borderId="0" xfId="3" applyFont="1" applyFill="1" applyBorder="1" applyProtection="1">
      <protection hidden="1"/>
    </xf>
    <xf numFmtId="44" fontId="14" fillId="4" borderId="1" xfId="1" applyNumberFormat="1" applyFont="1" applyFill="1" applyBorder="1" applyProtection="1">
      <protection hidden="1"/>
    </xf>
    <xf numFmtId="0" fontId="3" fillId="3" borderId="18" xfId="0" applyFont="1" applyFill="1" applyBorder="1" applyProtection="1">
      <protection hidden="1"/>
    </xf>
    <xf numFmtId="0" fontId="19" fillId="4" borderId="4" xfId="0" applyFont="1" applyFill="1" applyBorder="1" applyAlignment="1" applyProtection="1">
      <alignment horizontal="right" textRotation="90"/>
      <protection hidden="1"/>
    </xf>
    <xf numFmtId="0" fontId="19" fillId="4" borderId="0" xfId="0" applyFont="1" applyFill="1" applyBorder="1" applyAlignment="1" applyProtection="1">
      <alignment horizontal="right" textRotation="90"/>
      <protection hidden="1"/>
    </xf>
    <xf numFmtId="0" fontId="19" fillId="4" borderId="16" xfId="0" applyFont="1" applyFill="1" applyBorder="1" applyAlignment="1" applyProtection="1">
      <alignment horizontal="center" textRotation="90"/>
      <protection hidden="1"/>
    </xf>
    <xf numFmtId="166" fontId="19" fillId="4" borderId="0" xfId="0" applyNumberFormat="1" applyFont="1" applyFill="1" applyBorder="1" applyAlignment="1" applyProtection="1">
      <alignment horizontal="right" textRotation="90"/>
      <protection hidden="1"/>
    </xf>
    <xf numFmtId="0" fontId="18" fillId="3" borderId="34" xfId="2" applyFont="1" applyFill="1" applyBorder="1" applyAlignment="1" applyProtection="1">
      <alignment horizontal="left" vertical="center" wrapText="1"/>
      <protection hidden="1"/>
    </xf>
    <xf numFmtId="0" fontId="10" fillId="7" borderId="18" xfId="2" applyFont="1" applyFill="1" applyBorder="1" applyAlignment="1" applyProtection="1">
      <alignment vertical="top" wrapText="1"/>
      <protection hidden="1"/>
    </xf>
    <xf numFmtId="0" fontId="13" fillId="3" borderId="20" xfId="2" applyFont="1" applyFill="1" applyBorder="1" applyAlignment="1" applyProtection="1">
      <alignment horizontal="left" vertical="top"/>
      <protection hidden="1"/>
    </xf>
    <xf numFmtId="0" fontId="10" fillId="7" borderId="18" xfId="2" applyFont="1" applyFill="1" applyBorder="1" applyAlignment="1" applyProtection="1">
      <alignment vertical="top"/>
      <protection hidden="1"/>
    </xf>
    <xf numFmtId="0" fontId="13" fillId="3" borderId="20" xfId="2" applyFont="1" applyFill="1" applyBorder="1" applyAlignment="1" applyProtection="1">
      <alignment horizontal="left" vertical="center"/>
      <protection hidden="1"/>
    </xf>
    <xf numFmtId="0" fontId="18" fillId="3" borderId="26" xfId="2" applyFont="1" applyFill="1" applyBorder="1" applyAlignment="1" applyProtection="1">
      <alignment horizontal="left" vertical="center"/>
      <protection hidden="1"/>
    </xf>
    <xf numFmtId="0" fontId="18" fillId="3" borderId="22" xfId="2" applyFont="1" applyFill="1" applyBorder="1" applyAlignment="1" applyProtection="1">
      <alignment horizontal="left" vertical="center"/>
      <protection hidden="1"/>
    </xf>
    <xf numFmtId="0" fontId="10" fillId="3" borderId="5" xfId="2" applyFont="1" applyFill="1" applyBorder="1" applyAlignment="1" applyProtection="1">
      <alignment vertical="top"/>
      <protection hidden="1"/>
    </xf>
    <xf numFmtId="0" fontId="11" fillId="3" borderId="23" xfId="2" applyFont="1" applyFill="1" applyBorder="1" applyAlignment="1" applyProtection="1">
      <alignment horizontal="left" vertical="center"/>
      <protection hidden="1"/>
    </xf>
    <xf numFmtId="0" fontId="11" fillId="3" borderId="8" xfId="2" applyFont="1" applyFill="1" applyBorder="1" applyAlignment="1" applyProtection="1">
      <alignment horizontal="left" vertical="center"/>
      <protection hidden="1"/>
    </xf>
    <xf numFmtId="0" fontId="11" fillId="3" borderId="8" xfId="2" applyFont="1" applyFill="1" applyBorder="1" applyAlignment="1" applyProtection="1">
      <alignment horizontal="left" vertical="top"/>
      <protection hidden="1"/>
    </xf>
    <xf numFmtId="0" fontId="11" fillId="3" borderId="31" xfId="2" applyFont="1" applyFill="1" applyBorder="1" applyAlignment="1" applyProtection="1">
      <alignment horizontal="left" vertical="top"/>
      <protection hidden="1"/>
    </xf>
    <xf numFmtId="0" fontId="4" fillId="8" borderId="0" xfId="2" applyFont="1" applyFill="1" applyBorder="1" applyAlignment="1" applyProtection="1">
      <alignment vertical="top"/>
      <protection hidden="1"/>
    </xf>
    <xf numFmtId="166" fontId="4" fillId="8" borderId="0" xfId="2" applyNumberFormat="1" applyFont="1" applyFill="1" applyBorder="1" applyAlignment="1" applyProtection="1">
      <alignment vertical="top"/>
      <protection hidden="1"/>
    </xf>
    <xf numFmtId="166" fontId="13" fillId="8" borderId="0" xfId="1" applyNumberFormat="1" applyFont="1" applyFill="1" applyBorder="1" applyProtection="1">
      <protection hidden="1"/>
    </xf>
    <xf numFmtId="166" fontId="27" fillId="8" borderId="0" xfId="1" applyNumberFormat="1" applyFont="1" applyFill="1" applyBorder="1" applyProtection="1">
      <protection hidden="1"/>
    </xf>
    <xf numFmtId="166" fontId="27" fillId="8" borderId="0" xfId="1" applyNumberFormat="1" applyFont="1" applyFill="1" applyBorder="1" applyAlignment="1" applyProtection="1">
      <alignment vertical="top"/>
      <protection hidden="1"/>
    </xf>
    <xf numFmtId="0" fontId="28" fillId="8" borderId="0" xfId="2" applyFont="1" applyFill="1" applyBorder="1" applyAlignment="1" applyProtection="1">
      <alignment vertical="top"/>
      <protection hidden="1"/>
    </xf>
    <xf numFmtId="166" fontId="27" fillId="8" borderId="0" xfId="3" applyNumberFormat="1" applyFont="1" applyFill="1" applyBorder="1" applyProtection="1">
      <protection hidden="1"/>
    </xf>
    <xf numFmtId="166" fontId="20" fillId="8" borderId="2" xfId="2" applyNumberFormat="1" applyFont="1" applyFill="1" applyBorder="1" applyAlignment="1" applyProtection="1">
      <alignment vertical="center"/>
      <protection hidden="1"/>
    </xf>
    <xf numFmtId="0" fontId="10" fillId="8" borderId="0" xfId="2" applyFont="1" applyFill="1" applyBorder="1" applyAlignment="1" applyProtection="1">
      <alignment vertical="top"/>
      <protection hidden="1"/>
    </xf>
    <xf numFmtId="3" fontId="4" fillId="8" borderId="0" xfId="2" applyNumberFormat="1" applyFont="1" applyFill="1" applyBorder="1" applyAlignment="1" applyProtection="1">
      <alignment vertical="top"/>
      <protection hidden="1"/>
    </xf>
    <xf numFmtId="164" fontId="4" fillId="8" borderId="0" xfId="2" applyNumberFormat="1" applyFont="1" applyFill="1" applyBorder="1" applyAlignment="1" applyProtection="1">
      <alignment vertical="top"/>
      <protection hidden="1"/>
    </xf>
    <xf numFmtId="166" fontId="25" fillId="8" borderId="0" xfId="2" applyNumberFormat="1" applyFont="1" applyFill="1" applyBorder="1" applyAlignment="1" applyProtection="1">
      <alignment vertical="top"/>
      <protection hidden="1"/>
    </xf>
    <xf numFmtId="0" fontId="3" fillId="8" borderId="0" xfId="0" applyFont="1" applyFill="1" applyBorder="1" applyProtection="1">
      <protection hidden="1"/>
    </xf>
    <xf numFmtId="165" fontId="21" fillId="8" borderId="0" xfId="3" applyFont="1" applyFill="1" applyBorder="1" applyProtection="1">
      <protection hidden="1"/>
    </xf>
    <xf numFmtId="166" fontId="21" fillId="8" borderId="0" xfId="3" applyNumberFormat="1" applyFont="1" applyFill="1" applyBorder="1" applyProtection="1">
      <protection hidden="1"/>
    </xf>
    <xf numFmtId="166" fontId="21" fillId="8" borderId="0" xfId="1" applyNumberFormat="1" applyFont="1" applyFill="1" applyBorder="1" applyProtection="1">
      <protection hidden="1"/>
    </xf>
    <xf numFmtId="0" fontId="21" fillId="8" borderId="0" xfId="0" applyFont="1" applyFill="1" applyBorder="1" applyProtection="1">
      <protection hidden="1"/>
    </xf>
    <xf numFmtId="166" fontId="35" fillId="8" borderId="0" xfId="3" applyNumberFormat="1" applyFont="1" applyFill="1" applyBorder="1" applyProtection="1">
      <protection hidden="1"/>
    </xf>
    <xf numFmtId="0" fontId="23" fillId="8" borderId="0" xfId="0" applyFont="1" applyFill="1" applyBorder="1" applyProtection="1">
      <protection hidden="1"/>
    </xf>
    <xf numFmtId="166" fontId="10" fillId="8" borderId="0" xfId="1" applyNumberFormat="1" applyFont="1" applyFill="1" applyBorder="1" applyAlignment="1" applyProtection="1">
      <alignment horizontal="right"/>
      <protection hidden="1"/>
    </xf>
    <xf numFmtId="0" fontId="20" fillId="8" borderId="0" xfId="2" applyFont="1" applyFill="1" applyBorder="1" applyAlignment="1" applyProtection="1">
      <alignment vertical="center"/>
      <protection hidden="1"/>
    </xf>
    <xf numFmtId="166" fontId="20" fillId="8" borderId="0" xfId="2" applyNumberFormat="1" applyFont="1" applyFill="1" applyBorder="1" applyAlignment="1" applyProtection="1">
      <alignment vertical="center"/>
      <protection hidden="1"/>
    </xf>
    <xf numFmtId="0" fontId="21" fillId="3" borderId="0" xfId="0" applyFont="1" applyFill="1" applyProtection="1">
      <protection hidden="1"/>
    </xf>
    <xf numFmtId="44" fontId="14" fillId="4" borderId="1" xfId="1" applyFont="1" applyFill="1" applyBorder="1" applyProtection="1">
      <protection hidden="1"/>
    </xf>
    <xf numFmtId="0" fontId="19" fillId="4" borderId="0" xfId="0" applyFont="1" applyFill="1" applyAlignment="1" applyProtection="1">
      <alignment horizontal="right" textRotation="90"/>
      <protection hidden="1"/>
    </xf>
    <xf numFmtId="166" fontId="19" fillId="4" borderId="0" xfId="0" applyNumberFormat="1" applyFont="1" applyFill="1" applyAlignment="1" applyProtection="1">
      <alignment horizontal="right" textRotation="90"/>
      <protection hidden="1"/>
    </xf>
    <xf numFmtId="0" fontId="11" fillId="8" borderId="0" xfId="2" applyFont="1" applyFill="1" applyAlignment="1" applyProtection="1">
      <alignment horizontal="left" vertical="center"/>
      <protection hidden="1"/>
    </xf>
    <xf numFmtId="0" fontId="4" fillId="8" borderId="0" xfId="2" applyFont="1" applyFill="1" applyAlignment="1" applyProtection="1">
      <alignment vertical="top"/>
      <protection hidden="1"/>
    </xf>
    <xf numFmtId="166" fontId="4" fillId="8" borderId="0" xfId="2" applyNumberFormat="1" applyFont="1" applyFill="1" applyAlignment="1" applyProtection="1">
      <alignment vertical="top"/>
      <protection hidden="1"/>
    </xf>
    <xf numFmtId="0" fontId="28" fillId="8" borderId="0" xfId="2" applyFont="1" applyFill="1" applyAlignment="1" applyProtection="1">
      <alignment vertical="top"/>
      <protection hidden="1"/>
    </xf>
    <xf numFmtId="166" fontId="28" fillId="8" borderId="0" xfId="2" applyNumberFormat="1" applyFont="1" applyFill="1" applyAlignment="1" applyProtection="1">
      <alignment vertical="top"/>
      <protection hidden="1"/>
    </xf>
    <xf numFmtId="166" fontId="27" fillId="8" borderId="0" xfId="2" applyNumberFormat="1" applyFont="1" applyFill="1" applyAlignment="1" applyProtection="1">
      <alignment vertical="top"/>
      <protection hidden="1"/>
    </xf>
    <xf numFmtId="0" fontId="17" fillId="7" borderId="0" xfId="2" applyFont="1" applyFill="1" applyAlignment="1" applyProtection="1">
      <alignment vertical="top"/>
      <protection hidden="1"/>
    </xf>
    <xf numFmtId="4" fontId="17" fillId="7" borderId="0" xfId="1" applyNumberFormat="1" applyFont="1" applyFill="1" applyBorder="1" applyAlignment="1" applyProtection="1">
      <alignment vertical="top"/>
      <protection hidden="1"/>
    </xf>
    <xf numFmtId="166" fontId="17" fillId="7" borderId="0" xfId="1" applyNumberFormat="1" applyFont="1" applyFill="1" applyBorder="1" applyAlignment="1" applyProtection="1">
      <alignment vertical="top"/>
      <protection hidden="1"/>
    </xf>
    <xf numFmtId="44" fontId="17" fillId="7" borderId="0" xfId="1" applyFont="1" applyFill="1" applyBorder="1" applyAlignment="1" applyProtection="1">
      <alignment vertical="top"/>
      <protection hidden="1"/>
    </xf>
    <xf numFmtId="4" fontId="17" fillId="7" borderId="0" xfId="1" applyNumberFormat="1" applyFont="1" applyFill="1" applyBorder="1" applyAlignment="1" applyProtection="1">
      <alignment horizontal="right" vertical="top"/>
      <protection hidden="1"/>
    </xf>
    <xf numFmtId="0" fontId="42" fillId="3" borderId="0" xfId="0" applyFont="1" applyFill="1" applyBorder="1"/>
    <xf numFmtId="0" fontId="42" fillId="3" borderId="0" xfId="0" applyFont="1" applyFill="1"/>
    <xf numFmtId="1" fontId="10" fillId="4" borderId="30" xfId="2" applyNumberFormat="1" applyFont="1" applyFill="1" applyBorder="1" applyAlignment="1" applyProtection="1">
      <alignment horizontal="center" vertical="top"/>
      <protection hidden="1"/>
    </xf>
    <xf numFmtId="3" fontId="10" fillId="4" borderId="30" xfId="2" applyNumberFormat="1" applyFont="1" applyFill="1" applyBorder="1" applyAlignment="1" applyProtection="1">
      <alignment horizontal="center" vertical="top"/>
      <protection hidden="1"/>
    </xf>
    <xf numFmtId="0" fontId="0" fillId="0" borderId="0" xfId="0" applyProtection="1">
      <protection hidden="1"/>
    </xf>
    <xf numFmtId="0" fontId="4" fillId="3" borderId="14" xfId="2" applyFont="1" applyFill="1" applyBorder="1" applyAlignment="1" applyProtection="1">
      <alignment vertical="top"/>
      <protection hidden="1"/>
    </xf>
    <xf numFmtId="0" fontId="3" fillId="3" borderId="14" xfId="0" applyFont="1" applyFill="1" applyBorder="1" applyProtection="1">
      <protection hidden="1"/>
    </xf>
    <xf numFmtId="0" fontId="11" fillId="3" borderId="8" xfId="2" applyFont="1" applyFill="1" applyBorder="1" applyAlignment="1">
      <alignment horizontal="left" vertical="center" wrapText="1"/>
    </xf>
    <xf numFmtId="3" fontId="15" fillId="4" borderId="9" xfId="2" applyNumberFormat="1" applyFont="1" applyFill="1" applyBorder="1" applyAlignment="1" applyProtection="1">
      <alignment horizontal="center" vertical="top"/>
      <protection hidden="1"/>
    </xf>
    <xf numFmtId="0" fontId="43" fillId="3" borderId="0" xfId="0" applyFont="1" applyFill="1"/>
    <xf numFmtId="0" fontId="20" fillId="3" borderId="8" xfId="2" applyFont="1" applyFill="1" applyBorder="1" applyAlignment="1">
      <alignment horizontal="left" vertical="top"/>
    </xf>
    <xf numFmtId="0" fontId="11" fillId="3" borderId="23" xfId="2" applyFont="1" applyFill="1" applyBorder="1" applyAlignment="1">
      <alignment horizontal="left" vertical="center"/>
    </xf>
    <xf numFmtId="3" fontId="15" fillId="4" borderId="25" xfId="2" applyNumberFormat="1" applyFont="1" applyFill="1" applyBorder="1" applyAlignment="1" applyProtection="1">
      <alignment horizontal="center" vertical="top"/>
      <protection hidden="1"/>
    </xf>
    <xf numFmtId="166" fontId="13" fillId="4" borderId="26" xfId="1" applyNumberFormat="1" applyFont="1" applyFill="1" applyBorder="1" applyAlignment="1" applyProtection="1">
      <protection hidden="1"/>
    </xf>
    <xf numFmtId="166" fontId="13" fillId="4" borderId="20" xfId="1" applyNumberFormat="1" applyFont="1" applyFill="1" applyBorder="1" applyAlignment="1" applyProtection="1">
      <protection hidden="1"/>
    </xf>
    <xf numFmtId="166" fontId="22" fillId="3" borderId="0" xfId="2" applyNumberFormat="1" applyFont="1" applyFill="1" applyAlignment="1" applyProtection="1">
      <alignment vertical="top"/>
      <protection hidden="1"/>
    </xf>
    <xf numFmtId="166" fontId="22" fillId="3" borderId="9" xfId="2" applyNumberFormat="1" applyFont="1" applyFill="1" applyBorder="1" applyAlignment="1" applyProtection="1">
      <alignment vertical="top"/>
      <protection hidden="1"/>
    </xf>
    <xf numFmtId="166" fontId="22" fillId="4" borderId="19" xfId="2" applyNumberFormat="1" applyFont="1" applyFill="1" applyBorder="1" applyAlignment="1" applyProtection="1">
      <alignment vertical="top"/>
      <protection hidden="1"/>
    </xf>
    <xf numFmtId="166" fontId="22" fillId="4" borderId="9" xfId="2" applyNumberFormat="1" applyFont="1" applyFill="1" applyBorder="1" applyAlignment="1" applyProtection="1">
      <alignment vertical="top"/>
      <protection hidden="1"/>
    </xf>
    <xf numFmtId="166" fontId="13" fillId="4" borderId="34" xfId="1" applyNumberFormat="1" applyFont="1" applyFill="1" applyBorder="1" applyAlignment="1" applyProtection="1">
      <alignment vertical="top"/>
      <protection hidden="1"/>
    </xf>
    <xf numFmtId="166" fontId="13" fillId="4" borderId="24" xfId="2" applyNumberFormat="1" applyFont="1" applyFill="1" applyBorder="1" applyAlignment="1" applyProtection="1">
      <alignment vertical="top"/>
      <protection hidden="1"/>
    </xf>
    <xf numFmtId="166" fontId="13" fillId="4" borderId="23" xfId="2" applyNumberFormat="1" applyFont="1" applyFill="1" applyBorder="1" applyAlignment="1" applyProtection="1">
      <alignment vertical="top"/>
      <protection hidden="1"/>
    </xf>
    <xf numFmtId="166" fontId="13" fillId="4" borderId="8" xfId="3" applyNumberFormat="1" applyFont="1" applyFill="1" applyBorder="1" applyProtection="1">
      <protection hidden="1"/>
    </xf>
    <xf numFmtId="166" fontId="22" fillId="3" borderId="19" xfId="2" applyNumberFormat="1" applyFont="1" applyFill="1" applyBorder="1" applyAlignment="1" applyProtection="1">
      <alignment vertical="top"/>
      <protection hidden="1"/>
    </xf>
    <xf numFmtId="166" fontId="22" fillId="4" borderId="0" xfId="2" applyNumberFormat="1" applyFont="1" applyFill="1" applyAlignment="1" applyProtection="1">
      <alignment vertical="top"/>
      <protection hidden="1"/>
    </xf>
    <xf numFmtId="166" fontId="13" fillId="4" borderId="9" xfId="2" applyNumberFormat="1" applyFont="1" applyFill="1" applyBorder="1" applyAlignment="1" applyProtection="1">
      <alignment vertical="top"/>
      <protection hidden="1"/>
    </xf>
    <xf numFmtId="166" fontId="13" fillId="4" borderId="14" xfId="2" applyNumberFormat="1" applyFont="1" applyFill="1" applyBorder="1" applyAlignment="1" applyProtection="1">
      <alignment vertical="top"/>
      <protection hidden="1"/>
    </xf>
    <xf numFmtId="166" fontId="13" fillId="4" borderId="31" xfId="3" applyNumberFormat="1" applyFont="1" applyFill="1" applyBorder="1" applyProtection="1">
      <protection hidden="1"/>
    </xf>
    <xf numFmtId="166" fontId="13" fillId="4" borderId="19" xfId="2" applyNumberFormat="1" applyFont="1" applyFill="1" applyBorder="1" applyAlignment="1" applyProtection="1">
      <alignment vertical="top"/>
      <protection hidden="1"/>
    </xf>
    <xf numFmtId="166" fontId="13" fillId="4" borderId="33" xfId="2" applyNumberFormat="1" applyFont="1" applyFill="1" applyBorder="1" applyAlignment="1" applyProtection="1">
      <alignment vertical="top"/>
      <protection hidden="1"/>
    </xf>
    <xf numFmtId="0" fontId="22" fillId="3" borderId="0" xfId="2" applyFont="1" applyFill="1" applyAlignment="1" applyProtection="1">
      <alignment vertical="top"/>
      <protection hidden="1"/>
    </xf>
    <xf numFmtId="0" fontId="22" fillId="4" borderId="23" xfId="2" applyFont="1" applyFill="1" applyBorder="1" applyAlignment="1" applyProtection="1">
      <alignment vertical="top"/>
      <protection hidden="1"/>
    </xf>
    <xf numFmtId="166" fontId="22" fillId="4" borderId="24" xfId="2" applyNumberFormat="1" applyFont="1" applyFill="1" applyBorder="1" applyAlignment="1" applyProtection="1">
      <alignment vertical="top"/>
      <protection hidden="1"/>
    </xf>
    <xf numFmtId="0" fontId="22" fillId="3" borderId="0" xfId="0" applyFont="1" applyFill="1" applyProtection="1">
      <protection hidden="1"/>
    </xf>
    <xf numFmtId="165" fontId="22" fillId="4" borderId="8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4" fontId="22" fillId="3" borderId="8" xfId="2" applyNumberFormat="1" applyFont="1" applyFill="1" applyBorder="1" applyAlignment="1" applyProtection="1">
      <alignment vertical="top"/>
      <protection hidden="1"/>
    </xf>
    <xf numFmtId="164" fontId="22" fillId="4" borderId="8" xfId="2" applyNumberFormat="1" applyFont="1" applyFill="1" applyBorder="1" applyAlignment="1" applyProtection="1">
      <alignment vertical="top"/>
      <protection hidden="1"/>
    </xf>
    <xf numFmtId="0" fontId="22" fillId="3" borderId="16" xfId="2" applyFont="1" applyFill="1" applyBorder="1" applyAlignment="1" applyProtection="1">
      <alignment vertical="top"/>
      <protection hidden="1"/>
    </xf>
    <xf numFmtId="0" fontId="22" fillId="4" borderId="31" xfId="2" applyFont="1" applyFill="1" applyBorder="1" applyAlignment="1" applyProtection="1">
      <alignment vertical="top"/>
      <protection hidden="1"/>
    </xf>
    <xf numFmtId="166" fontId="22" fillId="4" borderId="33" xfId="2" applyNumberFormat="1" applyFont="1" applyFill="1" applyBorder="1" applyAlignment="1" applyProtection="1">
      <alignment vertical="top"/>
      <protection hidden="1"/>
    </xf>
    <xf numFmtId="3" fontId="11" fillId="9" borderId="9" xfId="2" applyNumberFormat="1" applyFont="1" applyFill="1" applyBorder="1" applyAlignment="1">
      <alignment horizontal="center" vertical="center" wrapText="1"/>
    </xf>
    <xf numFmtId="0" fontId="7" fillId="3" borderId="41" xfId="2" applyFont="1" applyFill="1" applyBorder="1" applyAlignment="1">
      <alignment horizontal="left" vertical="top"/>
    </xf>
    <xf numFmtId="0" fontId="7" fillId="3" borderId="7" xfId="2" applyFont="1" applyFill="1" applyBorder="1" applyAlignment="1">
      <alignment horizontal="left" vertical="top"/>
    </xf>
    <xf numFmtId="4" fontId="7" fillId="3" borderId="4" xfId="2" applyNumberFormat="1" applyFont="1" applyFill="1" applyBorder="1" applyAlignment="1">
      <alignment horizontal="left" vertical="top"/>
    </xf>
    <xf numFmtId="0" fontId="20" fillId="3" borderId="13" xfId="2" applyFont="1" applyFill="1" applyBorder="1" applyAlignment="1">
      <alignment horizontal="left"/>
    </xf>
    <xf numFmtId="1" fontId="10" fillId="4" borderId="47" xfId="2" applyNumberFormat="1" applyFont="1" applyFill="1" applyBorder="1" applyAlignment="1">
      <alignment horizontal="center" vertical="top"/>
    </xf>
    <xf numFmtId="3" fontId="10" fillId="4" borderId="47" xfId="2" applyNumberFormat="1" applyFont="1" applyFill="1" applyBorder="1" applyAlignment="1">
      <alignment horizontal="center" vertical="top"/>
    </xf>
    <xf numFmtId="0" fontId="11" fillId="3" borderId="8" xfId="2" applyFont="1" applyFill="1" applyBorder="1" applyAlignment="1">
      <alignment horizontal="left" vertical="top"/>
    </xf>
    <xf numFmtId="0" fontId="4" fillId="4" borderId="19" xfId="2" applyFont="1" applyFill="1" applyBorder="1" applyAlignment="1" applyProtection="1">
      <alignment vertical="top"/>
      <protection hidden="1"/>
    </xf>
    <xf numFmtId="166" fontId="13" fillId="4" borderId="20" xfId="1" applyNumberFormat="1" applyFont="1" applyFill="1" applyBorder="1" applyAlignment="1" applyProtection="1">
      <alignment vertical="top"/>
      <protection hidden="1"/>
    </xf>
    <xf numFmtId="0" fontId="4" fillId="4" borderId="14" xfId="2" applyFont="1" applyFill="1" applyBorder="1" applyAlignment="1" applyProtection="1">
      <alignment vertical="top"/>
      <protection hidden="1"/>
    </xf>
    <xf numFmtId="166" fontId="4" fillId="4" borderId="14" xfId="2" applyNumberFormat="1" applyFont="1" applyFill="1" applyBorder="1" applyAlignment="1" applyProtection="1">
      <alignment vertical="top"/>
      <protection hidden="1"/>
    </xf>
    <xf numFmtId="166" fontId="13" fillId="4" borderId="14" xfId="1" applyNumberFormat="1" applyFont="1" applyFill="1" applyBorder="1" applyProtection="1">
      <protection hidden="1"/>
    </xf>
    <xf numFmtId="166" fontId="13" fillId="4" borderId="22" xfId="1" applyNumberFormat="1" applyFont="1" applyFill="1" applyBorder="1" applyAlignment="1" applyProtection="1">
      <alignment vertical="top"/>
      <protection hidden="1"/>
    </xf>
    <xf numFmtId="0" fontId="22" fillId="4" borderId="8" xfId="2" applyFont="1" applyFill="1" applyBorder="1" applyAlignment="1" applyProtection="1">
      <alignment vertical="top"/>
      <protection hidden="1"/>
    </xf>
    <xf numFmtId="166" fontId="13" fillId="4" borderId="20" xfId="3" applyNumberFormat="1" applyFont="1" applyFill="1" applyBorder="1" applyProtection="1">
      <protection hidden="1"/>
    </xf>
    <xf numFmtId="0" fontId="22" fillId="4" borderId="13" xfId="2" applyFont="1" applyFill="1" applyBorder="1" applyAlignment="1" applyProtection="1">
      <alignment vertical="top"/>
      <protection hidden="1"/>
    </xf>
    <xf numFmtId="166" fontId="22" fillId="4" borderId="14" xfId="2" applyNumberFormat="1" applyFont="1" applyFill="1" applyBorder="1" applyAlignment="1" applyProtection="1">
      <alignment vertical="top"/>
      <protection hidden="1"/>
    </xf>
    <xf numFmtId="166" fontId="13" fillId="4" borderId="13" xfId="3" applyNumberFormat="1" applyFont="1" applyFill="1" applyBorder="1" applyProtection="1">
      <protection hidden="1"/>
    </xf>
    <xf numFmtId="166" fontId="10" fillId="7" borderId="26" xfId="1" applyNumberFormat="1" applyFont="1" applyFill="1" applyBorder="1" applyAlignment="1" applyProtection="1">
      <alignment horizontal="right"/>
      <protection hidden="1"/>
    </xf>
    <xf numFmtId="0" fontId="11" fillId="3" borderId="13" xfId="2" applyFont="1" applyFill="1" applyBorder="1" applyAlignment="1" applyProtection="1">
      <alignment horizontal="left" vertical="top"/>
      <protection hidden="1"/>
    </xf>
    <xf numFmtId="3" fontId="36" fillId="3" borderId="7" xfId="0" applyNumberFormat="1" applyFont="1" applyFill="1" applyBorder="1" applyAlignment="1">
      <alignment horizontal="left"/>
    </xf>
    <xf numFmtId="0" fontId="40" fillId="5" borderId="11" xfId="0" applyFont="1" applyFill="1" applyBorder="1" applyAlignment="1">
      <alignment horizontal="center" vertical="center"/>
    </xf>
    <xf numFmtId="0" fontId="40" fillId="5" borderId="1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10" fillId="7" borderId="4" xfId="2" applyFont="1" applyFill="1" applyBorder="1" applyAlignment="1">
      <alignment horizontal="left" vertical="top" wrapText="1"/>
    </xf>
    <xf numFmtId="0" fontId="10" fillId="7" borderId="7" xfId="2" applyFont="1" applyFill="1" applyBorder="1" applyAlignment="1">
      <alignment horizontal="left" vertical="top"/>
    </xf>
    <xf numFmtId="0" fontId="10" fillId="7" borderId="1" xfId="2" applyFont="1" applyFill="1" applyBorder="1" applyAlignment="1">
      <alignment horizontal="left" vertical="top"/>
    </xf>
    <xf numFmtId="0" fontId="10" fillId="7" borderId="3" xfId="2" applyFont="1" applyFill="1" applyBorder="1" applyAlignment="1">
      <alignment horizontal="left" vertical="top"/>
    </xf>
    <xf numFmtId="0" fontId="10" fillId="7" borderId="2" xfId="2" applyFont="1" applyFill="1" applyBorder="1" applyAlignment="1">
      <alignment horizontal="left" vertical="top"/>
    </xf>
    <xf numFmtId="4" fontId="14" fillId="3" borderId="4" xfId="2" applyNumberFormat="1" applyFont="1" applyFill="1" applyBorder="1" applyAlignment="1">
      <alignment horizontal="center" vertical="top" wrapText="1"/>
    </xf>
    <xf numFmtId="4" fontId="14" fillId="3" borderId="0" xfId="2" applyNumberFormat="1" applyFont="1" applyFill="1" applyBorder="1" applyAlignment="1">
      <alignment horizontal="center" vertical="top" wrapText="1"/>
    </xf>
    <xf numFmtId="4" fontId="14" fillId="3" borderId="7" xfId="2" applyNumberFormat="1" applyFont="1" applyFill="1" applyBorder="1" applyAlignment="1">
      <alignment horizontal="center" vertical="top" wrapText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4" fontId="17" fillId="5" borderId="10" xfId="2" applyNumberFormat="1" applyFont="1" applyFill="1" applyBorder="1" applyAlignment="1">
      <alignment horizontal="center" vertical="center"/>
    </xf>
    <xf numFmtId="4" fontId="17" fillId="5" borderId="11" xfId="2" applyNumberFormat="1" applyFont="1" applyFill="1" applyBorder="1" applyAlignment="1">
      <alignment horizontal="center" vertical="center"/>
    </xf>
    <xf numFmtId="4" fontId="17" fillId="5" borderId="12" xfId="2" applyNumberFormat="1" applyFont="1" applyFill="1" applyBorder="1" applyAlignment="1">
      <alignment horizontal="center" vertical="center"/>
    </xf>
    <xf numFmtId="0" fontId="17" fillId="5" borderId="10" xfId="0" applyFont="1" applyFill="1" applyBorder="1" applyAlignment="1" applyProtection="1">
      <alignment horizontal="center" vertical="center"/>
      <protection hidden="1"/>
    </xf>
    <xf numFmtId="0" fontId="17" fillId="5" borderId="11" xfId="0" applyFont="1" applyFill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center" vertical="center"/>
      <protection hidden="1"/>
    </xf>
    <xf numFmtId="0" fontId="17" fillId="5" borderId="1" xfId="0" applyFont="1" applyFill="1" applyBorder="1" applyAlignment="1" applyProtection="1">
      <alignment horizontal="center" vertical="center"/>
      <protection hidden="1"/>
    </xf>
    <xf numFmtId="0" fontId="17" fillId="5" borderId="2" xfId="0" applyFont="1" applyFill="1" applyBorder="1" applyAlignment="1" applyProtection="1">
      <alignment horizontal="center" vertical="center"/>
      <protection hidden="1"/>
    </xf>
    <xf numFmtId="4" fontId="14" fillId="3" borderId="0" xfId="2" applyNumberFormat="1" applyFont="1" applyFill="1" applyAlignment="1">
      <alignment horizontal="center" vertical="top" wrapText="1"/>
    </xf>
    <xf numFmtId="0" fontId="26" fillId="6" borderId="0" xfId="0" applyFont="1" applyFill="1" applyAlignment="1">
      <alignment horizontal="center" vertical="center"/>
    </xf>
    <xf numFmtId="0" fontId="10" fillId="7" borderId="1" xfId="2" applyFont="1" applyFill="1" applyBorder="1" applyAlignment="1">
      <alignment horizontal="left" vertical="top" wrapText="1"/>
    </xf>
    <xf numFmtId="0" fontId="17" fillId="5" borderId="10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</cellXfs>
  <cellStyles count="4">
    <cellStyle name="Comma 2 2" xfId="3" xr:uid="{00000000-0005-0000-0000-000000000000}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104776</xdr:colOff>
      <xdr:row>0</xdr:row>
      <xdr:rowOff>196850</xdr:rowOff>
    </xdr:from>
    <xdr:to>
      <xdr:col>12</xdr:col>
      <xdr:colOff>161926</xdr:colOff>
      <xdr:row>3</xdr:row>
      <xdr:rowOff>39649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9E6DB3AE-9EF1-49F9-B106-FBBC9841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35926" y="200025"/>
          <a:ext cx="1857375" cy="46827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3470F677-87A9-4682-B5C4-D69FF56D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4E9714DC-2192-4A34-B5F8-16866E28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BF647B23-CEEA-487A-9DD3-864EEE54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985DFC52-F22F-4948-A163-7FDE13CC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F3CE75E4-D8CB-406B-AE09-8B876153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3C7AF143-5552-48DC-8B22-F526915F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9C587D29-BB97-4582-9DEC-E2A6D722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DFAC15C2-E091-4207-8C62-B41E690F2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F751727D-1702-43A5-ADCB-60CEEDC0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FF488DE2-4D6A-4ACD-80D5-935AD308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A8C50EA4-D504-4752-9341-CB518F512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5CCEDF18-36B5-476A-98AE-D8462346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1ACC-5860-4460-A6E8-715EEF86F210}">
  <sheetPr>
    <pageSetUpPr fitToPage="1"/>
  </sheetPr>
  <dimension ref="B1:M35"/>
  <sheetViews>
    <sheetView showGridLines="0" zoomScaleNormal="100" workbookViewId="0">
      <selection activeCell="G13" sqref="G13"/>
    </sheetView>
  </sheetViews>
  <sheetFormatPr defaultColWidth="8.7265625" defaultRowHeight="16.5" x14ac:dyDescent="0.45"/>
  <cols>
    <col min="1" max="1" width="1.7265625" style="1" customWidth="1"/>
    <col min="2" max="2" width="21" style="1" customWidth="1"/>
    <col min="3" max="3" width="26.54296875" style="1" customWidth="1"/>
    <col min="4" max="4" width="14.54296875" style="1" customWidth="1"/>
    <col min="5" max="5" width="8.54296875" style="1" customWidth="1"/>
    <col min="6" max="6" width="14" style="1" customWidth="1"/>
    <col min="7" max="7" width="13.26953125" style="1" customWidth="1"/>
    <col min="8" max="8" width="13.81640625" style="1" customWidth="1"/>
    <col min="9" max="13" width="8.54296875" style="1" customWidth="1"/>
    <col min="14" max="16384" width="8.7265625" style="1"/>
  </cols>
  <sheetData>
    <row r="1" spans="2:13" x14ac:dyDescent="0.45"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2:13" x14ac:dyDescent="0.45"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</row>
    <row r="3" spans="2:13" x14ac:dyDescent="0.45"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</row>
    <row r="4" spans="2:13" x14ac:dyDescent="0.45"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</row>
    <row r="5" spans="2:13" ht="17" thickBot="1" x14ac:dyDescent="0.5"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</row>
    <row r="6" spans="2:13" ht="28" customHeight="1" thickBot="1" x14ac:dyDescent="0.5">
      <c r="B6" s="342" t="s">
        <v>160</v>
      </c>
      <c r="C6" s="343"/>
      <c r="D6" s="343"/>
      <c r="E6" s="343"/>
      <c r="F6" s="343"/>
      <c r="G6" s="584" t="s">
        <v>142</v>
      </c>
      <c r="H6" s="584"/>
      <c r="I6" s="584"/>
      <c r="J6" s="584"/>
      <c r="K6" s="585"/>
      <c r="L6" s="220"/>
      <c r="M6" s="220"/>
    </row>
    <row r="7" spans="2:13" x14ac:dyDescent="0.45">
      <c r="B7" s="344" t="s">
        <v>133</v>
      </c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</row>
    <row r="8" spans="2:13" x14ac:dyDescent="0.45"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</row>
    <row r="9" spans="2:13" x14ac:dyDescent="0.45">
      <c r="B9" s="345" t="s">
        <v>135</v>
      </c>
      <c r="C9" s="346">
        <f>'Perceel 1'!AL53</f>
        <v>0</v>
      </c>
      <c r="D9" s="220"/>
      <c r="E9" s="220"/>
      <c r="F9" s="220"/>
      <c r="G9" s="220"/>
      <c r="H9" s="220"/>
      <c r="I9" s="220"/>
      <c r="J9" s="220"/>
      <c r="K9" s="220"/>
      <c r="L9" s="220"/>
      <c r="M9" s="220"/>
    </row>
    <row r="10" spans="2:13" x14ac:dyDescent="0.45">
      <c r="B10" s="347" t="s">
        <v>136</v>
      </c>
      <c r="C10" s="348">
        <f>'Perceel 4'!AL53</f>
        <v>0</v>
      </c>
      <c r="D10" s="220"/>
      <c r="E10" s="220"/>
      <c r="F10" s="220"/>
      <c r="G10" s="220"/>
      <c r="H10" s="220"/>
      <c r="I10" s="220"/>
      <c r="J10" s="220"/>
      <c r="K10" s="220"/>
      <c r="L10" s="220"/>
      <c r="M10" s="220"/>
    </row>
    <row r="11" spans="2:13" x14ac:dyDescent="0.45">
      <c r="B11" s="347" t="s">
        <v>137</v>
      </c>
      <c r="C11" s="348">
        <f>'Perceel 7'!AL46</f>
        <v>0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</row>
    <row r="12" spans="2:13" x14ac:dyDescent="0.45">
      <c r="B12" s="347" t="s">
        <v>138</v>
      </c>
      <c r="C12" s="348">
        <f>'Perceel 10'!AL53</f>
        <v>0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</row>
    <row r="13" spans="2:13" x14ac:dyDescent="0.45">
      <c r="B13" s="347" t="s">
        <v>139</v>
      </c>
      <c r="C13" s="348">
        <f>'Perceel 13'!AL45</f>
        <v>0</v>
      </c>
      <c r="D13" s="220"/>
      <c r="E13" s="220"/>
      <c r="F13" s="220"/>
      <c r="G13" s="220"/>
      <c r="H13" s="220"/>
      <c r="I13" s="220"/>
      <c r="J13" s="220"/>
      <c r="K13" s="220"/>
      <c r="L13" s="220"/>
      <c r="M13" s="220"/>
    </row>
    <row r="14" spans="2:13" x14ac:dyDescent="0.45">
      <c r="B14" s="347" t="s">
        <v>140</v>
      </c>
      <c r="C14" s="348">
        <f>'Perceel 16'!AL43</f>
        <v>0</v>
      </c>
      <c r="D14" s="220"/>
      <c r="E14" s="220"/>
      <c r="F14" s="220"/>
      <c r="G14" s="220"/>
      <c r="H14" s="220"/>
      <c r="I14" s="220"/>
      <c r="J14" s="220"/>
      <c r="K14" s="220"/>
      <c r="L14" s="220"/>
      <c r="M14" s="220"/>
    </row>
    <row r="15" spans="2:13" x14ac:dyDescent="0.45">
      <c r="B15" s="349" t="s">
        <v>141</v>
      </c>
      <c r="C15" s="350">
        <f>'Perceel 19'!AL53</f>
        <v>0</v>
      </c>
      <c r="D15" s="220"/>
      <c r="E15" s="220"/>
      <c r="F15" s="220"/>
      <c r="G15" s="220"/>
      <c r="H15" s="220"/>
      <c r="I15" s="220"/>
      <c r="J15" s="220"/>
      <c r="K15" s="220"/>
      <c r="L15" s="220"/>
      <c r="M15" s="220"/>
    </row>
    <row r="16" spans="2:13" x14ac:dyDescent="0.45">
      <c r="B16" s="351" t="s">
        <v>134</v>
      </c>
      <c r="C16" s="352">
        <f>SUM(C9:C15)</f>
        <v>0</v>
      </c>
      <c r="D16" s="220"/>
      <c r="E16" s="220"/>
      <c r="F16" s="220"/>
      <c r="G16" s="220"/>
      <c r="H16" s="220"/>
      <c r="I16" s="220"/>
      <c r="J16" s="220"/>
      <c r="K16" s="220"/>
      <c r="L16" s="220"/>
      <c r="M16" s="220"/>
    </row>
    <row r="17" spans="2:13" x14ac:dyDescent="0.45"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2:13" x14ac:dyDescent="0.45">
      <c r="B18" s="353" t="str">
        <f>IF(SUM('Perceel 1'!$AM$53,'Perceel 4'!$AM$53,'Perceel 7'!$AM$46,'Perceel 10'!$AM$53,'Perceel 13'!$AM$45,'Perceel 16'!$AM$43,'Perceel 19'!AM53)&gt;5,"Niet akkoord: er zijn meer dan 5 percelen ingevuld!","")</f>
        <v/>
      </c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2:13" x14ac:dyDescent="0.45"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2:13" x14ac:dyDescent="0.45"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</row>
    <row r="21" spans="2:13" x14ac:dyDescent="0.45"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</row>
    <row r="22" spans="2:13" x14ac:dyDescent="0.45"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</row>
    <row r="23" spans="2:13" x14ac:dyDescent="0.45"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</row>
    <row r="24" spans="2:13" x14ac:dyDescent="0.45"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</row>
    <row r="25" spans="2:13" x14ac:dyDescent="0.45"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</row>
    <row r="26" spans="2:13" x14ac:dyDescent="0.45"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</row>
    <row r="27" spans="2:13" x14ac:dyDescent="0.45"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</row>
    <row r="28" spans="2:13" x14ac:dyDescent="0.45"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</row>
    <row r="29" spans="2:13" x14ac:dyDescent="0.45"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</row>
    <row r="30" spans="2:13" x14ac:dyDescent="0.45"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</row>
    <row r="31" spans="2:13" x14ac:dyDescent="0.45"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</row>
    <row r="32" spans="2:13" x14ac:dyDescent="0.45"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</row>
    <row r="33" spans="2:13" x14ac:dyDescent="0.45"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</row>
    <row r="34" spans="2:13" x14ac:dyDescent="0.45"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</row>
    <row r="35" spans="2:13" x14ac:dyDescent="0.45"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</row>
  </sheetData>
  <sheetProtection algorithmName="SHA-512" hashValue="P3RrtrKQIxt+gZNeBqa+CtjOXACt9xSkqa2k7yxJHOv2jBqysvDOJPa+PoxMDOvLjSQ7HhXZ0+ulw9TGCOHiUQ==" saltValue="TjfMAiGQqndX1WvSxBjKQA==" spinCount="100000" sheet="1" objects="1" scenarios="1"/>
  <mergeCells count="1">
    <mergeCell ref="G6:K6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  <headerFooter>
    <oddFooter>&amp;L&amp;F&amp;C&amp;A&amp;R&amp;P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4"/>
  <sheetViews>
    <sheetView showGridLines="0" zoomScale="90" zoomScaleNormal="90" workbookViewId="0"/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123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56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13" t="s">
        <v>1</v>
      </c>
      <c r="D4" s="448"/>
      <c r="E4" s="444" t="str">
        <f>IF(D4="","verplicht veld","")</f>
        <v>verplicht veld</v>
      </c>
      <c r="F4" s="22"/>
      <c r="G4" s="23"/>
      <c r="H4" s="25"/>
      <c r="I4" s="25"/>
      <c r="J4" s="28"/>
      <c r="K4" s="28"/>
      <c r="L4" s="29"/>
      <c r="M4" s="30"/>
      <c r="N4" s="23"/>
      <c r="O4" s="29"/>
      <c r="P4" s="29"/>
      <c r="Q4" s="29"/>
      <c r="R4" s="23"/>
      <c r="S4" s="29"/>
      <c r="T4" s="29"/>
      <c r="U4" s="31" t="s">
        <v>2</v>
      </c>
      <c r="V4" s="32" t="s">
        <v>2</v>
      </c>
      <c r="W4" s="22"/>
      <c r="X4" s="18"/>
      <c r="Y4" s="23"/>
      <c r="Z4" s="23"/>
      <c r="AA4" s="33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13" t="s">
        <v>3</v>
      </c>
      <c r="D5" s="34">
        <v>47</v>
      </c>
      <c r="E5" s="208"/>
      <c r="F5" s="22"/>
      <c r="G5" s="23"/>
      <c r="H5" s="35" t="s">
        <v>4</v>
      </c>
      <c r="I5" s="36"/>
      <c r="J5" s="37"/>
      <c r="K5" s="37"/>
      <c r="L5" s="37"/>
      <c r="M5" s="38"/>
      <c r="N5" s="23"/>
      <c r="O5" s="29"/>
      <c r="P5" s="39"/>
      <c r="Q5" s="40"/>
      <c r="R5" s="23"/>
      <c r="S5" s="31"/>
      <c r="T5" s="31"/>
      <c r="U5" s="31" t="s">
        <v>2</v>
      </c>
      <c r="V5" s="32" t="s">
        <v>2</v>
      </c>
      <c r="W5" s="22"/>
      <c r="X5" s="18"/>
      <c r="Y5" s="23"/>
      <c r="Z5" s="23"/>
      <c r="AA5" s="33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13" t="s">
        <v>58</v>
      </c>
      <c r="D6" s="199" t="s">
        <v>71</v>
      </c>
      <c r="E6" s="208"/>
      <c r="F6" s="22"/>
      <c r="G6" s="23"/>
      <c r="H6" s="41" t="s">
        <v>5</v>
      </c>
      <c r="I6" s="42"/>
      <c r="J6" s="43"/>
      <c r="K6" s="42"/>
      <c r="L6" s="42"/>
      <c r="M6" s="44"/>
      <c r="N6" s="23"/>
      <c r="O6" s="29"/>
      <c r="P6" s="39"/>
      <c r="Q6" s="40"/>
      <c r="R6" s="23"/>
      <c r="S6" s="31"/>
      <c r="T6" s="31"/>
      <c r="U6" s="31" t="s">
        <v>2</v>
      </c>
      <c r="V6" s="32" t="s">
        <v>2</v>
      </c>
      <c r="W6" s="22"/>
      <c r="X6" s="18"/>
      <c r="Y6" s="23"/>
      <c r="Z6" s="23"/>
      <c r="AA6" s="33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13" t="s">
        <v>59</v>
      </c>
      <c r="D7" s="199" t="s">
        <v>62</v>
      </c>
      <c r="E7" s="208"/>
      <c r="F7" s="22"/>
      <c r="G7" s="23"/>
      <c r="H7" s="45" t="s">
        <v>6</v>
      </c>
      <c r="I7" s="46"/>
      <c r="J7" s="47"/>
      <c r="K7" s="47"/>
      <c r="L7" s="47"/>
      <c r="M7" s="48"/>
      <c r="N7" s="23"/>
      <c r="O7" s="29"/>
      <c r="P7" s="39"/>
      <c r="Q7" s="40"/>
      <c r="R7" s="23"/>
      <c r="S7" s="31"/>
      <c r="T7" s="31"/>
      <c r="U7" s="31" t="s">
        <v>2</v>
      </c>
      <c r="V7" s="32" t="s">
        <v>2</v>
      </c>
      <c r="W7" s="22"/>
      <c r="X7" s="18"/>
      <c r="Y7" s="23"/>
      <c r="Z7" s="23"/>
      <c r="AA7" s="33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13" t="s">
        <v>7</v>
      </c>
      <c r="D8" s="49">
        <v>102600</v>
      </c>
      <c r="E8" s="208"/>
      <c r="F8" s="22"/>
      <c r="G8" s="23"/>
      <c r="H8" s="29"/>
      <c r="I8" s="29"/>
      <c r="J8" s="29"/>
      <c r="K8" s="50" t="s">
        <v>2</v>
      </c>
      <c r="L8" s="51" t="s">
        <v>2</v>
      </c>
      <c r="M8" s="50"/>
      <c r="N8" s="23"/>
      <c r="O8" s="29"/>
      <c r="P8" s="51"/>
      <c r="Q8" s="29" t="s">
        <v>2</v>
      </c>
      <c r="R8" s="23"/>
      <c r="S8" s="31" t="s">
        <v>2</v>
      </c>
      <c r="T8" s="31"/>
      <c r="U8" s="31" t="s">
        <v>2</v>
      </c>
      <c r="V8" s="32" t="s">
        <v>2</v>
      </c>
      <c r="W8" s="22"/>
      <c r="X8" s="18"/>
      <c r="Y8" s="23"/>
      <c r="Z8" s="23"/>
      <c r="AA8" s="33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2"/>
      <c r="AM8" s="25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3"/>
      <c r="H9" s="29"/>
      <c r="I9" s="29"/>
      <c r="J9" s="29"/>
      <c r="K9" s="50"/>
      <c r="L9" s="51"/>
      <c r="M9" s="50"/>
      <c r="N9" s="23"/>
      <c r="O9" s="29"/>
      <c r="P9" s="51"/>
      <c r="Q9" s="29"/>
      <c r="R9" s="23"/>
      <c r="S9" s="31"/>
      <c r="T9" s="31"/>
      <c r="U9" s="31"/>
      <c r="V9" s="32"/>
      <c r="W9" s="22"/>
      <c r="X9" s="18"/>
      <c r="Y9" s="23"/>
      <c r="Z9" s="23"/>
      <c r="AA9" s="33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2"/>
      <c r="AM9" s="25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3"/>
      <c r="H10" s="29"/>
      <c r="I10" s="29"/>
      <c r="J10" s="29"/>
      <c r="K10" s="50"/>
      <c r="L10" s="51"/>
      <c r="M10" s="50"/>
      <c r="N10" s="23"/>
      <c r="O10" s="29"/>
      <c r="P10" s="51"/>
      <c r="Q10" s="29"/>
      <c r="R10" s="23"/>
      <c r="S10" s="31"/>
      <c r="T10" s="31"/>
      <c r="U10" s="31"/>
      <c r="V10" s="32"/>
      <c r="W10" s="22"/>
      <c r="X10" s="18"/>
      <c r="Y10" s="23"/>
      <c r="Z10" s="23"/>
      <c r="AA10" s="33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2"/>
      <c r="AM10" s="25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3"/>
      <c r="H11" s="29"/>
      <c r="I11" s="29"/>
      <c r="J11" s="29"/>
      <c r="K11" s="29" t="s">
        <v>2</v>
      </c>
      <c r="L11" s="29" t="s">
        <v>2</v>
      </c>
      <c r="M11" s="50"/>
      <c r="N11" s="23"/>
      <c r="O11" s="39" t="s">
        <v>2</v>
      </c>
      <c r="P11" s="39"/>
      <c r="Q11" s="40" t="s">
        <v>2</v>
      </c>
      <c r="R11" s="23"/>
      <c r="S11" s="31"/>
      <c r="T11" s="31"/>
      <c r="U11" s="31" t="s">
        <v>2</v>
      </c>
      <c r="V11" s="32" t="s">
        <v>2</v>
      </c>
      <c r="W11" s="22"/>
      <c r="X11" s="18"/>
      <c r="Y11" s="23"/>
      <c r="Z11" s="23"/>
      <c r="AA11" s="33"/>
      <c r="AB11" s="24"/>
      <c r="AC11" s="24"/>
      <c r="AD11" s="24"/>
      <c r="AE11" s="53"/>
      <c r="AF11" s="25"/>
      <c r="AG11" s="26"/>
      <c r="AH11" s="26"/>
      <c r="AI11" s="26"/>
      <c r="AJ11" s="26"/>
      <c r="AK11" s="53"/>
      <c r="AL11" s="54"/>
      <c r="AM11" s="25"/>
      <c r="AN11" s="27"/>
    </row>
    <row r="12" spans="2:40" ht="18" customHeight="1" x14ac:dyDescent="0.45">
      <c r="B12" s="18"/>
      <c r="C12" s="113" t="s">
        <v>60</v>
      </c>
      <c r="D12" s="49" t="s">
        <v>9</v>
      </c>
      <c r="E12" s="208"/>
      <c r="F12" s="22"/>
      <c r="G12" s="23"/>
      <c r="H12" s="29"/>
      <c r="I12" s="29"/>
      <c r="J12" s="29"/>
      <c r="K12" s="29"/>
      <c r="L12" s="29"/>
      <c r="M12" s="50"/>
      <c r="N12" s="23"/>
      <c r="O12" s="39"/>
      <c r="P12" s="39"/>
      <c r="Q12" s="40"/>
      <c r="R12" s="23"/>
      <c r="S12" s="31"/>
      <c r="T12" s="31"/>
      <c r="U12" s="31"/>
      <c r="V12" s="32"/>
      <c r="W12" s="22"/>
      <c r="X12" s="18"/>
      <c r="Y12" s="55"/>
      <c r="Z12" s="598" t="str">
        <f>"RESULTAAT "&amp;$D$3</f>
        <v>RESULTAAT AVROBODE</v>
      </c>
      <c r="AA12" s="598"/>
      <c r="AB12" s="598"/>
      <c r="AC12" s="598"/>
      <c r="AD12" s="598"/>
      <c r="AE12" s="598"/>
      <c r="AF12" s="598"/>
      <c r="AG12" s="598"/>
      <c r="AH12" s="598"/>
      <c r="AI12" s="598"/>
      <c r="AJ12" s="598"/>
      <c r="AK12" s="598"/>
      <c r="AL12" s="57"/>
      <c r="AM12" s="57"/>
      <c r="AN12" s="27"/>
    </row>
    <row r="13" spans="2:40" ht="18" customHeight="1" x14ac:dyDescent="0.45">
      <c r="B13" s="18"/>
      <c r="C13" s="113" t="s">
        <v>61</v>
      </c>
      <c r="D13" s="214" t="s">
        <v>72</v>
      </c>
      <c r="E13" s="208"/>
      <c r="F13" s="22"/>
      <c r="G13" s="23"/>
      <c r="H13" s="29"/>
      <c r="I13" s="29"/>
      <c r="J13" s="29"/>
      <c r="K13" s="29"/>
      <c r="L13" s="29"/>
      <c r="M13" s="50"/>
      <c r="N13" s="23"/>
      <c r="O13" s="39"/>
      <c r="P13" s="39"/>
      <c r="Q13" s="40"/>
      <c r="R13" s="23"/>
      <c r="S13" s="31"/>
      <c r="T13" s="31"/>
      <c r="U13" s="31"/>
      <c r="V13" s="32"/>
      <c r="W13" s="22"/>
      <c r="X13" s="18"/>
      <c r="Y13" s="55"/>
      <c r="Z13" s="598"/>
      <c r="AA13" s="598"/>
      <c r="AB13" s="598"/>
      <c r="AC13" s="598"/>
      <c r="AD13" s="598"/>
      <c r="AE13" s="598"/>
      <c r="AF13" s="598"/>
      <c r="AG13" s="598"/>
      <c r="AH13" s="598"/>
      <c r="AI13" s="598"/>
      <c r="AJ13" s="598"/>
      <c r="AK13" s="598"/>
      <c r="AL13" s="56" t="str">
        <f>C8&amp;" jaarbasis"</f>
        <v>Oplage: jaarbasis</v>
      </c>
      <c r="AM13" s="57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3"/>
      <c r="H14" s="29"/>
      <c r="I14" s="29"/>
      <c r="J14" s="29"/>
      <c r="K14" s="29" t="s">
        <v>2</v>
      </c>
      <c r="L14" s="29" t="s">
        <v>2</v>
      </c>
      <c r="M14" s="50"/>
      <c r="N14" s="23"/>
      <c r="O14" s="39"/>
      <c r="P14" s="39"/>
      <c r="Q14" s="40"/>
      <c r="R14" s="23"/>
      <c r="S14" s="31"/>
      <c r="T14" s="31"/>
      <c r="U14" s="31"/>
      <c r="V14" s="32"/>
      <c r="W14" s="22"/>
      <c r="X14" s="18"/>
      <c r="Y14" s="55"/>
      <c r="Z14" s="598"/>
      <c r="AA14" s="598"/>
      <c r="AB14" s="598"/>
      <c r="AC14" s="598"/>
      <c r="AD14" s="598"/>
      <c r="AE14" s="598"/>
      <c r="AF14" s="598"/>
      <c r="AG14" s="598"/>
      <c r="AH14" s="598"/>
      <c r="AI14" s="598"/>
      <c r="AJ14" s="598"/>
      <c r="AK14" s="598"/>
      <c r="AL14" s="61">
        <f>D5*D8</f>
        <v>4822200</v>
      </c>
      <c r="AM14" s="57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3"/>
      <c r="H15" s="29"/>
      <c r="I15" s="29"/>
      <c r="J15" s="29"/>
      <c r="K15" s="29"/>
      <c r="L15" s="29"/>
      <c r="M15" s="50"/>
      <c r="N15" s="23"/>
      <c r="O15" s="39"/>
      <c r="P15" s="39"/>
      <c r="Q15" s="40"/>
      <c r="R15" s="23"/>
      <c r="S15" s="31"/>
      <c r="T15" s="31"/>
      <c r="U15" s="31"/>
      <c r="V15" s="32"/>
      <c r="W15" s="22"/>
      <c r="X15" s="18"/>
      <c r="Y15" s="55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61"/>
      <c r="AM15" s="57"/>
      <c r="AN15" s="27"/>
    </row>
    <row r="16" spans="2:40" s="68" customFormat="1" ht="31.5" customHeight="1" thickBot="1" x14ac:dyDescent="0.5">
      <c r="B16" s="18"/>
      <c r="C16" s="203" t="s">
        <v>12</v>
      </c>
      <c r="D16" s="152"/>
      <c r="E16" s="596" t="s">
        <v>57</v>
      </c>
      <c r="F16" s="597"/>
      <c r="G16" s="23"/>
      <c r="H16" s="599" t="s">
        <v>13</v>
      </c>
      <c r="I16" s="600"/>
      <c r="J16" s="600"/>
      <c r="K16" s="600"/>
      <c r="L16" s="600"/>
      <c r="M16" s="601"/>
      <c r="N16" s="62"/>
      <c r="O16" s="599" t="s">
        <v>14</v>
      </c>
      <c r="P16" s="600"/>
      <c r="Q16" s="601"/>
      <c r="R16" s="62"/>
      <c r="S16" s="599" t="s">
        <v>15</v>
      </c>
      <c r="T16" s="600"/>
      <c r="U16" s="600"/>
      <c r="V16" s="601"/>
      <c r="W16" s="22"/>
      <c r="X16" s="18"/>
      <c r="Y16" s="63"/>
      <c r="Z16" s="450"/>
      <c r="AA16" s="602" t="s">
        <v>16</v>
      </c>
      <c r="AB16" s="603"/>
      <c r="AC16" s="603"/>
      <c r="AD16" s="603"/>
      <c r="AE16" s="604"/>
      <c r="AF16" s="365"/>
      <c r="AG16" s="605" t="s">
        <v>17</v>
      </c>
      <c r="AH16" s="606"/>
      <c r="AI16" s="606"/>
      <c r="AJ16" s="606"/>
      <c r="AK16" s="603"/>
      <c r="AL16" s="451" t="s">
        <v>18</v>
      </c>
      <c r="AM16" s="66"/>
      <c r="AN16" s="67"/>
    </row>
    <row r="17" spans="2:40" ht="189.5" thickBot="1" x14ac:dyDescent="0.5">
      <c r="B17" s="18"/>
      <c r="C17" s="204"/>
      <c r="D17" s="198"/>
      <c r="E17" s="23"/>
      <c r="F17" s="14"/>
      <c r="G17" s="23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3"/>
      <c r="O17" s="157" t="s">
        <v>25</v>
      </c>
      <c r="P17" s="158" t="s">
        <v>26</v>
      </c>
      <c r="Q17" s="71" t="s">
        <v>27</v>
      </c>
      <c r="R17" s="23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55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365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57"/>
      <c r="AN17" s="27"/>
    </row>
    <row r="18" spans="2:40" ht="17" thickBot="1" x14ac:dyDescent="0.5">
      <c r="B18" s="18"/>
      <c r="C18" s="111" t="s">
        <v>52</v>
      </c>
      <c r="D18" s="72"/>
      <c r="E18" s="190" t="s">
        <v>54</v>
      </c>
      <c r="F18" s="191" t="s">
        <v>55</v>
      </c>
      <c r="G18" s="159"/>
      <c r="H18" s="160"/>
      <c r="I18" s="161"/>
      <c r="J18" s="160"/>
      <c r="K18" s="161"/>
      <c r="L18" s="162"/>
      <c r="M18" s="163"/>
      <c r="N18" s="159"/>
      <c r="O18" s="164" t="s">
        <v>36</v>
      </c>
      <c r="P18" s="165" t="s">
        <v>37</v>
      </c>
      <c r="Q18" s="166" t="s">
        <v>37</v>
      </c>
      <c r="R18" s="159"/>
      <c r="S18" s="164" t="s">
        <v>36</v>
      </c>
      <c r="T18" s="167" t="s">
        <v>37</v>
      </c>
      <c r="U18" s="165" t="s">
        <v>37</v>
      </c>
      <c r="V18" s="168" t="s">
        <v>37</v>
      </c>
      <c r="W18" s="22"/>
      <c r="X18" s="18"/>
      <c r="Y18" s="55"/>
      <c r="Z18" s="459" t="s">
        <v>52</v>
      </c>
      <c r="AA18" s="460"/>
      <c r="AB18" s="461"/>
      <c r="AC18" s="461"/>
      <c r="AD18" s="461"/>
      <c r="AE18" s="462"/>
      <c r="AF18" s="463"/>
      <c r="AG18" s="464"/>
      <c r="AH18" s="465"/>
      <c r="AI18" s="465"/>
      <c r="AJ18" s="465"/>
      <c r="AK18" s="466"/>
      <c r="AL18" s="458"/>
      <c r="AM18" s="57"/>
      <c r="AN18" s="27"/>
    </row>
    <row r="19" spans="2:40" ht="10" customHeight="1" x14ac:dyDescent="0.45">
      <c r="B19" s="18"/>
      <c r="C19" s="73"/>
      <c r="D19" s="74"/>
      <c r="E19" s="23"/>
      <c r="F19" s="22"/>
      <c r="G19" s="23"/>
      <c r="H19" s="75"/>
      <c r="I19" s="76"/>
      <c r="J19" s="76"/>
      <c r="K19" s="76"/>
      <c r="L19" s="77"/>
      <c r="M19" s="78"/>
      <c r="N19" s="23"/>
      <c r="O19" s="79"/>
      <c r="P19" s="80"/>
      <c r="Q19" s="71"/>
      <c r="R19" s="23"/>
      <c r="S19" s="79"/>
      <c r="T19" s="80"/>
      <c r="U19" s="80"/>
      <c r="V19" s="81"/>
      <c r="W19" s="22"/>
      <c r="X19" s="18"/>
      <c r="Y19" s="55"/>
      <c r="Z19" s="467"/>
      <c r="AA19" s="468"/>
      <c r="AB19" s="469"/>
      <c r="AC19" s="469"/>
      <c r="AD19" s="469"/>
      <c r="AE19" s="470"/>
      <c r="AF19" s="365"/>
      <c r="AG19" s="468"/>
      <c r="AH19" s="471"/>
      <c r="AI19" s="469"/>
      <c r="AJ19" s="469"/>
      <c r="AK19" s="470"/>
      <c r="AL19" s="458"/>
      <c r="AM19" s="57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200" t="s">
        <v>62</v>
      </c>
      <c r="G20" s="23"/>
      <c r="H20" s="195">
        <v>0</v>
      </c>
      <c r="I20" s="196">
        <v>0</v>
      </c>
      <c r="J20" s="86">
        <v>0</v>
      </c>
      <c r="K20" s="86">
        <v>0</v>
      </c>
      <c r="L20" s="88"/>
      <c r="M20" s="83">
        <v>600</v>
      </c>
      <c r="N20" s="23"/>
      <c r="O20" s="246">
        <v>0</v>
      </c>
      <c r="P20" s="92">
        <v>0</v>
      </c>
      <c r="Q20" s="252">
        <f>O20*(M20/1000)</f>
        <v>0</v>
      </c>
      <c r="R20" s="23"/>
      <c r="S20" s="246">
        <v>0</v>
      </c>
      <c r="T20" s="239">
        <f>S20*(M20/1000)</f>
        <v>0</v>
      </c>
      <c r="U20" s="92">
        <v>0</v>
      </c>
      <c r="V20" s="221">
        <v>1</v>
      </c>
      <c r="W20" s="22"/>
      <c r="X20" s="18"/>
      <c r="Y20" s="55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360"/>
      <c r="AG20" s="357">
        <f>$S20*$D20*($D$8/10000)</f>
        <v>0</v>
      </c>
      <c r="AH20" s="358">
        <f>($D20*$T20)*($D$8/10000)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57"/>
      <c r="AN20" s="27"/>
    </row>
    <row r="21" spans="2:40" ht="10" customHeight="1" thickBot="1" x14ac:dyDescent="0.5">
      <c r="B21" s="18"/>
      <c r="C21" s="73"/>
      <c r="D21" s="74"/>
      <c r="E21" s="23"/>
      <c r="F21" s="22"/>
      <c r="G21" s="23"/>
      <c r="H21" s="75"/>
      <c r="I21" s="76"/>
      <c r="J21" s="76"/>
      <c r="K21" s="76"/>
      <c r="L21" s="77"/>
      <c r="M21" s="78"/>
      <c r="N21" s="23"/>
      <c r="O21" s="79"/>
      <c r="P21" s="248"/>
      <c r="Q21" s="71"/>
      <c r="R21" s="23"/>
      <c r="S21" s="79"/>
      <c r="T21" s="80"/>
      <c r="U21" s="80"/>
      <c r="V21" s="81"/>
      <c r="W21" s="22"/>
      <c r="X21" s="18"/>
      <c r="Y21" s="55"/>
      <c r="Z21" s="467"/>
      <c r="AA21" s="362"/>
      <c r="AB21" s="363"/>
      <c r="AC21" s="363"/>
      <c r="AD21" s="363"/>
      <c r="AE21" s="364"/>
      <c r="AF21" s="365"/>
      <c r="AG21" s="362"/>
      <c r="AH21" s="363"/>
      <c r="AI21" s="363"/>
      <c r="AJ21" s="363"/>
      <c r="AK21" s="366"/>
      <c r="AL21" s="434"/>
      <c r="AM21" s="57"/>
      <c r="AN21" s="27"/>
    </row>
    <row r="22" spans="2:40" ht="14.5" customHeight="1" x14ac:dyDescent="0.45">
      <c r="B22" s="18"/>
      <c r="C22" s="588" t="s">
        <v>87</v>
      </c>
      <c r="D22" s="589"/>
      <c r="E22" s="190" t="s">
        <v>54</v>
      </c>
      <c r="F22" s="191" t="s">
        <v>55</v>
      </c>
      <c r="G22" s="159"/>
      <c r="H22" s="169" t="s">
        <v>2</v>
      </c>
      <c r="I22" s="170" t="s">
        <v>2</v>
      </c>
      <c r="J22" s="169" t="s">
        <v>2</v>
      </c>
      <c r="K22" s="170" t="s">
        <v>2</v>
      </c>
      <c r="L22" s="171" t="s">
        <v>2</v>
      </c>
      <c r="M22" s="172" t="s">
        <v>2</v>
      </c>
      <c r="N22" s="159"/>
      <c r="O22" s="173" t="s">
        <v>36</v>
      </c>
      <c r="P22" s="249" t="s">
        <v>37</v>
      </c>
      <c r="Q22" s="175" t="s">
        <v>37</v>
      </c>
      <c r="R22" s="159"/>
      <c r="S22" s="173" t="s">
        <v>36</v>
      </c>
      <c r="T22" s="176" t="s">
        <v>37</v>
      </c>
      <c r="U22" s="174" t="s">
        <v>37</v>
      </c>
      <c r="V22" s="177" t="s">
        <v>37</v>
      </c>
      <c r="W22" s="22"/>
      <c r="X22" s="18"/>
      <c r="Y22" s="55"/>
      <c r="Z22" s="473" t="s">
        <v>35</v>
      </c>
      <c r="AA22" s="367"/>
      <c r="AB22" s="368"/>
      <c r="AC22" s="368"/>
      <c r="AD22" s="368"/>
      <c r="AE22" s="369"/>
      <c r="AF22" s="370"/>
      <c r="AG22" s="371"/>
      <c r="AH22" s="368"/>
      <c r="AI22" s="368"/>
      <c r="AJ22" s="368"/>
      <c r="AK22" s="372"/>
      <c r="AL22" s="435"/>
      <c r="AM22" s="57"/>
      <c r="AN22" s="27"/>
    </row>
    <row r="23" spans="2:40" ht="15" customHeight="1" x14ac:dyDescent="0.45">
      <c r="B23" s="18"/>
      <c r="C23" s="84" t="s">
        <v>63</v>
      </c>
      <c r="D23" s="445">
        <f>IF($D$9="84 p. selfcovered",IF($D$15="Inline",26,0),0)</f>
        <v>0</v>
      </c>
      <c r="E23" s="228">
        <f t="shared" ref="E23:E24" si="0">IF(D23&gt;0,$D$10,0)</f>
        <v>0</v>
      </c>
      <c r="F23" s="200" t="s">
        <v>62</v>
      </c>
      <c r="G23" s="23"/>
      <c r="H23" s="85">
        <v>0</v>
      </c>
      <c r="I23" s="86">
        <v>0</v>
      </c>
      <c r="J23" s="87" t="s">
        <v>38</v>
      </c>
      <c r="K23" s="87" t="s">
        <v>38</v>
      </c>
      <c r="L23" s="88"/>
      <c r="M23" s="83">
        <v>555</v>
      </c>
      <c r="N23" s="23"/>
      <c r="O23" s="246">
        <v>0</v>
      </c>
      <c r="P23" s="92">
        <v>0</v>
      </c>
      <c r="Q23" s="252">
        <f>O23*(M23/1000)</f>
        <v>0</v>
      </c>
      <c r="R23" s="23"/>
      <c r="S23" s="246">
        <v>0</v>
      </c>
      <c r="T23" s="239">
        <f>S23*(M23/1000)</f>
        <v>0</v>
      </c>
      <c r="U23" s="92">
        <v>0</v>
      </c>
      <c r="V23" s="215" t="s">
        <v>38</v>
      </c>
      <c r="W23" s="22"/>
      <c r="X23" s="18"/>
      <c r="Y23" s="55"/>
      <c r="Z23" s="474" t="s">
        <v>63</v>
      </c>
      <c r="AA23" s="377">
        <f t="shared" ref="AA23:AA24" si="1">$O23*$D23</f>
        <v>0</v>
      </c>
      <c r="AB23" s="386">
        <f>$AA23*$M23/1000</f>
        <v>0</v>
      </c>
      <c r="AC23" s="386">
        <f t="shared" ref="AC23" si="2">$P23*$D23</f>
        <v>0</v>
      </c>
      <c r="AD23" s="386" t="s">
        <v>38</v>
      </c>
      <c r="AE23" s="387">
        <f t="shared" ref="AE23" si="3">SUM(AB23:AC23)</f>
        <v>0</v>
      </c>
      <c r="AF23" s="360"/>
      <c r="AG23" s="377">
        <f>$S23*$D23*($D$8/10000)</f>
        <v>0</v>
      </c>
      <c r="AH23" s="386">
        <f t="shared" ref="AH23:AH24" si="4">($D23*$T23)*($D$8/10000)</f>
        <v>0</v>
      </c>
      <c r="AI23" s="386">
        <f t="shared" ref="AI23:AI24" si="5">($D23*$U23)*$D$8/10000</f>
        <v>0</v>
      </c>
      <c r="AJ23" s="386" t="str">
        <f>IFERROR(VLOOKUP($V23,$C$37:$U$43,$U$35,FALSE)*($D$8/10000)*$D23,"n.v.t.")</f>
        <v>n.v.t.</v>
      </c>
      <c r="AK23" s="380">
        <f t="shared" ref="AK23" si="6">SUM(AH23:AJ23)</f>
        <v>0</v>
      </c>
      <c r="AL23" s="433">
        <f>AE23+AK23</f>
        <v>0</v>
      </c>
      <c r="AM23" s="57"/>
      <c r="AN23" s="27"/>
    </row>
    <row r="24" spans="2:40" ht="15" customHeight="1" thickBot="1" x14ac:dyDescent="0.5">
      <c r="B24" s="18"/>
      <c r="C24" s="84" t="s">
        <v>66</v>
      </c>
      <c r="D24" s="445">
        <f>IF($D$9="88 p. selfcovered",IF($D$15="Inline",26,0),0)</f>
        <v>0</v>
      </c>
      <c r="E24" s="228">
        <f t="shared" si="0"/>
        <v>0</v>
      </c>
      <c r="F24" s="200" t="s">
        <v>62</v>
      </c>
      <c r="G24" s="23"/>
      <c r="H24" s="85">
        <v>0</v>
      </c>
      <c r="I24" s="86">
        <v>0</v>
      </c>
      <c r="J24" s="87" t="s">
        <v>38</v>
      </c>
      <c r="K24" s="87" t="s">
        <v>38</v>
      </c>
      <c r="L24" s="88"/>
      <c r="M24" s="83">
        <v>555</v>
      </c>
      <c r="N24" s="23"/>
      <c r="O24" s="246">
        <v>0</v>
      </c>
      <c r="P24" s="92">
        <v>0</v>
      </c>
      <c r="Q24" s="252">
        <f>O24*(M24/1000)</f>
        <v>0</v>
      </c>
      <c r="R24" s="23"/>
      <c r="S24" s="246">
        <v>0</v>
      </c>
      <c r="T24" s="239">
        <f>S24*(M24/1000)</f>
        <v>0</v>
      </c>
      <c r="U24" s="92">
        <v>0</v>
      </c>
      <c r="V24" s="215" t="s">
        <v>38</v>
      </c>
      <c r="W24" s="22"/>
      <c r="X24" s="18"/>
      <c r="Y24" s="55"/>
      <c r="Z24" s="474" t="s">
        <v>66</v>
      </c>
      <c r="AA24" s="377">
        <f t="shared" si="1"/>
        <v>0</v>
      </c>
      <c r="AB24" s="386">
        <f>$AA24*$M24/1000</f>
        <v>0</v>
      </c>
      <c r="AC24" s="386">
        <f>$P24*$D24</f>
        <v>0</v>
      </c>
      <c r="AD24" s="386" t="s">
        <v>38</v>
      </c>
      <c r="AE24" s="387">
        <f t="shared" ref="AE24" si="7">SUM(AB24:AC24)</f>
        <v>0</v>
      </c>
      <c r="AF24" s="360"/>
      <c r="AG24" s="377">
        <f>$S24*$D24*($D$8/10000)</f>
        <v>0</v>
      </c>
      <c r="AH24" s="386">
        <f t="shared" si="4"/>
        <v>0</v>
      </c>
      <c r="AI24" s="386">
        <f t="shared" si="5"/>
        <v>0</v>
      </c>
      <c r="AJ24" s="386" t="str">
        <f>IFERROR(VLOOKUP($V24,$C$37:$U$43,$U$35,FALSE)*($D$8/10000)*$D24,"n.v.t.")</f>
        <v>n.v.t.</v>
      </c>
      <c r="AK24" s="380">
        <f>SUM(AH24:AI24)</f>
        <v>0</v>
      </c>
      <c r="AL24" s="433">
        <f>AE24+AK24</f>
        <v>0</v>
      </c>
      <c r="AM24" s="57"/>
      <c r="AN24" s="27"/>
    </row>
    <row r="25" spans="2:40" ht="10" customHeight="1" thickBot="1" x14ac:dyDescent="0.5">
      <c r="B25" s="18"/>
      <c r="C25" s="73"/>
      <c r="D25" s="103"/>
      <c r="E25" s="23"/>
      <c r="F25" s="22"/>
      <c r="G25" s="23"/>
      <c r="H25" s="104"/>
      <c r="I25" s="25"/>
      <c r="J25" s="25"/>
      <c r="K25" s="25"/>
      <c r="L25" s="25"/>
      <c r="M25" s="105"/>
      <c r="N25" s="23"/>
      <c r="O25" s="106"/>
      <c r="P25" s="250"/>
      <c r="Q25" s="108"/>
      <c r="R25" s="23"/>
      <c r="S25" s="106"/>
      <c r="T25" s="109"/>
      <c r="U25" s="107"/>
      <c r="V25" s="110"/>
      <c r="W25" s="22"/>
      <c r="X25" s="18"/>
      <c r="Y25" s="55"/>
      <c r="Z25" s="365"/>
      <c r="AA25" s="377"/>
      <c r="AB25" s="378"/>
      <c r="AC25" s="378"/>
      <c r="AD25" s="378"/>
      <c r="AE25" s="379"/>
      <c r="AF25" s="360"/>
      <c r="AG25" s="377"/>
      <c r="AH25" s="378"/>
      <c r="AI25" s="378"/>
      <c r="AJ25" s="378"/>
      <c r="AK25" s="380"/>
      <c r="AL25" s="433"/>
      <c r="AM25" s="57"/>
      <c r="AN25" s="27"/>
    </row>
    <row r="26" spans="2:40" x14ac:dyDescent="0.45">
      <c r="B26" s="18"/>
      <c r="C26" s="590" t="s">
        <v>39</v>
      </c>
      <c r="D26" s="591"/>
      <c r="E26" s="190" t="s">
        <v>54</v>
      </c>
      <c r="F26" s="192" t="s">
        <v>55</v>
      </c>
      <c r="G26" s="159"/>
      <c r="H26" s="178" t="s">
        <v>2</v>
      </c>
      <c r="I26" s="179" t="s">
        <v>2</v>
      </c>
      <c r="J26" s="169" t="s">
        <v>2</v>
      </c>
      <c r="K26" s="170" t="s">
        <v>2</v>
      </c>
      <c r="L26" s="171" t="s">
        <v>2</v>
      </c>
      <c r="M26" s="172" t="s">
        <v>2</v>
      </c>
      <c r="N26" s="159"/>
      <c r="O26" s="180" t="s">
        <v>36</v>
      </c>
      <c r="P26" s="251" t="s">
        <v>37</v>
      </c>
      <c r="Q26" s="182" t="s">
        <v>37</v>
      </c>
      <c r="R26" s="159"/>
      <c r="S26" s="180" t="s">
        <v>36</v>
      </c>
      <c r="T26" s="183" t="s">
        <v>37</v>
      </c>
      <c r="U26" s="181" t="s">
        <v>37</v>
      </c>
      <c r="V26" s="184" t="s">
        <v>40</v>
      </c>
      <c r="W26" s="22"/>
      <c r="X26" s="18"/>
      <c r="Y26" s="55"/>
      <c r="Z26" s="475" t="s">
        <v>39</v>
      </c>
      <c r="AA26" s="381"/>
      <c r="AB26" s="382"/>
      <c r="AC26" s="382"/>
      <c r="AD26" s="382"/>
      <c r="AE26" s="383"/>
      <c r="AF26" s="360"/>
      <c r="AG26" s="384"/>
      <c r="AH26" s="382"/>
      <c r="AI26" s="382"/>
      <c r="AJ26" s="382"/>
      <c r="AK26" s="385"/>
      <c r="AL26" s="433"/>
      <c r="AM26" s="57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omslag",IF($D$15="Offline",42,0),0)</f>
        <v>0</v>
      </c>
      <c r="E27" s="228">
        <f t="shared" ref="E27:E33" si="8">IF(D27&gt;0,$D$10,0)</f>
        <v>0</v>
      </c>
      <c r="F27" s="200" t="s">
        <v>62</v>
      </c>
      <c r="G27" s="23"/>
      <c r="H27" s="85">
        <v>0</v>
      </c>
      <c r="I27" s="86">
        <v>0</v>
      </c>
      <c r="J27" s="87" t="s">
        <v>38</v>
      </c>
      <c r="K27" s="87" t="s">
        <v>38</v>
      </c>
      <c r="L27" s="88"/>
      <c r="M27" s="83">
        <v>555</v>
      </c>
      <c r="N27" s="23"/>
      <c r="O27" s="246">
        <v>0</v>
      </c>
      <c r="P27" s="92">
        <v>0</v>
      </c>
      <c r="Q27" s="252">
        <f>O27*(M27/1000)</f>
        <v>0</v>
      </c>
      <c r="R27" s="23"/>
      <c r="S27" s="246">
        <v>0</v>
      </c>
      <c r="T27" s="239">
        <f>S27*(M27/1000)</f>
        <v>0</v>
      </c>
      <c r="U27" s="92">
        <v>0</v>
      </c>
      <c r="V27" s="93">
        <v>1</v>
      </c>
      <c r="W27" s="222">
        <f>IF(D27&gt;0,1,0)+V27</f>
        <v>1</v>
      </c>
      <c r="X27" s="18"/>
      <c r="Y27" s="55"/>
      <c r="Z27" s="474" t="s">
        <v>65</v>
      </c>
      <c r="AA27" s="377">
        <f t="shared" ref="AA27:AA29" si="9">$O27*$D27</f>
        <v>0</v>
      </c>
      <c r="AB27" s="386">
        <f>$AA27*$M27/1000</f>
        <v>0</v>
      </c>
      <c r="AC27" s="386">
        <f t="shared" ref="AC27:AC29" si="10">$P27*$D27</f>
        <v>0</v>
      </c>
      <c r="AD27" s="386">
        <f t="shared" ref="AD27:AD33" si="11">VLOOKUP($W27,$C$37:$P$43,$P$35,FALSE)*$D27</f>
        <v>0</v>
      </c>
      <c r="AE27" s="387">
        <f>SUM(AB27:AD27)</f>
        <v>0</v>
      </c>
      <c r="AF27" s="360"/>
      <c r="AG27" s="377">
        <f>$S27*$D27*($D$8/10000)</f>
        <v>0</v>
      </c>
      <c r="AH27" s="386">
        <f t="shared" ref="AH27:AH33" si="12">($D27*$T27)*($D$8/10000)</f>
        <v>0</v>
      </c>
      <c r="AI27" s="386">
        <f t="shared" ref="AI27:AI33" si="13">($D27*$U27)*$D$8/10000</f>
        <v>0</v>
      </c>
      <c r="AJ27" s="386">
        <f t="shared" ref="AJ27:AJ33" si="14">VLOOKUP($W27,$C$37:$U$43,$U$35,FALSE)*($D$8/10000)*$D27</f>
        <v>0</v>
      </c>
      <c r="AK27" s="380">
        <f t="shared" ref="AK27:AK33" si="15">SUM(AH27:AJ27)</f>
        <v>0</v>
      </c>
      <c r="AL27" s="433">
        <f>AE27+AK27</f>
        <v>0</v>
      </c>
      <c r="AM27" s="57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omslag",IF($D$15="Offline",42,0),0)</f>
        <v>0</v>
      </c>
      <c r="E28" s="228">
        <f t="shared" si="8"/>
        <v>0</v>
      </c>
      <c r="F28" s="200" t="s">
        <v>62</v>
      </c>
      <c r="G28" s="23"/>
      <c r="H28" s="85">
        <v>0</v>
      </c>
      <c r="I28" s="86">
        <v>0</v>
      </c>
      <c r="J28" s="87" t="s">
        <v>38</v>
      </c>
      <c r="K28" s="87" t="s">
        <v>38</v>
      </c>
      <c r="L28" s="88"/>
      <c r="M28" s="83">
        <v>555</v>
      </c>
      <c r="N28" s="23"/>
      <c r="O28" s="246">
        <v>0</v>
      </c>
      <c r="P28" s="92">
        <v>0</v>
      </c>
      <c r="Q28" s="252">
        <f>O28*(M28/1000)</f>
        <v>0</v>
      </c>
      <c r="R28" s="23"/>
      <c r="S28" s="246">
        <v>0</v>
      </c>
      <c r="T28" s="239">
        <f>S28*(M28/1000)</f>
        <v>0</v>
      </c>
      <c r="U28" s="92">
        <v>0</v>
      </c>
      <c r="V28" s="93">
        <v>1</v>
      </c>
      <c r="W28" s="222">
        <f t="shared" ref="W28" si="16">IF(D28&gt;0,1,0)+V28</f>
        <v>1</v>
      </c>
      <c r="X28" s="18"/>
      <c r="Y28" s="55"/>
      <c r="Z28" s="474" t="s">
        <v>64</v>
      </c>
      <c r="AA28" s="377">
        <f>$O28*$D28</f>
        <v>0</v>
      </c>
      <c r="AB28" s="386">
        <f>$AA28*$M28/1000</f>
        <v>0</v>
      </c>
      <c r="AC28" s="386">
        <f t="shared" si="10"/>
        <v>0</v>
      </c>
      <c r="AD28" s="386">
        <f t="shared" si="11"/>
        <v>0</v>
      </c>
      <c r="AE28" s="387">
        <f t="shared" ref="AE28:AE33" si="17">SUM(AB28:AD28)</f>
        <v>0</v>
      </c>
      <c r="AF28" s="360"/>
      <c r="AG28" s="377">
        <f>$S28*$D28*($D$8/10000)</f>
        <v>0</v>
      </c>
      <c r="AH28" s="386">
        <f t="shared" si="12"/>
        <v>0</v>
      </c>
      <c r="AI28" s="386">
        <f t="shared" si="13"/>
        <v>0</v>
      </c>
      <c r="AJ28" s="386">
        <f t="shared" si="14"/>
        <v>0</v>
      </c>
      <c r="AK28" s="380">
        <f t="shared" si="15"/>
        <v>0</v>
      </c>
      <c r="AL28" s="433">
        <f>AE28+AK28</f>
        <v>0</v>
      </c>
      <c r="AM28" s="57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selfcovered",IF($D$15="Offline",42,16),0)</f>
        <v>0</v>
      </c>
      <c r="E29" s="228">
        <f t="shared" si="8"/>
        <v>0</v>
      </c>
      <c r="F29" s="200" t="s">
        <v>62</v>
      </c>
      <c r="G29" s="23"/>
      <c r="H29" s="85">
        <v>0</v>
      </c>
      <c r="I29" s="86">
        <v>0</v>
      </c>
      <c r="J29" s="87" t="s">
        <v>38</v>
      </c>
      <c r="K29" s="87" t="s">
        <v>38</v>
      </c>
      <c r="L29" s="88"/>
      <c r="M29" s="83">
        <v>555</v>
      </c>
      <c r="N29" s="23"/>
      <c r="O29" s="246">
        <v>0</v>
      </c>
      <c r="P29" s="92">
        <v>0</v>
      </c>
      <c r="Q29" s="252">
        <f>O29*(M29/1000)</f>
        <v>0</v>
      </c>
      <c r="R29" s="23"/>
      <c r="S29" s="246">
        <v>0</v>
      </c>
      <c r="T29" s="239">
        <f>S29*(M29/1000)</f>
        <v>0</v>
      </c>
      <c r="U29" s="92">
        <v>0</v>
      </c>
      <c r="V29" s="93">
        <v>1</v>
      </c>
      <c r="W29" s="583">
        <f>IF(D29&gt;0,0,0)+V29</f>
        <v>1</v>
      </c>
      <c r="X29" s="18"/>
      <c r="Y29" s="55"/>
      <c r="Z29" s="474" t="s">
        <v>64</v>
      </c>
      <c r="AA29" s="377">
        <f t="shared" si="9"/>
        <v>0</v>
      </c>
      <c r="AB29" s="386">
        <f>$AA29*$M29/1000</f>
        <v>0</v>
      </c>
      <c r="AC29" s="386">
        <f t="shared" si="10"/>
        <v>0</v>
      </c>
      <c r="AD29" s="386">
        <f t="shared" si="11"/>
        <v>0</v>
      </c>
      <c r="AE29" s="387">
        <f t="shared" ref="AE29" si="18">SUM(AB29:AD29)</f>
        <v>0</v>
      </c>
      <c r="AF29" s="360"/>
      <c r="AG29" s="377">
        <f>$S29*$D29*($D$8/10000)</f>
        <v>0</v>
      </c>
      <c r="AH29" s="386">
        <f t="shared" si="12"/>
        <v>0</v>
      </c>
      <c r="AI29" s="386">
        <f t="shared" si="13"/>
        <v>0</v>
      </c>
      <c r="AJ29" s="386">
        <f t="shared" si="14"/>
        <v>0</v>
      </c>
      <c r="AK29" s="380">
        <f t="shared" ref="AK29" si="19">SUM(AH29:AJ29)</f>
        <v>0</v>
      </c>
      <c r="AL29" s="433">
        <f t="shared" ref="AL29:AL33" si="20">AE29+AK29</f>
        <v>0</v>
      </c>
      <c r="AM29" s="57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selfcovered",IF($D$15="Offline",42,16),0)</f>
        <v>0</v>
      </c>
      <c r="E30" s="228">
        <f t="shared" si="8"/>
        <v>0</v>
      </c>
      <c r="F30" s="200" t="s">
        <v>62</v>
      </c>
      <c r="G30" s="23"/>
      <c r="H30" s="85">
        <v>0</v>
      </c>
      <c r="I30" s="86">
        <v>0</v>
      </c>
      <c r="J30" s="89" t="s">
        <v>38</v>
      </c>
      <c r="K30" s="89" t="s">
        <v>38</v>
      </c>
      <c r="L30" s="88"/>
      <c r="M30" s="83">
        <v>555</v>
      </c>
      <c r="N30" s="23"/>
      <c r="O30" s="246">
        <v>0</v>
      </c>
      <c r="P30" s="92">
        <v>0</v>
      </c>
      <c r="Q30" s="252">
        <f>O30*M30/1000</f>
        <v>0</v>
      </c>
      <c r="R30" s="23"/>
      <c r="S30" s="246">
        <v>0</v>
      </c>
      <c r="T30" s="239">
        <f t="shared" ref="T30:T33" si="21">S30*M30/1000</f>
        <v>0</v>
      </c>
      <c r="U30" s="92">
        <v>0</v>
      </c>
      <c r="V30" s="93">
        <v>1</v>
      </c>
      <c r="W30" s="222">
        <f t="shared" ref="W30:W33" si="22">IF(D30&gt;0,0,0)+V30</f>
        <v>1</v>
      </c>
      <c r="X30" s="18"/>
      <c r="Y30" s="55"/>
      <c r="Z30" s="476" t="s">
        <v>66</v>
      </c>
      <c r="AA30" s="377">
        <f t="shared" ref="AA30:AA33" si="23">$O30*$D30</f>
        <v>0</v>
      </c>
      <c r="AB30" s="386">
        <f t="shared" ref="AB30:AB33" si="24">$AA30*$M30/1000</f>
        <v>0</v>
      </c>
      <c r="AC30" s="386">
        <f t="shared" ref="AC30:AC33" si="25">$P30*$D30</f>
        <v>0</v>
      </c>
      <c r="AD30" s="386">
        <f t="shared" si="11"/>
        <v>0</v>
      </c>
      <c r="AE30" s="387">
        <f t="shared" si="17"/>
        <v>0</v>
      </c>
      <c r="AF30" s="360"/>
      <c r="AG30" s="377">
        <f t="shared" ref="AG30:AG33" si="26">$S30*$D30*($D$8/10000)</f>
        <v>0</v>
      </c>
      <c r="AH30" s="386">
        <f t="shared" si="12"/>
        <v>0</v>
      </c>
      <c r="AI30" s="386">
        <f t="shared" si="13"/>
        <v>0</v>
      </c>
      <c r="AJ30" s="386">
        <f t="shared" si="14"/>
        <v>0</v>
      </c>
      <c r="AK30" s="380">
        <f t="shared" si="15"/>
        <v>0</v>
      </c>
      <c r="AL30" s="433">
        <f t="shared" si="20"/>
        <v>0</v>
      </c>
      <c r="AM30" s="9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IF(D27&gt;0,4,0)</f>
        <v>0</v>
      </c>
      <c r="E31" s="228">
        <f t="shared" ref="E31" si="27">IF(D31&gt;0,$D$10,0)</f>
        <v>0</v>
      </c>
      <c r="F31" s="200" t="s">
        <v>62</v>
      </c>
      <c r="G31" s="23"/>
      <c r="H31" s="85">
        <v>0</v>
      </c>
      <c r="I31" s="86">
        <v>0</v>
      </c>
      <c r="J31" s="89" t="s">
        <v>38</v>
      </c>
      <c r="K31" s="89" t="s">
        <v>38</v>
      </c>
      <c r="L31" s="88"/>
      <c r="M31" s="83">
        <v>555</v>
      </c>
      <c r="N31" s="23"/>
      <c r="O31" s="246">
        <v>0</v>
      </c>
      <c r="P31" s="92">
        <v>0</v>
      </c>
      <c r="Q31" s="252">
        <f t="shared" ref="Q31" si="28">O31*M31/1000</f>
        <v>0</v>
      </c>
      <c r="R31" s="23"/>
      <c r="S31" s="246">
        <v>0</v>
      </c>
      <c r="T31" s="239">
        <f t="shared" ref="T31" si="29">S31*M31/1000</f>
        <v>0</v>
      </c>
      <c r="U31" s="92">
        <v>0</v>
      </c>
      <c r="V31" s="93">
        <v>1</v>
      </c>
      <c r="W31" s="222">
        <f t="shared" si="22"/>
        <v>1</v>
      </c>
      <c r="X31" s="18"/>
      <c r="Y31" s="55"/>
      <c r="Z31" s="477" t="s">
        <v>102</v>
      </c>
      <c r="AA31" s="377">
        <f t="shared" si="23"/>
        <v>0</v>
      </c>
      <c r="AB31" s="386">
        <f t="shared" si="24"/>
        <v>0</v>
      </c>
      <c r="AC31" s="386">
        <f t="shared" si="25"/>
        <v>0</v>
      </c>
      <c r="AD31" s="386">
        <f t="shared" si="11"/>
        <v>0</v>
      </c>
      <c r="AE31" s="387">
        <f t="shared" ref="AE31" si="30">SUM(AB31:AD31)</f>
        <v>0</v>
      </c>
      <c r="AF31" s="360"/>
      <c r="AG31" s="377">
        <f t="shared" si="26"/>
        <v>0</v>
      </c>
      <c r="AH31" s="386">
        <f t="shared" si="12"/>
        <v>0</v>
      </c>
      <c r="AI31" s="386">
        <f t="shared" si="13"/>
        <v>0</v>
      </c>
      <c r="AJ31" s="386">
        <f t="shared" si="14"/>
        <v>0</v>
      </c>
      <c r="AK31" s="380">
        <f t="shared" ref="AK31" si="31">SUM(AH31:AJ31)</f>
        <v>0</v>
      </c>
      <c r="AL31" s="433">
        <f>AE31+AK31</f>
        <v>0</v>
      </c>
      <c r="AM31" s="9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IF(D28&gt;0,4,IF(D23&gt;0,4,IF(D29&gt;0,4,IF(D30&gt;0,4,0))))</f>
        <v>0</v>
      </c>
      <c r="E32" s="228">
        <f t="shared" si="8"/>
        <v>0</v>
      </c>
      <c r="F32" s="200" t="s">
        <v>62</v>
      </c>
      <c r="G32" s="23"/>
      <c r="H32" s="85">
        <v>0</v>
      </c>
      <c r="I32" s="86">
        <v>0</v>
      </c>
      <c r="J32" s="89" t="s">
        <v>38</v>
      </c>
      <c r="K32" s="89" t="s">
        <v>38</v>
      </c>
      <c r="L32" s="88"/>
      <c r="M32" s="83">
        <v>555</v>
      </c>
      <c r="N32" s="23"/>
      <c r="O32" s="246">
        <v>0</v>
      </c>
      <c r="P32" s="92">
        <v>0</v>
      </c>
      <c r="Q32" s="252">
        <f t="shared" ref="Q32:Q33" si="32">O32*M32/1000</f>
        <v>0</v>
      </c>
      <c r="R32" s="23"/>
      <c r="S32" s="246">
        <v>0</v>
      </c>
      <c r="T32" s="239">
        <f t="shared" si="21"/>
        <v>0</v>
      </c>
      <c r="U32" s="92">
        <v>0</v>
      </c>
      <c r="V32" s="93">
        <v>1</v>
      </c>
      <c r="W32" s="222">
        <f t="shared" si="22"/>
        <v>1</v>
      </c>
      <c r="X32" s="18"/>
      <c r="Y32" s="55"/>
      <c r="Z32" s="477" t="s">
        <v>67</v>
      </c>
      <c r="AA32" s="377">
        <f t="shared" si="23"/>
        <v>0</v>
      </c>
      <c r="AB32" s="386">
        <f t="shared" si="24"/>
        <v>0</v>
      </c>
      <c r="AC32" s="386">
        <f t="shared" si="25"/>
        <v>0</v>
      </c>
      <c r="AD32" s="386">
        <f t="shared" si="11"/>
        <v>0</v>
      </c>
      <c r="AE32" s="387">
        <f t="shared" si="17"/>
        <v>0</v>
      </c>
      <c r="AF32" s="360"/>
      <c r="AG32" s="377">
        <f t="shared" si="26"/>
        <v>0</v>
      </c>
      <c r="AH32" s="386">
        <f t="shared" si="12"/>
        <v>0</v>
      </c>
      <c r="AI32" s="386">
        <f t="shared" si="13"/>
        <v>0</v>
      </c>
      <c r="AJ32" s="386">
        <f t="shared" si="14"/>
        <v>0</v>
      </c>
      <c r="AK32" s="380">
        <f t="shared" si="15"/>
        <v>0</v>
      </c>
      <c r="AL32" s="433">
        <f>AE32+AK32</f>
        <v>0</v>
      </c>
      <c r="AM32" s="94"/>
      <c r="AN32" s="95"/>
    </row>
    <row r="33" spans="2:40" s="90" customFormat="1" ht="15" customHeight="1" thickBot="1" x14ac:dyDescent="0.5">
      <c r="B33" s="18"/>
      <c r="C33" s="96" t="s">
        <v>68</v>
      </c>
      <c r="D33" s="447">
        <f>IF(D31&gt;0,1,IF(D32&gt;0,1,0))</f>
        <v>0</v>
      </c>
      <c r="E33" s="228">
        <f t="shared" si="8"/>
        <v>0</v>
      </c>
      <c r="F33" s="200" t="s">
        <v>62</v>
      </c>
      <c r="G33" s="23"/>
      <c r="H33" s="97">
        <v>0</v>
      </c>
      <c r="I33" s="98">
        <v>0</v>
      </c>
      <c r="J33" s="99" t="s">
        <v>38</v>
      </c>
      <c r="K33" s="99" t="s">
        <v>38</v>
      </c>
      <c r="L33" s="229"/>
      <c r="M33" s="100">
        <v>555</v>
      </c>
      <c r="N33" s="23"/>
      <c r="O33" s="247">
        <v>0</v>
      </c>
      <c r="P33" s="101">
        <v>0</v>
      </c>
      <c r="Q33" s="253">
        <f t="shared" si="32"/>
        <v>0</v>
      </c>
      <c r="R33" s="23"/>
      <c r="S33" s="247">
        <v>0</v>
      </c>
      <c r="T33" s="356">
        <f t="shared" si="21"/>
        <v>0</v>
      </c>
      <c r="U33" s="101">
        <v>0</v>
      </c>
      <c r="V33" s="102">
        <v>1</v>
      </c>
      <c r="W33" s="222">
        <f t="shared" si="22"/>
        <v>1</v>
      </c>
      <c r="X33" s="18"/>
      <c r="Y33" s="55"/>
      <c r="Z33" s="478" t="s">
        <v>68</v>
      </c>
      <c r="AA33" s="357">
        <f t="shared" si="23"/>
        <v>0</v>
      </c>
      <c r="AB33" s="358">
        <f t="shared" si="24"/>
        <v>0</v>
      </c>
      <c r="AC33" s="358">
        <f t="shared" si="25"/>
        <v>0</v>
      </c>
      <c r="AD33" s="358">
        <f t="shared" si="11"/>
        <v>0</v>
      </c>
      <c r="AE33" s="359">
        <f t="shared" si="17"/>
        <v>0</v>
      </c>
      <c r="AF33" s="360"/>
      <c r="AG33" s="357">
        <f t="shared" si="26"/>
        <v>0</v>
      </c>
      <c r="AH33" s="358">
        <f t="shared" si="12"/>
        <v>0</v>
      </c>
      <c r="AI33" s="358">
        <f t="shared" si="13"/>
        <v>0</v>
      </c>
      <c r="AJ33" s="358">
        <f t="shared" si="14"/>
        <v>0</v>
      </c>
      <c r="AK33" s="361">
        <f t="shared" si="15"/>
        <v>0</v>
      </c>
      <c r="AL33" s="433">
        <f t="shared" si="20"/>
        <v>0</v>
      </c>
      <c r="AM33" s="94"/>
      <c r="AN33" s="95"/>
    </row>
    <row r="34" spans="2:40" ht="15.65" customHeight="1" thickBot="1" x14ac:dyDescent="0.5">
      <c r="B34" s="18"/>
      <c r="C34" s="114"/>
      <c r="D34" s="25"/>
      <c r="E34" s="23"/>
      <c r="F34" s="23"/>
      <c r="G34" s="23"/>
      <c r="H34" s="25"/>
      <c r="I34" s="25"/>
      <c r="J34" s="25"/>
      <c r="K34" s="25"/>
      <c r="L34" s="25"/>
      <c r="M34" s="30"/>
      <c r="N34" s="23"/>
      <c r="O34" s="107"/>
      <c r="P34" s="107"/>
      <c r="Q34" s="107"/>
      <c r="R34" s="23"/>
      <c r="S34" s="106"/>
      <c r="T34" s="107"/>
      <c r="U34" s="107"/>
      <c r="V34" s="115"/>
      <c r="W34" s="22"/>
      <c r="X34" s="18"/>
      <c r="Y34" s="55"/>
      <c r="Z34" s="365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57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55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57"/>
      <c r="AN35" s="27"/>
    </row>
    <row r="36" spans="2:40" ht="32.5" customHeight="1" x14ac:dyDescent="0.45">
      <c r="B36" s="18"/>
      <c r="C36" s="219" t="s">
        <v>41</v>
      </c>
      <c r="D36" s="30"/>
      <c r="E36" s="23"/>
      <c r="F36" s="23"/>
      <c r="G36" s="23"/>
      <c r="H36" s="24"/>
      <c r="I36" s="24"/>
      <c r="J36" s="30"/>
      <c r="K36" s="30"/>
      <c r="L36" s="30"/>
      <c r="M36" s="30"/>
      <c r="N36" s="23"/>
      <c r="O36" s="593" t="s">
        <v>42</v>
      </c>
      <c r="P36" s="594"/>
      <c r="Q36" s="595"/>
      <c r="R36" s="107"/>
      <c r="S36" s="120"/>
      <c r="T36" s="13"/>
      <c r="U36" s="189" t="s">
        <v>43</v>
      </c>
      <c r="V36" s="121"/>
      <c r="W36" s="22"/>
      <c r="X36" s="18"/>
      <c r="Y36" s="55"/>
      <c r="Z36" s="479"/>
      <c r="AA36" s="396"/>
      <c r="AB36" s="397"/>
      <c r="AC36" s="397"/>
      <c r="AD36" s="397"/>
      <c r="AE36" s="398"/>
      <c r="AF36" s="399"/>
      <c r="AG36" s="400"/>
      <c r="AH36" s="397"/>
      <c r="AI36" s="397"/>
      <c r="AJ36" s="397"/>
      <c r="AK36" s="398"/>
      <c r="AL36" s="433"/>
      <c r="AM36" s="57"/>
      <c r="AN36" s="27"/>
    </row>
    <row r="37" spans="2:40" ht="18" x14ac:dyDescent="0.45">
      <c r="B37" s="18"/>
      <c r="C37" s="122">
        <v>1</v>
      </c>
      <c r="D37" s="25"/>
      <c r="E37" s="23"/>
      <c r="F37" s="23"/>
      <c r="G37" s="23"/>
      <c r="H37" s="25"/>
      <c r="I37" s="25"/>
      <c r="J37" s="25"/>
      <c r="K37" s="25"/>
      <c r="L37" s="25"/>
      <c r="M37" s="25"/>
      <c r="N37" s="25"/>
      <c r="O37" s="106"/>
      <c r="P37" s="240"/>
      <c r="Q37" s="110"/>
      <c r="R37" s="107"/>
      <c r="S37" s="106"/>
      <c r="T37" s="107"/>
      <c r="U37" s="240">
        <v>0</v>
      </c>
      <c r="V37" s="110"/>
      <c r="W37" s="22"/>
      <c r="X37" s="18"/>
      <c r="Y37" s="55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402"/>
      <c r="AG37" s="403"/>
      <c r="AH37" s="404"/>
      <c r="AI37" s="405"/>
      <c r="AJ37" s="541">
        <f>(E47/10000)*U47*D47</f>
        <v>0</v>
      </c>
      <c r="AK37" s="542">
        <f>AJ37</f>
        <v>0</v>
      </c>
      <c r="AL37" s="433">
        <f>AE37+AK37</f>
        <v>0</v>
      </c>
      <c r="AM37" s="57"/>
      <c r="AN37" s="27"/>
    </row>
    <row r="38" spans="2:40" ht="18" x14ac:dyDescent="0.5">
      <c r="B38" s="18"/>
      <c r="C38" s="123">
        <v>2</v>
      </c>
      <c r="D38" s="25"/>
      <c r="E38" s="23"/>
      <c r="F38" s="23"/>
      <c r="G38" s="23"/>
      <c r="H38" s="25"/>
      <c r="I38" s="25"/>
      <c r="J38" s="25"/>
      <c r="K38" s="25"/>
      <c r="L38" s="25"/>
      <c r="M38" s="30"/>
      <c r="N38" s="23"/>
      <c r="O38" s="106"/>
      <c r="P38" s="240">
        <v>0</v>
      </c>
      <c r="Q38" s="110"/>
      <c r="R38" s="107"/>
      <c r="S38" s="106"/>
      <c r="T38" s="107"/>
      <c r="U38" s="240">
        <v>0</v>
      </c>
      <c r="V38" s="110"/>
      <c r="W38" s="22"/>
      <c r="X38" s="18"/>
      <c r="Y38" s="55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409"/>
      <c r="AG38" s="410"/>
      <c r="AH38" s="411"/>
      <c r="AI38" s="412"/>
      <c r="AJ38" s="541">
        <f>(E48/10000)*U48*D48</f>
        <v>0</v>
      </c>
      <c r="AK38" s="543">
        <f>AJ38</f>
        <v>0</v>
      </c>
      <c r="AL38" s="433">
        <f>AE38+AK38</f>
        <v>0</v>
      </c>
      <c r="AM38" s="57"/>
      <c r="AN38" s="27"/>
    </row>
    <row r="39" spans="2:40" ht="18" x14ac:dyDescent="0.5">
      <c r="B39" s="18"/>
      <c r="C39" s="122">
        <v>3</v>
      </c>
      <c r="D39" s="25"/>
      <c r="E39" s="23"/>
      <c r="F39" s="23"/>
      <c r="G39" s="23"/>
      <c r="H39" s="25"/>
      <c r="I39" s="25"/>
      <c r="J39" s="25"/>
      <c r="K39" s="25"/>
      <c r="L39" s="25"/>
      <c r="M39" s="30"/>
      <c r="N39" s="23"/>
      <c r="O39" s="106"/>
      <c r="P39" s="240">
        <v>0</v>
      </c>
      <c r="Q39" s="110"/>
      <c r="R39" s="107"/>
      <c r="S39" s="106"/>
      <c r="T39" s="107"/>
      <c r="U39" s="240">
        <v>0</v>
      </c>
      <c r="V39" s="110"/>
      <c r="W39" s="22"/>
      <c r="X39" s="18"/>
      <c r="Y39" s="55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409"/>
      <c r="AG39" s="410"/>
      <c r="AH39" s="411"/>
      <c r="AI39" s="412"/>
      <c r="AJ39" s="541">
        <f>(E49/10000)*U49*D49</f>
        <v>0</v>
      </c>
      <c r="AK39" s="543">
        <f>AJ39</f>
        <v>0</v>
      </c>
      <c r="AL39" s="433">
        <f>AE39+AK39</f>
        <v>0</v>
      </c>
      <c r="AM39" s="57"/>
      <c r="AN39" s="27"/>
    </row>
    <row r="40" spans="2:40" ht="18" x14ac:dyDescent="0.5">
      <c r="B40" s="18"/>
      <c r="C40" s="123">
        <v>4</v>
      </c>
      <c r="D40" s="25"/>
      <c r="E40" s="23"/>
      <c r="F40" s="23"/>
      <c r="G40" s="23"/>
      <c r="H40" s="25"/>
      <c r="I40" s="25"/>
      <c r="J40" s="25"/>
      <c r="K40" s="25"/>
      <c r="L40" s="25"/>
      <c r="M40" s="30"/>
      <c r="N40" s="23"/>
      <c r="O40" s="106"/>
      <c r="P40" s="240">
        <v>0</v>
      </c>
      <c r="Q40" s="110"/>
      <c r="R40" s="107"/>
      <c r="S40" s="106"/>
      <c r="T40" s="107"/>
      <c r="U40" s="240">
        <v>0</v>
      </c>
      <c r="V40" s="110"/>
      <c r="W40" s="22"/>
      <c r="X40" s="18"/>
      <c r="Y40" s="55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409"/>
      <c r="AG40" s="410"/>
      <c r="AH40" s="411"/>
      <c r="AI40" s="412"/>
      <c r="AJ40" s="541">
        <f>(E50/10000)*U50*D50</f>
        <v>0</v>
      </c>
      <c r="AK40" s="543">
        <f>AJ40</f>
        <v>0</v>
      </c>
      <c r="AL40" s="433">
        <f>AE40+AK40</f>
        <v>0</v>
      </c>
      <c r="AM40" s="57"/>
      <c r="AN40" s="27"/>
    </row>
    <row r="41" spans="2:40" ht="17" thickBot="1" x14ac:dyDescent="0.5">
      <c r="B41" s="18"/>
      <c r="C41" s="122">
        <v>5</v>
      </c>
      <c r="D41" s="25"/>
      <c r="E41" s="23"/>
      <c r="F41" s="23"/>
      <c r="G41" s="23"/>
      <c r="H41" s="25"/>
      <c r="I41" s="25"/>
      <c r="J41" s="25"/>
      <c r="K41" s="25"/>
      <c r="L41" s="25"/>
      <c r="M41" s="30"/>
      <c r="N41" s="23"/>
      <c r="O41" s="106"/>
      <c r="P41" s="240">
        <v>0</v>
      </c>
      <c r="Q41" s="110"/>
      <c r="R41" s="107"/>
      <c r="S41" s="106"/>
      <c r="T41" s="107"/>
      <c r="U41" s="240">
        <v>0</v>
      </c>
      <c r="V41" s="110"/>
      <c r="W41" s="22"/>
      <c r="X41" s="18"/>
      <c r="Y41" s="55"/>
      <c r="Z41" s="439"/>
      <c r="AA41" s="414"/>
      <c r="AB41" s="415"/>
      <c r="AC41" s="415"/>
      <c r="AD41" s="536"/>
      <c r="AE41" s="537"/>
      <c r="AF41" s="416"/>
      <c r="AG41" s="417"/>
      <c r="AH41" s="418"/>
      <c r="AI41" s="418"/>
      <c r="AJ41" s="544"/>
      <c r="AK41" s="537"/>
      <c r="AL41" s="433"/>
      <c r="AM41" s="57"/>
      <c r="AN41" s="27"/>
    </row>
    <row r="42" spans="2:40" ht="20.5" customHeight="1" x14ac:dyDescent="0.45">
      <c r="B42" s="18"/>
      <c r="C42" s="122">
        <v>6</v>
      </c>
      <c r="D42" s="25"/>
      <c r="E42" s="23"/>
      <c r="F42" s="23"/>
      <c r="G42" s="23"/>
      <c r="H42" s="25"/>
      <c r="I42" s="25"/>
      <c r="J42" s="25"/>
      <c r="K42" s="25"/>
      <c r="L42" s="25"/>
      <c r="M42" s="30"/>
      <c r="N42" s="23"/>
      <c r="O42" s="106"/>
      <c r="P42" s="240">
        <v>0</v>
      </c>
      <c r="Q42" s="110"/>
      <c r="R42" s="107"/>
      <c r="S42" s="106"/>
      <c r="T42" s="107"/>
      <c r="U42" s="240">
        <v>0</v>
      </c>
      <c r="V42" s="110"/>
      <c r="W42" s="22"/>
      <c r="X42" s="18"/>
      <c r="Y42" s="55"/>
      <c r="Z42" s="423" t="s">
        <v>74</v>
      </c>
      <c r="AA42" s="419"/>
      <c r="AB42" s="420"/>
      <c r="AC42" s="420"/>
      <c r="AD42" s="538"/>
      <c r="AE42" s="539"/>
      <c r="AF42" s="416"/>
      <c r="AG42" s="421"/>
      <c r="AH42" s="422"/>
      <c r="AI42" s="422"/>
      <c r="AJ42" s="545"/>
      <c r="AK42" s="545"/>
      <c r="AL42" s="433"/>
      <c r="AM42" s="57"/>
      <c r="AN42" s="27"/>
    </row>
    <row r="43" spans="2:40" ht="18.5" thickBot="1" x14ac:dyDescent="0.55000000000000004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241">
        <v>0</v>
      </c>
      <c r="Q43" s="132"/>
      <c r="R43" s="129"/>
      <c r="S43" s="131"/>
      <c r="T43" s="133"/>
      <c r="U43" s="242">
        <v>0</v>
      </c>
      <c r="V43" s="134"/>
      <c r="W43" s="22"/>
      <c r="X43" s="18"/>
      <c r="Y43" s="55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409"/>
      <c r="AG43" s="410"/>
      <c r="AH43" s="411"/>
      <c r="AI43" s="412"/>
      <c r="AJ43" s="546">
        <f>(E50/10000)*U52*D52</f>
        <v>0</v>
      </c>
      <c r="AK43" s="543">
        <f>AJ43</f>
        <v>0</v>
      </c>
      <c r="AL43" s="433">
        <f>AE43+AK43</f>
        <v>0</v>
      </c>
      <c r="AM43" s="57"/>
      <c r="AN43" s="27"/>
    </row>
    <row r="44" spans="2:40" ht="10" customHeight="1" thickBot="1" x14ac:dyDescent="0.5">
      <c r="B44" s="18"/>
      <c r="C44" s="135"/>
      <c r="D44" s="25"/>
      <c r="E44" s="23"/>
      <c r="F44" s="23"/>
      <c r="G44" s="23"/>
      <c r="H44" s="25"/>
      <c r="I44" s="25"/>
      <c r="J44" s="25"/>
      <c r="K44" s="25"/>
      <c r="L44" s="25"/>
      <c r="M44" s="30"/>
      <c r="N44" s="23"/>
      <c r="O44" s="106"/>
      <c r="P44" s="107"/>
      <c r="Q44" s="110"/>
      <c r="R44" s="23"/>
      <c r="S44" s="106"/>
      <c r="T44" s="107"/>
      <c r="U44" s="107"/>
      <c r="V44" s="108"/>
      <c r="W44" s="22"/>
      <c r="X44" s="18"/>
      <c r="Y44" s="55"/>
      <c r="Z44" s="439"/>
      <c r="AA44" s="414"/>
      <c r="AB44" s="415"/>
      <c r="AC44" s="415"/>
      <c r="AD44" s="536"/>
      <c r="AE44" s="537"/>
      <c r="AF44" s="416"/>
      <c r="AG44" s="417"/>
      <c r="AH44" s="415"/>
      <c r="AI44" s="415"/>
      <c r="AJ44" s="536"/>
      <c r="AK44" s="536"/>
      <c r="AL44" s="433"/>
      <c r="AM44" s="57"/>
      <c r="AN44" s="27"/>
    </row>
    <row r="45" spans="2:40" ht="35.5" customHeight="1" x14ac:dyDescent="0.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55"/>
      <c r="Z45" s="423" t="s">
        <v>76</v>
      </c>
      <c r="AA45" s="423"/>
      <c r="AB45" s="407"/>
      <c r="AC45" s="408"/>
      <c r="AD45" s="408"/>
      <c r="AE45" s="535"/>
      <c r="AF45" s="409"/>
      <c r="AG45" s="410"/>
      <c r="AH45" s="411"/>
      <c r="AI45" s="412"/>
      <c r="AJ45" s="546"/>
      <c r="AK45" s="543"/>
      <c r="AL45" s="433"/>
      <c r="AM45" s="57"/>
      <c r="AN45" s="27"/>
    </row>
    <row r="46" spans="2:40" ht="18" customHeight="1" thickBot="1" x14ac:dyDescent="0.5">
      <c r="B46" s="206"/>
      <c r="C46" s="201" t="s">
        <v>70</v>
      </c>
      <c r="D46" s="523">
        <v>47</v>
      </c>
      <c r="E46" s="524">
        <v>71000</v>
      </c>
      <c r="F46" s="218" t="s">
        <v>158</v>
      </c>
      <c r="G46" s="23"/>
      <c r="H46" s="25"/>
      <c r="I46" s="25"/>
      <c r="J46" s="25"/>
      <c r="K46" s="25"/>
      <c r="L46" s="25"/>
      <c r="M46" s="30"/>
      <c r="N46" s="25"/>
      <c r="O46" s="106"/>
      <c r="P46" s="223"/>
      <c r="Q46" s="110"/>
      <c r="R46" s="107"/>
      <c r="S46" s="106"/>
      <c r="T46" s="216"/>
      <c r="U46" s="223"/>
      <c r="V46" s="137"/>
      <c r="W46" s="22"/>
      <c r="X46" s="18"/>
      <c r="Y46" s="57"/>
      <c r="Z46" s="569" t="str">
        <f>C54</f>
        <v>Transportkosten (1 adres in Nederland)</v>
      </c>
      <c r="AA46" s="570"/>
      <c r="AB46" s="420"/>
      <c r="AC46" s="408"/>
      <c r="AD46" s="408">
        <f>$D54*$P54</f>
        <v>0</v>
      </c>
      <c r="AE46" s="571">
        <f>AD46</f>
        <v>0</v>
      </c>
      <c r="AF46" s="427"/>
      <c r="AG46" s="576"/>
      <c r="AH46" s="538"/>
      <c r="AI46" s="549"/>
      <c r="AJ46" s="549">
        <f>(E54/10000)*U54</f>
        <v>0</v>
      </c>
      <c r="AK46" s="577">
        <f>AJ46</f>
        <v>0</v>
      </c>
      <c r="AL46" s="437">
        <f>AE46+AK46</f>
        <v>0</v>
      </c>
      <c r="AM46" s="57"/>
      <c r="AN46" s="27"/>
    </row>
    <row r="47" spans="2:40" ht="16.5" customHeight="1" thickBot="1" x14ac:dyDescent="0.5">
      <c r="B47" s="18"/>
      <c r="C47" s="201" t="s">
        <v>47</v>
      </c>
      <c r="D47" s="523">
        <v>21</v>
      </c>
      <c r="E47" s="524">
        <v>71000</v>
      </c>
      <c r="F47" s="23"/>
      <c r="G47" s="23"/>
      <c r="H47" s="25"/>
      <c r="I47" s="25"/>
      <c r="J47" s="25"/>
      <c r="K47" s="25"/>
      <c r="L47" s="25"/>
      <c r="M47" s="30"/>
      <c r="N47" s="25"/>
      <c r="O47" s="106"/>
      <c r="P47" s="243">
        <v>0</v>
      </c>
      <c r="Q47" s="110"/>
      <c r="R47" s="107"/>
      <c r="S47" s="106"/>
      <c r="T47" s="107"/>
      <c r="U47" s="243">
        <v>0</v>
      </c>
      <c r="V47" s="137"/>
      <c r="W47" s="22"/>
      <c r="X47" s="18"/>
      <c r="Y47" s="57"/>
      <c r="Z47" s="569" t="str">
        <f>C55</f>
        <v>Transportkosten t.b.v. leesportefeuillehouders (Hilversum)</v>
      </c>
      <c r="AA47" s="570"/>
      <c r="AB47" s="420"/>
      <c r="AC47" s="408"/>
      <c r="AD47" s="408">
        <f t="shared" ref="AD47:AD48" si="33">$D55*$P55</f>
        <v>0</v>
      </c>
      <c r="AE47" s="571">
        <f t="shared" ref="AE47:AE48" si="34">AD47</f>
        <v>0</v>
      </c>
      <c r="AF47" s="489"/>
      <c r="AG47" s="576"/>
      <c r="AH47" s="538"/>
      <c r="AI47" s="549"/>
      <c r="AJ47" s="549">
        <f>(E55/10000)*U55</f>
        <v>0</v>
      </c>
      <c r="AK47" s="577">
        <f>AJ47</f>
        <v>0</v>
      </c>
      <c r="AL47" s="437">
        <f>AE47+AK47</f>
        <v>0</v>
      </c>
      <c r="AM47" s="57"/>
      <c r="AN47" s="27"/>
    </row>
    <row r="48" spans="2:40" ht="16.5" customHeight="1" thickBot="1" x14ac:dyDescent="0.5">
      <c r="B48" s="18"/>
      <c r="C48" s="138" t="s">
        <v>48</v>
      </c>
      <c r="D48" s="523">
        <v>0</v>
      </c>
      <c r="E48" s="524">
        <v>0</v>
      </c>
      <c r="F48" s="23"/>
      <c r="G48" s="23"/>
      <c r="H48" s="25"/>
      <c r="I48" s="25"/>
      <c r="J48" s="25"/>
      <c r="K48" s="25"/>
      <c r="L48" s="25"/>
      <c r="M48" s="30"/>
      <c r="N48" s="25"/>
      <c r="O48" s="106"/>
      <c r="P48" s="243">
        <v>0</v>
      </c>
      <c r="Q48" s="110"/>
      <c r="R48" s="107"/>
      <c r="S48" s="106"/>
      <c r="T48" s="107"/>
      <c r="U48" s="243">
        <v>0</v>
      </c>
      <c r="V48" s="137"/>
      <c r="W48" s="22"/>
      <c r="X48" s="18"/>
      <c r="Y48" s="57"/>
      <c r="Z48" s="114" t="str">
        <f>C56</f>
        <v>Transportkosten t.b.v. losse verkoop (Gilze)</v>
      </c>
      <c r="AA48" s="572"/>
      <c r="AB48" s="573"/>
      <c r="AC48" s="574"/>
      <c r="AD48" s="574">
        <f t="shared" si="33"/>
        <v>0</v>
      </c>
      <c r="AE48" s="575">
        <f t="shared" si="34"/>
        <v>0</v>
      </c>
      <c r="AF48" s="484"/>
      <c r="AG48" s="578"/>
      <c r="AH48" s="579"/>
      <c r="AI48" s="547"/>
      <c r="AJ48" s="547">
        <f>(E56/10000)*U56</f>
        <v>0</v>
      </c>
      <c r="AK48" s="580">
        <f>AJ48</f>
        <v>0</v>
      </c>
      <c r="AL48" s="437">
        <f>AE48+AK48</f>
        <v>0</v>
      </c>
      <c r="AM48" s="57"/>
      <c r="AN48" s="27"/>
    </row>
    <row r="49" spans="1:40" ht="16.5" customHeight="1" x14ac:dyDescent="0.45">
      <c r="B49" s="18"/>
      <c r="C49" s="138" t="s">
        <v>49</v>
      </c>
      <c r="D49" s="523">
        <v>2</v>
      </c>
      <c r="E49" s="524">
        <v>71000</v>
      </c>
      <c r="F49" s="23"/>
      <c r="G49" s="23"/>
      <c r="H49" s="25"/>
      <c r="I49" s="25"/>
      <c r="J49" s="25"/>
      <c r="K49" s="25"/>
      <c r="L49" s="25"/>
      <c r="M49" s="30"/>
      <c r="N49" s="25"/>
      <c r="O49" s="106"/>
      <c r="P49" s="243">
        <v>0</v>
      </c>
      <c r="Q49" s="110"/>
      <c r="R49" s="107"/>
      <c r="S49" s="106"/>
      <c r="T49" s="107"/>
      <c r="U49" s="243">
        <v>0</v>
      </c>
      <c r="V49" s="137"/>
      <c r="W49" s="22"/>
      <c r="X49" s="18"/>
      <c r="Y49" s="57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57"/>
      <c r="AN49" s="27"/>
    </row>
    <row r="50" spans="1:40" ht="16.5" customHeight="1" thickBot="1" x14ac:dyDescent="0.5">
      <c r="B50" s="18"/>
      <c r="C50" s="138" t="s">
        <v>50</v>
      </c>
      <c r="D50" s="523">
        <v>47</v>
      </c>
      <c r="E50" s="524">
        <v>11500</v>
      </c>
      <c r="F50" s="521" t="s">
        <v>155</v>
      </c>
      <c r="G50" s="23"/>
      <c r="H50" s="25"/>
      <c r="I50" s="25"/>
      <c r="J50" s="25"/>
      <c r="K50" s="25"/>
      <c r="L50" s="25"/>
      <c r="M50" s="30"/>
      <c r="N50" s="25"/>
      <c r="O50" s="106"/>
      <c r="P50" s="243">
        <v>0</v>
      </c>
      <c r="Q50" s="110"/>
      <c r="R50" s="107"/>
      <c r="S50" s="106"/>
      <c r="T50" s="107"/>
      <c r="U50" s="243">
        <v>0</v>
      </c>
      <c r="V50" s="137"/>
      <c r="W50" s="22"/>
      <c r="X50" s="18"/>
      <c r="Y50" s="57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57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57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57"/>
      <c r="AN51" s="27"/>
    </row>
    <row r="52" spans="1:40" ht="16.5" customHeight="1" thickBot="1" x14ac:dyDescent="0.5">
      <c r="B52" s="18"/>
      <c r="C52" s="211" t="s">
        <v>75</v>
      </c>
      <c r="D52" s="136">
        <v>47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243">
        <v>0</v>
      </c>
      <c r="Q52" s="236"/>
      <c r="R52" s="237"/>
      <c r="S52" s="235"/>
      <c r="T52" s="237"/>
      <c r="U52" s="245">
        <v>0</v>
      </c>
      <c r="V52" s="236"/>
      <c r="W52" s="22"/>
      <c r="X52" s="18"/>
      <c r="Y52" s="57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57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57"/>
      <c r="Z53" s="124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256">
        <f>IF(AL53&gt;0,1,0)</f>
        <v>0</v>
      </c>
      <c r="AN53" s="27"/>
    </row>
    <row r="54" spans="1:40" ht="16.5" customHeight="1" x14ac:dyDescent="0.45">
      <c r="B54" s="18"/>
      <c r="C54" s="211" t="s">
        <v>51</v>
      </c>
      <c r="D54" s="136">
        <v>47</v>
      </c>
      <c r="E54" s="209">
        <v>0</v>
      </c>
      <c r="F54" s="232"/>
      <c r="G54" s="232"/>
      <c r="H54" s="233"/>
      <c r="I54" s="233"/>
      <c r="J54" s="233"/>
      <c r="K54" s="233"/>
      <c r="L54" s="233"/>
      <c r="M54" s="234"/>
      <c r="N54" s="563"/>
      <c r="O54" s="235"/>
      <c r="P54" s="317">
        <v>0</v>
      </c>
      <c r="Q54" s="236"/>
      <c r="R54" s="237"/>
      <c r="S54" s="235"/>
      <c r="T54" s="237"/>
      <c r="U54" s="317">
        <v>0</v>
      </c>
      <c r="V54" s="236"/>
      <c r="W54" s="22"/>
      <c r="X54" s="18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27"/>
    </row>
    <row r="55" spans="1:40" ht="16.5" customHeight="1" x14ac:dyDescent="0.45">
      <c r="B55" s="18"/>
      <c r="C55" s="211" t="s">
        <v>156</v>
      </c>
      <c r="D55" s="136">
        <v>47</v>
      </c>
      <c r="E55" s="209">
        <v>0</v>
      </c>
      <c r="F55" s="208"/>
      <c r="G55" s="208"/>
      <c r="H55" s="259"/>
      <c r="I55" s="259"/>
      <c r="J55" s="259"/>
      <c r="K55" s="259"/>
      <c r="L55" s="259"/>
      <c r="M55" s="269"/>
      <c r="N55" s="564"/>
      <c r="O55" s="565"/>
      <c r="P55" s="317">
        <v>0</v>
      </c>
      <c r="Q55" s="110"/>
      <c r="R55" s="261"/>
      <c r="S55" s="565"/>
      <c r="T55" s="261"/>
      <c r="U55" s="317">
        <v>0</v>
      </c>
      <c r="V55" s="110"/>
      <c r="W55" s="22"/>
      <c r="X55" s="18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7"/>
    </row>
    <row r="56" spans="1:40" ht="16.5" customHeight="1" thickBot="1" x14ac:dyDescent="0.5">
      <c r="B56" s="18"/>
      <c r="C56" s="566" t="s">
        <v>157</v>
      </c>
      <c r="D56" s="567">
        <v>47</v>
      </c>
      <c r="E56" s="568">
        <v>0</v>
      </c>
      <c r="F56" s="140"/>
      <c r="G56" s="140"/>
      <c r="H56" s="59"/>
      <c r="I56" s="59"/>
      <c r="J56" s="59"/>
      <c r="K56" s="59"/>
      <c r="L56" s="59"/>
      <c r="M56" s="141"/>
      <c r="N56" s="142"/>
      <c r="O56" s="143"/>
      <c r="P56" s="314">
        <v>0</v>
      </c>
      <c r="Q56" s="115"/>
      <c r="R56" s="261"/>
      <c r="S56" s="143"/>
      <c r="T56" s="60"/>
      <c r="U56" s="314">
        <v>0</v>
      </c>
      <c r="V56" s="115"/>
      <c r="W56" s="22"/>
      <c r="X56" s="18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7"/>
    </row>
    <row r="57" spans="1:40" ht="22.5" customHeight="1" thickBot="1" x14ac:dyDescent="0.5">
      <c r="A57" s="1"/>
      <c r="B57" s="144"/>
      <c r="C57" s="205"/>
      <c r="D57" s="129" t="s">
        <v>2</v>
      </c>
      <c r="E57" s="140"/>
      <c r="F57" s="140"/>
      <c r="G57" s="140"/>
      <c r="H57" s="129" t="s">
        <v>2</v>
      </c>
      <c r="I57" s="129" t="s">
        <v>2</v>
      </c>
      <c r="J57" s="129"/>
      <c r="K57" s="129"/>
      <c r="L57" s="129"/>
      <c r="M57" s="130" t="s">
        <v>2</v>
      </c>
      <c r="N57" s="140"/>
      <c r="O57" s="133"/>
      <c r="P57" s="133"/>
      <c r="Q57" s="133"/>
      <c r="R57" s="140"/>
      <c r="S57" s="133"/>
      <c r="T57" s="133"/>
      <c r="U57" s="133"/>
      <c r="V57" s="133"/>
      <c r="W57" s="145"/>
      <c r="X57" s="144"/>
      <c r="Y57" s="140"/>
      <c r="Z57" s="140"/>
      <c r="AA57" s="146"/>
      <c r="AB57" s="146"/>
      <c r="AC57" s="147"/>
      <c r="AD57" s="147"/>
      <c r="AE57" s="146"/>
      <c r="AF57" s="148"/>
      <c r="AG57" s="146"/>
      <c r="AH57" s="146"/>
      <c r="AI57" s="146"/>
      <c r="AJ57" s="146"/>
      <c r="AK57" s="149"/>
      <c r="AL57" s="149"/>
      <c r="AM57" s="129"/>
      <c r="AN57" s="132"/>
    </row>
    <row r="58" spans="1:40" customFormat="1" ht="18" customHeight="1" x14ac:dyDescent="0.35"/>
    <row r="59" spans="1:40" customFormat="1" ht="14.5" x14ac:dyDescent="0.35"/>
    <row r="60" spans="1:40" customFormat="1" ht="14.5" x14ac:dyDescent="0.35"/>
    <row r="61" spans="1:40" customFormat="1" ht="14.5" x14ac:dyDescent="0.35"/>
    <row r="62" spans="1:40" customFormat="1" ht="14.5" x14ac:dyDescent="0.35"/>
    <row r="63" spans="1:40" customFormat="1" ht="14.5" x14ac:dyDescent="0.35"/>
    <row r="64" spans="1:40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x14ac:dyDescent="0.35"/>
    <row r="74" customFormat="1" ht="14.5" x14ac:dyDescent="0.35"/>
    <row r="75" customFormat="1" ht="14.5" x14ac:dyDescent="0.35"/>
    <row r="76" customFormat="1" ht="14.5" hidden="1" x14ac:dyDescent="0.35"/>
    <row r="77" customFormat="1" ht="14.5" x14ac:dyDescent="0.35"/>
    <row r="78" customFormat="1" ht="14.5" x14ac:dyDescent="0.35"/>
    <row r="79" customFormat="1" ht="14.5" x14ac:dyDescent="0.35"/>
    <row r="80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customFormat="1" ht="14.5" x14ac:dyDescent="0.35"/>
    <row r="98" customFormat="1" ht="14.5" x14ac:dyDescent="0.35"/>
    <row r="99" customFormat="1" ht="14.5" x14ac:dyDescent="0.35"/>
    <row r="100" customFormat="1" ht="14.5" x14ac:dyDescent="0.35"/>
    <row r="101" customFormat="1" ht="14.5" x14ac:dyDescent="0.35"/>
    <row r="102" customFormat="1" ht="14.5" x14ac:dyDescent="0.35"/>
    <row r="103" customFormat="1" ht="14.5" x14ac:dyDescent="0.35"/>
    <row r="104" customFormat="1" ht="14.5" x14ac:dyDescent="0.35"/>
  </sheetData>
  <sheetProtection algorithmName="SHA-512" hashValue="KINSGqdBJq3tVd4G7GbKKj6W2JYVkT7s/FeR2Drg72ocjZIc/OrDAyk46zPDH26lDSEyDXiARJk5VA8jkexypg==" saltValue="BL/FMV50zmzt3zBl9S7Q6g==" spinCount="100000" sheet="1" objects="1" scenarios="1"/>
  <mergeCells count="12">
    <mergeCell ref="E16:F16"/>
    <mergeCell ref="Z12:AK14"/>
    <mergeCell ref="H16:M16"/>
    <mergeCell ref="O16:Q16"/>
    <mergeCell ref="S16:V16"/>
    <mergeCell ref="AA16:AE16"/>
    <mergeCell ref="AG16:AK16"/>
    <mergeCell ref="O45:Q45"/>
    <mergeCell ref="C22:D22"/>
    <mergeCell ref="C26:D26"/>
    <mergeCell ref="C35:I35"/>
    <mergeCell ref="O36:Q36"/>
  </mergeCells>
  <pageMargins left="0.31496062992125984" right="0.31496062992125984" top="0.35433070866141736" bottom="0.35433070866141736" header="0.31496062992125984" footer="0.31496062992125984"/>
  <pageSetup paperSize="8" scale="66" orientation="landscape" r:id="rId1"/>
  <headerFooter>
    <oddFooter>&amp;L&amp;F&amp;C&amp;"Muli,Standaard"&amp;A&amp;R&amp;"Muli,Standaard"Pagina &amp;P</oddFooter>
  </headerFooter>
  <rowBreaks count="1" manualBreakCount="1">
    <brk id="57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8E00-59C2-4A5E-ABFE-3D2F254C7759}">
  <dimension ref="A1:AN100"/>
  <sheetViews>
    <sheetView showGridLines="0" topLeftCell="A38" zoomScale="90" zoomScaleNormal="90" workbookViewId="0">
      <selection activeCell="G17" sqref="G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124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103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44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62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53400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9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KRO MAGAZINE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D5*D8</f>
        <v>2349600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52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52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289" t="s">
        <v>62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46">
        <v>0</v>
      </c>
      <c r="P20" s="92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92">
        <v>0</v>
      </c>
      <c r="V20" s="297">
        <v>1</v>
      </c>
      <c r="W20" s="22"/>
      <c r="X20" s="18"/>
      <c r="Y20" s="274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>($D20*$T20)*($D$8/10000)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ht="14.5" customHeight="1" x14ac:dyDescent="0.45">
      <c r="B22" s="18"/>
      <c r="C22" s="588" t="s">
        <v>87</v>
      </c>
      <c r="D22" s="589"/>
      <c r="E22" s="282" t="s">
        <v>54</v>
      </c>
      <c r="F22" s="191" t="s">
        <v>55</v>
      </c>
      <c r="G22" s="283"/>
      <c r="H22" s="169" t="s">
        <v>2</v>
      </c>
      <c r="I22" s="298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73" t="s">
        <v>36</v>
      </c>
      <c r="P22" s="299" t="s">
        <v>37</v>
      </c>
      <c r="Q22" s="175" t="s">
        <v>37</v>
      </c>
      <c r="R22" s="283"/>
      <c r="S22" s="173">
        <v>0</v>
      </c>
      <c r="T22" s="300" t="s">
        <v>37</v>
      </c>
      <c r="U22" s="299" t="s">
        <v>37</v>
      </c>
      <c r="V22" s="177" t="s">
        <v>37</v>
      </c>
      <c r="W22" s="22"/>
      <c r="X22" s="18"/>
      <c r="Y22" s="274"/>
      <c r="Z22" s="473" t="s">
        <v>35</v>
      </c>
      <c r="AA22" s="367"/>
      <c r="AB22" s="368"/>
      <c r="AC22" s="368"/>
      <c r="AD22" s="368"/>
      <c r="AE22" s="369"/>
      <c r="AF22" s="440"/>
      <c r="AG22" s="371"/>
      <c r="AH22" s="368"/>
      <c r="AI22" s="368"/>
      <c r="AJ22" s="368"/>
      <c r="AK22" s="372"/>
      <c r="AL22" s="435"/>
      <c r="AM22" s="275"/>
      <c r="AN22" s="27"/>
    </row>
    <row r="23" spans="2:40" ht="15" customHeight="1" x14ac:dyDescent="0.45">
      <c r="B23" s="18"/>
      <c r="C23" s="84" t="s">
        <v>63</v>
      </c>
      <c r="D23" s="445">
        <f>IF($D$9="84 p. selfcovered",IF($D$15="Inline",29,0),0)</f>
        <v>0</v>
      </c>
      <c r="E23" s="228">
        <f t="shared" ref="E23:E24" si="0">IF(D23&gt;0,$D$10,0)</f>
        <v>0</v>
      </c>
      <c r="F23" s="289" t="s">
        <v>62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92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92">
        <v>0</v>
      </c>
      <c r="V23" s="215" t="s">
        <v>38</v>
      </c>
      <c r="W23" s="22"/>
      <c r="X23" s="18"/>
      <c r="Y23" s="274"/>
      <c r="Z23" s="474" t="s">
        <v>63</v>
      </c>
      <c r="AA23" s="377">
        <f t="shared" ref="AA23:AA24" si="1">$O23*$D23</f>
        <v>0</v>
      </c>
      <c r="AB23" s="386">
        <f>$AA23*$M23/1000</f>
        <v>0</v>
      </c>
      <c r="AC23" s="386">
        <f t="shared" ref="AC23" si="2">$P23*$D23</f>
        <v>0</v>
      </c>
      <c r="AD23" s="386" t="s">
        <v>38</v>
      </c>
      <c r="AE23" s="387">
        <f t="shared" ref="AE23:AE24" si="3">SUM(AB23:AC23)</f>
        <v>0</v>
      </c>
      <c r="AF23" s="438"/>
      <c r="AG23" s="377">
        <f>$S23*$D23*($D$8/10000)</f>
        <v>0</v>
      </c>
      <c r="AH23" s="386">
        <f t="shared" ref="AH23:AH24" si="4">($D23*$T23)*($D$8/10000)</f>
        <v>0</v>
      </c>
      <c r="AI23" s="386">
        <f t="shared" ref="AI23:AI24" si="5">($D23*$U23)*$D$8/10000</f>
        <v>0</v>
      </c>
      <c r="AJ23" s="386" t="str">
        <f>IFERROR(VLOOKUP($V23,$C$37:$U$43,$U$35,FALSE)*($D$8/10000)*$D23,"n.v.t.")</f>
        <v>n.v.t.</v>
      </c>
      <c r="AK23" s="380">
        <f t="shared" ref="AK23" si="6">SUM(AH23:AJ23)</f>
        <v>0</v>
      </c>
      <c r="AL23" s="433">
        <f>AE23+AK23</f>
        <v>0</v>
      </c>
      <c r="AM23" s="275"/>
      <c r="AN23" s="27"/>
    </row>
    <row r="24" spans="2:40" ht="15" customHeight="1" thickBot="1" x14ac:dyDescent="0.5">
      <c r="B24" s="18"/>
      <c r="C24" s="84" t="s">
        <v>66</v>
      </c>
      <c r="D24" s="445">
        <f>IF($D$9="88 p. selfcovered",IF($D$15="Inline",29,0),0)</f>
        <v>0</v>
      </c>
      <c r="E24" s="228">
        <f t="shared" si="0"/>
        <v>0</v>
      </c>
      <c r="F24" s="289" t="s">
        <v>62</v>
      </c>
      <c r="G24" s="208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208"/>
      <c r="O24" s="293">
        <v>0</v>
      </c>
      <c r="P24" s="92">
        <v>0</v>
      </c>
      <c r="Q24" s="295">
        <f>O24*(M24/1000)</f>
        <v>0</v>
      </c>
      <c r="R24" s="208"/>
      <c r="S24" s="293">
        <v>0</v>
      </c>
      <c r="T24" s="296">
        <f>S24*(M24/1000)</f>
        <v>0</v>
      </c>
      <c r="U24" s="92">
        <v>0</v>
      </c>
      <c r="V24" s="215" t="s">
        <v>38</v>
      </c>
      <c r="W24" s="22"/>
      <c r="X24" s="18"/>
      <c r="Y24" s="274"/>
      <c r="Z24" s="474" t="s">
        <v>66</v>
      </c>
      <c r="AA24" s="377">
        <f t="shared" si="1"/>
        <v>0</v>
      </c>
      <c r="AB24" s="386">
        <f>$AA24*$M24/1000</f>
        <v>0</v>
      </c>
      <c r="AC24" s="386">
        <f>$P24*$D24</f>
        <v>0</v>
      </c>
      <c r="AD24" s="386" t="s">
        <v>38</v>
      </c>
      <c r="AE24" s="387">
        <f t="shared" si="3"/>
        <v>0</v>
      </c>
      <c r="AF24" s="438"/>
      <c r="AG24" s="377">
        <f>$S24*$D24*($D$8/10000)</f>
        <v>0</v>
      </c>
      <c r="AH24" s="386">
        <f t="shared" si="4"/>
        <v>0</v>
      </c>
      <c r="AI24" s="386">
        <f t="shared" si="5"/>
        <v>0</v>
      </c>
      <c r="AJ24" s="386" t="str">
        <f>IFERROR(VLOOKUP($V24,$C$37:$U$43,$U$35,FALSE)*($D$8/10000)*$D24,"n.v.t.")</f>
        <v>n.v.t.</v>
      </c>
      <c r="AK24" s="380">
        <f>SUM(AH24:AI24)</f>
        <v>0</v>
      </c>
      <c r="AL24" s="433">
        <f>AE24+AK24</f>
        <v>0</v>
      </c>
      <c r="AM24" s="275"/>
      <c r="AN24" s="27"/>
    </row>
    <row r="25" spans="2:40" ht="10" customHeight="1" thickBot="1" x14ac:dyDescent="0.5">
      <c r="B25" s="18"/>
      <c r="C25" s="73"/>
      <c r="D25" s="103"/>
      <c r="E25" s="208"/>
      <c r="F25" s="22"/>
      <c r="G25" s="208"/>
      <c r="H25" s="104"/>
      <c r="I25" s="207"/>
      <c r="J25" s="207"/>
      <c r="K25" s="207"/>
      <c r="L25" s="207"/>
      <c r="M25" s="105"/>
      <c r="N25" s="208"/>
      <c r="O25" s="106"/>
      <c r="P25" s="216"/>
      <c r="Q25" s="108"/>
      <c r="R25" s="208"/>
      <c r="S25" s="106"/>
      <c r="T25" s="302"/>
      <c r="U25" s="216"/>
      <c r="V25" s="110"/>
      <c r="W25" s="22"/>
      <c r="X25" s="18"/>
      <c r="Y25" s="274"/>
      <c r="Z25" s="439"/>
      <c r="AA25" s="377"/>
      <c r="AB25" s="378"/>
      <c r="AC25" s="378"/>
      <c r="AD25" s="378"/>
      <c r="AE25" s="379"/>
      <c r="AF25" s="438"/>
      <c r="AG25" s="377"/>
      <c r="AH25" s="378"/>
      <c r="AI25" s="378"/>
      <c r="AJ25" s="378"/>
      <c r="AK25" s="380"/>
      <c r="AL25" s="433"/>
      <c r="AM25" s="275"/>
      <c r="AN25" s="27"/>
    </row>
    <row r="26" spans="2:40" x14ac:dyDescent="0.45">
      <c r="B26" s="18"/>
      <c r="C26" s="590" t="s">
        <v>39</v>
      </c>
      <c r="D26" s="591"/>
      <c r="E26" s="282" t="s">
        <v>54</v>
      </c>
      <c r="F26" s="192" t="s">
        <v>55</v>
      </c>
      <c r="G26" s="283"/>
      <c r="H26" s="178" t="s">
        <v>2</v>
      </c>
      <c r="I26" s="179" t="s">
        <v>2</v>
      </c>
      <c r="J26" s="169" t="s">
        <v>2</v>
      </c>
      <c r="K26" s="298" t="s">
        <v>2</v>
      </c>
      <c r="L26" s="171" t="s">
        <v>2</v>
      </c>
      <c r="M26" s="172" t="s">
        <v>2</v>
      </c>
      <c r="N26" s="283"/>
      <c r="O26" s="180" t="s">
        <v>36</v>
      </c>
      <c r="P26" s="181" t="s">
        <v>37</v>
      </c>
      <c r="Q26" s="182" t="s">
        <v>37</v>
      </c>
      <c r="R26" s="283"/>
      <c r="S26" s="180" t="s">
        <v>36</v>
      </c>
      <c r="T26" s="183" t="s">
        <v>37</v>
      </c>
      <c r="U26" s="181" t="s">
        <v>37</v>
      </c>
      <c r="V26" s="184" t="s">
        <v>40</v>
      </c>
      <c r="W26" s="22"/>
      <c r="X26" s="18"/>
      <c r="Y26" s="274"/>
      <c r="Z26" s="475" t="s">
        <v>39</v>
      </c>
      <c r="AA26" s="381"/>
      <c r="AB26" s="382"/>
      <c r="AC26" s="382"/>
      <c r="AD26" s="382"/>
      <c r="AE26" s="383"/>
      <c r="AF26" s="438"/>
      <c r="AG26" s="384"/>
      <c r="AH26" s="382"/>
      <c r="AI26" s="382"/>
      <c r="AJ26" s="382"/>
      <c r="AK26" s="385"/>
      <c r="AL26" s="433"/>
      <c r="AM26" s="275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omslag",IF($D$15="Offline",39,10),0)</f>
        <v>0</v>
      </c>
      <c r="E27" s="228">
        <f t="shared" ref="E27:E33" si="7">IF(D27&gt;0,$D$10,0)</f>
        <v>0</v>
      </c>
      <c r="F27" s="289" t="s">
        <v>62</v>
      </c>
      <c r="G27" s="208"/>
      <c r="H27" s="301">
        <v>0</v>
      </c>
      <c r="I27" s="292">
        <v>0</v>
      </c>
      <c r="J27" s="87" t="s">
        <v>38</v>
      </c>
      <c r="K27" s="87" t="s">
        <v>38</v>
      </c>
      <c r="L27" s="88"/>
      <c r="M27" s="83">
        <v>555</v>
      </c>
      <c r="N27" s="208"/>
      <c r="O27" s="246">
        <v>0</v>
      </c>
      <c r="P27" s="92">
        <v>0</v>
      </c>
      <c r="Q27" s="295">
        <f>O27*(M27/1000)</f>
        <v>0</v>
      </c>
      <c r="R27" s="208"/>
      <c r="S27" s="293">
        <v>0</v>
      </c>
      <c r="T27" s="296">
        <f>S27*(M27/1000)</f>
        <v>0</v>
      </c>
      <c r="U27" s="92">
        <v>0</v>
      </c>
      <c r="V27" s="303">
        <v>1</v>
      </c>
      <c r="W27" s="222">
        <f>IF(D27&gt;0,1,0)+V27</f>
        <v>1</v>
      </c>
      <c r="X27" s="18"/>
      <c r="Y27" s="274"/>
      <c r="Z27" s="474" t="s">
        <v>65</v>
      </c>
      <c r="AA27" s="377">
        <f t="shared" ref="AA27:AA33" si="8">$O27*$D27</f>
        <v>0</v>
      </c>
      <c r="AB27" s="386">
        <f>$AA27*$M27/1000</f>
        <v>0</v>
      </c>
      <c r="AC27" s="386">
        <f t="shared" ref="AC27:AC33" si="9">$P27*$D27</f>
        <v>0</v>
      </c>
      <c r="AD27" s="386">
        <f t="shared" ref="AD27:AD33" si="10">VLOOKUP($W27,$C$37:$P$43,$P$35,FALSE)*$D27</f>
        <v>0</v>
      </c>
      <c r="AE27" s="387">
        <f>SUM(AB27:AD27)</f>
        <v>0</v>
      </c>
      <c r="AF27" s="438"/>
      <c r="AG27" s="377">
        <f>$S27*$D27*($D$8/10000)</f>
        <v>0</v>
      </c>
      <c r="AH27" s="386">
        <f t="shared" ref="AH27:AH33" si="11">($D27*$T27)*($D$8/10000)</f>
        <v>0</v>
      </c>
      <c r="AI27" s="386">
        <f t="shared" ref="AI27:AI33" si="12">($D27*$U27)*$D$8/10000</f>
        <v>0</v>
      </c>
      <c r="AJ27" s="386">
        <f t="shared" ref="AJ27:AJ33" si="13">VLOOKUP($W27,$C$37:$U$43,$U$35,FALSE)*($D$8/10000)*$D27</f>
        <v>0</v>
      </c>
      <c r="AK27" s="380">
        <f t="shared" ref="AK27:AK33" si="14">SUM(AH27:AJ27)</f>
        <v>0</v>
      </c>
      <c r="AL27" s="433">
        <f>AE27+AK27</f>
        <v>0</v>
      </c>
      <c r="AM27" s="275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omslag",IF($D$15="Offline",39,10),0)</f>
        <v>0</v>
      </c>
      <c r="E28" s="228">
        <f t="shared" si="7"/>
        <v>0</v>
      </c>
      <c r="F28" s="289" t="s">
        <v>62</v>
      </c>
      <c r="G28" s="208"/>
      <c r="H28" s="301">
        <v>0</v>
      </c>
      <c r="I28" s="292">
        <v>0</v>
      </c>
      <c r="J28" s="87" t="s">
        <v>38</v>
      </c>
      <c r="K28" s="87" t="s">
        <v>38</v>
      </c>
      <c r="L28" s="88"/>
      <c r="M28" s="83">
        <v>555</v>
      </c>
      <c r="N28" s="208"/>
      <c r="O28" s="246">
        <v>0</v>
      </c>
      <c r="P28" s="92">
        <v>0</v>
      </c>
      <c r="Q28" s="295">
        <f>O28*(M28/1000)</f>
        <v>0</v>
      </c>
      <c r="R28" s="208"/>
      <c r="S28" s="293">
        <v>0</v>
      </c>
      <c r="T28" s="296">
        <f>S28*(M28/1000)</f>
        <v>0</v>
      </c>
      <c r="U28" s="92">
        <v>0</v>
      </c>
      <c r="V28" s="303">
        <v>1</v>
      </c>
      <c r="W28" s="222">
        <f t="shared" ref="W28" si="15">IF(D28&gt;0,1,0)+V28</f>
        <v>1</v>
      </c>
      <c r="X28" s="18"/>
      <c r="Y28" s="274"/>
      <c r="Z28" s="474" t="s">
        <v>64</v>
      </c>
      <c r="AA28" s="377">
        <f>$O28*$D28</f>
        <v>0</v>
      </c>
      <c r="AB28" s="386">
        <f>$AA28*$M28/1000</f>
        <v>0</v>
      </c>
      <c r="AC28" s="386">
        <f t="shared" si="9"/>
        <v>0</v>
      </c>
      <c r="AD28" s="386">
        <f t="shared" si="10"/>
        <v>0</v>
      </c>
      <c r="AE28" s="387">
        <f t="shared" ref="AE28:AE33" si="16">SUM(AB28:AD28)</f>
        <v>0</v>
      </c>
      <c r="AF28" s="438"/>
      <c r="AG28" s="377">
        <f>$S28*$D28*($D$8/10000)</f>
        <v>0</v>
      </c>
      <c r="AH28" s="386">
        <f t="shared" si="11"/>
        <v>0</v>
      </c>
      <c r="AI28" s="386">
        <f t="shared" si="12"/>
        <v>0</v>
      </c>
      <c r="AJ28" s="386">
        <f t="shared" si="13"/>
        <v>0</v>
      </c>
      <c r="AK28" s="380">
        <f t="shared" si="14"/>
        <v>0</v>
      </c>
      <c r="AL28" s="433">
        <f>AE28+AK28</f>
        <v>0</v>
      </c>
      <c r="AM28" s="275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selfcovered",IF($D$15="Offline",39,10),0)</f>
        <v>0</v>
      </c>
      <c r="E29" s="228">
        <f t="shared" si="7"/>
        <v>0</v>
      </c>
      <c r="F29" s="289" t="s">
        <v>62</v>
      </c>
      <c r="G29" s="208"/>
      <c r="H29" s="301">
        <v>0</v>
      </c>
      <c r="I29" s="292">
        <v>0</v>
      </c>
      <c r="J29" s="87" t="s">
        <v>38</v>
      </c>
      <c r="K29" s="87" t="s">
        <v>38</v>
      </c>
      <c r="L29" s="88"/>
      <c r="M29" s="83">
        <v>555</v>
      </c>
      <c r="N29" s="208"/>
      <c r="O29" s="246">
        <v>0</v>
      </c>
      <c r="P29" s="92">
        <v>0</v>
      </c>
      <c r="Q29" s="295">
        <f>O29*(M29/1000)</f>
        <v>0</v>
      </c>
      <c r="R29" s="208"/>
      <c r="S29" s="293">
        <v>0</v>
      </c>
      <c r="T29" s="296">
        <f>S29*(M29/1000)</f>
        <v>0</v>
      </c>
      <c r="U29" s="92">
        <v>0</v>
      </c>
      <c r="V29" s="303">
        <v>1</v>
      </c>
      <c r="W29" s="583">
        <f>IF(D29&gt;0,0,0)+V29</f>
        <v>1</v>
      </c>
      <c r="X29" s="18"/>
      <c r="Y29" s="274"/>
      <c r="Z29" s="474" t="s">
        <v>64</v>
      </c>
      <c r="AA29" s="377">
        <f t="shared" si="8"/>
        <v>0</v>
      </c>
      <c r="AB29" s="386">
        <f>$AA29*$M29/1000</f>
        <v>0</v>
      </c>
      <c r="AC29" s="386">
        <f t="shared" si="9"/>
        <v>0</v>
      </c>
      <c r="AD29" s="386">
        <f t="shared" si="10"/>
        <v>0</v>
      </c>
      <c r="AE29" s="387">
        <f t="shared" si="16"/>
        <v>0</v>
      </c>
      <c r="AF29" s="438"/>
      <c r="AG29" s="377">
        <f>$S29*$D29*($D$8/10000)</f>
        <v>0</v>
      </c>
      <c r="AH29" s="386">
        <f t="shared" si="11"/>
        <v>0</v>
      </c>
      <c r="AI29" s="386">
        <f t="shared" si="12"/>
        <v>0</v>
      </c>
      <c r="AJ29" s="386">
        <f t="shared" si="13"/>
        <v>0</v>
      </c>
      <c r="AK29" s="380">
        <f t="shared" ref="AK29" si="17">SUM(AH29:AJ29)</f>
        <v>0</v>
      </c>
      <c r="AL29" s="433">
        <f t="shared" ref="AL29:AL33" si="18">AE29+AK29</f>
        <v>0</v>
      </c>
      <c r="AM29" s="275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selfcovered",IF($D$15="Offline",39,10),0)</f>
        <v>0</v>
      </c>
      <c r="E30" s="228">
        <f t="shared" si="7"/>
        <v>0</v>
      </c>
      <c r="F30" s="289" t="s">
        <v>62</v>
      </c>
      <c r="G30" s="208"/>
      <c r="H30" s="301">
        <v>0</v>
      </c>
      <c r="I30" s="292">
        <v>0</v>
      </c>
      <c r="J30" s="89" t="s">
        <v>38</v>
      </c>
      <c r="K30" s="89" t="s">
        <v>38</v>
      </c>
      <c r="L30" s="88"/>
      <c r="M30" s="83">
        <v>555</v>
      </c>
      <c r="N30" s="208"/>
      <c r="O30" s="246">
        <v>0</v>
      </c>
      <c r="P30" s="92">
        <v>0</v>
      </c>
      <c r="Q30" s="295">
        <f>O30*M30/1000</f>
        <v>0</v>
      </c>
      <c r="R30" s="208"/>
      <c r="S30" s="293">
        <v>0</v>
      </c>
      <c r="T30" s="296">
        <f t="shared" ref="T30:T33" si="19">S30*M30/1000</f>
        <v>0</v>
      </c>
      <c r="U30" s="92">
        <v>0</v>
      </c>
      <c r="V30" s="303">
        <v>1</v>
      </c>
      <c r="W30" s="222">
        <f t="shared" ref="W30:W33" si="20">IF(D30&gt;0,0,0)+V30</f>
        <v>1</v>
      </c>
      <c r="X30" s="18"/>
      <c r="Y30" s="274"/>
      <c r="Z30" s="476" t="s">
        <v>66</v>
      </c>
      <c r="AA30" s="377">
        <f t="shared" si="8"/>
        <v>0</v>
      </c>
      <c r="AB30" s="386">
        <f t="shared" ref="AB30:AB33" si="21">$AA30*$M30/1000</f>
        <v>0</v>
      </c>
      <c r="AC30" s="386">
        <f t="shared" si="9"/>
        <v>0</v>
      </c>
      <c r="AD30" s="386">
        <f t="shared" si="10"/>
        <v>0</v>
      </c>
      <c r="AE30" s="387">
        <f t="shared" si="16"/>
        <v>0</v>
      </c>
      <c r="AF30" s="438"/>
      <c r="AG30" s="377">
        <f t="shared" ref="AG30:AG33" si="22">$S30*$D30*($D$8/10000)</f>
        <v>0</v>
      </c>
      <c r="AH30" s="386">
        <f t="shared" si="11"/>
        <v>0</v>
      </c>
      <c r="AI30" s="386">
        <f t="shared" si="12"/>
        <v>0</v>
      </c>
      <c r="AJ30" s="386">
        <f t="shared" si="13"/>
        <v>0</v>
      </c>
      <c r="AK30" s="380">
        <f t="shared" si="14"/>
        <v>0</v>
      </c>
      <c r="AL30" s="433">
        <f t="shared" si="18"/>
        <v>0</v>
      </c>
      <c r="AM30" s="30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IF(D27&gt;0,4,0)</f>
        <v>0</v>
      </c>
      <c r="E31" s="228">
        <f t="shared" si="7"/>
        <v>0</v>
      </c>
      <c r="F31" s="289" t="s">
        <v>62</v>
      </c>
      <c r="G31" s="208"/>
      <c r="H31" s="301">
        <v>0</v>
      </c>
      <c r="I31" s="292">
        <v>0</v>
      </c>
      <c r="J31" s="89" t="s">
        <v>38</v>
      </c>
      <c r="K31" s="89" t="s">
        <v>38</v>
      </c>
      <c r="L31" s="88"/>
      <c r="M31" s="83">
        <v>555</v>
      </c>
      <c r="N31" s="208"/>
      <c r="O31" s="246">
        <v>0</v>
      </c>
      <c r="P31" s="92">
        <v>0</v>
      </c>
      <c r="Q31" s="295">
        <f t="shared" ref="Q31:Q33" si="23">O31*M31/1000</f>
        <v>0</v>
      </c>
      <c r="R31" s="208"/>
      <c r="S31" s="293">
        <v>0</v>
      </c>
      <c r="T31" s="296">
        <f t="shared" si="19"/>
        <v>0</v>
      </c>
      <c r="U31" s="92">
        <v>0</v>
      </c>
      <c r="V31" s="303">
        <v>1</v>
      </c>
      <c r="W31" s="222">
        <f t="shared" si="20"/>
        <v>1</v>
      </c>
      <c r="X31" s="18"/>
      <c r="Y31" s="274"/>
      <c r="Z31" s="477" t="s">
        <v>102</v>
      </c>
      <c r="AA31" s="377">
        <f t="shared" si="8"/>
        <v>0</v>
      </c>
      <c r="AB31" s="386">
        <f t="shared" si="21"/>
        <v>0</v>
      </c>
      <c r="AC31" s="386">
        <f t="shared" si="9"/>
        <v>0</v>
      </c>
      <c r="AD31" s="386">
        <f t="shared" si="10"/>
        <v>0</v>
      </c>
      <c r="AE31" s="387">
        <f t="shared" ref="AE31" si="24">SUM(AB31:AD31)</f>
        <v>0</v>
      </c>
      <c r="AF31" s="438"/>
      <c r="AG31" s="377">
        <f t="shared" si="22"/>
        <v>0</v>
      </c>
      <c r="AH31" s="386">
        <f t="shared" si="11"/>
        <v>0</v>
      </c>
      <c r="AI31" s="386">
        <f t="shared" si="12"/>
        <v>0</v>
      </c>
      <c r="AJ31" s="386">
        <f t="shared" si="13"/>
        <v>0</v>
      </c>
      <c r="AK31" s="380">
        <f t="shared" ref="AK31" si="25">SUM(AH31:AJ31)</f>
        <v>0</v>
      </c>
      <c r="AL31" s="433">
        <f>AE31+AK31</f>
        <v>0</v>
      </c>
      <c r="AM31" s="30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IF(D28&gt;0,4,IF(D23&gt;0,4,IF(D29&gt;0,4,IF(D30&gt;0,4,0))))</f>
        <v>0</v>
      </c>
      <c r="E32" s="228">
        <f t="shared" si="7"/>
        <v>0</v>
      </c>
      <c r="F32" s="289" t="s">
        <v>62</v>
      </c>
      <c r="G32" s="208"/>
      <c r="H32" s="301">
        <v>0</v>
      </c>
      <c r="I32" s="292">
        <v>0</v>
      </c>
      <c r="J32" s="89" t="s">
        <v>38</v>
      </c>
      <c r="K32" s="89" t="s">
        <v>38</v>
      </c>
      <c r="L32" s="88"/>
      <c r="M32" s="83">
        <v>555</v>
      </c>
      <c r="N32" s="208"/>
      <c r="O32" s="246">
        <v>0</v>
      </c>
      <c r="P32" s="92">
        <v>0</v>
      </c>
      <c r="Q32" s="295">
        <f t="shared" si="23"/>
        <v>0</v>
      </c>
      <c r="R32" s="208"/>
      <c r="S32" s="293">
        <v>0</v>
      </c>
      <c r="T32" s="296">
        <f t="shared" si="19"/>
        <v>0</v>
      </c>
      <c r="U32" s="92">
        <v>0</v>
      </c>
      <c r="V32" s="303">
        <v>1</v>
      </c>
      <c r="W32" s="222">
        <f t="shared" si="20"/>
        <v>1</v>
      </c>
      <c r="X32" s="18"/>
      <c r="Y32" s="274"/>
      <c r="Z32" s="477" t="s">
        <v>67</v>
      </c>
      <c r="AA32" s="377">
        <f t="shared" si="8"/>
        <v>0</v>
      </c>
      <c r="AB32" s="386">
        <f t="shared" si="21"/>
        <v>0</v>
      </c>
      <c r="AC32" s="386">
        <f t="shared" si="9"/>
        <v>0</v>
      </c>
      <c r="AD32" s="386">
        <f t="shared" si="10"/>
        <v>0</v>
      </c>
      <c r="AE32" s="387">
        <f t="shared" si="16"/>
        <v>0</v>
      </c>
      <c r="AF32" s="438"/>
      <c r="AG32" s="377">
        <f t="shared" si="22"/>
        <v>0</v>
      </c>
      <c r="AH32" s="386">
        <f t="shared" si="11"/>
        <v>0</v>
      </c>
      <c r="AI32" s="386">
        <f t="shared" si="12"/>
        <v>0</v>
      </c>
      <c r="AJ32" s="386">
        <f t="shared" si="13"/>
        <v>0</v>
      </c>
      <c r="AK32" s="380">
        <f t="shared" si="14"/>
        <v>0</v>
      </c>
      <c r="AL32" s="433">
        <f>AE32+AK32</f>
        <v>0</v>
      </c>
      <c r="AM32" s="304"/>
      <c r="AN32" s="95"/>
    </row>
    <row r="33" spans="2:40" s="90" customFormat="1" ht="15" customHeight="1" thickBot="1" x14ac:dyDescent="0.5">
      <c r="B33" s="18"/>
      <c r="C33" s="96" t="s">
        <v>68</v>
      </c>
      <c r="D33" s="447">
        <f>IF(D31&gt;0,1,IF(D32&gt;0,1,0))</f>
        <v>0</v>
      </c>
      <c r="E33" s="228">
        <f t="shared" si="7"/>
        <v>0</v>
      </c>
      <c r="F33" s="289" t="s">
        <v>62</v>
      </c>
      <c r="G33" s="208"/>
      <c r="H33" s="305">
        <v>0</v>
      </c>
      <c r="I33" s="306">
        <v>0</v>
      </c>
      <c r="J33" s="99" t="s">
        <v>38</v>
      </c>
      <c r="K33" s="99" t="s">
        <v>38</v>
      </c>
      <c r="L33" s="229"/>
      <c r="M33" s="100">
        <v>555</v>
      </c>
      <c r="N33" s="208"/>
      <c r="O33" s="247">
        <v>0</v>
      </c>
      <c r="P33" s="354">
        <v>0</v>
      </c>
      <c r="Q33" s="309">
        <f t="shared" si="23"/>
        <v>0</v>
      </c>
      <c r="R33" s="208"/>
      <c r="S33" s="307">
        <v>0</v>
      </c>
      <c r="T33" s="310">
        <f t="shared" si="19"/>
        <v>0</v>
      </c>
      <c r="U33" s="355">
        <v>0</v>
      </c>
      <c r="V33" s="311">
        <v>1</v>
      </c>
      <c r="W33" s="222">
        <f t="shared" si="20"/>
        <v>1</v>
      </c>
      <c r="X33" s="18"/>
      <c r="Y33" s="274"/>
      <c r="Z33" s="478" t="s">
        <v>68</v>
      </c>
      <c r="AA33" s="357">
        <f t="shared" si="8"/>
        <v>0</v>
      </c>
      <c r="AB33" s="358">
        <f t="shared" si="21"/>
        <v>0</v>
      </c>
      <c r="AC33" s="358">
        <f t="shared" si="9"/>
        <v>0</v>
      </c>
      <c r="AD33" s="358">
        <f t="shared" si="10"/>
        <v>0</v>
      </c>
      <c r="AE33" s="359">
        <f t="shared" si="16"/>
        <v>0</v>
      </c>
      <c r="AF33" s="438"/>
      <c r="AG33" s="357">
        <f t="shared" si="22"/>
        <v>0</v>
      </c>
      <c r="AH33" s="358">
        <f t="shared" si="11"/>
        <v>0</v>
      </c>
      <c r="AI33" s="358">
        <f t="shared" si="12"/>
        <v>0</v>
      </c>
      <c r="AJ33" s="358">
        <f t="shared" si="13"/>
        <v>0</v>
      </c>
      <c r="AK33" s="361">
        <f t="shared" si="14"/>
        <v>0</v>
      </c>
      <c r="AL33" s="433">
        <f t="shared" si="18"/>
        <v>0</v>
      </c>
      <c r="AM33" s="304"/>
      <c r="AN33" s="95"/>
    </row>
    <row r="34" spans="2:40" ht="15.65" customHeight="1" thickBot="1" x14ac:dyDescent="0.5">
      <c r="B34" s="18"/>
      <c r="C34" s="114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216"/>
      <c r="P34" s="216"/>
      <c r="Q34" s="216"/>
      <c r="R34" s="208"/>
      <c r="S34" s="106"/>
      <c r="T34" s="216"/>
      <c r="U34" s="216"/>
      <c r="V34" s="115"/>
      <c r="W34" s="22"/>
      <c r="X34" s="18"/>
      <c r="Y34" s="274"/>
      <c r="Z34" s="439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275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274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275"/>
      <c r="AN35" s="27"/>
    </row>
    <row r="36" spans="2:40" ht="32.5" customHeight="1" x14ac:dyDescent="0.45">
      <c r="B36" s="18"/>
      <c r="C36" s="219" t="s">
        <v>41</v>
      </c>
      <c r="D36" s="260"/>
      <c r="E36" s="208"/>
      <c r="F36" s="208"/>
      <c r="G36" s="208"/>
      <c r="H36" s="224"/>
      <c r="I36" s="224"/>
      <c r="J36" s="260"/>
      <c r="K36" s="260"/>
      <c r="L36" s="260"/>
      <c r="M36" s="260"/>
      <c r="N36" s="208"/>
      <c r="O36" s="593" t="s">
        <v>42</v>
      </c>
      <c r="P36" s="607"/>
      <c r="Q36" s="595"/>
      <c r="R36" s="216"/>
      <c r="S36" s="120"/>
      <c r="T36" s="13"/>
      <c r="U36" s="189" t="s">
        <v>43</v>
      </c>
      <c r="V36" s="121"/>
      <c r="W36" s="22"/>
      <c r="X36" s="18"/>
      <c r="Y36" s="274"/>
      <c r="Z36" s="479"/>
      <c r="AA36" s="396"/>
      <c r="AB36" s="397"/>
      <c r="AC36" s="397"/>
      <c r="AD36" s="397"/>
      <c r="AE36" s="398"/>
      <c r="AF36" s="416"/>
      <c r="AG36" s="400"/>
      <c r="AH36" s="397"/>
      <c r="AI36" s="397"/>
      <c r="AJ36" s="397"/>
      <c r="AK36" s="398"/>
      <c r="AL36" s="433"/>
      <c r="AM36" s="275"/>
      <c r="AN36" s="27"/>
    </row>
    <row r="37" spans="2:40" ht="18" x14ac:dyDescent="0.45">
      <c r="B37" s="18"/>
      <c r="C37" s="122">
        <v>1</v>
      </c>
      <c r="D37" s="207"/>
      <c r="E37" s="208"/>
      <c r="F37" s="208"/>
      <c r="G37" s="208"/>
      <c r="H37" s="207"/>
      <c r="I37" s="207"/>
      <c r="J37" s="207"/>
      <c r="K37" s="207"/>
      <c r="L37" s="207"/>
      <c r="M37" s="207"/>
      <c r="N37" s="207"/>
      <c r="O37" s="106"/>
      <c r="P37" s="312">
        <v>0</v>
      </c>
      <c r="Q37" s="110"/>
      <c r="R37" s="216"/>
      <c r="S37" s="106"/>
      <c r="T37" s="216"/>
      <c r="U37" s="312">
        <v>0</v>
      </c>
      <c r="V37" s="110"/>
      <c r="W37" s="22"/>
      <c r="X37" s="18"/>
      <c r="Y37" s="274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442"/>
      <c r="AG37" s="403"/>
      <c r="AH37" s="404"/>
      <c r="AI37" s="541"/>
      <c r="AJ37" s="541">
        <f>(E47/10000)*U47*D47</f>
        <v>0</v>
      </c>
      <c r="AK37" s="542">
        <f>AJ37</f>
        <v>0</v>
      </c>
      <c r="AL37" s="433">
        <f>AE37+AK37</f>
        <v>0</v>
      </c>
      <c r="AM37" s="275"/>
      <c r="AN37" s="27"/>
    </row>
    <row r="38" spans="2:40" ht="18" x14ac:dyDescent="0.5">
      <c r="B38" s="18"/>
      <c r="C38" s="123">
        <v>2</v>
      </c>
      <c r="D38" s="207"/>
      <c r="E38" s="208"/>
      <c r="F38" s="208"/>
      <c r="G38" s="208"/>
      <c r="H38" s="207"/>
      <c r="I38" s="207"/>
      <c r="J38" s="207"/>
      <c r="K38" s="207"/>
      <c r="L38" s="207"/>
      <c r="M38" s="260"/>
      <c r="N38" s="208"/>
      <c r="O38" s="106"/>
      <c r="P38" s="312">
        <v>0</v>
      </c>
      <c r="Q38" s="110"/>
      <c r="R38" s="216"/>
      <c r="S38" s="106"/>
      <c r="T38" s="216"/>
      <c r="U38" s="312">
        <v>0</v>
      </c>
      <c r="V38" s="110"/>
      <c r="W38" s="22"/>
      <c r="X38" s="18"/>
      <c r="Y38" s="274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443"/>
      <c r="AG38" s="410"/>
      <c r="AH38" s="411"/>
      <c r="AI38" s="549"/>
      <c r="AJ38" s="541">
        <f>(E48/10000)*U48*D48</f>
        <v>0</v>
      </c>
      <c r="AK38" s="543">
        <f>AJ38</f>
        <v>0</v>
      </c>
      <c r="AL38" s="433">
        <f>AE38+AK38</f>
        <v>0</v>
      </c>
      <c r="AM38" s="275"/>
      <c r="AN38" s="27"/>
    </row>
    <row r="39" spans="2:40" ht="18" x14ac:dyDescent="0.5">
      <c r="B39" s="18"/>
      <c r="C39" s="122">
        <v>3</v>
      </c>
      <c r="D39" s="207"/>
      <c r="E39" s="208"/>
      <c r="F39" s="208"/>
      <c r="G39" s="208"/>
      <c r="H39" s="207"/>
      <c r="I39" s="207"/>
      <c r="J39" s="207"/>
      <c r="K39" s="207"/>
      <c r="L39" s="207"/>
      <c r="M39" s="260"/>
      <c r="N39" s="208"/>
      <c r="O39" s="106"/>
      <c r="P39" s="312">
        <v>0</v>
      </c>
      <c r="Q39" s="110"/>
      <c r="R39" s="216"/>
      <c r="S39" s="106"/>
      <c r="T39" s="216"/>
      <c r="U39" s="312">
        <v>0</v>
      </c>
      <c r="V39" s="110"/>
      <c r="W39" s="22"/>
      <c r="X39" s="18"/>
      <c r="Y39" s="274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443"/>
      <c r="AG39" s="410"/>
      <c r="AH39" s="411"/>
      <c r="AI39" s="549"/>
      <c r="AJ39" s="541">
        <f>(E49/10000)*U49*D49</f>
        <v>0</v>
      </c>
      <c r="AK39" s="543">
        <f>AJ39</f>
        <v>0</v>
      </c>
      <c r="AL39" s="433">
        <f>AE39+AK39</f>
        <v>0</v>
      </c>
      <c r="AM39" s="275"/>
      <c r="AN39" s="27"/>
    </row>
    <row r="40" spans="2:40" ht="18" x14ac:dyDescent="0.5">
      <c r="B40" s="18"/>
      <c r="C40" s="123">
        <v>4</v>
      </c>
      <c r="D40" s="207"/>
      <c r="E40" s="208"/>
      <c r="F40" s="208"/>
      <c r="G40" s="208"/>
      <c r="H40" s="207"/>
      <c r="I40" s="207"/>
      <c r="J40" s="207"/>
      <c r="K40" s="207"/>
      <c r="L40" s="207"/>
      <c r="M40" s="260"/>
      <c r="N40" s="208"/>
      <c r="O40" s="106"/>
      <c r="P40" s="312">
        <v>0</v>
      </c>
      <c r="Q40" s="110"/>
      <c r="R40" s="216"/>
      <c r="S40" s="106"/>
      <c r="T40" s="216"/>
      <c r="U40" s="312">
        <v>0</v>
      </c>
      <c r="V40" s="110"/>
      <c r="W40" s="22"/>
      <c r="X40" s="18"/>
      <c r="Y40" s="274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443"/>
      <c r="AG40" s="410"/>
      <c r="AH40" s="411"/>
      <c r="AI40" s="549"/>
      <c r="AJ40" s="541">
        <f>(E50/10000)*U50*D50</f>
        <v>0</v>
      </c>
      <c r="AK40" s="543">
        <f>AJ40</f>
        <v>0</v>
      </c>
      <c r="AL40" s="433">
        <f>AE40+AK40</f>
        <v>0</v>
      </c>
      <c r="AM40" s="275"/>
      <c r="AN40" s="27"/>
    </row>
    <row r="41" spans="2:40" ht="17" thickBot="1" x14ac:dyDescent="0.5">
      <c r="B41" s="18"/>
      <c r="C41" s="122">
        <v>5</v>
      </c>
      <c r="D41" s="207"/>
      <c r="E41" s="208"/>
      <c r="F41" s="208"/>
      <c r="G41" s="208"/>
      <c r="H41" s="207"/>
      <c r="I41" s="207"/>
      <c r="J41" s="207"/>
      <c r="K41" s="207"/>
      <c r="L41" s="207"/>
      <c r="M41" s="260"/>
      <c r="N41" s="208"/>
      <c r="O41" s="106"/>
      <c r="P41" s="312">
        <v>0</v>
      </c>
      <c r="Q41" s="110"/>
      <c r="R41" s="216"/>
      <c r="S41" s="106"/>
      <c r="T41" s="216"/>
      <c r="U41" s="312">
        <v>0</v>
      </c>
      <c r="V41" s="110"/>
      <c r="W41" s="22"/>
      <c r="X41" s="18"/>
      <c r="Y41" s="274"/>
      <c r="Z41" s="439"/>
      <c r="AA41" s="414"/>
      <c r="AB41" s="415"/>
      <c r="AC41" s="415"/>
      <c r="AD41" s="536"/>
      <c r="AE41" s="537"/>
      <c r="AF41" s="416"/>
      <c r="AG41" s="417"/>
      <c r="AH41" s="418"/>
      <c r="AI41" s="544"/>
      <c r="AJ41" s="544"/>
      <c r="AK41" s="537"/>
      <c r="AL41" s="433"/>
      <c r="AM41" s="275"/>
      <c r="AN41" s="27"/>
    </row>
    <row r="42" spans="2:40" ht="20.5" customHeight="1" x14ac:dyDescent="0.45">
      <c r="B42" s="18"/>
      <c r="C42" s="122">
        <v>6</v>
      </c>
      <c r="D42" s="207"/>
      <c r="E42" s="208"/>
      <c r="F42" s="208"/>
      <c r="G42" s="208"/>
      <c r="H42" s="207"/>
      <c r="I42" s="207"/>
      <c r="J42" s="207"/>
      <c r="K42" s="207"/>
      <c r="L42" s="207"/>
      <c r="M42" s="260"/>
      <c r="N42" s="208"/>
      <c r="O42" s="106"/>
      <c r="P42" s="312">
        <v>0</v>
      </c>
      <c r="Q42" s="110"/>
      <c r="R42" s="216"/>
      <c r="S42" s="106"/>
      <c r="T42" s="216"/>
      <c r="U42" s="312">
        <v>0</v>
      </c>
      <c r="V42" s="110"/>
      <c r="W42" s="22"/>
      <c r="X42" s="18"/>
      <c r="Y42" s="274"/>
      <c r="Z42" s="423" t="s">
        <v>74</v>
      </c>
      <c r="AA42" s="419"/>
      <c r="AB42" s="420"/>
      <c r="AC42" s="420"/>
      <c r="AD42" s="538"/>
      <c r="AE42" s="539"/>
      <c r="AF42" s="416"/>
      <c r="AG42" s="421"/>
      <c r="AH42" s="422"/>
      <c r="AI42" s="545"/>
      <c r="AJ42" s="545"/>
      <c r="AK42" s="545"/>
      <c r="AL42" s="433"/>
      <c r="AM42" s="275"/>
      <c r="AN42" s="27"/>
    </row>
    <row r="43" spans="2:40" ht="18.5" thickBot="1" x14ac:dyDescent="0.55000000000000004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313">
        <v>0</v>
      </c>
      <c r="Q43" s="132"/>
      <c r="R43" s="129"/>
      <c r="S43" s="131"/>
      <c r="T43" s="133"/>
      <c r="U43" s="314">
        <v>0</v>
      </c>
      <c r="V43" s="134"/>
      <c r="W43" s="22"/>
      <c r="X43" s="18"/>
      <c r="Y43" s="274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443"/>
      <c r="AG43" s="410"/>
      <c r="AH43" s="411"/>
      <c r="AI43" s="549"/>
      <c r="AJ43" s="546">
        <f>(E50/10000)*U52*D52</f>
        <v>0</v>
      </c>
      <c r="AK43" s="543">
        <f>AJ43</f>
        <v>0</v>
      </c>
      <c r="AL43" s="433">
        <f>AE43+AK43</f>
        <v>0</v>
      </c>
      <c r="AM43" s="275"/>
      <c r="AN43" s="27"/>
    </row>
    <row r="44" spans="2:40" ht="10" customHeight="1" thickBot="1" x14ac:dyDescent="0.5">
      <c r="B44" s="18"/>
      <c r="C44" s="135"/>
      <c r="D44" s="207"/>
      <c r="E44" s="208"/>
      <c r="F44" s="208"/>
      <c r="G44" s="208"/>
      <c r="H44" s="207"/>
      <c r="I44" s="207"/>
      <c r="J44" s="207"/>
      <c r="K44" s="207"/>
      <c r="L44" s="207"/>
      <c r="M44" s="260"/>
      <c r="N44" s="208"/>
      <c r="O44" s="106"/>
      <c r="P44" s="216"/>
      <c r="Q44" s="110"/>
      <c r="R44" s="208"/>
      <c r="S44" s="106"/>
      <c r="T44" s="216"/>
      <c r="U44" s="216"/>
      <c r="V44" s="108"/>
      <c r="W44" s="22"/>
      <c r="X44" s="18"/>
      <c r="Y44" s="274"/>
      <c r="Z44" s="439"/>
      <c r="AA44" s="414"/>
      <c r="AB44" s="415"/>
      <c r="AC44" s="415"/>
      <c r="AD44" s="536"/>
      <c r="AE44" s="537"/>
      <c r="AF44" s="416"/>
      <c r="AG44" s="417"/>
      <c r="AH44" s="415"/>
      <c r="AI44" s="536"/>
      <c r="AJ44" s="536"/>
      <c r="AK44" s="536"/>
      <c r="AL44" s="433"/>
      <c r="AM44" s="275"/>
      <c r="AN44" s="27"/>
    </row>
    <row r="45" spans="2:40" ht="35.5" customHeight="1" x14ac:dyDescent="0.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274"/>
      <c r="Z45" s="423" t="s">
        <v>76</v>
      </c>
      <c r="AA45" s="423"/>
      <c r="AB45" s="407"/>
      <c r="AC45" s="408"/>
      <c r="AD45" s="408"/>
      <c r="AE45" s="535"/>
      <c r="AF45" s="443"/>
      <c r="AG45" s="410"/>
      <c r="AH45" s="411"/>
      <c r="AI45" s="549"/>
      <c r="AJ45" s="546"/>
      <c r="AK45" s="543"/>
      <c r="AL45" s="433"/>
      <c r="AM45" s="275"/>
      <c r="AN45" s="27"/>
    </row>
    <row r="46" spans="2:40" ht="18" customHeight="1" thickBot="1" x14ac:dyDescent="0.5">
      <c r="B46" s="206"/>
      <c r="C46" s="201" t="s">
        <v>70</v>
      </c>
      <c r="D46" s="523">
        <v>44</v>
      </c>
      <c r="E46" s="524">
        <v>54000</v>
      </c>
      <c r="F46" s="315" t="s">
        <v>158</v>
      </c>
      <c r="G46" s="208"/>
      <c r="H46" s="207"/>
      <c r="I46" s="207"/>
      <c r="J46" s="207"/>
      <c r="K46" s="207"/>
      <c r="L46" s="207"/>
      <c r="M46" s="260"/>
      <c r="N46" s="207"/>
      <c r="O46" s="106"/>
      <c r="P46" s="316"/>
      <c r="Q46" s="110"/>
      <c r="R46" s="216"/>
      <c r="S46" s="106"/>
      <c r="T46" s="216"/>
      <c r="U46" s="316"/>
      <c r="V46" s="137"/>
      <c r="W46" s="22"/>
      <c r="X46" s="18"/>
      <c r="Y46" s="275"/>
      <c r="Z46" s="483" t="str">
        <f>C54</f>
        <v>Transportkosten (1 adres in Nederland)</v>
      </c>
      <c r="AA46" s="424"/>
      <c r="AB46" s="425"/>
      <c r="AC46" s="426"/>
      <c r="AD46" s="426">
        <f>$D54*$P54</f>
        <v>0</v>
      </c>
      <c r="AE46" s="540">
        <f>AD46</f>
        <v>0</v>
      </c>
      <c r="AF46" s="427"/>
      <c r="AG46" s="428"/>
      <c r="AH46" s="429"/>
      <c r="AI46" s="550"/>
      <c r="AJ46" s="547">
        <f>(E54/10000)*U54</f>
        <v>0</v>
      </c>
      <c r="AK46" s="548">
        <f>AJ46</f>
        <v>0</v>
      </c>
      <c r="AL46" s="437">
        <f>AE46+AK46</f>
        <v>0</v>
      </c>
      <c r="AM46" s="275"/>
      <c r="AN46" s="27"/>
    </row>
    <row r="47" spans="2:40" ht="16.5" customHeight="1" x14ac:dyDescent="0.5">
      <c r="B47" s="18"/>
      <c r="C47" s="201" t="s">
        <v>47</v>
      </c>
      <c r="D47" s="523">
        <v>10</v>
      </c>
      <c r="E47" s="524">
        <v>54000</v>
      </c>
      <c r="F47" s="208"/>
      <c r="G47" s="208"/>
      <c r="H47" s="207"/>
      <c r="I47" s="207"/>
      <c r="J47" s="207"/>
      <c r="K47" s="207"/>
      <c r="L47" s="207"/>
      <c r="M47" s="260"/>
      <c r="N47" s="207"/>
      <c r="O47" s="106"/>
      <c r="P47" s="317">
        <v>0</v>
      </c>
      <c r="Q47" s="110"/>
      <c r="R47" s="216"/>
      <c r="S47" s="106"/>
      <c r="T47" s="216"/>
      <c r="U47" s="317">
        <v>0</v>
      </c>
      <c r="V47" s="137"/>
      <c r="W47" s="22"/>
      <c r="X47" s="18"/>
      <c r="Y47" s="275"/>
      <c r="Z47" s="510"/>
      <c r="AA47" s="511"/>
      <c r="AB47" s="512"/>
      <c r="AC47" s="486"/>
      <c r="AD47" s="487"/>
      <c r="AE47" s="488"/>
      <c r="AF47" s="513"/>
      <c r="AG47" s="513"/>
      <c r="AH47" s="514"/>
      <c r="AI47" s="515"/>
      <c r="AJ47" s="515"/>
      <c r="AK47" s="490"/>
      <c r="AL47" s="491"/>
      <c r="AM47" s="275"/>
      <c r="AN47" s="27"/>
    </row>
    <row r="48" spans="2:40" ht="16.5" customHeight="1" x14ac:dyDescent="0.45">
      <c r="B48" s="18"/>
      <c r="C48" s="138" t="s">
        <v>48</v>
      </c>
      <c r="D48" s="523">
        <v>1</v>
      </c>
      <c r="E48" s="524">
        <v>54000</v>
      </c>
      <c r="F48" s="208"/>
      <c r="G48" s="208"/>
      <c r="H48" s="207"/>
      <c r="I48" s="207"/>
      <c r="J48" s="207"/>
      <c r="K48" s="207"/>
      <c r="L48" s="207"/>
      <c r="M48" s="260"/>
      <c r="N48" s="207"/>
      <c r="O48" s="106"/>
      <c r="P48" s="317">
        <v>0</v>
      </c>
      <c r="Q48" s="110"/>
      <c r="R48" s="216"/>
      <c r="S48" s="106"/>
      <c r="T48" s="216"/>
      <c r="U48" s="317">
        <v>0</v>
      </c>
      <c r="V48" s="137"/>
      <c r="W48" s="22"/>
      <c r="X48" s="18"/>
      <c r="Y48" s="275"/>
      <c r="Z48" s="492"/>
      <c r="AA48" s="493"/>
      <c r="AB48" s="485"/>
      <c r="AC48" s="485"/>
      <c r="AD48" s="485"/>
      <c r="AE48" s="485"/>
      <c r="AF48" s="484"/>
      <c r="AG48" s="494"/>
      <c r="AH48" s="485"/>
      <c r="AI48" s="485"/>
      <c r="AJ48" s="485"/>
      <c r="AK48" s="485"/>
      <c r="AL48" s="495"/>
      <c r="AM48" s="275"/>
      <c r="AN48" s="27"/>
    </row>
    <row r="49" spans="1:40" ht="16.5" customHeight="1" x14ac:dyDescent="0.45">
      <c r="B49" s="18"/>
      <c r="C49" s="138" t="s">
        <v>49</v>
      </c>
      <c r="D49" s="523">
        <v>1</v>
      </c>
      <c r="E49" s="524">
        <v>54000</v>
      </c>
      <c r="F49" s="208"/>
      <c r="G49" s="208"/>
      <c r="H49" s="207"/>
      <c r="I49" s="207"/>
      <c r="J49" s="207"/>
      <c r="K49" s="207"/>
      <c r="L49" s="207"/>
      <c r="M49" s="260"/>
      <c r="N49" s="207"/>
      <c r="O49" s="106"/>
      <c r="P49" s="317">
        <v>0</v>
      </c>
      <c r="Q49" s="110"/>
      <c r="R49" s="216"/>
      <c r="S49" s="106"/>
      <c r="T49" s="216"/>
      <c r="U49" s="317">
        <v>0</v>
      </c>
      <c r="V49" s="137"/>
      <c r="W49" s="22"/>
      <c r="X49" s="18"/>
      <c r="Y49" s="275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275"/>
      <c r="AN49" s="27"/>
    </row>
    <row r="50" spans="1:40" ht="16.5" customHeight="1" thickBot="1" x14ac:dyDescent="0.5">
      <c r="B50" s="18"/>
      <c r="C50" s="138" t="s">
        <v>50</v>
      </c>
      <c r="D50" s="523">
        <v>1</v>
      </c>
      <c r="E50" s="524">
        <v>54000</v>
      </c>
      <c r="F50" s="522" t="s">
        <v>155</v>
      </c>
      <c r="G50" s="208"/>
      <c r="H50" s="207"/>
      <c r="I50" s="207"/>
      <c r="J50" s="207"/>
      <c r="K50" s="207"/>
      <c r="L50" s="207"/>
      <c r="M50" s="260"/>
      <c r="N50" s="207"/>
      <c r="O50" s="106"/>
      <c r="P50" s="317">
        <v>0</v>
      </c>
      <c r="Q50" s="110"/>
      <c r="R50" s="216"/>
      <c r="S50" s="106"/>
      <c r="T50" s="216"/>
      <c r="U50" s="317">
        <v>0</v>
      </c>
      <c r="V50" s="137"/>
      <c r="W50" s="22"/>
      <c r="X50" s="18"/>
      <c r="Y50" s="275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275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275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275"/>
      <c r="AN51" s="27"/>
    </row>
    <row r="52" spans="1:40" ht="16.5" customHeight="1" thickBot="1" x14ac:dyDescent="0.5">
      <c r="B52" s="18"/>
      <c r="C52" s="211" t="s">
        <v>75</v>
      </c>
      <c r="D52" s="136">
        <v>44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317">
        <v>0</v>
      </c>
      <c r="Q52" s="236"/>
      <c r="R52" s="237"/>
      <c r="S52" s="235"/>
      <c r="T52" s="237"/>
      <c r="U52" s="318">
        <v>0</v>
      </c>
      <c r="V52" s="236"/>
      <c r="W52" s="22"/>
      <c r="X52" s="18"/>
      <c r="Y52" s="275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275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275"/>
      <c r="Z53" s="319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337">
        <f>IF(AL53&gt;0,1,0)</f>
        <v>0</v>
      </c>
      <c r="AN53" s="27"/>
    </row>
    <row r="54" spans="1:40" ht="16.5" customHeight="1" thickBot="1" x14ac:dyDescent="0.5">
      <c r="B54" s="18"/>
      <c r="C54" s="212" t="s">
        <v>51</v>
      </c>
      <c r="D54" s="139">
        <v>44</v>
      </c>
      <c r="E54" s="210">
        <v>0</v>
      </c>
      <c r="F54" s="140"/>
      <c r="G54" s="140"/>
      <c r="H54" s="59"/>
      <c r="I54" s="59"/>
      <c r="J54" s="59"/>
      <c r="K54" s="59"/>
      <c r="L54" s="59"/>
      <c r="M54" s="141"/>
      <c r="N54" s="142"/>
      <c r="O54" s="143"/>
      <c r="P54" s="314">
        <v>0</v>
      </c>
      <c r="Q54" s="115"/>
      <c r="R54" s="261"/>
      <c r="S54" s="143"/>
      <c r="T54" s="60"/>
      <c r="U54" s="314">
        <v>0</v>
      </c>
      <c r="V54" s="115"/>
      <c r="W54" s="22"/>
      <c r="X54" s="18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"/>
    </row>
    <row r="55" spans="1:40" ht="22.5" customHeight="1" thickBot="1" x14ac:dyDescent="0.5">
      <c r="A55" s="1"/>
      <c r="B55" s="144"/>
      <c r="C55" s="205"/>
      <c r="D55" s="129" t="s">
        <v>2</v>
      </c>
      <c r="E55" s="140"/>
      <c r="F55" s="140"/>
      <c r="G55" s="140"/>
      <c r="H55" s="129" t="s">
        <v>2</v>
      </c>
      <c r="I55" s="129" t="s">
        <v>2</v>
      </c>
      <c r="J55" s="129"/>
      <c r="K55" s="129"/>
      <c r="L55" s="129"/>
      <c r="M55" s="130" t="s">
        <v>2</v>
      </c>
      <c r="N55" s="140"/>
      <c r="O55" s="133"/>
      <c r="P55" s="133"/>
      <c r="Q55" s="133"/>
      <c r="R55" s="140"/>
      <c r="S55" s="133"/>
      <c r="T55" s="133"/>
      <c r="U55" s="133"/>
      <c r="V55" s="133"/>
      <c r="W55" s="145"/>
      <c r="X55" s="144"/>
      <c r="Y55" s="140"/>
      <c r="Z55" s="140"/>
      <c r="AA55" s="146"/>
      <c r="AB55" s="146"/>
      <c r="AC55" s="147"/>
      <c r="AD55" s="147"/>
      <c r="AE55" s="146"/>
      <c r="AF55" s="148"/>
      <c r="AG55" s="146"/>
      <c r="AH55" s="146"/>
      <c r="AI55" s="146"/>
      <c r="AJ55" s="146"/>
      <c r="AK55" s="149"/>
      <c r="AL55" s="149"/>
      <c r="AM55" s="129"/>
      <c r="AN55" s="132"/>
    </row>
    <row r="56" spans="1:40" customFormat="1" ht="18" customHeight="1" x14ac:dyDescent="0.35"/>
    <row r="57" spans="1:40" customFormat="1" ht="14.5" x14ac:dyDescent="0.35"/>
    <row r="58" spans="1:40" customFormat="1" ht="14.5" x14ac:dyDescent="0.35"/>
    <row r="59" spans="1:40" customFormat="1" ht="14.5" x14ac:dyDescent="0.35"/>
    <row r="60" spans="1:40" customFormat="1" ht="14.5" x14ac:dyDescent="0.35"/>
    <row r="61" spans="1:40" customFormat="1" ht="14.5" x14ac:dyDescent="0.35"/>
    <row r="62" spans="1:40" customFormat="1" ht="14.5" x14ac:dyDescent="0.35"/>
    <row r="63" spans="1:40" customFormat="1" ht="14.5" x14ac:dyDescent="0.35"/>
    <row r="64" spans="1:40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hidden="1" x14ac:dyDescent="0.35"/>
    <row r="74" customFormat="1" ht="14.5" hidden="1" x14ac:dyDescent="0.35"/>
    <row r="75" customFormat="1" ht="14.5" hidden="1" x14ac:dyDescent="0.35"/>
    <row r="76" customFormat="1" ht="14.5" hidden="1" x14ac:dyDescent="0.35"/>
    <row r="77" customFormat="1" ht="14.5" x14ac:dyDescent="0.35"/>
    <row r="78" customFormat="1" ht="14.5" x14ac:dyDescent="0.35"/>
    <row r="79" customFormat="1" ht="14.5" x14ac:dyDescent="0.35"/>
    <row r="80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customFormat="1" ht="14.5" x14ac:dyDescent="0.35"/>
    <row r="98" customFormat="1" ht="14.5" x14ac:dyDescent="0.35"/>
    <row r="99" customFormat="1" ht="14.5" x14ac:dyDescent="0.35"/>
    <row r="100" customFormat="1" ht="14.5" x14ac:dyDescent="0.35"/>
  </sheetData>
  <sheetProtection algorithmName="SHA-512" hashValue="jXWkXTcEeTvKYg0QyUA1oZdoFRllAj35Enrvj727Kp8JtA+gqHAw8wRIkc+VMBd6U4pkN/0kSsC3IPSy7QzxOQ==" saltValue="YGKE4LLH+V0lnPjQMnOvDg==" spinCount="100000" sheet="1" objects="1" scenarios="1"/>
  <mergeCells count="12">
    <mergeCell ref="Z12:AK14"/>
    <mergeCell ref="E16:F16"/>
    <mergeCell ref="H16:M16"/>
    <mergeCell ref="O16:Q16"/>
    <mergeCell ref="S16:V16"/>
    <mergeCell ref="AA16:AE16"/>
    <mergeCell ref="AG16:AK16"/>
    <mergeCell ref="C22:D22"/>
    <mergeCell ref="C26:D26"/>
    <mergeCell ref="C35:I35"/>
    <mergeCell ref="O36:Q36"/>
    <mergeCell ref="O45:Q45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omvang." xr:uid="{853EB618-E569-4646-AED8-4F08BA8EF2DD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64FD69C6-247F-4C48-BB3F-0915D42B926A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B0428E06-3233-41C7-9A7E-5ABF38BD58AA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35C13956-BF53-4B40-BD64-17679D3F93F3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3F44045A-B8C1-4753-A836-C149C4C2C8C0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4D05-E933-4CB6-9C0D-B07D37001335}">
  <dimension ref="A1:AN94"/>
  <sheetViews>
    <sheetView showGridLines="0" topLeftCell="A26" zoomScale="90" zoomScaleNormal="90" workbookViewId="0">
      <selection activeCell="G17" sqref="G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125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105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49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62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138000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106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VARA GIDS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D8*D5</f>
        <v>6762000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58" t="s">
        <v>81</v>
      </c>
      <c r="E15" s="444"/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107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107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s="325" customFormat="1" ht="17" thickBot="1" x14ac:dyDescent="0.5">
      <c r="B20" s="320"/>
      <c r="C20" s="528" t="s">
        <v>108</v>
      </c>
      <c r="D20" s="529">
        <f>IF(AND($D$15="Offline",$D$23&gt;0),$D$23,IF(AND($D$15="Offline",$D$24&gt;0),$D$24,IF(AND($D$15="Offline",$D$25&gt;0),$D$25,0)))+D26</f>
        <v>0</v>
      </c>
      <c r="E20" s="228">
        <f>IF(D20&gt;0,$D$10,0)</f>
        <v>0</v>
      </c>
      <c r="F20" s="289" t="s">
        <v>62</v>
      </c>
      <c r="G20" s="530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530"/>
      <c r="O20" s="293">
        <v>0</v>
      </c>
      <c r="P20" s="294">
        <v>0</v>
      </c>
      <c r="Q20" s="295">
        <f>O20*(M20/1000)</f>
        <v>0</v>
      </c>
      <c r="R20" s="530"/>
      <c r="S20" s="293">
        <v>0</v>
      </c>
      <c r="T20" s="296">
        <f>S20*(M20/1000)</f>
        <v>0</v>
      </c>
      <c r="U20" s="294">
        <v>0</v>
      </c>
      <c r="V20" s="297">
        <v>1</v>
      </c>
      <c r="W20" s="321"/>
      <c r="X20" s="320"/>
      <c r="Y20" s="322"/>
      <c r="Z20" s="472" t="s">
        <v>108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323"/>
      <c r="AN20" s="324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x14ac:dyDescent="0.45">
      <c r="B22" s="18"/>
      <c r="C22" s="590" t="s">
        <v>109</v>
      </c>
      <c r="D22" s="591"/>
      <c r="E22" s="282" t="s">
        <v>54</v>
      </c>
      <c r="F22" s="192" t="s">
        <v>55</v>
      </c>
      <c r="G22" s="283"/>
      <c r="H22" s="178" t="s">
        <v>2</v>
      </c>
      <c r="I22" s="179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80" t="s">
        <v>36</v>
      </c>
      <c r="P22" s="181" t="s">
        <v>37</v>
      </c>
      <c r="Q22" s="182" t="s">
        <v>37</v>
      </c>
      <c r="R22" s="283"/>
      <c r="S22" s="180" t="s">
        <v>36</v>
      </c>
      <c r="T22" s="183" t="s">
        <v>37</v>
      </c>
      <c r="U22" s="181" t="s">
        <v>37</v>
      </c>
      <c r="V22" s="184" t="s">
        <v>40</v>
      </c>
      <c r="W22" s="22"/>
      <c r="X22" s="18"/>
      <c r="Y22" s="274"/>
      <c r="Z22" s="475" t="s">
        <v>109</v>
      </c>
      <c r="AA22" s="381"/>
      <c r="AB22" s="382"/>
      <c r="AC22" s="382"/>
      <c r="AD22" s="382"/>
      <c r="AE22" s="383"/>
      <c r="AF22" s="438"/>
      <c r="AG22" s="384"/>
      <c r="AH22" s="382"/>
      <c r="AI22" s="382"/>
      <c r="AJ22" s="382"/>
      <c r="AK22" s="385"/>
      <c r="AL22" s="433"/>
      <c r="AM22" s="275"/>
      <c r="AN22" s="27"/>
    </row>
    <row r="23" spans="2:40" s="325" customFormat="1" ht="15" customHeight="1" x14ac:dyDescent="0.45">
      <c r="B23" s="320"/>
      <c r="C23" s="531" t="s">
        <v>63</v>
      </c>
      <c r="D23" s="529">
        <f>IF($D$9="84 p. binnenwerk + 4 p. omslag",IF($D$15="Offline",46,0),0)</f>
        <v>0</v>
      </c>
      <c r="E23" s="228">
        <f t="shared" ref="E23:E26" si="1">IF(D23&gt;0,$D$10,0)</f>
        <v>0</v>
      </c>
      <c r="F23" s="289" t="s">
        <v>62</v>
      </c>
      <c r="G23" s="530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530"/>
      <c r="O23" s="293">
        <v>0</v>
      </c>
      <c r="P23" s="294">
        <v>0</v>
      </c>
      <c r="Q23" s="295">
        <f>O23*(M23/1000)</f>
        <v>0</v>
      </c>
      <c r="R23" s="530"/>
      <c r="S23" s="293">
        <v>0</v>
      </c>
      <c r="T23" s="296">
        <f>S23*(M23/1000)</f>
        <v>0</v>
      </c>
      <c r="U23" s="294">
        <v>0</v>
      </c>
      <c r="V23" s="303">
        <v>1</v>
      </c>
      <c r="W23" s="326">
        <f>IF(D23&gt;0,1,0)+V23</f>
        <v>1</v>
      </c>
      <c r="X23" s="320"/>
      <c r="Y23" s="322"/>
      <c r="Z23" s="474" t="s">
        <v>63</v>
      </c>
      <c r="AA23" s="377">
        <f t="shared" ref="AA23:AA26" si="2">$O23*$D23</f>
        <v>0</v>
      </c>
      <c r="AB23" s="386">
        <f>$AA23*$M23/1000</f>
        <v>0</v>
      </c>
      <c r="AC23" s="386">
        <f t="shared" ref="AC23:AC26" si="3">$P23*$D23</f>
        <v>0</v>
      </c>
      <c r="AD23" s="386">
        <f>VLOOKUP($W23,$C$30:$P$36,$P$28,FALSE)*$D23</f>
        <v>0</v>
      </c>
      <c r="AE23" s="387">
        <f>SUM(AB23:AD23)</f>
        <v>0</v>
      </c>
      <c r="AF23" s="438"/>
      <c r="AG23" s="377">
        <f>$S23*$D23*($D$8/10000)</f>
        <v>0</v>
      </c>
      <c r="AH23" s="386">
        <f t="shared" ref="AH23:AH26" si="4">(D23*T23)*($D$8/10000)</f>
        <v>0</v>
      </c>
      <c r="AI23" s="386">
        <f>($D23*$U23)*$D$8/10000</f>
        <v>0</v>
      </c>
      <c r="AJ23" s="386">
        <f>VLOOKUP($W23,$C$30:$U$36,$U$28,FALSE)*($D$8/10000)*$D23</f>
        <v>0</v>
      </c>
      <c r="AK23" s="380">
        <f t="shared" ref="AK23:AK26" si="5">SUM(AH23:AJ23)</f>
        <v>0</v>
      </c>
      <c r="AL23" s="433">
        <f>AE23+AK23</f>
        <v>0</v>
      </c>
      <c r="AM23" s="323"/>
      <c r="AN23" s="324"/>
    </row>
    <row r="24" spans="2:40" s="325" customFormat="1" ht="15" customHeight="1" x14ac:dyDescent="0.45">
      <c r="B24" s="320"/>
      <c r="C24" s="531" t="s">
        <v>66</v>
      </c>
      <c r="D24" s="529">
        <f>IF($D$9="88 p. binnenwerk + 4 p. omslag",IF($D$15="Offline",46,0),0)</f>
        <v>0</v>
      </c>
      <c r="E24" s="228">
        <f t="shared" si="1"/>
        <v>0</v>
      </c>
      <c r="F24" s="289" t="s">
        <v>62</v>
      </c>
      <c r="G24" s="530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530"/>
      <c r="O24" s="293">
        <v>0</v>
      </c>
      <c r="P24" s="294">
        <v>0</v>
      </c>
      <c r="Q24" s="295">
        <f>O24*(M24/1000)</f>
        <v>0</v>
      </c>
      <c r="R24" s="530"/>
      <c r="S24" s="293">
        <v>0</v>
      </c>
      <c r="T24" s="296">
        <f>S24*(M24/1000)</f>
        <v>0</v>
      </c>
      <c r="U24" s="294">
        <v>0</v>
      </c>
      <c r="V24" s="303">
        <v>1</v>
      </c>
      <c r="W24" s="326">
        <f>IF(D24&gt;0,1,0)+V24</f>
        <v>1</v>
      </c>
      <c r="X24" s="320"/>
      <c r="Y24" s="322"/>
      <c r="Z24" s="474" t="s">
        <v>66</v>
      </c>
      <c r="AA24" s="377">
        <f t="shared" si="2"/>
        <v>0</v>
      </c>
      <c r="AB24" s="386">
        <f>$AA24*$M24/1000</f>
        <v>0</v>
      </c>
      <c r="AC24" s="386">
        <f t="shared" si="3"/>
        <v>0</v>
      </c>
      <c r="AD24" s="386">
        <f>VLOOKUP($W24,$C$30:$P$36,$P$28,FALSE)*$D24</f>
        <v>0</v>
      </c>
      <c r="AE24" s="387">
        <f>SUM(AB24:AD24)</f>
        <v>0</v>
      </c>
      <c r="AF24" s="438"/>
      <c r="AG24" s="377">
        <f>$S24*$D24*($D$8/10000)</f>
        <v>0</v>
      </c>
      <c r="AH24" s="386">
        <f t="shared" si="4"/>
        <v>0</v>
      </c>
      <c r="AI24" s="386">
        <f>($D24*$U24)*$D$8/10000</f>
        <v>0</v>
      </c>
      <c r="AJ24" s="386">
        <f>VLOOKUP($W24,$C$30:$U$36,$U$28,FALSE)*($D$8/10000)*$D24</f>
        <v>0</v>
      </c>
      <c r="AK24" s="380">
        <f t="shared" si="5"/>
        <v>0</v>
      </c>
      <c r="AL24" s="433">
        <f>AE24+AK24</f>
        <v>0</v>
      </c>
      <c r="AM24" s="323"/>
      <c r="AN24" s="324"/>
    </row>
    <row r="25" spans="2:40" s="325" customFormat="1" ht="15" customHeight="1" x14ac:dyDescent="0.45">
      <c r="B25" s="320"/>
      <c r="C25" s="531" t="s">
        <v>110</v>
      </c>
      <c r="D25" s="529">
        <f>IF($D$9="96 p. binnenwerk + 4 p. omslag",IF($D$15="Offline",46,0),0)</f>
        <v>0</v>
      </c>
      <c r="E25" s="228">
        <f t="shared" si="1"/>
        <v>0</v>
      </c>
      <c r="F25" s="289" t="s">
        <v>62</v>
      </c>
      <c r="G25" s="530"/>
      <c r="H25" s="301">
        <v>0</v>
      </c>
      <c r="I25" s="292">
        <v>0</v>
      </c>
      <c r="J25" s="87" t="s">
        <v>38</v>
      </c>
      <c r="K25" s="87" t="s">
        <v>38</v>
      </c>
      <c r="L25" s="88"/>
      <c r="M25" s="83">
        <v>555</v>
      </c>
      <c r="N25" s="530"/>
      <c r="O25" s="293">
        <v>0</v>
      </c>
      <c r="P25" s="294">
        <v>0</v>
      </c>
      <c r="Q25" s="295">
        <f>O25*(M25/1000)</f>
        <v>0</v>
      </c>
      <c r="R25" s="530"/>
      <c r="S25" s="293">
        <v>0</v>
      </c>
      <c r="T25" s="296">
        <f>S25*(M25/1000)</f>
        <v>0</v>
      </c>
      <c r="U25" s="294">
        <v>0</v>
      </c>
      <c r="V25" s="303">
        <v>1</v>
      </c>
      <c r="W25" s="326">
        <f t="shared" ref="W25:W26" si="6">IF(D25&gt;0,1,0)+V25</f>
        <v>1</v>
      </c>
      <c r="X25" s="320"/>
      <c r="Y25" s="322"/>
      <c r="Z25" s="474" t="s">
        <v>110</v>
      </c>
      <c r="AA25" s="377">
        <f t="shared" si="2"/>
        <v>0</v>
      </c>
      <c r="AB25" s="386">
        <f>$AA25*$M25/1000</f>
        <v>0</v>
      </c>
      <c r="AC25" s="386">
        <f t="shared" si="3"/>
        <v>0</v>
      </c>
      <c r="AD25" s="386">
        <f>VLOOKUP($W25,$C$30:$P$36,$P$28,FALSE)*$D25</f>
        <v>0</v>
      </c>
      <c r="AE25" s="387">
        <f t="shared" ref="AE25:AE26" si="7">SUM(AB25:AD25)</f>
        <v>0</v>
      </c>
      <c r="AF25" s="438"/>
      <c r="AG25" s="377">
        <f>$S25*$D25*($D$8/10000)</f>
        <v>0</v>
      </c>
      <c r="AH25" s="386">
        <f t="shared" si="4"/>
        <v>0</v>
      </c>
      <c r="AI25" s="386">
        <f>($D25*$U25)*$D$8/10000</f>
        <v>0</v>
      </c>
      <c r="AJ25" s="386">
        <f>VLOOKUP($W25,$C$30:$U$36,$U$28,FALSE)*($D$8/10000)*$D25</f>
        <v>0</v>
      </c>
      <c r="AK25" s="380">
        <f t="shared" si="5"/>
        <v>0</v>
      </c>
      <c r="AL25" s="433">
        <f>AE25+AK25</f>
        <v>0</v>
      </c>
      <c r="AM25" s="323"/>
      <c r="AN25" s="324"/>
    </row>
    <row r="26" spans="2:40" s="329" customFormat="1" ht="15" customHeight="1" x14ac:dyDescent="0.45">
      <c r="B26" s="320"/>
      <c r="C26" s="532" t="s">
        <v>111</v>
      </c>
      <c r="D26" s="533">
        <f>IF(D23&gt;0,3,IF(D24&gt;0,3,IF(D25&gt;0,3,0)))</f>
        <v>0</v>
      </c>
      <c r="E26" s="228">
        <f t="shared" si="1"/>
        <v>0</v>
      </c>
      <c r="F26" s="289" t="s">
        <v>62</v>
      </c>
      <c r="G26" s="530"/>
      <c r="H26" s="301">
        <v>0</v>
      </c>
      <c r="I26" s="292">
        <v>0</v>
      </c>
      <c r="J26" s="89" t="s">
        <v>38</v>
      </c>
      <c r="K26" s="89" t="s">
        <v>38</v>
      </c>
      <c r="L26" s="88"/>
      <c r="M26" s="83">
        <v>555</v>
      </c>
      <c r="N26" s="530"/>
      <c r="O26" s="293">
        <v>0</v>
      </c>
      <c r="P26" s="294">
        <v>0</v>
      </c>
      <c r="Q26" s="295">
        <f t="shared" ref="Q26" si="8">O26*M26/1000</f>
        <v>0</v>
      </c>
      <c r="R26" s="530"/>
      <c r="S26" s="293">
        <v>0</v>
      </c>
      <c r="T26" s="296">
        <f t="shared" ref="T26" si="9">S26*M26/1000</f>
        <v>0</v>
      </c>
      <c r="U26" s="294">
        <v>0</v>
      </c>
      <c r="V26" s="303">
        <v>1</v>
      </c>
      <c r="W26" s="326">
        <f t="shared" si="6"/>
        <v>1</v>
      </c>
      <c r="X26" s="320"/>
      <c r="Y26" s="322"/>
      <c r="Z26" s="477" t="s">
        <v>111</v>
      </c>
      <c r="AA26" s="377">
        <f t="shared" si="2"/>
        <v>0</v>
      </c>
      <c r="AB26" s="386">
        <f t="shared" ref="AB26" si="10">$AA26*$M26/1000</f>
        <v>0</v>
      </c>
      <c r="AC26" s="386">
        <f t="shared" si="3"/>
        <v>0</v>
      </c>
      <c r="AD26" s="386">
        <f>VLOOKUP($W26,$C$30:$P$36,$P$28,FALSE)*$D26</f>
        <v>0</v>
      </c>
      <c r="AE26" s="387">
        <f t="shared" si="7"/>
        <v>0</v>
      </c>
      <c r="AF26" s="438"/>
      <c r="AG26" s="377">
        <f t="shared" ref="AG26" si="11">$S26*$D26*($D$8/10000)</f>
        <v>0</v>
      </c>
      <c r="AH26" s="386">
        <f t="shared" si="4"/>
        <v>0</v>
      </c>
      <c r="AI26" s="386">
        <f t="shared" ref="AI26" si="12">($D26*$U26)*$D$8/10000</f>
        <v>0</v>
      </c>
      <c r="AJ26" s="386">
        <f>VLOOKUP($W26,$C$30:$U$36,$U$28,FALSE)*($D$8/10000)*$D26</f>
        <v>0</v>
      </c>
      <c r="AK26" s="380">
        <f t="shared" si="5"/>
        <v>0</v>
      </c>
      <c r="AL26" s="433">
        <f>AE26+AK26</f>
        <v>0</v>
      </c>
      <c r="AM26" s="327"/>
      <c r="AN26" s="328"/>
    </row>
    <row r="27" spans="2:40" ht="15.65" customHeight="1" thickBot="1" x14ac:dyDescent="0.5">
      <c r="B27" s="18"/>
      <c r="C27" s="114"/>
      <c r="D27" s="207"/>
      <c r="E27" s="208"/>
      <c r="F27" s="208"/>
      <c r="G27" s="208"/>
      <c r="H27" s="207"/>
      <c r="I27" s="207"/>
      <c r="J27" s="207"/>
      <c r="K27" s="207"/>
      <c r="L27" s="207"/>
      <c r="M27" s="260"/>
      <c r="N27" s="208"/>
      <c r="O27" s="216"/>
      <c r="P27" s="216"/>
      <c r="Q27" s="216"/>
      <c r="R27" s="208"/>
      <c r="S27" s="106"/>
      <c r="T27" s="216"/>
      <c r="U27" s="216"/>
      <c r="V27" s="115"/>
      <c r="W27" s="22"/>
      <c r="X27" s="18"/>
      <c r="Y27" s="274"/>
      <c r="Z27" s="439"/>
      <c r="AA27" s="388"/>
      <c r="AB27" s="378"/>
      <c r="AC27" s="378"/>
      <c r="AD27" s="378"/>
      <c r="AE27" s="379"/>
      <c r="AF27" s="389"/>
      <c r="AG27" s="388"/>
      <c r="AH27" s="378"/>
      <c r="AI27" s="378"/>
      <c r="AJ27" s="378"/>
      <c r="AK27" s="380"/>
      <c r="AL27" s="433"/>
      <c r="AM27" s="275"/>
      <c r="AN27" s="27"/>
    </row>
    <row r="28" spans="2:40" ht="20.5" customHeight="1" thickBot="1" x14ac:dyDescent="0.5">
      <c r="B28" s="18"/>
      <c r="C28" s="590" t="s">
        <v>112</v>
      </c>
      <c r="D28" s="592"/>
      <c r="E28" s="592"/>
      <c r="F28" s="592"/>
      <c r="G28" s="592"/>
      <c r="H28" s="592"/>
      <c r="I28" s="592"/>
      <c r="J28" s="117"/>
      <c r="K28" s="117"/>
      <c r="L28" s="117"/>
      <c r="M28" s="117"/>
      <c r="N28" s="117"/>
      <c r="O28" s="116"/>
      <c r="P28" s="118">
        <v>14</v>
      </c>
      <c r="Q28" s="119"/>
      <c r="R28" s="117"/>
      <c r="S28" s="116"/>
      <c r="T28" s="117"/>
      <c r="U28" s="118">
        <v>19</v>
      </c>
      <c r="V28" s="119"/>
      <c r="W28" s="22"/>
      <c r="X28" s="18"/>
      <c r="Y28" s="274"/>
      <c r="Z28" s="423" t="str">
        <f>C38</f>
        <v>Extra bewerkingen (Pluspropositie):</v>
      </c>
      <c r="AA28" s="390"/>
      <c r="AB28" s="391"/>
      <c r="AC28" s="391"/>
      <c r="AD28" s="391"/>
      <c r="AE28" s="392"/>
      <c r="AF28" s="393"/>
      <c r="AG28" s="394"/>
      <c r="AH28" s="391"/>
      <c r="AI28" s="391"/>
      <c r="AJ28" s="391"/>
      <c r="AK28" s="395"/>
      <c r="AL28" s="436"/>
      <c r="AM28" s="275"/>
      <c r="AN28" s="27"/>
    </row>
    <row r="29" spans="2:40" ht="32.5" customHeight="1" x14ac:dyDescent="0.45">
      <c r="B29" s="18"/>
      <c r="C29" s="219" t="s">
        <v>41</v>
      </c>
      <c r="D29" s="260"/>
      <c r="E29" s="208"/>
      <c r="F29" s="208"/>
      <c r="G29" s="208"/>
      <c r="H29" s="224"/>
      <c r="I29" s="224"/>
      <c r="J29" s="260"/>
      <c r="K29" s="260"/>
      <c r="L29" s="260"/>
      <c r="M29" s="260"/>
      <c r="N29" s="208"/>
      <c r="O29" s="593" t="s">
        <v>42</v>
      </c>
      <c r="P29" s="607"/>
      <c r="Q29" s="595"/>
      <c r="R29" s="216"/>
      <c r="S29" s="120"/>
      <c r="T29" s="13"/>
      <c r="U29" s="189" t="s">
        <v>43</v>
      </c>
      <c r="V29" s="121"/>
      <c r="W29" s="22"/>
      <c r="X29" s="18"/>
      <c r="Y29" s="274"/>
      <c r="Z29" s="479"/>
      <c r="AA29" s="396"/>
      <c r="AB29" s="397"/>
      <c r="AC29" s="397"/>
      <c r="AD29" s="397"/>
      <c r="AE29" s="398"/>
      <c r="AF29" s="416"/>
      <c r="AG29" s="400"/>
      <c r="AH29" s="397"/>
      <c r="AI29" s="397"/>
      <c r="AJ29" s="397"/>
      <c r="AK29" s="398"/>
      <c r="AL29" s="433"/>
      <c r="AM29" s="275"/>
      <c r="AN29" s="27"/>
    </row>
    <row r="30" spans="2:40" x14ac:dyDescent="0.45">
      <c r="B30" s="18"/>
      <c r="C30" s="122">
        <v>1</v>
      </c>
      <c r="D30" s="207"/>
      <c r="E30" s="208"/>
      <c r="F30" s="208"/>
      <c r="G30" s="208"/>
      <c r="H30" s="207"/>
      <c r="I30" s="207"/>
      <c r="J30" s="207"/>
      <c r="K30" s="207"/>
      <c r="L30" s="207"/>
      <c r="M30" s="207"/>
      <c r="N30" s="207"/>
      <c r="O30" s="106"/>
      <c r="P30" s="330">
        <v>0</v>
      </c>
      <c r="Q30" s="110"/>
      <c r="R30" s="216"/>
      <c r="S30" s="106"/>
      <c r="T30" s="216"/>
      <c r="U30" s="330">
        <v>0</v>
      </c>
      <c r="V30" s="110"/>
      <c r="W30" s="22"/>
      <c r="X30" s="18"/>
      <c r="Y30" s="274"/>
      <c r="Z30" s="480" t="str">
        <f>C40</f>
        <v>Meehechten extra katern / insert / outsert</v>
      </c>
      <c r="AA30" s="396"/>
      <c r="AB30" s="397"/>
      <c r="AC30" s="401"/>
      <c r="AD30" s="401">
        <f>D40*P40</f>
        <v>0</v>
      </c>
      <c r="AE30" s="534">
        <f>AD30</f>
        <v>0</v>
      </c>
      <c r="AF30" s="551"/>
      <c r="AG30" s="552"/>
      <c r="AH30" s="553"/>
      <c r="AI30" s="541"/>
      <c r="AJ30" s="541">
        <f>(E40/10000)*U40*D40</f>
        <v>0</v>
      </c>
      <c r="AK30" s="542">
        <f>AJ30</f>
        <v>0</v>
      </c>
      <c r="AL30" s="433">
        <f>AE30+AK30</f>
        <v>0</v>
      </c>
      <c r="AM30" s="275"/>
      <c r="AN30" s="27"/>
    </row>
    <row r="31" spans="2:40" x14ac:dyDescent="0.45">
      <c r="B31" s="18"/>
      <c r="C31" s="123">
        <v>2</v>
      </c>
      <c r="D31" s="207"/>
      <c r="E31" s="208"/>
      <c r="F31" s="208"/>
      <c r="G31" s="208"/>
      <c r="H31" s="207"/>
      <c r="I31" s="207"/>
      <c r="J31" s="207"/>
      <c r="K31" s="207"/>
      <c r="L31" s="207"/>
      <c r="M31" s="260"/>
      <c r="N31" s="208"/>
      <c r="O31" s="106"/>
      <c r="P31" s="330">
        <v>0</v>
      </c>
      <c r="Q31" s="110"/>
      <c r="R31" s="216"/>
      <c r="S31" s="106"/>
      <c r="T31" s="216"/>
      <c r="U31" s="330">
        <v>0</v>
      </c>
      <c r="V31" s="110"/>
      <c r="W31" s="22"/>
      <c r="X31" s="18"/>
      <c r="Y31" s="274"/>
      <c r="Z31" s="481" t="str">
        <f>C41</f>
        <v>Meehechten via plano oplegstation (outsert)</v>
      </c>
      <c r="AA31" s="406"/>
      <c r="AB31" s="407"/>
      <c r="AC31" s="408"/>
      <c r="AD31" s="408">
        <f>$D41*$P41</f>
        <v>0</v>
      </c>
      <c r="AE31" s="535">
        <f>AD31</f>
        <v>0</v>
      </c>
      <c r="AF31" s="554"/>
      <c r="AG31" s="555"/>
      <c r="AH31" s="556"/>
      <c r="AI31" s="549"/>
      <c r="AJ31" s="541">
        <f>(E41/10000)*U41*D41</f>
        <v>0</v>
      </c>
      <c r="AK31" s="543">
        <f>AJ31</f>
        <v>0</v>
      </c>
      <c r="AL31" s="433">
        <f>AE31+AK31</f>
        <v>0</v>
      </c>
      <c r="AM31" s="275"/>
      <c r="AN31" s="27"/>
    </row>
    <row r="32" spans="2:40" x14ac:dyDescent="0.45">
      <c r="B32" s="18"/>
      <c r="C32" s="122">
        <v>3</v>
      </c>
      <c r="D32" s="207"/>
      <c r="E32" s="208"/>
      <c r="F32" s="208"/>
      <c r="G32" s="208"/>
      <c r="H32" s="207"/>
      <c r="I32" s="207"/>
      <c r="J32" s="207"/>
      <c r="K32" s="207"/>
      <c r="L32" s="207"/>
      <c r="M32" s="260"/>
      <c r="N32" s="208"/>
      <c r="O32" s="106"/>
      <c r="P32" s="330">
        <v>0</v>
      </c>
      <c r="Q32" s="110"/>
      <c r="R32" s="216"/>
      <c r="S32" s="106"/>
      <c r="T32" s="216"/>
      <c r="U32" s="330">
        <v>0</v>
      </c>
      <c r="V32" s="110"/>
      <c r="W32" s="22"/>
      <c r="X32" s="18"/>
      <c r="Y32" s="274"/>
      <c r="Z32" s="480" t="str">
        <f>C42</f>
        <v>Plakkaart (op katernscheiding)</v>
      </c>
      <c r="AA32" s="406"/>
      <c r="AB32" s="407"/>
      <c r="AC32" s="408"/>
      <c r="AD32" s="408">
        <f>$D42*$P42</f>
        <v>0</v>
      </c>
      <c r="AE32" s="535">
        <f>AD32</f>
        <v>0</v>
      </c>
      <c r="AF32" s="554"/>
      <c r="AG32" s="555"/>
      <c r="AH32" s="556"/>
      <c r="AI32" s="549"/>
      <c r="AJ32" s="541">
        <f>(E42/10000)*U42*D42</f>
        <v>0</v>
      </c>
      <c r="AK32" s="543">
        <f>AJ32</f>
        <v>0</v>
      </c>
      <c r="AL32" s="433">
        <f>AE32+AK32</f>
        <v>0</v>
      </c>
      <c r="AM32" s="275"/>
      <c r="AN32" s="27"/>
    </row>
    <row r="33" spans="2:40" x14ac:dyDescent="0.45">
      <c r="B33" s="18"/>
      <c r="C33" s="123">
        <v>4</v>
      </c>
      <c r="D33" s="207"/>
      <c r="E33" s="208"/>
      <c r="F33" s="208"/>
      <c r="G33" s="208"/>
      <c r="H33" s="207"/>
      <c r="I33" s="207"/>
      <c r="J33" s="207"/>
      <c r="K33" s="207"/>
      <c r="L33" s="207"/>
      <c r="M33" s="260"/>
      <c r="N33" s="208"/>
      <c r="O33" s="106"/>
      <c r="P33" s="330">
        <v>0</v>
      </c>
      <c r="Q33" s="110"/>
      <c r="R33" s="216"/>
      <c r="S33" s="106"/>
      <c r="T33" s="216"/>
      <c r="U33" s="330">
        <v>0</v>
      </c>
      <c r="V33" s="110"/>
      <c r="W33" s="22"/>
      <c r="X33" s="18"/>
      <c r="Y33" s="274"/>
      <c r="Z33" s="481" t="str">
        <f>C43</f>
        <v xml:space="preserve">Insteekkaart, kaart los insteken tijdens hechten (willekeurig) </v>
      </c>
      <c r="AA33" s="413"/>
      <c r="AB33" s="407"/>
      <c r="AC33" s="408"/>
      <c r="AD33" s="408">
        <f>$D43*$P43</f>
        <v>0</v>
      </c>
      <c r="AE33" s="535">
        <f>AD33</f>
        <v>0</v>
      </c>
      <c r="AF33" s="554"/>
      <c r="AG33" s="555"/>
      <c r="AH33" s="556"/>
      <c r="AI33" s="549"/>
      <c r="AJ33" s="541">
        <f>(E43/10000)*U43*D43</f>
        <v>0</v>
      </c>
      <c r="AK33" s="543">
        <f>AJ33</f>
        <v>0</v>
      </c>
      <c r="AL33" s="433">
        <f>AE33+AK33</f>
        <v>0</v>
      </c>
      <c r="AM33" s="275"/>
      <c r="AN33" s="27"/>
    </row>
    <row r="34" spans="2:40" ht="17" thickBot="1" x14ac:dyDescent="0.5">
      <c r="B34" s="18"/>
      <c r="C34" s="122">
        <v>5</v>
      </c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106"/>
      <c r="P34" s="330">
        <v>0</v>
      </c>
      <c r="Q34" s="110"/>
      <c r="R34" s="216"/>
      <c r="S34" s="106"/>
      <c r="T34" s="216"/>
      <c r="U34" s="330">
        <v>0</v>
      </c>
      <c r="V34" s="110"/>
      <c r="W34" s="22"/>
      <c r="X34" s="18"/>
      <c r="Y34" s="274"/>
      <c r="Z34" s="439"/>
      <c r="AA34" s="414"/>
      <c r="AB34" s="415"/>
      <c r="AC34" s="415"/>
      <c r="AD34" s="536"/>
      <c r="AE34" s="537"/>
      <c r="AF34" s="551"/>
      <c r="AG34" s="557"/>
      <c r="AH34" s="544"/>
      <c r="AI34" s="544"/>
      <c r="AJ34" s="544"/>
      <c r="AK34" s="537"/>
      <c r="AL34" s="433"/>
      <c r="AM34" s="275"/>
      <c r="AN34" s="27"/>
    </row>
    <row r="35" spans="2:40" ht="20.5" customHeight="1" x14ac:dyDescent="0.45">
      <c r="B35" s="18"/>
      <c r="C35" s="122">
        <v>6</v>
      </c>
      <c r="D35" s="207"/>
      <c r="E35" s="208"/>
      <c r="F35" s="208"/>
      <c r="G35" s="208"/>
      <c r="H35" s="207"/>
      <c r="I35" s="207"/>
      <c r="J35" s="207"/>
      <c r="K35" s="207"/>
      <c r="L35" s="207"/>
      <c r="M35" s="260"/>
      <c r="N35" s="208"/>
      <c r="O35" s="106"/>
      <c r="P35" s="330">
        <v>0</v>
      </c>
      <c r="Q35" s="110"/>
      <c r="R35" s="216"/>
      <c r="S35" s="106"/>
      <c r="T35" s="216"/>
      <c r="U35" s="330">
        <v>0</v>
      </c>
      <c r="V35" s="110"/>
      <c r="W35" s="22"/>
      <c r="X35" s="18"/>
      <c r="Y35" s="274"/>
      <c r="Z35" s="423" t="s">
        <v>74</v>
      </c>
      <c r="AA35" s="419"/>
      <c r="AB35" s="420"/>
      <c r="AC35" s="420"/>
      <c r="AD35" s="538"/>
      <c r="AE35" s="539"/>
      <c r="AF35" s="551"/>
      <c r="AG35" s="558"/>
      <c r="AH35" s="545"/>
      <c r="AI35" s="545"/>
      <c r="AJ35" s="545"/>
      <c r="AK35" s="545"/>
      <c r="AL35" s="433"/>
      <c r="AM35" s="275"/>
      <c r="AN35" s="27"/>
    </row>
    <row r="36" spans="2:40" ht="17" thickBot="1" x14ac:dyDescent="0.5">
      <c r="B36" s="18"/>
      <c r="C36" s="128">
        <v>7</v>
      </c>
      <c r="D36" s="129"/>
      <c r="E36" s="129"/>
      <c r="F36" s="129"/>
      <c r="G36" s="129"/>
      <c r="H36" s="129"/>
      <c r="I36" s="129"/>
      <c r="J36" s="129"/>
      <c r="K36" s="129"/>
      <c r="L36" s="129"/>
      <c r="M36" s="130"/>
      <c r="N36" s="129"/>
      <c r="O36" s="131"/>
      <c r="P36" s="331">
        <v>0</v>
      </c>
      <c r="Q36" s="132"/>
      <c r="R36" s="129"/>
      <c r="S36" s="131"/>
      <c r="T36" s="133"/>
      <c r="U36" s="332">
        <v>0</v>
      </c>
      <c r="V36" s="134"/>
      <c r="W36" s="22"/>
      <c r="X36" s="18"/>
      <c r="Y36" s="274"/>
      <c r="Z36" s="482" t="s">
        <v>75</v>
      </c>
      <c r="AA36" s="413"/>
      <c r="AB36" s="407"/>
      <c r="AC36" s="408"/>
      <c r="AD36" s="408">
        <f>$D45*$P45</f>
        <v>0</v>
      </c>
      <c r="AE36" s="535">
        <f>AD36</f>
        <v>0</v>
      </c>
      <c r="AF36" s="554"/>
      <c r="AG36" s="555"/>
      <c r="AH36" s="556"/>
      <c r="AI36" s="549"/>
      <c r="AJ36" s="546">
        <f>(E43/10000)*U45*D45</f>
        <v>0</v>
      </c>
      <c r="AK36" s="543">
        <f>AJ36</f>
        <v>0</v>
      </c>
      <c r="AL36" s="433">
        <f>AE36+AK36</f>
        <v>0</v>
      </c>
      <c r="AM36" s="275"/>
      <c r="AN36" s="27"/>
    </row>
    <row r="37" spans="2:40" ht="10" customHeight="1" thickBot="1" x14ac:dyDescent="0.5">
      <c r="B37" s="18"/>
      <c r="C37" s="135"/>
      <c r="D37" s="207"/>
      <c r="E37" s="208"/>
      <c r="F37" s="208"/>
      <c r="G37" s="208"/>
      <c r="H37" s="207"/>
      <c r="I37" s="207"/>
      <c r="J37" s="207"/>
      <c r="K37" s="207"/>
      <c r="L37" s="207"/>
      <c r="M37" s="260"/>
      <c r="N37" s="208"/>
      <c r="O37" s="106"/>
      <c r="P37" s="216"/>
      <c r="Q37" s="110"/>
      <c r="R37" s="208"/>
      <c r="S37" s="106"/>
      <c r="T37" s="216"/>
      <c r="U37" s="216"/>
      <c r="V37" s="108"/>
      <c r="W37" s="22"/>
      <c r="X37" s="18"/>
      <c r="Y37" s="274"/>
      <c r="Z37" s="439"/>
      <c r="AA37" s="414"/>
      <c r="AB37" s="415"/>
      <c r="AC37" s="415"/>
      <c r="AD37" s="536"/>
      <c r="AE37" s="537"/>
      <c r="AF37" s="551"/>
      <c r="AG37" s="557"/>
      <c r="AH37" s="536"/>
      <c r="AI37" s="536"/>
      <c r="AJ37" s="536"/>
      <c r="AK37" s="536"/>
      <c r="AL37" s="433"/>
      <c r="AM37" s="275"/>
      <c r="AN37" s="27"/>
    </row>
    <row r="38" spans="2:40" ht="35.5" customHeight="1" x14ac:dyDescent="0.45">
      <c r="B38" s="18"/>
      <c r="C38" s="116" t="s">
        <v>45</v>
      </c>
      <c r="D38" s="185" t="s">
        <v>19</v>
      </c>
      <c r="E38" s="185" t="s">
        <v>73</v>
      </c>
      <c r="F38" s="185"/>
      <c r="G38" s="185"/>
      <c r="H38" s="185"/>
      <c r="I38" s="185"/>
      <c r="J38" s="185"/>
      <c r="K38" s="185"/>
      <c r="L38" s="185"/>
      <c r="M38" s="185"/>
      <c r="N38" s="185"/>
      <c r="O38" s="586" t="s">
        <v>93</v>
      </c>
      <c r="P38" s="586"/>
      <c r="Q38" s="587"/>
      <c r="R38" s="185"/>
      <c r="S38" s="186"/>
      <c r="T38" s="185"/>
      <c r="U38" s="187" t="s">
        <v>46</v>
      </c>
      <c r="V38" s="188"/>
      <c r="W38" s="22"/>
      <c r="X38" s="18"/>
      <c r="Y38" s="274"/>
      <c r="Z38" s="423" t="s">
        <v>76</v>
      </c>
      <c r="AA38" s="423"/>
      <c r="AB38" s="407"/>
      <c r="AC38" s="408"/>
      <c r="AD38" s="408"/>
      <c r="AE38" s="535"/>
      <c r="AF38" s="554"/>
      <c r="AG38" s="555"/>
      <c r="AH38" s="556"/>
      <c r="AI38" s="549"/>
      <c r="AJ38" s="546"/>
      <c r="AK38" s="543"/>
      <c r="AL38" s="433"/>
      <c r="AM38" s="275"/>
      <c r="AN38" s="27"/>
    </row>
    <row r="39" spans="2:40" ht="18" customHeight="1" thickBot="1" x14ac:dyDescent="0.5">
      <c r="B39" s="206"/>
      <c r="C39" s="201" t="s">
        <v>70</v>
      </c>
      <c r="D39" s="136">
        <v>49</v>
      </c>
      <c r="E39" s="209">
        <v>122000</v>
      </c>
      <c r="F39" s="315" t="s">
        <v>158</v>
      </c>
      <c r="G39" s="208"/>
      <c r="H39" s="207"/>
      <c r="I39" s="207"/>
      <c r="J39" s="207"/>
      <c r="K39" s="207"/>
      <c r="L39" s="207"/>
      <c r="M39" s="260"/>
      <c r="N39" s="207"/>
      <c r="O39" s="106"/>
      <c r="P39" s="316"/>
      <c r="Q39" s="110"/>
      <c r="R39" s="216"/>
      <c r="S39" s="106"/>
      <c r="T39" s="216"/>
      <c r="U39" s="316"/>
      <c r="V39" s="137"/>
      <c r="W39" s="22"/>
      <c r="X39" s="18"/>
      <c r="Y39" s="275"/>
      <c r="Z39" s="569" t="str">
        <f>C47</f>
        <v>Transportkosten (1 adres in Nederland)</v>
      </c>
      <c r="AA39" s="570"/>
      <c r="AB39" s="420"/>
      <c r="AC39" s="408"/>
      <c r="AD39" s="408">
        <f>$D47*$P47</f>
        <v>0</v>
      </c>
      <c r="AE39" s="571">
        <f>AD39</f>
        <v>0</v>
      </c>
      <c r="AF39" s="559"/>
      <c r="AG39" s="576"/>
      <c r="AH39" s="538"/>
      <c r="AI39" s="549"/>
      <c r="AJ39" s="549">
        <f>(E47/10000)*U47</f>
        <v>0</v>
      </c>
      <c r="AK39" s="577">
        <f>AJ39</f>
        <v>0</v>
      </c>
      <c r="AL39" s="437">
        <f>AE39+AK39</f>
        <v>0</v>
      </c>
      <c r="AM39" s="275"/>
      <c r="AN39" s="27"/>
    </row>
    <row r="40" spans="2:40" ht="16.5" customHeight="1" thickBot="1" x14ac:dyDescent="0.5">
      <c r="B40" s="18"/>
      <c r="C40" s="201" t="s">
        <v>47</v>
      </c>
      <c r="D40" s="136">
        <v>4</v>
      </c>
      <c r="E40" s="209">
        <v>122000</v>
      </c>
      <c r="F40" s="208"/>
      <c r="G40" s="208"/>
      <c r="H40" s="207"/>
      <c r="I40" s="207"/>
      <c r="J40" s="207"/>
      <c r="K40" s="207"/>
      <c r="L40" s="207"/>
      <c r="M40" s="260"/>
      <c r="N40" s="207"/>
      <c r="O40" s="106"/>
      <c r="P40" s="333">
        <v>0</v>
      </c>
      <c r="Q40" s="110"/>
      <c r="R40" s="216"/>
      <c r="S40" s="106"/>
      <c r="T40" s="216"/>
      <c r="U40" s="333">
        <v>0</v>
      </c>
      <c r="V40" s="137"/>
      <c r="W40" s="22"/>
      <c r="X40" s="18"/>
      <c r="Y40" s="275"/>
      <c r="Z40" s="114" t="str">
        <f>C48</f>
        <v>Transportkosten t.b.v. losse verkoop (Gilze)</v>
      </c>
      <c r="AA40" s="572"/>
      <c r="AB40" s="573"/>
      <c r="AC40" s="574"/>
      <c r="AD40" s="574">
        <f>$D48*$P48</f>
        <v>0</v>
      </c>
      <c r="AE40" s="575">
        <f>AD40</f>
        <v>0</v>
      </c>
      <c r="AF40" s="513"/>
      <c r="AG40" s="578"/>
      <c r="AH40" s="579"/>
      <c r="AI40" s="547"/>
      <c r="AJ40" s="547">
        <f>(E48/10000)*U48</f>
        <v>0</v>
      </c>
      <c r="AK40" s="580">
        <f>AJ40</f>
        <v>0</v>
      </c>
      <c r="AL40" s="437">
        <f>AE40+AK40</f>
        <v>0</v>
      </c>
      <c r="AM40" s="275"/>
      <c r="AN40" s="27"/>
    </row>
    <row r="41" spans="2:40" ht="16.5" customHeight="1" x14ac:dyDescent="0.45">
      <c r="B41" s="18"/>
      <c r="C41" s="138" t="s">
        <v>48</v>
      </c>
      <c r="D41" s="136">
        <v>0</v>
      </c>
      <c r="E41" s="209">
        <v>0</v>
      </c>
      <c r="F41" s="208"/>
      <c r="G41" s="208"/>
      <c r="H41" s="207"/>
      <c r="I41" s="207"/>
      <c r="J41" s="207"/>
      <c r="K41" s="207"/>
      <c r="L41" s="207"/>
      <c r="M41" s="260"/>
      <c r="N41" s="207"/>
      <c r="O41" s="106"/>
      <c r="P41" s="333">
        <v>0</v>
      </c>
      <c r="Q41" s="110"/>
      <c r="R41" s="216"/>
      <c r="S41" s="106"/>
      <c r="T41" s="216"/>
      <c r="U41" s="333">
        <v>0</v>
      </c>
      <c r="V41" s="137"/>
      <c r="W41" s="22"/>
      <c r="X41" s="18"/>
      <c r="Y41" s="275"/>
      <c r="Z41" s="492"/>
      <c r="AA41" s="493"/>
      <c r="AB41" s="485"/>
      <c r="AC41" s="485"/>
      <c r="AD41" s="485"/>
      <c r="AE41" s="485"/>
      <c r="AF41" s="484"/>
      <c r="AG41" s="494"/>
      <c r="AH41" s="485"/>
      <c r="AI41" s="485"/>
      <c r="AJ41" s="485"/>
      <c r="AK41" s="485"/>
      <c r="AL41" s="495"/>
      <c r="AM41" s="275"/>
      <c r="AN41" s="27"/>
    </row>
    <row r="42" spans="2:40" ht="16.5" customHeight="1" x14ac:dyDescent="0.45">
      <c r="B42" s="18"/>
      <c r="C42" s="138" t="s">
        <v>49</v>
      </c>
      <c r="D42" s="136">
        <v>4</v>
      </c>
      <c r="E42" s="209">
        <v>137000</v>
      </c>
      <c r="F42" s="208"/>
      <c r="G42" s="208"/>
      <c r="H42" s="207"/>
      <c r="I42" s="207"/>
      <c r="J42" s="207"/>
      <c r="K42" s="207"/>
      <c r="L42" s="207"/>
      <c r="M42" s="260"/>
      <c r="N42" s="207"/>
      <c r="O42" s="106"/>
      <c r="P42" s="333">
        <v>0</v>
      </c>
      <c r="Q42" s="110"/>
      <c r="R42" s="216"/>
      <c r="S42" s="106"/>
      <c r="T42" s="216"/>
      <c r="U42" s="333">
        <v>0</v>
      </c>
      <c r="V42" s="137"/>
      <c r="W42" s="22"/>
      <c r="X42" s="18"/>
      <c r="Y42" s="275"/>
      <c r="Z42" s="496"/>
      <c r="AA42" s="497"/>
      <c r="AB42" s="498"/>
      <c r="AC42" s="499"/>
      <c r="AD42" s="499"/>
      <c r="AE42" s="498"/>
      <c r="AF42" s="500"/>
      <c r="AG42" s="497"/>
      <c r="AH42" s="498"/>
      <c r="AI42" s="498"/>
      <c r="AJ42" s="498"/>
      <c r="AK42" s="485"/>
      <c r="AL42" s="501"/>
      <c r="AM42" s="275"/>
      <c r="AN42" s="27"/>
    </row>
    <row r="43" spans="2:40" ht="16.5" customHeight="1" thickBot="1" x14ac:dyDescent="0.5">
      <c r="B43" s="18"/>
      <c r="C43" s="138" t="s">
        <v>50</v>
      </c>
      <c r="D43" s="136">
        <v>0</v>
      </c>
      <c r="E43" s="209">
        <v>0</v>
      </c>
      <c r="F43" s="522" t="s">
        <v>155</v>
      </c>
      <c r="G43" s="208"/>
      <c r="H43" s="207"/>
      <c r="I43" s="207"/>
      <c r="J43" s="207"/>
      <c r="K43" s="207"/>
      <c r="L43" s="207"/>
      <c r="M43" s="260"/>
      <c r="N43" s="207"/>
      <c r="O43" s="106"/>
      <c r="P43" s="333">
        <v>0</v>
      </c>
      <c r="Q43" s="110"/>
      <c r="R43" s="216"/>
      <c r="S43" s="106"/>
      <c r="T43" s="216"/>
      <c r="U43" s="333">
        <v>0</v>
      </c>
      <c r="V43" s="137"/>
      <c r="W43" s="22"/>
      <c r="X43" s="18"/>
      <c r="Y43" s="275"/>
      <c r="Z43" s="502"/>
      <c r="AA43" s="497"/>
      <c r="AB43" s="498"/>
      <c r="AC43" s="499"/>
      <c r="AD43" s="499"/>
      <c r="AE43" s="498"/>
      <c r="AF43" s="500"/>
      <c r="AG43" s="497"/>
      <c r="AH43" s="498"/>
      <c r="AI43" s="498"/>
      <c r="AJ43" s="498"/>
      <c r="AK43" s="498"/>
      <c r="AL43" s="503"/>
      <c r="AM43" s="275"/>
      <c r="AN43" s="27"/>
    </row>
    <row r="44" spans="2:40" ht="16.5" customHeight="1" x14ac:dyDescent="0.45">
      <c r="B44" s="18"/>
      <c r="C44" s="116" t="s">
        <v>74</v>
      </c>
      <c r="D44" s="116"/>
      <c r="E44" s="116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1"/>
      <c r="W44" s="22"/>
      <c r="X44" s="18"/>
      <c r="Y44" s="275"/>
      <c r="Z44" s="502"/>
      <c r="AA44" s="497"/>
      <c r="AB44" s="498"/>
      <c r="AC44" s="499"/>
      <c r="AD44" s="499"/>
      <c r="AE44" s="498"/>
      <c r="AF44" s="500"/>
      <c r="AG44" s="497"/>
      <c r="AH44" s="498"/>
      <c r="AI44" s="498"/>
      <c r="AJ44" s="498"/>
      <c r="AK44" s="498"/>
      <c r="AL44" s="503"/>
      <c r="AM44" s="275"/>
      <c r="AN44" s="27"/>
    </row>
    <row r="45" spans="2:40" ht="16.5" customHeight="1" thickBot="1" x14ac:dyDescent="0.5">
      <c r="B45" s="18"/>
      <c r="C45" s="211" t="s">
        <v>75</v>
      </c>
      <c r="D45" s="136">
        <v>49</v>
      </c>
      <c r="E45" s="209">
        <v>0</v>
      </c>
      <c r="F45" s="232"/>
      <c r="G45" s="232"/>
      <c r="H45" s="233"/>
      <c r="I45" s="233"/>
      <c r="J45" s="233"/>
      <c r="K45" s="233"/>
      <c r="L45" s="233"/>
      <c r="M45" s="234"/>
      <c r="N45" s="233"/>
      <c r="O45" s="235"/>
      <c r="P45" s="333">
        <v>0</v>
      </c>
      <c r="Q45" s="236"/>
      <c r="R45" s="237"/>
      <c r="S45" s="235"/>
      <c r="T45" s="237"/>
      <c r="U45" s="334">
        <v>0</v>
      </c>
      <c r="V45" s="236"/>
      <c r="W45" s="22"/>
      <c r="X45" s="18"/>
      <c r="Y45" s="275"/>
      <c r="Z45" s="504"/>
      <c r="AA45" s="484"/>
      <c r="AB45" s="485"/>
      <c r="AC45" s="485"/>
      <c r="AD45" s="485"/>
      <c r="AE45" s="485"/>
      <c r="AF45" s="484"/>
      <c r="AG45" s="484"/>
      <c r="AH45" s="485"/>
      <c r="AI45" s="485"/>
      <c r="AJ45" s="485"/>
      <c r="AK45" s="485"/>
      <c r="AL45" s="505"/>
      <c r="AM45" s="275"/>
      <c r="AN45" s="27"/>
    </row>
    <row r="46" spans="2:40" ht="16.5" customHeight="1" x14ac:dyDescent="0.45">
      <c r="B46" s="18"/>
      <c r="C46" s="116" t="s">
        <v>76</v>
      </c>
      <c r="D46" s="423"/>
      <c r="E46" s="423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1"/>
      <c r="W46" s="22"/>
      <c r="X46" s="18"/>
      <c r="Y46" s="275"/>
      <c r="Z46" s="319" t="s">
        <v>44</v>
      </c>
      <c r="AA46" s="125" t="str">
        <f>SUM(AA20:AA39)&amp;" KG"</f>
        <v>0 KG</v>
      </c>
      <c r="AB46" s="226">
        <f>SUM(AB20:AB39)</f>
        <v>0</v>
      </c>
      <c r="AC46" s="226">
        <f>SUM(AC20:AC39)</f>
        <v>0</v>
      </c>
      <c r="AD46" s="226">
        <f>SUM(AD20:AD39)</f>
        <v>0</v>
      </c>
      <c r="AE46" s="226">
        <f>SUM(AB46:AD46)</f>
        <v>0</v>
      </c>
      <c r="AF46" s="126"/>
      <c r="AG46" s="127" t="str">
        <f>SUM(AG20:AG39)&amp;" KG"</f>
        <v>0 KG</v>
      </c>
      <c r="AH46" s="226">
        <f>SUM(AH20:AH39)</f>
        <v>0</v>
      </c>
      <c r="AI46" s="226">
        <f>SUM(AI20:AI39)</f>
        <v>0</v>
      </c>
      <c r="AJ46" s="226">
        <f>SUM(AJ20:AJ39)</f>
        <v>0</v>
      </c>
      <c r="AK46" s="226">
        <f>SUM(AH46:AJ46)</f>
        <v>0</v>
      </c>
      <c r="AL46" s="226">
        <f>SUM(AL20:AL44)</f>
        <v>0</v>
      </c>
      <c r="AM46" s="337">
        <f>IF(AL46&gt;0,1,0)</f>
        <v>0</v>
      </c>
      <c r="AN46" s="27"/>
    </row>
    <row r="47" spans="2:40" ht="16.5" customHeight="1" x14ac:dyDescent="0.45">
      <c r="B47" s="18"/>
      <c r="C47" s="211" t="s">
        <v>51</v>
      </c>
      <c r="D47" s="136">
        <v>49</v>
      </c>
      <c r="E47" s="209">
        <v>0</v>
      </c>
      <c r="F47" s="232"/>
      <c r="G47" s="232"/>
      <c r="H47" s="233"/>
      <c r="I47" s="233"/>
      <c r="J47" s="233"/>
      <c r="K47" s="233"/>
      <c r="L47" s="233"/>
      <c r="M47" s="234"/>
      <c r="N47" s="563"/>
      <c r="O47" s="235"/>
      <c r="P47" s="333">
        <v>0</v>
      </c>
      <c r="Q47" s="236"/>
      <c r="R47" s="261"/>
      <c r="S47" s="235"/>
      <c r="T47" s="237"/>
      <c r="U47" s="333">
        <v>0</v>
      </c>
      <c r="V47" s="236"/>
      <c r="W47" s="22"/>
      <c r="X47" s="18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  <c r="AM47" s="275"/>
      <c r="AN47" s="27"/>
    </row>
    <row r="48" spans="2:40" ht="16.5" customHeight="1" thickBot="1" x14ac:dyDescent="0.5">
      <c r="B48" s="18"/>
      <c r="C48" s="566" t="s">
        <v>157</v>
      </c>
      <c r="D48" s="567">
        <v>49</v>
      </c>
      <c r="E48" s="568">
        <v>0</v>
      </c>
      <c r="F48" s="140"/>
      <c r="G48" s="140"/>
      <c r="H48" s="59"/>
      <c r="I48" s="59"/>
      <c r="J48" s="59"/>
      <c r="K48" s="59"/>
      <c r="L48" s="59"/>
      <c r="M48" s="141"/>
      <c r="N48" s="142"/>
      <c r="O48" s="143"/>
      <c r="P48" s="332">
        <v>0</v>
      </c>
      <c r="Q48" s="115"/>
      <c r="R48" s="261"/>
      <c r="S48" s="143"/>
      <c r="T48" s="60"/>
      <c r="U48" s="332">
        <v>0</v>
      </c>
      <c r="V48" s="115"/>
      <c r="W48" s="22"/>
      <c r="X48" s="18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7"/>
    </row>
    <row r="49" spans="1:40" ht="22.5" customHeight="1" thickBot="1" x14ac:dyDescent="0.5">
      <c r="A49" s="1"/>
      <c r="B49" s="144"/>
      <c r="C49" s="205"/>
      <c r="D49" s="526" t="s">
        <v>2</v>
      </c>
      <c r="E49" s="527"/>
      <c r="F49" s="140"/>
      <c r="G49" s="140"/>
      <c r="H49" s="129" t="s">
        <v>2</v>
      </c>
      <c r="I49" s="129" t="s">
        <v>2</v>
      </c>
      <c r="J49" s="129"/>
      <c r="K49" s="129"/>
      <c r="L49" s="129"/>
      <c r="M49" s="130" t="s">
        <v>2</v>
      </c>
      <c r="N49" s="140"/>
      <c r="O49" s="133"/>
      <c r="P49" s="133"/>
      <c r="Q49" s="133"/>
      <c r="R49" s="140"/>
      <c r="S49" s="133"/>
      <c r="T49" s="133"/>
      <c r="U49" s="133"/>
      <c r="V49" s="133"/>
      <c r="W49" s="145"/>
      <c r="X49" s="144"/>
      <c r="Y49" s="140"/>
      <c r="Z49" s="140"/>
      <c r="AA49" s="146"/>
      <c r="AB49" s="146"/>
      <c r="AC49" s="147"/>
      <c r="AD49" s="147"/>
      <c r="AE49" s="146"/>
      <c r="AF49" s="148"/>
      <c r="AG49" s="146"/>
      <c r="AH49" s="146"/>
      <c r="AI49" s="146"/>
      <c r="AJ49" s="146"/>
      <c r="AK49" s="149"/>
      <c r="AL49" s="149"/>
      <c r="AM49" s="129"/>
      <c r="AN49" s="132"/>
    </row>
    <row r="50" spans="1:40" ht="18" customHeight="1" x14ac:dyDescent="0.45">
      <c r="A50"/>
      <c r="B50"/>
      <c r="C50"/>
      <c r="D50" s="525"/>
      <c r="E50" s="525"/>
      <c r="F50"/>
      <c r="G50"/>
      <c r="H50"/>
      <c r="I50"/>
      <c r="J50"/>
      <c r="K50"/>
      <c r="L50"/>
      <c r="M50"/>
      <c r="N50"/>
      <c r="O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 s="525"/>
      <c r="E51" s="525"/>
      <c r="F51"/>
      <c r="G51"/>
      <c r="H51"/>
      <c r="I51"/>
      <c r="J51"/>
      <c r="K51"/>
      <c r="L51"/>
      <c r="M51"/>
      <c r="N51"/>
      <c r="O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hidden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hidden="1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</sheetData>
  <sheetProtection algorithmName="SHA-512" hashValue="m8OkMwEMkPuQJjwSH3sGovD5BK5p4UtsabFabtE8biasuVbvpYd25SE4mNIIPburBQdlewAtVQWIxGjpU303Bg==" saltValue="Lxvar7k13+40IOPiULEosQ==" spinCount="100000" sheet="1" objects="1" scenarios="1"/>
  <mergeCells count="11">
    <mergeCell ref="C22:D22"/>
    <mergeCell ref="C28:I28"/>
    <mergeCell ref="O29:Q29"/>
    <mergeCell ref="O38:Q38"/>
    <mergeCell ref="Z12:AK14"/>
    <mergeCell ref="E16:F16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&amp;L&amp;F&amp;C&amp;"Muli,Standaard"&amp;A&amp;R&amp;"Muli,Standaard"Pagina &amp;P</oddFooter>
  </headerFooter>
  <rowBreaks count="1" manualBreakCount="1">
    <brk id="49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eer een omvang." xr:uid="{8C9E4D4C-7FCC-4629-935E-55BF2B7BD1A0}">
          <x14:formula1>
            <xm:f>Blad2!$C$8:$C$11</xm:f>
          </x14:formula1>
          <xm:sqref>D9</xm:sqref>
        </x14:dataValidation>
        <x14:dataValidation type="list" allowBlank="1" showInputMessage="1" showErrorMessage="1" prompt="Selecteer een pagina breedte." xr:uid="{EBAB5771-6039-4E8F-8DB5-5425A814DDEA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A6318FE1-9A0D-45C0-89D9-ED7D4A6534D5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looprichting." xr:uid="{F2740181-31C4-40C6-84E0-256EACA44998}">
          <x14:formula1>
            <xm:f>Blad2!$F$1:$F$3</xm:f>
          </x14:formula1>
          <xm:sqref>L20 L23:L26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D167-B2B1-4D7C-A84E-06E78A69A229}">
  <dimension ref="A1:AN102"/>
  <sheetViews>
    <sheetView showGridLines="0" topLeftCell="A28" zoomScale="85" zoomScaleNormal="85" workbookViewId="0">
      <selection activeCell="G17" sqref="G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126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114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45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62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103400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9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NCRV GIDS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D5*D8</f>
        <v>4653000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52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52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289" t="s">
        <v>62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39">
        <f>S20*(M20/1000)</f>
        <v>0</v>
      </c>
      <c r="U20" s="92">
        <v>0</v>
      </c>
      <c r="V20" s="297">
        <v>1</v>
      </c>
      <c r="W20" s="22"/>
      <c r="X20" s="18"/>
      <c r="Y20" s="274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>($D20*$T20)*($D$8/10000)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ht="14.5" customHeight="1" x14ac:dyDescent="0.45">
      <c r="B22" s="18"/>
      <c r="C22" s="588" t="s">
        <v>87</v>
      </c>
      <c r="D22" s="589"/>
      <c r="E22" s="282" t="s">
        <v>54</v>
      </c>
      <c r="F22" s="191" t="s">
        <v>55</v>
      </c>
      <c r="G22" s="283"/>
      <c r="H22" s="169" t="s">
        <v>2</v>
      </c>
      <c r="I22" s="298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73" t="s">
        <v>36</v>
      </c>
      <c r="P22" s="299" t="s">
        <v>37</v>
      </c>
      <c r="Q22" s="175" t="s">
        <v>37</v>
      </c>
      <c r="R22" s="283"/>
      <c r="S22" s="173" t="s">
        <v>36</v>
      </c>
      <c r="T22" s="300" t="s">
        <v>37</v>
      </c>
      <c r="U22" s="299" t="s">
        <v>37</v>
      </c>
      <c r="V22" s="177" t="s">
        <v>37</v>
      </c>
      <c r="W22" s="22"/>
      <c r="X22" s="18"/>
      <c r="Y22" s="274"/>
      <c r="Z22" s="473" t="s">
        <v>35</v>
      </c>
      <c r="AA22" s="367"/>
      <c r="AB22" s="368"/>
      <c r="AC22" s="368"/>
      <c r="AD22" s="368"/>
      <c r="AE22" s="369"/>
      <c r="AF22" s="440"/>
      <c r="AG22" s="371"/>
      <c r="AH22" s="368"/>
      <c r="AI22" s="368"/>
      <c r="AJ22" s="368"/>
      <c r="AK22" s="372"/>
      <c r="AL22" s="435"/>
      <c r="AM22" s="275"/>
      <c r="AN22" s="27"/>
    </row>
    <row r="23" spans="2:40" ht="15" customHeight="1" x14ac:dyDescent="0.5">
      <c r="B23" s="18"/>
      <c r="C23" s="84" t="s">
        <v>63</v>
      </c>
      <c r="D23" s="445">
        <f>IF($D$9="84 p. selfcovered",IF($D$15="Inline",30,0),0)</f>
        <v>0</v>
      </c>
      <c r="E23" s="228">
        <f t="shared" ref="E23:E24" si="0">IF(D23&gt;0,$D$10,0)</f>
        <v>0</v>
      </c>
      <c r="F23" s="289" t="s">
        <v>62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39">
        <f>S23*(M23/1000)</f>
        <v>0</v>
      </c>
      <c r="U23" s="92">
        <v>0</v>
      </c>
      <c r="V23" s="215" t="s">
        <v>38</v>
      </c>
      <c r="W23" s="22"/>
      <c r="X23" s="18"/>
      <c r="Y23" s="274"/>
      <c r="Z23" s="474" t="s">
        <v>63</v>
      </c>
      <c r="AA23" s="373">
        <f t="shared" ref="AA23:AA24" si="1">$O23*$D23</f>
        <v>0</v>
      </c>
      <c r="AB23" s="374">
        <f>$AA23*$M23/1000</f>
        <v>0</v>
      </c>
      <c r="AC23" s="374">
        <f t="shared" ref="AC23" si="2">$P23*$D23</f>
        <v>0</v>
      </c>
      <c r="AD23" s="374" t="s">
        <v>38</v>
      </c>
      <c r="AE23" s="375">
        <f t="shared" ref="AE23:AE24" si="3">SUM(AB23:AC23)</f>
        <v>0</v>
      </c>
      <c r="AF23" s="441"/>
      <c r="AG23" s="373">
        <f>$S23*$D23*($D$8/10000)</f>
        <v>0</v>
      </c>
      <c r="AH23" s="374">
        <f t="shared" ref="AH23:AH24" si="4">($D23*$T23)*($D$8/10000)</f>
        <v>0</v>
      </c>
      <c r="AI23" s="374">
        <f t="shared" ref="AI23:AI24" si="5">($D23*$U23)*$D$8/10000</f>
        <v>0</v>
      </c>
      <c r="AJ23" s="374" t="str">
        <f>IFERROR(VLOOKUP($V23,$C$37:$U$43,$U$35,FALSE)*($D$8/10000)*$D23,"n.v.t.")</f>
        <v>n.v.t.</v>
      </c>
      <c r="AK23" s="376">
        <f t="shared" ref="AK23" si="6">SUM(AH23:AJ23)</f>
        <v>0</v>
      </c>
      <c r="AL23" s="433">
        <f>AE23+AK23</f>
        <v>0</v>
      </c>
      <c r="AM23" s="275"/>
      <c r="AN23" s="27"/>
    </row>
    <row r="24" spans="2:40" ht="15" customHeight="1" thickBot="1" x14ac:dyDescent="0.55000000000000004">
      <c r="B24" s="18"/>
      <c r="C24" s="84" t="s">
        <v>66</v>
      </c>
      <c r="D24" s="445">
        <f>IF($D$9="88 p. selfcovered",IF($D$15="Inline",30,0),0)</f>
        <v>0</v>
      </c>
      <c r="E24" s="228">
        <f t="shared" si="0"/>
        <v>0</v>
      </c>
      <c r="F24" s="289" t="s">
        <v>62</v>
      </c>
      <c r="G24" s="208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208"/>
      <c r="O24" s="293">
        <v>0</v>
      </c>
      <c r="P24" s="294">
        <v>0</v>
      </c>
      <c r="Q24" s="295">
        <f>O24*(M24/1000)</f>
        <v>0</v>
      </c>
      <c r="R24" s="208"/>
      <c r="S24" s="293">
        <v>0</v>
      </c>
      <c r="T24" s="239">
        <f>S24*(M24/1000)</f>
        <v>0</v>
      </c>
      <c r="U24" s="92">
        <v>0</v>
      </c>
      <c r="V24" s="215" t="s">
        <v>38</v>
      </c>
      <c r="W24" s="22"/>
      <c r="X24" s="18"/>
      <c r="Y24" s="274"/>
      <c r="Z24" s="474" t="s">
        <v>66</v>
      </c>
      <c r="AA24" s="373">
        <f t="shared" si="1"/>
        <v>0</v>
      </c>
      <c r="AB24" s="374">
        <f>$AA24*$M24/1000</f>
        <v>0</v>
      </c>
      <c r="AC24" s="374">
        <f>$P24*$D24</f>
        <v>0</v>
      </c>
      <c r="AD24" s="374" t="s">
        <v>38</v>
      </c>
      <c r="AE24" s="375">
        <f t="shared" si="3"/>
        <v>0</v>
      </c>
      <c r="AF24" s="441"/>
      <c r="AG24" s="373">
        <f>$S24*$D24*($D$8/10000)</f>
        <v>0</v>
      </c>
      <c r="AH24" s="374">
        <f t="shared" si="4"/>
        <v>0</v>
      </c>
      <c r="AI24" s="374">
        <f t="shared" si="5"/>
        <v>0</v>
      </c>
      <c r="AJ24" s="374" t="str">
        <f>IFERROR(VLOOKUP($V24,$C$37:$U$43,$U$35,FALSE)*($D$8/10000)*$D24,"n.v.t.")</f>
        <v>n.v.t.</v>
      </c>
      <c r="AK24" s="376">
        <f>SUM(AH24:AI24)</f>
        <v>0</v>
      </c>
      <c r="AL24" s="433">
        <f>AE24+AK24</f>
        <v>0</v>
      </c>
      <c r="AM24" s="275"/>
      <c r="AN24" s="27"/>
    </row>
    <row r="25" spans="2:40" ht="10" customHeight="1" thickBot="1" x14ac:dyDescent="0.5">
      <c r="B25" s="18"/>
      <c r="C25" s="73"/>
      <c r="D25" s="103"/>
      <c r="E25" s="208"/>
      <c r="F25" s="22"/>
      <c r="G25" s="208"/>
      <c r="H25" s="104"/>
      <c r="I25" s="207"/>
      <c r="J25" s="207"/>
      <c r="K25" s="207"/>
      <c r="L25" s="207"/>
      <c r="M25" s="105"/>
      <c r="N25" s="208"/>
      <c r="O25" s="106"/>
      <c r="P25" s="216"/>
      <c r="Q25" s="108"/>
      <c r="R25" s="208"/>
      <c r="S25" s="106"/>
      <c r="T25" s="302"/>
      <c r="U25" s="216"/>
      <c r="V25" s="110"/>
      <c r="W25" s="22"/>
      <c r="X25" s="18"/>
      <c r="Y25" s="274"/>
      <c r="Z25" s="439"/>
      <c r="AA25" s="377"/>
      <c r="AB25" s="378"/>
      <c r="AC25" s="378"/>
      <c r="AD25" s="378"/>
      <c r="AE25" s="379"/>
      <c r="AF25" s="438"/>
      <c r="AG25" s="377"/>
      <c r="AH25" s="378"/>
      <c r="AI25" s="378"/>
      <c r="AJ25" s="378"/>
      <c r="AK25" s="380"/>
      <c r="AL25" s="433"/>
      <c r="AM25" s="275"/>
      <c r="AN25" s="27"/>
    </row>
    <row r="26" spans="2:40" x14ac:dyDescent="0.45">
      <c r="B26" s="18"/>
      <c r="C26" s="590" t="s">
        <v>39</v>
      </c>
      <c r="D26" s="591"/>
      <c r="E26" s="282" t="s">
        <v>54</v>
      </c>
      <c r="F26" s="192" t="s">
        <v>55</v>
      </c>
      <c r="G26" s="283"/>
      <c r="H26" s="178" t="s">
        <v>2</v>
      </c>
      <c r="I26" s="179" t="s">
        <v>2</v>
      </c>
      <c r="J26" s="169" t="s">
        <v>2</v>
      </c>
      <c r="K26" s="298" t="s">
        <v>2</v>
      </c>
      <c r="L26" s="171" t="s">
        <v>2</v>
      </c>
      <c r="M26" s="172" t="s">
        <v>2</v>
      </c>
      <c r="N26" s="283"/>
      <c r="O26" s="180" t="s">
        <v>36</v>
      </c>
      <c r="P26" s="181" t="s">
        <v>37</v>
      </c>
      <c r="Q26" s="182" t="s">
        <v>37</v>
      </c>
      <c r="R26" s="283"/>
      <c r="S26" s="180" t="s">
        <v>36</v>
      </c>
      <c r="T26" s="183" t="s">
        <v>37</v>
      </c>
      <c r="U26" s="181" t="s">
        <v>37</v>
      </c>
      <c r="V26" s="184" t="s">
        <v>40</v>
      </c>
      <c r="W26" s="22"/>
      <c r="X26" s="18"/>
      <c r="Y26" s="274"/>
      <c r="Z26" s="475" t="s">
        <v>39</v>
      </c>
      <c r="AA26" s="381"/>
      <c r="AB26" s="382"/>
      <c r="AC26" s="382"/>
      <c r="AD26" s="382"/>
      <c r="AE26" s="383"/>
      <c r="AF26" s="438"/>
      <c r="AG26" s="384"/>
      <c r="AH26" s="382"/>
      <c r="AI26" s="382"/>
      <c r="AJ26" s="382"/>
      <c r="AK26" s="385"/>
      <c r="AL26" s="433"/>
      <c r="AM26" s="275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omslag",IF($D$15="Offline",38,0),0)</f>
        <v>0</v>
      </c>
      <c r="E27" s="228">
        <f t="shared" ref="E27:E33" si="7">IF(D27&gt;0,$D$10,0)</f>
        <v>0</v>
      </c>
      <c r="F27" s="289" t="s">
        <v>62</v>
      </c>
      <c r="G27" s="208"/>
      <c r="H27" s="301">
        <v>0</v>
      </c>
      <c r="I27" s="292">
        <v>0</v>
      </c>
      <c r="J27" s="87" t="s">
        <v>38</v>
      </c>
      <c r="K27" s="87" t="s">
        <v>38</v>
      </c>
      <c r="L27" s="88"/>
      <c r="M27" s="83">
        <v>555</v>
      </c>
      <c r="N27" s="208"/>
      <c r="O27" s="293">
        <v>0</v>
      </c>
      <c r="P27" s="294">
        <v>0</v>
      </c>
      <c r="Q27" s="295">
        <f>O27*(M27/1000)</f>
        <v>0</v>
      </c>
      <c r="R27" s="208"/>
      <c r="S27" s="293">
        <v>0</v>
      </c>
      <c r="T27" s="239">
        <f>S27*(M27/1000)</f>
        <v>0</v>
      </c>
      <c r="U27" s="92">
        <v>0</v>
      </c>
      <c r="V27" s="303">
        <v>1</v>
      </c>
      <c r="W27" s="222">
        <f>IF(D27&gt;0,1,0)+V27</f>
        <v>1</v>
      </c>
      <c r="X27" s="18"/>
      <c r="Y27" s="274"/>
      <c r="Z27" s="474" t="s">
        <v>65</v>
      </c>
      <c r="AA27" s="377">
        <f t="shared" ref="AA27:AA33" si="8">$O27*$D27</f>
        <v>0</v>
      </c>
      <c r="AB27" s="386">
        <f>$AA27*$M27/1000</f>
        <v>0</v>
      </c>
      <c r="AC27" s="386">
        <f t="shared" ref="AC27:AC33" si="9">$P27*$D27</f>
        <v>0</v>
      </c>
      <c r="AD27" s="386">
        <f t="shared" ref="AD27:AD33" si="10">VLOOKUP($W27,$C$37:$P$43,$P$35,FALSE)*$D27</f>
        <v>0</v>
      </c>
      <c r="AE27" s="387">
        <f>SUM(AB27:AD27)</f>
        <v>0</v>
      </c>
      <c r="AF27" s="438"/>
      <c r="AG27" s="377">
        <f>$S27*$D27*($D$8/10000)</f>
        <v>0</v>
      </c>
      <c r="AH27" s="386">
        <f t="shared" ref="AH27:AH33" si="11">($D27*$T27)*($D$8/10000)</f>
        <v>0</v>
      </c>
      <c r="AI27" s="386">
        <f t="shared" ref="AI27:AI33" si="12">($D27*$U27)*$D$8/10000</f>
        <v>0</v>
      </c>
      <c r="AJ27" s="386">
        <f t="shared" ref="AJ27:AJ33" si="13">VLOOKUP($W27,$C$37:$U$43,$U$35,FALSE)*($D$8/10000)*$D27</f>
        <v>0</v>
      </c>
      <c r="AK27" s="380">
        <f t="shared" ref="AK27:AK33" si="14">SUM(AH27:AJ27)</f>
        <v>0</v>
      </c>
      <c r="AL27" s="433">
        <f>AE27+AK27</f>
        <v>0</v>
      </c>
      <c r="AM27" s="275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omslag",IF($D$15="Offline",38,0),0)</f>
        <v>0</v>
      </c>
      <c r="E28" s="228">
        <f t="shared" si="7"/>
        <v>0</v>
      </c>
      <c r="F28" s="289" t="s">
        <v>62</v>
      </c>
      <c r="G28" s="208"/>
      <c r="H28" s="301">
        <v>0</v>
      </c>
      <c r="I28" s="292">
        <v>0</v>
      </c>
      <c r="J28" s="87" t="s">
        <v>38</v>
      </c>
      <c r="K28" s="87" t="s">
        <v>38</v>
      </c>
      <c r="L28" s="88"/>
      <c r="M28" s="83">
        <v>555</v>
      </c>
      <c r="N28" s="208"/>
      <c r="O28" s="293">
        <v>0</v>
      </c>
      <c r="P28" s="294">
        <v>0</v>
      </c>
      <c r="Q28" s="295">
        <f>O28*(M28/1000)</f>
        <v>0</v>
      </c>
      <c r="R28" s="208"/>
      <c r="S28" s="293">
        <v>0</v>
      </c>
      <c r="T28" s="239">
        <f>S28*(M28/1000)</f>
        <v>0</v>
      </c>
      <c r="U28" s="92">
        <v>0</v>
      </c>
      <c r="V28" s="303">
        <v>1</v>
      </c>
      <c r="W28" s="222">
        <f t="shared" ref="W28" si="15">IF(D28&gt;0,1,0)+V28</f>
        <v>1</v>
      </c>
      <c r="X28" s="18"/>
      <c r="Y28" s="274"/>
      <c r="Z28" s="474" t="s">
        <v>64</v>
      </c>
      <c r="AA28" s="377">
        <f>$O28*$D28</f>
        <v>0</v>
      </c>
      <c r="AB28" s="386">
        <f>$AA28*$M28/1000</f>
        <v>0</v>
      </c>
      <c r="AC28" s="386">
        <f t="shared" si="9"/>
        <v>0</v>
      </c>
      <c r="AD28" s="386">
        <f t="shared" si="10"/>
        <v>0</v>
      </c>
      <c r="AE28" s="387">
        <f t="shared" ref="AE28:AE33" si="16">SUM(AB28:AD28)</f>
        <v>0</v>
      </c>
      <c r="AF28" s="438"/>
      <c r="AG28" s="377">
        <f>$S28*$D28*($D$8/10000)</f>
        <v>0</v>
      </c>
      <c r="AH28" s="386">
        <f t="shared" si="11"/>
        <v>0</v>
      </c>
      <c r="AI28" s="386">
        <f t="shared" si="12"/>
        <v>0</v>
      </c>
      <c r="AJ28" s="386">
        <f t="shared" si="13"/>
        <v>0</v>
      </c>
      <c r="AK28" s="380">
        <f t="shared" si="14"/>
        <v>0</v>
      </c>
      <c r="AL28" s="433">
        <f>AE28+AK28</f>
        <v>0</v>
      </c>
      <c r="AM28" s="275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selfcovered",IF($D$15="Offline",38,8),0)</f>
        <v>0</v>
      </c>
      <c r="E29" s="228">
        <f t="shared" si="7"/>
        <v>0</v>
      </c>
      <c r="F29" s="289" t="s">
        <v>62</v>
      </c>
      <c r="G29" s="208"/>
      <c r="H29" s="301">
        <v>0</v>
      </c>
      <c r="I29" s="292">
        <v>0</v>
      </c>
      <c r="J29" s="87" t="s">
        <v>38</v>
      </c>
      <c r="K29" s="87" t="s">
        <v>38</v>
      </c>
      <c r="L29" s="88"/>
      <c r="M29" s="83">
        <v>555</v>
      </c>
      <c r="N29" s="208"/>
      <c r="O29" s="293">
        <v>0</v>
      </c>
      <c r="P29" s="294">
        <v>0</v>
      </c>
      <c r="Q29" s="295">
        <f>O29*(M29/1000)</f>
        <v>0</v>
      </c>
      <c r="R29" s="208"/>
      <c r="S29" s="293">
        <v>0</v>
      </c>
      <c r="T29" s="239">
        <f>S29*(M29/1000)</f>
        <v>0</v>
      </c>
      <c r="U29" s="92">
        <v>0</v>
      </c>
      <c r="V29" s="303">
        <v>1</v>
      </c>
      <c r="W29" s="583">
        <f>IF(D29&gt;0,0,0)+V29</f>
        <v>1</v>
      </c>
      <c r="X29" s="18"/>
      <c r="Y29" s="274"/>
      <c r="Z29" s="474" t="s">
        <v>64</v>
      </c>
      <c r="AA29" s="377">
        <f t="shared" si="8"/>
        <v>0</v>
      </c>
      <c r="AB29" s="386">
        <f>$AA29*$M29/1000</f>
        <v>0</v>
      </c>
      <c r="AC29" s="386">
        <f t="shared" si="9"/>
        <v>0</v>
      </c>
      <c r="AD29" s="386">
        <f t="shared" si="10"/>
        <v>0</v>
      </c>
      <c r="AE29" s="387">
        <f t="shared" si="16"/>
        <v>0</v>
      </c>
      <c r="AF29" s="438"/>
      <c r="AG29" s="377">
        <f>$S29*$D29*($D$8/10000)</f>
        <v>0</v>
      </c>
      <c r="AH29" s="386">
        <f t="shared" si="11"/>
        <v>0</v>
      </c>
      <c r="AI29" s="386">
        <f t="shared" si="12"/>
        <v>0</v>
      </c>
      <c r="AJ29" s="386">
        <f t="shared" si="13"/>
        <v>0</v>
      </c>
      <c r="AK29" s="380">
        <f t="shared" ref="AK29" si="17">SUM(AH29:AJ29)</f>
        <v>0</v>
      </c>
      <c r="AL29" s="433">
        <f t="shared" ref="AL29:AL33" si="18">AE29+AK29</f>
        <v>0</v>
      </c>
      <c r="AM29" s="275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selfcovered",IF($D$15="Offline",38,8),0)</f>
        <v>0</v>
      </c>
      <c r="E30" s="228">
        <f t="shared" si="7"/>
        <v>0</v>
      </c>
      <c r="F30" s="289" t="s">
        <v>62</v>
      </c>
      <c r="G30" s="208"/>
      <c r="H30" s="301">
        <v>0</v>
      </c>
      <c r="I30" s="292">
        <v>0</v>
      </c>
      <c r="J30" s="89" t="s">
        <v>38</v>
      </c>
      <c r="K30" s="89" t="s">
        <v>38</v>
      </c>
      <c r="L30" s="88"/>
      <c r="M30" s="83">
        <v>555</v>
      </c>
      <c r="N30" s="208"/>
      <c r="O30" s="293">
        <v>0</v>
      </c>
      <c r="P30" s="294">
        <v>0</v>
      </c>
      <c r="Q30" s="295">
        <f>O30*M30/1000</f>
        <v>0</v>
      </c>
      <c r="R30" s="208"/>
      <c r="S30" s="293">
        <v>0</v>
      </c>
      <c r="T30" s="239">
        <f t="shared" ref="T30:T33" si="19">S30*M30/1000</f>
        <v>0</v>
      </c>
      <c r="U30" s="92">
        <v>0</v>
      </c>
      <c r="V30" s="303">
        <v>1</v>
      </c>
      <c r="W30" s="222">
        <f t="shared" ref="W30:W33" si="20">IF(D30&gt;0,0,0)+V30</f>
        <v>1</v>
      </c>
      <c r="X30" s="18"/>
      <c r="Y30" s="274"/>
      <c r="Z30" s="476" t="s">
        <v>66</v>
      </c>
      <c r="AA30" s="377">
        <f t="shared" si="8"/>
        <v>0</v>
      </c>
      <c r="AB30" s="386">
        <f t="shared" ref="AB30:AB33" si="21">$AA30*$M30/1000</f>
        <v>0</v>
      </c>
      <c r="AC30" s="386">
        <f t="shared" si="9"/>
        <v>0</v>
      </c>
      <c r="AD30" s="386">
        <f t="shared" si="10"/>
        <v>0</v>
      </c>
      <c r="AE30" s="387">
        <f t="shared" si="16"/>
        <v>0</v>
      </c>
      <c r="AF30" s="438"/>
      <c r="AG30" s="377">
        <f t="shared" ref="AG30:AG33" si="22">$S30*$D30*($D$8/10000)</f>
        <v>0</v>
      </c>
      <c r="AH30" s="386">
        <f t="shared" si="11"/>
        <v>0</v>
      </c>
      <c r="AI30" s="386">
        <f t="shared" si="12"/>
        <v>0</v>
      </c>
      <c r="AJ30" s="386">
        <f t="shared" si="13"/>
        <v>0</v>
      </c>
      <c r="AK30" s="380">
        <f t="shared" si="14"/>
        <v>0</v>
      </c>
      <c r="AL30" s="433">
        <f t="shared" si="18"/>
        <v>0</v>
      </c>
      <c r="AM30" s="30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IF(D27&gt;0,6,0)</f>
        <v>0</v>
      </c>
      <c r="E31" s="228">
        <f t="shared" si="7"/>
        <v>0</v>
      </c>
      <c r="F31" s="289" t="s">
        <v>62</v>
      </c>
      <c r="G31" s="208"/>
      <c r="H31" s="301">
        <v>0</v>
      </c>
      <c r="I31" s="292">
        <v>0</v>
      </c>
      <c r="J31" s="89" t="s">
        <v>38</v>
      </c>
      <c r="K31" s="89" t="s">
        <v>38</v>
      </c>
      <c r="L31" s="88"/>
      <c r="M31" s="83">
        <v>555</v>
      </c>
      <c r="N31" s="208"/>
      <c r="O31" s="293">
        <v>0</v>
      </c>
      <c r="P31" s="294">
        <v>0</v>
      </c>
      <c r="Q31" s="295">
        <f t="shared" ref="Q31:Q33" si="23">O31*M31/1000</f>
        <v>0</v>
      </c>
      <c r="R31" s="208"/>
      <c r="S31" s="293">
        <v>0</v>
      </c>
      <c r="T31" s="239">
        <f t="shared" si="19"/>
        <v>0</v>
      </c>
      <c r="U31" s="92">
        <v>0</v>
      </c>
      <c r="V31" s="303">
        <v>1</v>
      </c>
      <c r="W31" s="222">
        <f t="shared" si="20"/>
        <v>1</v>
      </c>
      <c r="X31" s="18"/>
      <c r="Y31" s="274"/>
      <c r="Z31" s="477" t="s">
        <v>102</v>
      </c>
      <c r="AA31" s="377">
        <f t="shared" si="8"/>
        <v>0</v>
      </c>
      <c r="AB31" s="386">
        <f t="shared" si="21"/>
        <v>0</v>
      </c>
      <c r="AC31" s="386">
        <f t="shared" si="9"/>
        <v>0</v>
      </c>
      <c r="AD31" s="386">
        <f t="shared" si="10"/>
        <v>0</v>
      </c>
      <c r="AE31" s="387">
        <f t="shared" ref="AE31" si="24">SUM(AB31:AD31)</f>
        <v>0</v>
      </c>
      <c r="AF31" s="438"/>
      <c r="AG31" s="377">
        <f t="shared" si="22"/>
        <v>0</v>
      </c>
      <c r="AH31" s="386">
        <f t="shared" si="11"/>
        <v>0</v>
      </c>
      <c r="AI31" s="386">
        <f t="shared" si="12"/>
        <v>0</v>
      </c>
      <c r="AJ31" s="386">
        <f t="shared" si="13"/>
        <v>0</v>
      </c>
      <c r="AK31" s="380">
        <f t="shared" ref="AK31" si="25">SUM(AH31:AJ31)</f>
        <v>0</v>
      </c>
      <c r="AL31" s="433">
        <f>AE31+AK31</f>
        <v>0</v>
      </c>
      <c r="AM31" s="30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IF(D28&gt;0,6,IF(D23&gt;0,6,IF(D24&gt;0,6,IF(D29&gt;0,6,IF(D30&gt;0,6,0)))))</f>
        <v>0</v>
      </c>
      <c r="E32" s="228">
        <f t="shared" si="7"/>
        <v>0</v>
      </c>
      <c r="F32" s="289" t="s">
        <v>62</v>
      </c>
      <c r="G32" s="208"/>
      <c r="H32" s="301">
        <v>0</v>
      </c>
      <c r="I32" s="292">
        <v>0</v>
      </c>
      <c r="J32" s="89" t="s">
        <v>38</v>
      </c>
      <c r="K32" s="89" t="s">
        <v>38</v>
      </c>
      <c r="L32" s="88"/>
      <c r="M32" s="83">
        <v>555</v>
      </c>
      <c r="N32" s="208"/>
      <c r="O32" s="293">
        <v>0</v>
      </c>
      <c r="P32" s="294">
        <v>0</v>
      </c>
      <c r="Q32" s="295">
        <f t="shared" si="23"/>
        <v>0</v>
      </c>
      <c r="R32" s="208"/>
      <c r="S32" s="293">
        <v>0</v>
      </c>
      <c r="T32" s="239">
        <f t="shared" si="19"/>
        <v>0</v>
      </c>
      <c r="U32" s="92">
        <v>0</v>
      </c>
      <c r="V32" s="303">
        <v>1</v>
      </c>
      <c r="W32" s="222">
        <f t="shared" si="20"/>
        <v>1</v>
      </c>
      <c r="X32" s="18"/>
      <c r="Y32" s="274"/>
      <c r="Z32" s="477" t="s">
        <v>67</v>
      </c>
      <c r="AA32" s="377">
        <f t="shared" si="8"/>
        <v>0</v>
      </c>
      <c r="AB32" s="386">
        <f t="shared" si="21"/>
        <v>0</v>
      </c>
      <c r="AC32" s="386">
        <f t="shared" si="9"/>
        <v>0</v>
      </c>
      <c r="AD32" s="386">
        <f t="shared" si="10"/>
        <v>0</v>
      </c>
      <c r="AE32" s="387">
        <f t="shared" si="16"/>
        <v>0</v>
      </c>
      <c r="AF32" s="438"/>
      <c r="AG32" s="377">
        <f t="shared" si="22"/>
        <v>0</v>
      </c>
      <c r="AH32" s="386">
        <f t="shared" si="11"/>
        <v>0</v>
      </c>
      <c r="AI32" s="386">
        <f t="shared" si="12"/>
        <v>0</v>
      </c>
      <c r="AJ32" s="386">
        <f t="shared" si="13"/>
        <v>0</v>
      </c>
      <c r="AK32" s="380">
        <f t="shared" si="14"/>
        <v>0</v>
      </c>
      <c r="AL32" s="433">
        <f>AE32+AK32</f>
        <v>0</v>
      </c>
      <c r="AM32" s="304"/>
      <c r="AN32" s="95"/>
    </row>
    <row r="33" spans="2:40" s="90" customFormat="1" ht="15" customHeight="1" thickBot="1" x14ac:dyDescent="0.5">
      <c r="B33" s="18"/>
      <c r="C33" s="96" t="s">
        <v>68</v>
      </c>
      <c r="D33" s="447">
        <f>IF(D31&gt;0,1,IF(D32&gt;0,1,0))</f>
        <v>0</v>
      </c>
      <c r="E33" s="228">
        <f t="shared" si="7"/>
        <v>0</v>
      </c>
      <c r="F33" s="289" t="s">
        <v>62</v>
      </c>
      <c r="G33" s="208"/>
      <c r="H33" s="305">
        <v>0</v>
      </c>
      <c r="I33" s="306">
        <v>0</v>
      </c>
      <c r="J33" s="99" t="s">
        <v>38</v>
      </c>
      <c r="K33" s="99" t="s">
        <v>38</v>
      </c>
      <c r="L33" s="229"/>
      <c r="M33" s="100">
        <v>555</v>
      </c>
      <c r="N33" s="208"/>
      <c r="O33" s="307">
        <v>0</v>
      </c>
      <c r="P33" s="308">
        <v>0</v>
      </c>
      <c r="Q33" s="309">
        <f t="shared" si="23"/>
        <v>0</v>
      </c>
      <c r="R33" s="208"/>
      <c r="S33" s="307">
        <v>0</v>
      </c>
      <c r="T33" s="310">
        <f t="shared" si="19"/>
        <v>0</v>
      </c>
      <c r="U33" s="101">
        <v>0</v>
      </c>
      <c r="V33" s="311">
        <v>1</v>
      </c>
      <c r="W33" s="222">
        <f t="shared" si="20"/>
        <v>1</v>
      </c>
      <c r="X33" s="18"/>
      <c r="Y33" s="274"/>
      <c r="Z33" s="478" t="s">
        <v>68</v>
      </c>
      <c r="AA33" s="357">
        <f t="shared" si="8"/>
        <v>0</v>
      </c>
      <c r="AB33" s="358">
        <f t="shared" si="21"/>
        <v>0</v>
      </c>
      <c r="AC33" s="358">
        <f t="shared" si="9"/>
        <v>0</v>
      </c>
      <c r="AD33" s="358">
        <f t="shared" si="10"/>
        <v>0</v>
      </c>
      <c r="AE33" s="359">
        <f t="shared" si="16"/>
        <v>0</v>
      </c>
      <c r="AF33" s="438"/>
      <c r="AG33" s="357">
        <f t="shared" si="22"/>
        <v>0</v>
      </c>
      <c r="AH33" s="358">
        <f t="shared" si="11"/>
        <v>0</v>
      </c>
      <c r="AI33" s="358">
        <f t="shared" si="12"/>
        <v>0</v>
      </c>
      <c r="AJ33" s="358">
        <f t="shared" si="13"/>
        <v>0</v>
      </c>
      <c r="AK33" s="361">
        <f t="shared" si="14"/>
        <v>0</v>
      </c>
      <c r="AL33" s="433">
        <f t="shared" si="18"/>
        <v>0</v>
      </c>
      <c r="AM33" s="304"/>
      <c r="AN33" s="95"/>
    </row>
    <row r="34" spans="2:40" ht="15.65" customHeight="1" thickBot="1" x14ac:dyDescent="0.5">
      <c r="B34" s="18"/>
      <c r="C34" s="114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216"/>
      <c r="P34" s="216"/>
      <c r="Q34" s="216"/>
      <c r="R34" s="208"/>
      <c r="S34" s="106"/>
      <c r="T34" s="216"/>
      <c r="U34" s="216"/>
      <c r="V34" s="115"/>
      <c r="W34" s="22"/>
      <c r="X34" s="18"/>
      <c r="Y34" s="274"/>
      <c r="Z34" s="439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275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274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275"/>
      <c r="AN35" s="27"/>
    </row>
    <row r="36" spans="2:40" ht="32.5" customHeight="1" x14ac:dyDescent="0.45">
      <c r="B36" s="18"/>
      <c r="C36" s="219" t="s">
        <v>41</v>
      </c>
      <c r="D36" s="260"/>
      <c r="E36" s="208"/>
      <c r="F36" s="208"/>
      <c r="G36" s="208"/>
      <c r="H36" s="224"/>
      <c r="I36" s="224"/>
      <c r="J36" s="260"/>
      <c r="K36" s="260"/>
      <c r="L36" s="260"/>
      <c r="M36" s="260"/>
      <c r="N36" s="208"/>
      <c r="O36" s="593" t="s">
        <v>42</v>
      </c>
      <c r="P36" s="607"/>
      <c r="Q36" s="595"/>
      <c r="R36" s="216"/>
      <c r="S36" s="120"/>
      <c r="T36" s="13"/>
      <c r="U36" s="189" t="s">
        <v>43</v>
      </c>
      <c r="V36" s="121"/>
      <c r="W36" s="22"/>
      <c r="X36" s="18"/>
      <c r="Y36" s="274"/>
      <c r="Z36" s="479"/>
      <c r="AA36" s="396"/>
      <c r="AB36" s="397"/>
      <c r="AC36" s="397"/>
      <c r="AD36" s="397"/>
      <c r="AE36" s="398"/>
      <c r="AF36" s="416"/>
      <c r="AG36" s="400"/>
      <c r="AH36" s="397"/>
      <c r="AI36" s="397"/>
      <c r="AJ36" s="397"/>
      <c r="AK36" s="398"/>
      <c r="AL36" s="433"/>
      <c r="AM36" s="275"/>
      <c r="AN36" s="27"/>
    </row>
    <row r="37" spans="2:40" x14ac:dyDescent="0.45">
      <c r="B37" s="18"/>
      <c r="C37" s="122">
        <v>1</v>
      </c>
      <c r="D37" s="207"/>
      <c r="E37" s="208"/>
      <c r="F37" s="208"/>
      <c r="G37" s="208"/>
      <c r="H37" s="207"/>
      <c r="I37" s="207"/>
      <c r="J37" s="207"/>
      <c r="K37" s="207"/>
      <c r="L37" s="207"/>
      <c r="M37" s="207"/>
      <c r="N37" s="207"/>
      <c r="O37" s="106"/>
      <c r="P37" s="312">
        <v>0</v>
      </c>
      <c r="Q37" s="110"/>
      <c r="R37" s="216"/>
      <c r="S37" s="106"/>
      <c r="T37" s="216"/>
      <c r="U37" s="312">
        <v>0</v>
      </c>
      <c r="V37" s="110"/>
      <c r="W37" s="22"/>
      <c r="X37" s="18"/>
      <c r="Y37" s="274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551"/>
      <c r="AG37" s="552"/>
      <c r="AH37" s="553"/>
      <c r="AI37" s="541"/>
      <c r="AJ37" s="541">
        <f>(E47/10000)*U47*D47</f>
        <v>0</v>
      </c>
      <c r="AK37" s="542">
        <f>AJ37</f>
        <v>0</v>
      </c>
      <c r="AL37" s="433">
        <f>AE37+AK37</f>
        <v>0</v>
      </c>
      <c r="AM37" s="275"/>
      <c r="AN37" s="27"/>
    </row>
    <row r="38" spans="2:40" x14ac:dyDescent="0.45">
      <c r="B38" s="18"/>
      <c r="C38" s="123">
        <v>2</v>
      </c>
      <c r="D38" s="207"/>
      <c r="E38" s="208"/>
      <c r="F38" s="208"/>
      <c r="G38" s="208"/>
      <c r="H38" s="207"/>
      <c r="I38" s="207"/>
      <c r="J38" s="207"/>
      <c r="K38" s="207"/>
      <c r="L38" s="207"/>
      <c r="M38" s="260"/>
      <c r="N38" s="208"/>
      <c r="O38" s="106"/>
      <c r="P38" s="312">
        <v>0</v>
      </c>
      <c r="Q38" s="110"/>
      <c r="R38" s="216"/>
      <c r="S38" s="106"/>
      <c r="T38" s="216"/>
      <c r="U38" s="312">
        <v>0</v>
      </c>
      <c r="V38" s="110"/>
      <c r="W38" s="22"/>
      <c r="X38" s="18"/>
      <c r="Y38" s="274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554"/>
      <c r="AG38" s="555"/>
      <c r="AH38" s="556"/>
      <c r="AI38" s="549"/>
      <c r="AJ38" s="541">
        <f>(E48/10000)*U48*D48</f>
        <v>0</v>
      </c>
      <c r="AK38" s="543">
        <f>AJ38</f>
        <v>0</v>
      </c>
      <c r="AL38" s="433">
        <f>AE38+AK38</f>
        <v>0</v>
      </c>
      <c r="AM38" s="275"/>
      <c r="AN38" s="27"/>
    </row>
    <row r="39" spans="2:40" x14ac:dyDescent="0.45">
      <c r="B39" s="18"/>
      <c r="C39" s="122">
        <v>3</v>
      </c>
      <c r="D39" s="207"/>
      <c r="E39" s="208"/>
      <c r="F39" s="208"/>
      <c r="G39" s="208"/>
      <c r="H39" s="207"/>
      <c r="I39" s="207"/>
      <c r="J39" s="207"/>
      <c r="K39" s="207"/>
      <c r="L39" s="207"/>
      <c r="M39" s="260"/>
      <c r="N39" s="208"/>
      <c r="O39" s="106"/>
      <c r="P39" s="312">
        <v>0</v>
      </c>
      <c r="Q39" s="110"/>
      <c r="R39" s="216"/>
      <c r="S39" s="106"/>
      <c r="T39" s="216"/>
      <c r="U39" s="312">
        <v>0</v>
      </c>
      <c r="V39" s="110"/>
      <c r="W39" s="22"/>
      <c r="X39" s="18"/>
      <c r="Y39" s="274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554"/>
      <c r="AG39" s="555"/>
      <c r="AH39" s="556"/>
      <c r="AI39" s="549"/>
      <c r="AJ39" s="541">
        <f>(E49/10000)*U49*D49</f>
        <v>0</v>
      </c>
      <c r="AK39" s="543">
        <f>AJ39</f>
        <v>0</v>
      </c>
      <c r="AL39" s="433">
        <f>AE39+AK39</f>
        <v>0</v>
      </c>
      <c r="AM39" s="275"/>
      <c r="AN39" s="27"/>
    </row>
    <row r="40" spans="2:40" x14ac:dyDescent="0.45">
      <c r="B40" s="18"/>
      <c r="C40" s="123">
        <v>4</v>
      </c>
      <c r="D40" s="207"/>
      <c r="E40" s="208"/>
      <c r="F40" s="208"/>
      <c r="G40" s="208"/>
      <c r="H40" s="207"/>
      <c r="I40" s="207"/>
      <c r="J40" s="207"/>
      <c r="K40" s="207"/>
      <c r="L40" s="207"/>
      <c r="M40" s="260"/>
      <c r="N40" s="208"/>
      <c r="O40" s="106"/>
      <c r="P40" s="312">
        <v>0</v>
      </c>
      <c r="Q40" s="110"/>
      <c r="R40" s="216"/>
      <c r="S40" s="106"/>
      <c r="T40" s="216"/>
      <c r="U40" s="312">
        <v>0</v>
      </c>
      <c r="V40" s="110"/>
      <c r="W40" s="22"/>
      <c r="X40" s="18"/>
      <c r="Y40" s="274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554"/>
      <c r="AG40" s="555"/>
      <c r="AH40" s="556"/>
      <c r="AI40" s="549"/>
      <c r="AJ40" s="541">
        <f>(E50/10000)*U50*D50</f>
        <v>0</v>
      </c>
      <c r="AK40" s="543">
        <f>AJ40</f>
        <v>0</v>
      </c>
      <c r="AL40" s="433">
        <f>AE40+AK40</f>
        <v>0</v>
      </c>
      <c r="AM40" s="275"/>
      <c r="AN40" s="27"/>
    </row>
    <row r="41" spans="2:40" ht="17" thickBot="1" x14ac:dyDescent="0.5">
      <c r="B41" s="18"/>
      <c r="C41" s="122">
        <v>5</v>
      </c>
      <c r="D41" s="207"/>
      <c r="E41" s="208"/>
      <c r="F41" s="208"/>
      <c r="G41" s="208"/>
      <c r="H41" s="207"/>
      <c r="I41" s="207"/>
      <c r="J41" s="207"/>
      <c r="K41" s="207"/>
      <c r="L41" s="207"/>
      <c r="M41" s="260"/>
      <c r="N41" s="208"/>
      <c r="O41" s="106"/>
      <c r="P41" s="312">
        <v>0</v>
      </c>
      <c r="Q41" s="110"/>
      <c r="R41" s="216"/>
      <c r="S41" s="106"/>
      <c r="T41" s="216"/>
      <c r="U41" s="312">
        <v>0</v>
      </c>
      <c r="V41" s="110"/>
      <c r="W41" s="22"/>
      <c r="X41" s="18"/>
      <c r="Y41" s="274"/>
      <c r="Z41" s="439"/>
      <c r="AA41" s="414"/>
      <c r="AB41" s="415"/>
      <c r="AC41" s="415"/>
      <c r="AD41" s="536"/>
      <c r="AE41" s="537"/>
      <c r="AF41" s="551"/>
      <c r="AG41" s="557"/>
      <c r="AH41" s="544"/>
      <c r="AI41" s="544"/>
      <c r="AJ41" s="544"/>
      <c r="AK41" s="537"/>
      <c r="AL41" s="433"/>
      <c r="AM41" s="275"/>
      <c r="AN41" s="27"/>
    </row>
    <row r="42" spans="2:40" ht="20.5" customHeight="1" x14ac:dyDescent="0.45">
      <c r="B42" s="18"/>
      <c r="C42" s="122">
        <v>6</v>
      </c>
      <c r="D42" s="207"/>
      <c r="E42" s="208"/>
      <c r="F42" s="208"/>
      <c r="G42" s="208"/>
      <c r="H42" s="207"/>
      <c r="I42" s="207"/>
      <c r="J42" s="207"/>
      <c r="K42" s="207"/>
      <c r="L42" s="207"/>
      <c r="M42" s="260"/>
      <c r="N42" s="208"/>
      <c r="O42" s="106"/>
      <c r="P42" s="312">
        <v>0</v>
      </c>
      <c r="Q42" s="110"/>
      <c r="R42" s="216"/>
      <c r="S42" s="106"/>
      <c r="T42" s="216"/>
      <c r="U42" s="312">
        <v>0</v>
      </c>
      <c r="V42" s="110"/>
      <c r="W42" s="22"/>
      <c r="X42" s="18"/>
      <c r="Y42" s="274"/>
      <c r="Z42" s="423" t="s">
        <v>74</v>
      </c>
      <c r="AA42" s="419"/>
      <c r="AB42" s="420"/>
      <c r="AC42" s="420"/>
      <c r="AD42" s="538"/>
      <c r="AE42" s="539"/>
      <c r="AF42" s="551"/>
      <c r="AG42" s="558"/>
      <c r="AH42" s="545"/>
      <c r="AI42" s="545"/>
      <c r="AJ42" s="545"/>
      <c r="AK42" s="545"/>
      <c r="AL42" s="433"/>
      <c r="AM42" s="275"/>
      <c r="AN42" s="27"/>
    </row>
    <row r="43" spans="2:40" ht="17" thickBot="1" x14ac:dyDescent="0.5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313">
        <v>0</v>
      </c>
      <c r="Q43" s="132"/>
      <c r="R43" s="129"/>
      <c r="S43" s="131"/>
      <c r="T43" s="133"/>
      <c r="U43" s="314">
        <v>0</v>
      </c>
      <c r="V43" s="134"/>
      <c r="W43" s="22"/>
      <c r="X43" s="18"/>
      <c r="Y43" s="274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554"/>
      <c r="AG43" s="555"/>
      <c r="AH43" s="556"/>
      <c r="AI43" s="549"/>
      <c r="AJ43" s="546">
        <f>(E50/10000)*U52*D52</f>
        <v>0</v>
      </c>
      <c r="AK43" s="543">
        <f>AJ43</f>
        <v>0</v>
      </c>
      <c r="AL43" s="433">
        <f>AE43+AK43</f>
        <v>0</v>
      </c>
      <c r="AM43" s="275"/>
      <c r="AN43" s="27"/>
    </row>
    <row r="44" spans="2:40" ht="10" customHeight="1" thickBot="1" x14ac:dyDescent="0.5">
      <c r="B44" s="18"/>
      <c r="C44" s="135"/>
      <c r="D44" s="207"/>
      <c r="E44" s="208"/>
      <c r="F44" s="208"/>
      <c r="G44" s="208"/>
      <c r="H44" s="207"/>
      <c r="I44" s="207"/>
      <c r="J44" s="207"/>
      <c r="K44" s="207"/>
      <c r="L44" s="207"/>
      <c r="M44" s="260"/>
      <c r="N44" s="208"/>
      <c r="O44" s="106"/>
      <c r="P44" s="216"/>
      <c r="Q44" s="110"/>
      <c r="R44" s="208"/>
      <c r="S44" s="106"/>
      <c r="T44" s="216"/>
      <c r="U44" s="216"/>
      <c r="V44" s="108"/>
      <c r="W44" s="22"/>
      <c r="X44" s="18"/>
      <c r="Y44" s="274"/>
      <c r="Z44" s="439"/>
      <c r="AA44" s="414"/>
      <c r="AB44" s="415"/>
      <c r="AC44" s="415"/>
      <c r="AD44" s="536"/>
      <c r="AE44" s="537"/>
      <c r="AF44" s="551"/>
      <c r="AG44" s="557"/>
      <c r="AH44" s="536"/>
      <c r="AI44" s="536"/>
      <c r="AJ44" s="536"/>
      <c r="AK44" s="536"/>
      <c r="AL44" s="433"/>
      <c r="AM44" s="275"/>
      <c r="AN44" s="27"/>
    </row>
    <row r="45" spans="2:40" ht="35.5" customHeight="1" x14ac:dyDescent="0.4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274"/>
      <c r="Z45" s="423" t="s">
        <v>76</v>
      </c>
      <c r="AA45" s="423"/>
      <c r="AB45" s="407"/>
      <c r="AC45" s="408"/>
      <c r="AD45" s="408"/>
      <c r="AE45" s="535"/>
      <c r="AF45" s="554"/>
      <c r="AG45" s="555"/>
      <c r="AH45" s="556"/>
      <c r="AI45" s="549"/>
      <c r="AJ45" s="546"/>
      <c r="AK45" s="543"/>
      <c r="AL45" s="433"/>
      <c r="AM45" s="275"/>
      <c r="AN45" s="27"/>
    </row>
    <row r="46" spans="2:40" ht="18" customHeight="1" thickBot="1" x14ac:dyDescent="0.5">
      <c r="B46" s="206"/>
      <c r="C46" s="201" t="s">
        <v>70</v>
      </c>
      <c r="D46" s="523">
        <v>45</v>
      </c>
      <c r="E46" s="524">
        <v>103400</v>
      </c>
      <c r="F46" s="315" t="s">
        <v>158</v>
      </c>
      <c r="G46" s="208"/>
      <c r="H46" s="207"/>
      <c r="I46" s="207"/>
      <c r="J46" s="207"/>
      <c r="K46" s="207"/>
      <c r="L46" s="207"/>
      <c r="M46" s="260"/>
      <c r="N46" s="207"/>
      <c r="O46" s="106"/>
      <c r="P46" s="316"/>
      <c r="Q46" s="110"/>
      <c r="R46" s="216"/>
      <c r="S46" s="106"/>
      <c r="T46" s="216"/>
      <c r="U46" s="316"/>
      <c r="V46" s="137"/>
      <c r="W46" s="22"/>
      <c r="X46" s="18"/>
      <c r="Y46" s="275"/>
      <c r="Z46" s="483" t="str">
        <f>C54</f>
        <v>Transportkosten (1 adres in Nederland)</v>
      </c>
      <c r="AA46" s="424"/>
      <c r="AB46" s="425"/>
      <c r="AC46" s="426"/>
      <c r="AD46" s="426">
        <f>$D54*$P54</f>
        <v>0</v>
      </c>
      <c r="AE46" s="540">
        <f>AD46</f>
        <v>0</v>
      </c>
      <c r="AF46" s="559"/>
      <c r="AG46" s="560"/>
      <c r="AH46" s="561"/>
      <c r="AI46" s="550"/>
      <c r="AJ46" s="547">
        <f>(E54/10000)*U54</f>
        <v>0</v>
      </c>
      <c r="AK46" s="548">
        <f>AJ46</f>
        <v>0</v>
      </c>
      <c r="AL46" s="437">
        <f>AE46+AK46</f>
        <v>0</v>
      </c>
      <c r="AM46" s="275"/>
      <c r="AN46" s="27"/>
    </row>
    <row r="47" spans="2:40" ht="16.5" customHeight="1" x14ac:dyDescent="0.5">
      <c r="B47" s="18"/>
      <c r="C47" s="201" t="s">
        <v>47</v>
      </c>
      <c r="D47" s="523">
        <v>13</v>
      </c>
      <c r="E47" s="524">
        <v>103400</v>
      </c>
      <c r="F47" s="208"/>
      <c r="G47" s="208"/>
      <c r="H47" s="207"/>
      <c r="I47" s="207"/>
      <c r="J47" s="207"/>
      <c r="K47" s="207"/>
      <c r="L47" s="207"/>
      <c r="M47" s="260"/>
      <c r="N47" s="207"/>
      <c r="O47" s="106"/>
      <c r="P47" s="317">
        <v>0</v>
      </c>
      <c r="Q47" s="110"/>
      <c r="R47" s="216"/>
      <c r="S47" s="106"/>
      <c r="T47" s="216"/>
      <c r="U47" s="317">
        <v>0</v>
      </c>
      <c r="V47" s="137"/>
      <c r="W47" s="22"/>
      <c r="X47" s="18"/>
      <c r="Y47" s="275"/>
      <c r="Z47" s="510"/>
      <c r="AA47" s="511"/>
      <c r="AB47" s="512"/>
      <c r="AC47" s="486"/>
      <c r="AD47" s="487"/>
      <c r="AE47" s="488"/>
      <c r="AF47" s="513"/>
      <c r="AG47" s="513"/>
      <c r="AH47" s="514"/>
      <c r="AI47" s="515"/>
      <c r="AJ47" s="515"/>
      <c r="AK47" s="490"/>
      <c r="AL47" s="491"/>
      <c r="AM47" s="275"/>
      <c r="AN47" s="27"/>
    </row>
    <row r="48" spans="2:40" ht="16.5" customHeight="1" x14ac:dyDescent="0.45">
      <c r="B48" s="18"/>
      <c r="C48" s="138" t="s">
        <v>48</v>
      </c>
      <c r="D48" s="523">
        <v>0</v>
      </c>
      <c r="E48" s="524">
        <v>0</v>
      </c>
      <c r="F48" s="208"/>
      <c r="G48" s="208"/>
      <c r="H48" s="207"/>
      <c r="I48" s="207"/>
      <c r="J48" s="207"/>
      <c r="K48" s="207"/>
      <c r="L48" s="207"/>
      <c r="M48" s="260"/>
      <c r="N48" s="207"/>
      <c r="O48" s="106"/>
      <c r="P48" s="317">
        <v>0</v>
      </c>
      <c r="Q48" s="110"/>
      <c r="R48" s="216"/>
      <c r="S48" s="106"/>
      <c r="T48" s="216"/>
      <c r="U48" s="317">
        <v>0</v>
      </c>
      <c r="V48" s="137"/>
      <c r="W48" s="22"/>
      <c r="X48" s="18"/>
      <c r="Y48" s="275"/>
      <c r="Z48" s="492"/>
      <c r="AA48" s="493"/>
      <c r="AB48" s="485"/>
      <c r="AC48" s="485"/>
      <c r="AD48" s="485"/>
      <c r="AE48" s="485"/>
      <c r="AF48" s="484"/>
      <c r="AG48" s="494"/>
      <c r="AH48" s="485"/>
      <c r="AI48" s="485"/>
      <c r="AJ48" s="485"/>
      <c r="AK48" s="485"/>
      <c r="AL48" s="495"/>
      <c r="AM48" s="275"/>
      <c r="AN48" s="27"/>
    </row>
    <row r="49" spans="1:40" ht="16.5" customHeight="1" x14ac:dyDescent="0.45">
      <c r="B49" s="18"/>
      <c r="C49" s="138" t="s">
        <v>49</v>
      </c>
      <c r="D49" s="523">
        <v>2</v>
      </c>
      <c r="E49" s="524">
        <v>103400</v>
      </c>
      <c r="F49" s="208"/>
      <c r="G49" s="208"/>
      <c r="H49" s="207"/>
      <c r="I49" s="207"/>
      <c r="J49" s="207"/>
      <c r="K49" s="207"/>
      <c r="L49" s="207"/>
      <c r="M49" s="260"/>
      <c r="N49" s="207"/>
      <c r="O49" s="106"/>
      <c r="P49" s="317">
        <v>0</v>
      </c>
      <c r="Q49" s="110"/>
      <c r="R49" s="216"/>
      <c r="S49" s="106"/>
      <c r="T49" s="216"/>
      <c r="U49" s="317">
        <v>0</v>
      </c>
      <c r="V49" s="137"/>
      <c r="W49" s="22"/>
      <c r="X49" s="18"/>
      <c r="Y49" s="275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275"/>
      <c r="AN49" s="27"/>
    </row>
    <row r="50" spans="1:40" ht="16.5" customHeight="1" thickBot="1" x14ac:dyDescent="0.5">
      <c r="B50" s="18"/>
      <c r="C50" s="138" t="s">
        <v>50</v>
      </c>
      <c r="D50" s="523">
        <v>0</v>
      </c>
      <c r="E50" s="524">
        <v>0</v>
      </c>
      <c r="F50" s="522" t="s">
        <v>155</v>
      </c>
      <c r="G50" s="208"/>
      <c r="H50" s="207"/>
      <c r="I50" s="207"/>
      <c r="J50" s="207"/>
      <c r="K50" s="207"/>
      <c r="L50" s="207"/>
      <c r="M50" s="260"/>
      <c r="N50" s="207"/>
      <c r="O50" s="106"/>
      <c r="P50" s="317">
        <v>0</v>
      </c>
      <c r="Q50" s="110"/>
      <c r="R50" s="216"/>
      <c r="S50" s="106"/>
      <c r="T50" s="216"/>
      <c r="U50" s="317">
        <v>0</v>
      </c>
      <c r="V50" s="137"/>
      <c r="W50" s="22"/>
      <c r="X50" s="18"/>
      <c r="Y50" s="275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275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275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275"/>
      <c r="AN51" s="27"/>
    </row>
    <row r="52" spans="1:40" ht="16.5" customHeight="1" thickBot="1" x14ac:dyDescent="0.5">
      <c r="B52" s="18"/>
      <c r="C52" s="211" t="s">
        <v>75</v>
      </c>
      <c r="D52" s="136">
        <v>45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317">
        <v>0</v>
      </c>
      <c r="Q52" s="236"/>
      <c r="R52" s="237"/>
      <c r="S52" s="235"/>
      <c r="T52" s="237"/>
      <c r="U52" s="318">
        <v>0</v>
      </c>
      <c r="V52" s="236"/>
      <c r="W52" s="22"/>
      <c r="X52" s="18"/>
      <c r="Y52" s="275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275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275"/>
      <c r="Z53" s="319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337">
        <f>IF(AL53&gt;0,1,0)</f>
        <v>0</v>
      </c>
      <c r="AN53" s="27"/>
    </row>
    <row r="54" spans="1:40" ht="16.5" customHeight="1" thickBot="1" x14ac:dyDescent="0.5">
      <c r="B54" s="18"/>
      <c r="C54" s="212" t="s">
        <v>51</v>
      </c>
      <c r="D54" s="139">
        <v>45</v>
      </c>
      <c r="E54" s="210">
        <v>0</v>
      </c>
      <c r="F54" s="140"/>
      <c r="G54" s="140"/>
      <c r="H54" s="59"/>
      <c r="I54" s="59"/>
      <c r="J54" s="59"/>
      <c r="K54" s="59"/>
      <c r="L54" s="59"/>
      <c r="M54" s="141"/>
      <c r="N54" s="142"/>
      <c r="O54" s="143"/>
      <c r="P54" s="314">
        <v>0</v>
      </c>
      <c r="Q54" s="115"/>
      <c r="R54" s="261"/>
      <c r="S54" s="143"/>
      <c r="T54" s="60"/>
      <c r="U54" s="314">
        <v>0</v>
      </c>
      <c r="V54" s="115"/>
      <c r="W54" s="22"/>
      <c r="X54" s="18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"/>
    </row>
    <row r="55" spans="1:40" ht="22.5" customHeight="1" thickBot="1" x14ac:dyDescent="0.5">
      <c r="A55" s="1"/>
      <c r="B55" s="144"/>
      <c r="C55" s="205"/>
      <c r="D55" s="129" t="s">
        <v>2</v>
      </c>
      <c r="E55" s="140"/>
      <c r="F55" s="140"/>
      <c r="G55" s="140"/>
      <c r="H55" s="129" t="s">
        <v>2</v>
      </c>
      <c r="I55" s="129" t="s">
        <v>2</v>
      </c>
      <c r="J55" s="129"/>
      <c r="K55" s="129"/>
      <c r="L55" s="129"/>
      <c r="M55" s="130" t="s">
        <v>2</v>
      </c>
      <c r="N55" s="140"/>
      <c r="O55" s="133"/>
      <c r="P55" s="133"/>
      <c r="Q55" s="133"/>
      <c r="R55" s="140"/>
      <c r="S55" s="133"/>
      <c r="T55" s="133"/>
      <c r="U55" s="133"/>
      <c r="V55" s="133"/>
      <c r="W55" s="145"/>
      <c r="X55" s="144"/>
      <c r="Y55" s="140"/>
      <c r="Z55" s="140"/>
      <c r="AA55" s="146"/>
      <c r="AB55" s="146"/>
      <c r="AC55" s="147"/>
      <c r="AD55" s="147"/>
      <c r="AE55" s="146"/>
      <c r="AF55" s="148"/>
      <c r="AG55" s="146"/>
      <c r="AH55" s="146"/>
      <c r="AI55" s="146"/>
      <c r="AJ55" s="146"/>
      <c r="AK55" s="149"/>
      <c r="AL55" s="149"/>
      <c r="AM55" s="129"/>
      <c r="AN55" s="132"/>
    </row>
    <row r="56" spans="1:40" ht="18" customHeight="1" x14ac:dyDescent="0.45">
      <c r="A56"/>
      <c r="B56"/>
      <c r="C56"/>
      <c r="D56"/>
      <c r="E56"/>
      <c r="F56"/>
      <c r="G56"/>
      <c r="H56"/>
      <c r="I56"/>
      <c r="J56"/>
      <c r="K56"/>
      <c r="L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 s="150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 s="151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 s="151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 s="151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 s="15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</row>
    <row r="64" spans="1:40" s="4" customFormat="1" x14ac:dyDescent="0.45">
      <c r="A64"/>
      <c r="B64"/>
      <c r="C64"/>
      <c r="D64"/>
      <c r="E64"/>
      <c r="F64"/>
      <c r="G64"/>
      <c r="H64"/>
      <c r="I64"/>
      <c r="J64"/>
      <c r="K64"/>
      <c r="L64"/>
      <c r="N64" s="1"/>
      <c r="O64" s="6"/>
      <c r="P64" s="6"/>
      <c r="Q64" s="6"/>
      <c r="R64" s="1"/>
      <c r="S64" s="6"/>
      <c r="T64" s="6"/>
      <c r="U64" s="6"/>
      <c r="V64" s="6"/>
      <c r="W64" s="1"/>
      <c r="X64" s="1"/>
      <c r="Y64" s="1"/>
      <c r="Z64" s="1"/>
      <c r="AA64" s="7"/>
      <c r="AB64" s="7"/>
      <c r="AC64" s="7"/>
      <c r="AD64" s="7"/>
      <c r="AE64" s="7"/>
      <c r="AF64" s="2"/>
      <c r="AG64" s="8"/>
      <c r="AH64" s="8"/>
      <c r="AI64" s="8"/>
      <c r="AJ64" s="8"/>
      <c r="AK64" s="2"/>
      <c r="AL64" s="2"/>
      <c r="AM64" s="2"/>
      <c r="AN64" s="2"/>
    </row>
    <row r="65" spans="1:40" s="4" customFormat="1" x14ac:dyDescent="0.45">
      <c r="A65"/>
      <c r="B65"/>
      <c r="C65"/>
      <c r="D65"/>
      <c r="E65"/>
      <c r="F65"/>
      <c r="G65"/>
      <c r="H65"/>
      <c r="I65"/>
      <c r="J65"/>
      <c r="K65"/>
      <c r="L65"/>
      <c r="N65" s="1"/>
      <c r="O65" s="6"/>
      <c r="P65" s="6"/>
      <c r="Q65" s="6"/>
      <c r="R65" s="1"/>
      <c r="S65" s="6"/>
      <c r="T65" s="6"/>
      <c r="U65" s="6"/>
      <c r="V65" s="6"/>
      <c r="W65" s="1"/>
      <c r="X65" s="1"/>
      <c r="Y65" s="1"/>
      <c r="Z65" s="1"/>
      <c r="AA65" s="7"/>
      <c r="AB65" s="7"/>
      <c r="AC65" s="7"/>
      <c r="AD65" s="7"/>
      <c r="AE65" s="7"/>
      <c r="AF65" s="2"/>
      <c r="AG65" s="8"/>
      <c r="AH65" s="8"/>
      <c r="AI65" s="8"/>
      <c r="AJ65" s="8"/>
      <c r="AK65" s="2"/>
      <c r="AL65" s="2"/>
      <c r="AM65" s="2"/>
      <c r="AN65" s="2"/>
    </row>
    <row r="66" spans="1:40" s="4" customFormat="1" x14ac:dyDescent="0.45">
      <c r="A66"/>
      <c r="B66"/>
      <c r="C66"/>
      <c r="D66"/>
      <c r="E66"/>
      <c r="F66"/>
      <c r="G66"/>
      <c r="H66"/>
      <c r="I66"/>
      <c r="J66"/>
      <c r="K66"/>
      <c r="L66"/>
      <c r="N66" s="1"/>
      <c r="O66" s="6"/>
      <c r="P66" s="6"/>
      <c r="Q66" s="6"/>
      <c r="R66" s="1"/>
      <c r="S66" s="6"/>
      <c r="T66" s="6"/>
      <c r="U66" s="6"/>
      <c r="V66" s="6"/>
      <c r="W66" s="1"/>
      <c r="X66" s="1"/>
      <c r="Y66" s="1"/>
      <c r="Z66" s="1"/>
      <c r="AA66" s="7"/>
      <c r="AB66" s="7"/>
      <c r="AC66" s="7"/>
      <c r="AD66" s="7"/>
      <c r="AE66" s="7"/>
      <c r="AF66" s="2"/>
      <c r="AG66" s="8"/>
      <c r="AH66" s="8"/>
      <c r="AI66" s="8"/>
      <c r="AJ66" s="8"/>
      <c r="AK66" s="2"/>
      <c r="AL66" s="2"/>
      <c r="AM66" s="2"/>
      <c r="AN66" s="2"/>
    </row>
    <row r="67" spans="1:40" s="4" customFormat="1" x14ac:dyDescent="0.45">
      <c r="A67"/>
      <c r="B67"/>
      <c r="C67"/>
      <c r="D67"/>
      <c r="E67"/>
      <c r="F67"/>
      <c r="G67"/>
      <c r="H67"/>
      <c r="I67"/>
      <c r="J67"/>
      <c r="K67"/>
      <c r="L67"/>
      <c r="N67" s="1"/>
      <c r="O67" s="6"/>
      <c r="P67" s="6"/>
      <c r="Q67" s="6"/>
      <c r="R67" s="1"/>
      <c r="S67" s="6"/>
      <c r="T67" s="6"/>
      <c r="U67" s="6"/>
      <c r="V67" s="6"/>
      <c r="W67" s="1"/>
      <c r="X67" s="1"/>
      <c r="Y67" s="1"/>
      <c r="Z67" s="1"/>
      <c r="AA67" s="7"/>
      <c r="AB67" s="7"/>
      <c r="AC67" s="7"/>
      <c r="AD67" s="7"/>
      <c r="AE67" s="7"/>
      <c r="AF67" s="2"/>
      <c r="AG67" s="8"/>
      <c r="AH67" s="8"/>
      <c r="AI67" s="8"/>
      <c r="AJ67" s="8"/>
      <c r="AK67" s="2"/>
      <c r="AL67" s="2"/>
      <c r="AM67" s="2"/>
      <c r="AN67" s="2"/>
    </row>
    <row r="68" spans="1:40" s="4" customFormat="1" x14ac:dyDescent="0.45">
      <c r="A68"/>
      <c r="B68"/>
      <c r="C68"/>
      <c r="D68"/>
      <c r="E68"/>
      <c r="F68"/>
      <c r="G68"/>
      <c r="H68"/>
      <c r="I68"/>
      <c r="J68"/>
      <c r="K68"/>
      <c r="L68"/>
      <c r="N68" s="1"/>
      <c r="O68" s="6"/>
      <c r="P68" s="6"/>
      <c r="Q68" s="6"/>
      <c r="R68" s="1"/>
      <c r="S68" s="6"/>
      <c r="T68" s="6"/>
      <c r="U68" s="6"/>
      <c r="V68" s="6"/>
      <c r="W68" s="1"/>
      <c r="X68" s="1"/>
      <c r="Y68" s="1"/>
      <c r="Z68" s="1"/>
      <c r="AA68" s="7"/>
      <c r="AB68" s="7"/>
      <c r="AC68" s="7"/>
      <c r="AD68" s="7"/>
      <c r="AE68" s="7"/>
      <c r="AF68" s="2"/>
      <c r="AG68" s="8"/>
      <c r="AH68" s="8"/>
      <c r="AI68" s="8"/>
      <c r="AJ68" s="8"/>
      <c r="AK68" s="2"/>
      <c r="AL68" s="2"/>
      <c r="AM68" s="2"/>
      <c r="AN68" s="2"/>
    </row>
    <row r="69" spans="1:40" s="4" customFormat="1" x14ac:dyDescent="0.45">
      <c r="A69"/>
      <c r="B69"/>
      <c r="C69"/>
      <c r="D69"/>
      <c r="E69"/>
      <c r="F69"/>
      <c r="G69"/>
      <c r="H69"/>
      <c r="I69"/>
      <c r="J69"/>
      <c r="K69"/>
      <c r="L69"/>
      <c r="N69" s="1"/>
      <c r="O69" s="6"/>
      <c r="P69" s="6"/>
      <c r="Q69" s="6"/>
      <c r="R69" s="1"/>
      <c r="S69" s="6"/>
      <c r="T69" s="6"/>
      <c r="U69" s="6"/>
      <c r="V69" s="6"/>
      <c r="W69" s="1"/>
      <c r="X69" s="1"/>
      <c r="Y69" s="1"/>
      <c r="Z69" s="1"/>
      <c r="AA69" s="7"/>
      <c r="AB69" s="7"/>
      <c r="AC69" s="7"/>
      <c r="AD69" s="7"/>
      <c r="AE69" s="7"/>
      <c r="AF69" s="2"/>
      <c r="AG69" s="8"/>
      <c r="AH69" s="8"/>
      <c r="AI69" s="8"/>
      <c r="AJ69" s="8"/>
      <c r="AK69" s="2"/>
      <c r="AL69" s="2"/>
      <c r="AM69" s="2"/>
      <c r="AN69" s="2"/>
    </row>
    <row r="70" spans="1:40" s="4" customFormat="1" x14ac:dyDescent="0.45">
      <c r="A70"/>
      <c r="B70"/>
      <c r="C70"/>
      <c r="D70"/>
      <c r="E70"/>
      <c r="F70"/>
      <c r="G70"/>
      <c r="H70"/>
      <c r="I70"/>
      <c r="J70"/>
      <c r="K70"/>
      <c r="L70"/>
      <c r="N70" s="1"/>
      <c r="O70" s="6"/>
      <c r="P70" s="6"/>
      <c r="Q70" s="6"/>
      <c r="R70" s="1"/>
      <c r="S70" s="6"/>
      <c r="T70" s="6"/>
      <c r="U70" s="6"/>
      <c r="V70" s="6"/>
      <c r="W70" s="1"/>
      <c r="X70" s="1"/>
      <c r="Y70" s="1"/>
      <c r="Z70" s="1"/>
      <c r="AA70" s="7"/>
      <c r="AB70" s="7"/>
      <c r="AC70" s="7"/>
      <c r="AD70" s="7"/>
      <c r="AE70" s="7"/>
      <c r="AF70" s="2"/>
      <c r="AG70" s="8"/>
      <c r="AH70" s="8"/>
      <c r="AI70" s="8"/>
      <c r="AJ70" s="8"/>
      <c r="AK70" s="2"/>
      <c r="AL70" s="2"/>
      <c r="AM70" s="2"/>
      <c r="AN70" s="2"/>
    </row>
    <row r="71" spans="1:40" s="4" customFormat="1" x14ac:dyDescent="0.45">
      <c r="A71"/>
      <c r="B71"/>
      <c r="C71"/>
      <c r="D71"/>
      <c r="E71"/>
      <c r="F71"/>
      <c r="G71"/>
      <c r="H71"/>
      <c r="I71"/>
      <c r="J71"/>
      <c r="K71"/>
      <c r="L71"/>
      <c r="N71" s="1"/>
      <c r="O71" s="6"/>
      <c r="P71" s="6"/>
      <c r="Q71" s="6"/>
      <c r="R71" s="1"/>
      <c r="S71" s="6"/>
      <c r="T71" s="6"/>
      <c r="U71" s="6"/>
      <c r="V71" s="6"/>
      <c r="W71" s="1"/>
      <c r="X71" s="1"/>
      <c r="Y71" s="1"/>
      <c r="Z71" s="1"/>
      <c r="AA71" s="7"/>
      <c r="AB71" s="7"/>
      <c r="AC71" s="7"/>
      <c r="AD71" s="7"/>
      <c r="AE71" s="7"/>
      <c r="AF71" s="2"/>
      <c r="AG71" s="8"/>
      <c r="AH71" s="8"/>
      <c r="AI71" s="8"/>
      <c r="AJ71" s="8"/>
      <c r="AK71" s="2"/>
      <c r="AL71" s="2"/>
      <c r="AM71" s="2"/>
      <c r="AN71" s="2"/>
    </row>
    <row r="72" spans="1:40" s="4" customFormat="1" x14ac:dyDescent="0.45">
      <c r="A72"/>
      <c r="B72"/>
      <c r="C72"/>
      <c r="D72"/>
      <c r="E72"/>
      <c r="F72"/>
      <c r="G72"/>
      <c r="H72"/>
      <c r="I72"/>
      <c r="J72"/>
      <c r="K72"/>
      <c r="L72"/>
      <c r="N72" s="1"/>
      <c r="O72" s="6"/>
      <c r="P72" s="6"/>
      <c r="Q72" s="6"/>
      <c r="R72" s="1"/>
      <c r="S72" s="6"/>
      <c r="T72" s="6"/>
      <c r="U72" s="6"/>
      <c r="V72" s="6"/>
      <c r="W72" s="1"/>
      <c r="X72" s="1"/>
      <c r="Y72" s="1"/>
      <c r="Z72" s="1"/>
      <c r="AA72" s="7"/>
      <c r="AB72" s="7"/>
      <c r="AC72" s="7"/>
      <c r="AD72" s="7"/>
      <c r="AE72" s="7"/>
      <c r="AF72" s="2"/>
      <c r="AG72" s="8"/>
      <c r="AH72" s="8"/>
      <c r="AI72" s="8"/>
      <c r="AJ72" s="8"/>
      <c r="AK72" s="2"/>
      <c r="AL72" s="2"/>
      <c r="AM72" s="2"/>
      <c r="AN72" s="2"/>
    </row>
    <row r="73" spans="1:40" s="4" customFormat="1" hidden="1" x14ac:dyDescent="0.45">
      <c r="A73"/>
      <c r="B73"/>
      <c r="C73"/>
      <c r="D73"/>
      <c r="E73"/>
      <c r="F73"/>
      <c r="G73"/>
      <c r="H73"/>
      <c r="I73"/>
      <c r="J73"/>
      <c r="K73"/>
      <c r="L73"/>
      <c r="N73" s="1"/>
      <c r="O73" s="6"/>
      <c r="P73" s="6"/>
      <c r="Q73" s="6"/>
      <c r="R73" s="1"/>
      <c r="S73" s="6"/>
      <c r="T73" s="6"/>
      <c r="U73" s="6"/>
      <c r="V73" s="6"/>
      <c r="W73" s="1"/>
      <c r="X73" s="1"/>
      <c r="Y73" s="1"/>
      <c r="Z73" s="1"/>
      <c r="AA73" s="7"/>
      <c r="AB73" s="7"/>
      <c r="AC73" s="7"/>
      <c r="AD73" s="7"/>
      <c r="AE73" s="7"/>
      <c r="AF73" s="2"/>
      <c r="AG73" s="8"/>
      <c r="AH73" s="8"/>
      <c r="AI73" s="8"/>
      <c r="AJ73" s="8"/>
      <c r="AK73" s="2"/>
      <c r="AL73" s="2"/>
      <c r="AM73" s="2"/>
      <c r="AN73" s="2"/>
    </row>
    <row r="74" spans="1:40" s="4" customFormat="1" hidden="1" x14ac:dyDescent="0.45">
      <c r="A74"/>
      <c r="B74"/>
      <c r="C74"/>
      <c r="D74"/>
      <c r="E74"/>
      <c r="F74"/>
      <c r="G74"/>
      <c r="H74"/>
      <c r="I74"/>
      <c r="J74"/>
      <c r="K74"/>
      <c r="L74"/>
      <c r="N74" s="1"/>
      <c r="O74" s="6"/>
      <c r="P74" s="6"/>
      <c r="Q74" s="6"/>
      <c r="R74" s="1"/>
      <c r="S74" s="6"/>
      <c r="T74" s="6"/>
      <c r="U74" s="6"/>
      <c r="V74" s="6"/>
      <c r="W74" s="1"/>
      <c r="X74" s="1"/>
      <c r="Y74" s="1"/>
      <c r="Z74" s="1"/>
      <c r="AA74" s="7"/>
      <c r="AB74" s="7"/>
      <c r="AC74" s="7"/>
      <c r="AD74" s="7"/>
      <c r="AE74" s="7"/>
      <c r="AF74" s="2"/>
      <c r="AG74" s="8"/>
      <c r="AH74" s="8"/>
      <c r="AI74" s="8"/>
      <c r="AJ74" s="8"/>
      <c r="AK74" s="2"/>
      <c r="AL74" s="2"/>
      <c r="AM74" s="2"/>
      <c r="AN74" s="2"/>
    </row>
    <row r="75" spans="1:40" s="4" customFormat="1" hidden="1" x14ac:dyDescent="0.45">
      <c r="A75"/>
      <c r="B75"/>
      <c r="C75"/>
      <c r="D75"/>
      <c r="E75"/>
      <c r="F75"/>
      <c r="G75"/>
      <c r="H75"/>
      <c r="I75"/>
      <c r="J75"/>
      <c r="K75"/>
      <c r="L75"/>
      <c r="N75" s="1"/>
      <c r="O75" s="6"/>
      <c r="P75" s="6"/>
      <c r="Q75" s="6"/>
      <c r="R75" s="1"/>
      <c r="S75" s="6"/>
      <c r="T75" s="6"/>
      <c r="U75" s="6"/>
      <c r="V75" s="6"/>
      <c r="W75" s="1"/>
      <c r="X75" s="1"/>
      <c r="Y75" s="1"/>
      <c r="Z75" s="1"/>
      <c r="AA75" s="7"/>
      <c r="AB75" s="7"/>
      <c r="AC75" s="7"/>
      <c r="AD75" s="7"/>
      <c r="AE75" s="7"/>
      <c r="AF75" s="2"/>
      <c r="AG75" s="8"/>
      <c r="AH75" s="8"/>
      <c r="AI75" s="8"/>
      <c r="AJ75" s="8"/>
      <c r="AK75" s="2"/>
      <c r="AL75" s="2"/>
      <c r="AM75" s="2"/>
      <c r="AN75" s="2"/>
    </row>
    <row r="76" spans="1:40" s="4" customFormat="1" hidden="1" x14ac:dyDescent="0.45">
      <c r="A76"/>
      <c r="B76"/>
      <c r="C76"/>
      <c r="D76"/>
      <c r="E76"/>
      <c r="F76"/>
      <c r="G76"/>
      <c r="H76"/>
      <c r="I76"/>
      <c r="J76"/>
      <c r="K76"/>
      <c r="L76"/>
      <c r="N76" s="1"/>
      <c r="O76" s="6"/>
      <c r="P76" s="6"/>
      <c r="Q76" s="6"/>
      <c r="R76" s="1"/>
      <c r="S76" s="6"/>
      <c r="T76" s="6"/>
      <c r="U76" s="6"/>
      <c r="V76" s="6"/>
      <c r="W76" s="1"/>
      <c r="X76" s="1"/>
      <c r="Y76" s="1"/>
      <c r="Z76" s="1"/>
      <c r="AA76" s="7"/>
      <c r="AB76" s="7"/>
      <c r="AC76" s="7"/>
      <c r="AD76" s="7"/>
      <c r="AE76" s="7"/>
      <c r="AF76" s="2"/>
      <c r="AG76" s="8"/>
      <c r="AH76" s="8"/>
      <c r="AI76" s="8"/>
      <c r="AJ76" s="8"/>
      <c r="AK76" s="2"/>
      <c r="AL76" s="2"/>
      <c r="AM76" s="2"/>
      <c r="AN76" s="2"/>
    </row>
    <row r="77" spans="1:40" s="4" customFormat="1" x14ac:dyDescent="0.45">
      <c r="A77"/>
      <c r="B77"/>
      <c r="C77"/>
      <c r="D77"/>
      <c r="E77"/>
      <c r="F77"/>
      <c r="G77"/>
      <c r="H77"/>
      <c r="I77"/>
      <c r="J77"/>
      <c r="K77"/>
      <c r="L77"/>
      <c r="N77" s="1"/>
      <c r="O77" s="6"/>
      <c r="P77" s="6"/>
      <c r="Q77" s="6"/>
      <c r="R77" s="1"/>
      <c r="S77" s="6"/>
      <c r="T77" s="6"/>
      <c r="U77" s="6"/>
      <c r="V77" s="6"/>
      <c r="W77" s="1"/>
      <c r="X77" s="1"/>
      <c r="Y77" s="1"/>
      <c r="Z77" s="1"/>
      <c r="AA77" s="7"/>
      <c r="AB77" s="7"/>
      <c r="AC77" s="7"/>
      <c r="AD77" s="7"/>
      <c r="AE77" s="7"/>
      <c r="AF77" s="2"/>
      <c r="AG77" s="8"/>
      <c r="AH77" s="8"/>
      <c r="AI77" s="8"/>
      <c r="AJ77" s="8"/>
      <c r="AK77" s="2"/>
      <c r="AL77" s="2"/>
      <c r="AM77" s="2"/>
      <c r="AN77" s="2"/>
    </row>
    <row r="78" spans="1:40" s="4" customFormat="1" x14ac:dyDescent="0.45">
      <c r="A78"/>
      <c r="B78"/>
      <c r="C78"/>
      <c r="D78"/>
      <c r="E78"/>
      <c r="F78"/>
      <c r="G78"/>
      <c r="H78"/>
      <c r="I78"/>
      <c r="J78"/>
      <c r="K78"/>
      <c r="L78"/>
      <c r="N78" s="1"/>
      <c r="O78" s="6"/>
      <c r="P78" s="6"/>
      <c r="Q78" s="6"/>
      <c r="R78" s="1"/>
      <c r="S78" s="6"/>
      <c r="T78" s="6"/>
      <c r="U78" s="6"/>
      <c r="V78" s="6"/>
      <c r="W78" s="1"/>
      <c r="X78" s="1"/>
      <c r="Y78" s="1"/>
      <c r="Z78" s="1"/>
      <c r="AA78" s="7"/>
      <c r="AB78" s="7"/>
      <c r="AC78" s="7"/>
      <c r="AD78" s="7"/>
      <c r="AE78" s="7"/>
      <c r="AF78" s="2"/>
      <c r="AG78" s="8"/>
      <c r="AH78" s="8"/>
      <c r="AI78" s="8"/>
      <c r="AJ78" s="8"/>
      <c r="AK78" s="2"/>
      <c r="AL78" s="2"/>
      <c r="AM78" s="2"/>
      <c r="AN78" s="2"/>
    </row>
    <row r="79" spans="1:40" s="4" customFormat="1" x14ac:dyDescent="0.45">
      <c r="A79"/>
      <c r="B79"/>
      <c r="C79"/>
      <c r="D79"/>
      <c r="E79"/>
      <c r="F79"/>
      <c r="G79"/>
      <c r="H79"/>
      <c r="I79"/>
      <c r="J79"/>
      <c r="K79"/>
      <c r="L79"/>
      <c r="N79" s="1"/>
      <c r="O79" s="6"/>
      <c r="P79" s="6"/>
      <c r="Q79" s="6"/>
      <c r="R79" s="1"/>
      <c r="S79" s="6"/>
      <c r="T79" s="6"/>
      <c r="U79" s="6"/>
      <c r="V79" s="6"/>
      <c r="W79" s="1"/>
      <c r="X79" s="1"/>
      <c r="Y79" s="1"/>
      <c r="Z79" s="1"/>
      <c r="AA79" s="7"/>
      <c r="AB79" s="7"/>
      <c r="AC79" s="7"/>
      <c r="AD79" s="7"/>
      <c r="AE79" s="7"/>
      <c r="AF79" s="2"/>
      <c r="AG79" s="8"/>
      <c r="AH79" s="8"/>
      <c r="AI79" s="8"/>
      <c r="AJ79" s="8"/>
      <c r="AK79" s="2"/>
      <c r="AL79" s="2"/>
      <c r="AM79" s="2"/>
      <c r="AN79" s="2"/>
    </row>
    <row r="80" spans="1:40" s="4" customFormat="1" x14ac:dyDescent="0.45">
      <c r="A80"/>
      <c r="B80"/>
      <c r="C80"/>
      <c r="D80"/>
      <c r="E80"/>
      <c r="F80"/>
      <c r="G80"/>
      <c r="H80"/>
      <c r="I80"/>
      <c r="J80"/>
      <c r="K80"/>
      <c r="L80"/>
      <c r="N80" s="1"/>
      <c r="O80" s="6"/>
      <c r="P80" s="6"/>
      <c r="Q80" s="6"/>
      <c r="R80" s="1"/>
      <c r="S80" s="6"/>
      <c r="T80" s="6"/>
      <c r="U80" s="6"/>
      <c r="V80" s="6"/>
      <c r="W80" s="1"/>
      <c r="X80" s="1"/>
      <c r="Y80" s="1"/>
      <c r="Z80" s="1"/>
      <c r="AA80" s="7"/>
      <c r="AB80" s="7"/>
      <c r="AC80" s="7"/>
      <c r="AD80" s="7"/>
      <c r="AE80" s="7"/>
      <c r="AF80" s="2"/>
      <c r="AG80" s="8"/>
      <c r="AH80" s="8"/>
      <c r="AI80" s="8"/>
      <c r="AJ80" s="8"/>
      <c r="AK80" s="2"/>
      <c r="AL80" s="2"/>
      <c r="AM80" s="2"/>
      <c r="AN80" s="2"/>
    </row>
    <row r="81" spans="1:40" s="4" customFormat="1" x14ac:dyDescent="0.45">
      <c r="A81"/>
      <c r="B81"/>
      <c r="C81"/>
      <c r="D81"/>
      <c r="E81"/>
      <c r="F81"/>
      <c r="G81"/>
      <c r="H81"/>
      <c r="I81"/>
      <c r="J81"/>
      <c r="K81"/>
      <c r="L81"/>
      <c r="N81" s="1"/>
      <c r="O81" s="6"/>
      <c r="P81" s="6"/>
      <c r="Q81" s="6"/>
      <c r="R81" s="1"/>
      <c r="S81" s="6"/>
      <c r="T81" s="6"/>
      <c r="U81" s="6"/>
      <c r="V81" s="6"/>
      <c r="W81" s="1"/>
      <c r="X81" s="1"/>
      <c r="Y81" s="1"/>
      <c r="Z81" s="1"/>
      <c r="AA81" s="7"/>
      <c r="AB81" s="7"/>
      <c r="AC81" s="7"/>
      <c r="AD81" s="7"/>
      <c r="AE81" s="7"/>
      <c r="AF81" s="2"/>
      <c r="AG81" s="8"/>
      <c r="AH81" s="8"/>
      <c r="AI81" s="8"/>
      <c r="AJ81" s="8"/>
      <c r="AK81" s="2"/>
      <c r="AL81" s="2"/>
      <c r="AM81" s="2"/>
      <c r="AN81" s="2"/>
    </row>
    <row r="82" spans="1:40" s="4" customFormat="1" x14ac:dyDescent="0.45">
      <c r="A82"/>
      <c r="B82"/>
      <c r="C82"/>
      <c r="D82"/>
      <c r="E82"/>
      <c r="F82"/>
      <c r="G82"/>
      <c r="H82"/>
      <c r="I82"/>
      <c r="J82"/>
      <c r="K82"/>
      <c r="L82"/>
      <c r="N82" s="1"/>
      <c r="O82" s="6"/>
      <c r="P82" s="6"/>
      <c r="Q82" s="6"/>
      <c r="R82" s="1"/>
      <c r="S82" s="6"/>
      <c r="T82" s="6"/>
      <c r="U82" s="6"/>
      <c r="V82" s="6"/>
      <c r="W82" s="1"/>
      <c r="X82" s="1"/>
      <c r="Y82" s="1"/>
      <c r="Z82" s="1"/>
      <c r="AA82" s="7"/>
      <c r="AB82" s="7"/>
      <c r="AC82" s="7"/>
      <c r="AD82" s="7"/>
      <c r="AE82" s="7"/>
      <c r="AF82" s="2"/>
      <c r="AG82" s="8"/>
      <c r="AH82" s="8"/>
      <c r="AI82" s="8"/>
      <c r="AJ82" s="8"/>
      <c r="AK82" s="2"/>
      <c r="AL82" s="2"/>
      <c r="AM82" s="2"/>
      <c r="AN82" s="2"/>
    </row>
    <row r="83" spans="1:40" s="4" customFormat="1" x14ac:dyDescent="0.45">
      <c r="A83"/>
      <c r="B83"/>
      <c r="C83"/>
      <c r="D83"/>
      <c r="E83"/>
      <c r="F83"/>
      <c r="G83"/>
      <c r="H83"/>
      <c r="I83"/>
      <c r="J83"/>
      <c r="K83"/>
      <c r="L83"/>
      <c r="N83" s="1"/>
      <c r="O83" s="6"/>
      <c r="P83" s="6"/>
      <c r="Q83" s="6"/>
      <c r="R83" s="1"/>
      <c r="S83" s="6"/>
      <c r="T83" s="6"/>
      <c r="U83" s="6"/>
      <c r="V83" s="6"/>
      <c r="W83" s="1"/>
      <c r="X83" s="1"/>
      <c r="Y83" s="1"/>
      <c r="Z83" s="1"/>
      <c r="AA83" s="7"/>
      <c r="AB83" s="7"/>
      <c r="AC83" s="7"/>
      <c r="AD83" s="7"/>
      <c r="AE83" s="7"/>
      <c r="AF83" s="2"/>
      <c r="AG83" s="8"/>
      <c r="AH83" s="8"/>
      <c r="AI83" s="8"/>
      <c r="AJ83" s="8"/>
      <c r="AK83" s="2"/>
      <c r="AL83" s="2"/>
      <c r="AM83" s="2"/>
      <c r="AN83" s="2"/>
    </row>
    <row r="84" spans="1:40" s="4" customFormat="1" x14ac:dyDescent="0.45">
      <c r="A84"/>
      <c r="B84"/>
      <c r="C84"/>
      <c r="D84"/>
      <c r="E84"/>
      <c r="F84"/>
      <c r="G84"/>
      <c r="H84"/>
      <c r="I84"/>
      <c r="J84"/>
      <c r="K84"/>
      <c r="L84"/>
      <c r="N84" s="1"/>
      <c r="O84" s="6"/>
      <c r="P84" s="6"/>
      <c r="Q84" s="6"/>
      <c r="R84" s="1"/>
      <c r="S84" s="6"/>
      <c r="T84" s="6"/>
      <c r="U84" s="6"/>
      <c r="V84" s="6"/>
      <c r="W84" s="1"/>
      <c r="X84" s="1"/>
      <c r="Y84" s="1"/>
      <c r="Z84" s="1"/>
      <c r="AA84" s="7"/>
      <c r="AB84" s="7"/>
      <c r="AC84" s="7"/>
      <c r="AD84" s="7"/>
      <c r="AE84" s="7"/>
      <c r="AF84" s="2"/>
      <c r="AG84" s="8"/>
      <c r="AH84" s="8"/>
      <c r="AI84" s="8"/>
      <c r="AJ84" s="8"/>
      <c r="AK84" s="2"/>
      <c r="AL84" s="2"/>
      <c r="AM84" s="2"/>
      <c r="AN84" s="2"/>
    </row>
    <row r="85" spans="1:40" s="4" customFormat="1" x14ac:dyDescent="0.45">
      <c r="A85"/>
      <c r="B85"/>
      <c r="C85"/>
      <c r="D85"/>
      <c r="E85"/>
      <c r="F85"/>
      <c r="G85"/>
      <c r="H85"/>
      <c r="I85"/>
      <c r="J85"/>
      <c r="K85"/>
      <c r="L85"/>
      <c r="N85" s="1"/>
      <c r="O85" s="6"/>
      <c r="P85" s="6"/>
      <c r="Q85" s="6"/>
      <c r="R85" s="1"/>
      <c r="S85" s="6"/>
      <c r="T85" s="6"/>
      <c r="U85" s="6"/>
      <c r="V85" s="6"/>
      <c r="W85" s="1"/>
      <c r="X85" s="1"/>
      <c r="Y85" s="1"/>
      <c r="Z85" s="1"/>
      <c r="AA85" s="7"/>
      <c r="AB85" s="7"/>
      <c r="AC85" s="7"/>
      <c r="AD85" s="7"/>
      <c r="AE85" s="7"/>
      <c r="AF85" s="2"/>
      <c r="AG85" s="8"/>
      <c r="AH85" s="8"/>
      <c r="AI85" s="8"/>
      <c r="AJ85" s="8"/>
      <c r="AK85" s="2"/>
      <c r="AL85" s="2"/>
      <c r="AM85" s="2"/>
      <c r="AN85" s="2"/>
    </row>
    <row r="86" spans="1:40" s="4" customFormat="1" x14ac:dyDescent="0.45">
      <c r="A86"/>
      <c r="B86"/>
      <c r="C86"/>
      <c r="D86"/>
      <c r="E86"/>
      <c r="F86"/>
      <c r="G86"/>
      <c r="H86"/>
      <c r="I86"/>
      <c r="J86"/>
      <c r="K86"/>
      <c r="L86"/>
      <c r="N86" s="1"/>
      <c r="O86" s="6"/>
      <c r="P86" s="6"/>
      <c r="Q86" s="6"/>
      <c r="R86" s="1"/>
      <c r="S86" s="6"/>
      <c r="T86" s="6"/>
      <c r="U86" s="6"/>
      <c r="V86" s="6"/>
      <c r="W86" s="1"/>
      <c r="X86" s="1"/>
      <c r="Y86" s="1"/>
      <c r="Z86" s="1"/>
      <c r="AA86" s="7"/>
      <c r="AB86" s="7"/>
      <c r="AC86" s="7"/>
      <c r="AD86" s="7"/>
      <c r="AE86" s="7"/>
      <c r="AF86" s="2"/>
      <c r="AG86" s="8"/>
      <c r="AH86" s="8"/>
      <c r="AI86" s="8"/>
      <c r="AJ86" s="8"/>
      <c r="AK86" s="2"/>
      <c r="AL86" s="2"/>
      <c r="AM86" s="2"/>
      <c r="AN86" s="2"/>
    </row>
    <row r="87" spans="1:40" s="4" customFormat="1" x14ac:dyDescent="0.45">
      <c r="A87"/>
      <c r="B87"/>
      <c r="C87"/>
      <c r="D87"/>
      <c r="E87"/>
      <c r="F87"/>
      <c r="G87"/>
      <c r="H87"/>
      <c r="I87"/>
      <c r="J87"/>
      <c r="K87"/>
      <c r="L87"/>
      <c r="N87" s="1"/>
      <c r="O87" s="6"/>
      <c r="P87" s="6"/>
      <c r="Q87" s="6"/>
      <c r="R87" s="1"/>
      <c r="S87" s="6"/>
      <c r="T87" s="6"/>
      <c r="U87" s="6"/>
      <c r="V87" s="6"/>
      <c r="W87" s="1"/>
      <c r="X87" s="1"/>
      <c r="Y87" s="1"/>
      <c r="Z87" s="1"/>
      <c r="AA87" s="7"/>
      <c r="AB87" s="7"/>
      <c r="AC87" s="7"/>
      <c r="AD87" s="7"/>
      <c r="AE87" s="7"/>
      <c r="AF87" s="2"/>
      <c r="AG87" s="8"/>
      <c r="AH87" s="8"/>
      <c r="AI87" s="8"/>
      <c r="AJ87" s="8"/>
      <c r="AK87" s="2"/>
      <c r="AL87" s="2"/>
      <c r="AM87" s="2"/>
      <c r="AN87" s="2"/>
    </row>
    <row r="88" spans="1:40" s="4" customFormat="1" x14ac:dyDescent="0.45">
      <c r="A88"/>
      <c r="B88"/>
      <c r="C88"/>
      <c r="D88"/>
      <c r="E88"/>
      <c r="F88"/>
      <c r="G88"/>
      <c r="H88"/>
      <c r="I88"/>
      <c r="J88"/>
      <c r="K88"/>
      <c r="L88"/>
      <c r="N88" s="1"/>
      <c r="O88" s="6"/>
      <c r="P88" s="6"/>
      <c r="Q88" s="6"/>
      <c r="R88" s="1"/>
      <c r="S88" s="6"/>
      <c r="T88" s="6"/>
      <c r="U88" s="6"/>
      <c r="V88" s="6"/>
      <c r="W88" s="1"/>
      <c r="X88" s="1"/>
      <c r="Y88" s="1"/>
      <c r="Z88" s="1"/>
      <c r="AA88" s="7"/>
      <c r="AB88" s="7"/>
      <c r="AC88" s="7"/>
      <c r="AD88" s="7"/>
      <c r="AE88" s="7"/>
      <c r="AF88" s="2"/>
      <c r="AG88" s="8"/>
      <c r="AH88" s="8"/>
      <c r="AI88" s="8"/>
      <c r="AJ88" s="8"/>
      <c r="AK88" s="2"/>
      <c r="AL88" s="2"/>
      <c r="AM88" s="2"/>
      <c r="AN88" s="2"/>
    </row>
    <row r="89" spans="1:40" s="4" customFormat="1" x14ac:dyDescent="0.45">
      <c r="A89"/>
      <c r="B89"/>
      <c r="C89"/>
      <c r="D89"/>
      <c r="E89"/>
      <c r="F89"/>
      <c r="G89"/>
      <c r="H89"/>
      <c r="I89"/>
      <c r="J89"/>
      <c r="K89"/>
      <c r="L89"/>
      <c r="N89" s="1"/>
      <c r="O89" s="6"/>
      <c r="P89" s="6"/>
      <c r="Q89" s="6"/>
      <c r="R89" s="1"/>
      <c r="S89" s="6"/>
      <c r="T89" s="6"/>
      <c r="U89" s="6"/>
      <c r="V89" s="6"/>
      <c r="W89" s="1"/>
      <c r="X89" s="1"/>
      <c r="Y89" s="1"/>
      <c r="Z89" s="1"/>
      <c r="AA89" s="7"/>
      <c r="AB89" s="7"/>
      <c r="AC89" s="7"/>
      <c r="AD89" s="7"/>
      <c r="AE89" s="7"/>
      <c r="AF89" s="2"/>
      <c r="AG89" s="8"/>
      <c r="AH89" s="8"/>
      <c r="AI89" s="8"/>
      <c r="AJ89" s="8"/>
      <c r="AK89" s="2"/>
      <c r="AL89" s="2"/>
      <c r="AM89" s="2"/>
      <c r="AN89" s="2"/>
    </row>
    <row r="90" spans="1:40" s="4" customFormat="1" x14ac:dyDescent="0.45">
      <c r="A90"/>
      <c r="B90"/>
      <c r="C90"/>
      <c r="D90"/>
      <c r="E90"/>
      <c r="F90"/>
      <c r="G90"/>
      <c r="H90"/>
      <c r="I90"/>
      <c r="J90"/>
      <c r="K90"/>
      <c r="L90"/>
      <c r="N90" s="1"/>
      <c r="O90" s="6"/>
      <c r="P90" s="6"/>
      <c r="Q90" s="6"/>
      <c r="R90" s="1"/>
      <c r="S90" s="6"/>
      <c r="T90" s="6"/>
      <c r="U90" s="6"/>
      <c r="V90" s="6"/>
      <c r="W90" s="1"/>
      <c r="X90" s="1"/>
      <c r="Y90" s="1"/>
      <c r="Z90" s="1"/>
      <c r="AA90" s="7"/>
      <c r="AB90" s="7"/>
      <c r="AC90" s="7"/>
      <c r="AD90" s="7"/>
      <c r="AE90" s="7"/>
      <c r="AF90" s="2"/>
      <c r="AG90" s="8"/>
      <c r="AH90" s="8"/>
      <c r="AI90" s="8"/>
      <c r="AJ90" s="8"/>
      <c r="AK90" s="2"/>
      <c r="AL90" s="2"/>
      <c r="AM90" s="2"/>
      <c r="AN90" s="2"/>
    </row>
    <row r="91" spans="1:40" s="4" customFormat="1" x14ac:dyDescent="0.45">
      <c r="A91"/>
      <c r="B91"/>
      <c r="C91"/>
      <c r="D91"/>
      <c r="E91"/>
      <c r="F91"/>
      <c r="G91"/>
      <c r="H91"/>
      <c r="I91"/>
      <c r="J91"/>
      <c r="K91"/>
      <c r="L91"/>
      <c r="N91" s="1"/>
      <c r="O91" s="6"/>
      <c r="P91" s="6"/>
      <c r="Q91" s="6"/>
      <c r="R91" s="1"/>
      <c r="S91" s="6"/>
      <c r="T91" s="6"/>
      <c r="U91" s="6"/>
      <c r="V91" s="6"/>
      <c r="W91" s="1"/>
      <c r="X91" s="1"/>
      <c r="Y91" s="1"/>
      <c r="Z91" s="1"/>
      <c r="AA91" s="7"/>
      <c r="AB91" s="7"/>
      <c r="AC91" s="7"/>
      <c r="AD91" s="7"/>
      <c r="AE91" s="7"/>
      <c r="AF91" s="2"/>
      <c r="AG91" s="8"/>
      <c r="AH91" s="8"/>
      <c r="AI91" s="8"/>
      <c r="AJ91" s="8"/>
      <c r="AK91" s="2"/>
      <c r="AL91" s="2"/>
      <c r="AM91" s="2"/>
      <c r="AN91" s="2"/>
    </row>
    <row r="92" spans="1:40" s="4" customFormat="1" x14ac:dyDescent="0.45">
      <c r="A92"/>
      <c r="B92"/>
      <c r="C92"/>
      <c r="D92"/>
      <c r="E92"/>
      <c r="F92"/>
      <c r="G92"/>
      <c r="H92"/>
      <c r="I92"/>
      <c r="J92"/>
      <c r="K92"/>
      <c r="L92"/>
      <c r="N92" s="1"/>
      <c r="O92" s="6"/>
      <c r="P92" s="6"/>
      <c r="Q92" s="6"/>
      <c r="R92" s="1"/>
      <c r="S92" s="6"/>
      <c r="T92" s="6"/>
      <c r="U92" s="6"/>
      <c r="V92" s="6"/>
      <c r="W92" s="1"/>
      <c r="X92" s="1"/>
      <c r="Y92" s="1"/>
      <c r="Z92" s="1"/>
      <c r="AA92" s="7"/>
      <c r="AB92" s="7"/>
      <c r="AC92" s="7"/>
      <c r="AD92" s="7"/>
      <c r="AE92" s="7"/>
      <c r="AF92" s="2"/>
      <c r="AG92" s="8"/>
      <c r="AH92" s="8"/>
      <c r="AI92" s="8"/>
      <c r="AJ92" s="8"/>
      <c r="AK92" s="2"/>
      <c r="AL92" s="2"/>
      <c r="AM92" s="2"/>
      <c r="AN92" s="2"/>
    </row>
    <row r="93" spans="1:40" s="4" customFormat="1" x14ac:dyDescent="0.45">
      <c r="A93"/>
      <c r="B93"/>
      <c r="C93"/>
      <c r="D93"/>
      <c r="E93"/>
      <c r="F93"/>
      <c r="G93"/>
      <c r="H93"/>
      <c r="I93"/>
      <c r="J93"/>
      <c r="K93"/>
      <c r="L93"/>
      <c r="N93" s="1"/>
      <c r="O93" s="6"/>
      <c r="P93" s="6"/>
      <c r="Q93" s="6"/>
      <c r="R93" s="1"/>
      <c r="S93" s="6"/>
      <c r="T93" s="6"/>
      <c r="U93" s="6"/>
      <c r="V93" s="6"/>
      <c r="W93" s="1"/>
      <c r="X93" s="1"/>
      <c r="Y93" s="1"/>
      <c r="Z93" s="1"/>
      <c r="AA93" s="7"/>
      <c r="AB93" s="7"/>
      <c r="AC93" s="7"/>
      <c r="AD93" s="7"/>
      <c r="AE93" s="7"/>
      <c r="AF93" s="2"/>
      <c r="AG93" s="8"/>
      <c r="AH93" s="8"/>
      <c r="AI93" s="8"/>
      <c r="AJ93" s="8"/>
      <c r="AK93" s="2"/>
      <c r="AL93" s="2"/>
      <c r="AM93" s="2"/>
      <c r="AN93" s="2"/>
    </row>
    <row r="94" spans="1:40" s="4" customFormat="1" x14ac:dyDescent="0.45">
      <c r="A94"/>
      <c r="B94"/>
      <c r="C94"/>
      <c r="D94"/>
      <c r="E94"/>
      <c r="F94"/>
      <c r="G94"/>
      <c r="H94"/>
      <c r="I94"/>
      <c r="J94"/>
      <c r="K94"/>
      <c r="L94"/>
      <c r="N94" s="1"/>
      <c r="O94" s="6"/>
      <c r="P94" s="6"/>
      <c r="Q94" s="6"/>
      <c r="R94" s="1"/>
      <c r="S94" s="6"/>
      <c r="T94" s="6"/>
      <c r="U94" s="6"/>
      <c r="V94" s="6"/>
      <c r="W94" s="1"/>
      <c r="X94" s="1"/>
      <c r="Y94" s="1"/>
      <c r="Z94" s="1"/>
      <c r="AA94" s="7"/>
      <c r="AB94" s="7"/>
      <c r="AC94" s="7"/>
      <c r="AD94" s="7"/>
      <c r="AE94" s="7"/>
      <c r="AF94" s="2"/>
      <c r="AG94" s="8"/>
      <c r="AH94" s="8"/>
      <c r="AI94" s="8"/>
      <c r="AJ94" s="8"/>
      <c r="AK94" s="2"/>
      <c r="AL94" s="2"/>
      <c r="AM94" s="2"/>
      <c r="AN94" s="2"/>
    </row>
    <row r="95" spans="1:40" s="4" customFormat="1" x14ac:dyDescent="0.45">
      <c r="A95"/>
      <c r="B95"/>
      <c r="C95"/>
      <c r="D95"/>
      <c r="E95"/>
      <c r="F95"/>
      <c r="G95"/>
      <c r="H95"/>
      <c r="I95"/>
      <c r="J95"/>
      <c r="K95"/>
      <c r="L95"/>
      <c r="N95" s="1"/>
      <c r="O95" s="6"/>
      <c r="P95" s="6"/>
      <c r="Q95" s="6"/>
      <c r="R95" s="1"/>
      <c r="S95" s="6"/>
      <c r="T95" s="6"/>
      <c r="U95" s="6"/>
      <c r="V95" s="6"/>
      <c r="W95" s="1"/>
      <c r="X95" s="1"/>
      <c r="Y95" s="1"/>
      <c r="Z95" s="1"/>
      <c r="AA95" s="7"/>
      <c r="AB95" s="7"/>
      <c r="AC95" s="7"/>
      <c r="AD95" s="7"/>
      <c r="AE95" s="7"/>
      <c r="AF95" s="2"/>
      <c r="AG95" s="8"/>
      <c r="AH95" s="8"/>
      <c r="AI95" s="8"/>
      <c r="AJ95" s="8"/>
      <c r="AK95" s="2"/>
      <c r="AL95" s="2"/>
      <c r="AM95" s="2"/>
      <c r="AN95" s="2"/>
    </row>
    <row r="96" spans="1:40" s="4" customFormat="1" x14ac:dyDescent="0.45">
      <c r="A96"/>
      <c r="B96"/>
      <c r="C96"/>
      <c r="D96"/>
      <c r="E96"/>
      <c r="F96"/>
      <c r="G96"/>
      <c r="H96"/>
      <c r="I96"/>
      <c r="J96"/>
      <c r="K96"/>
      <c r="L96"/>
      <c r="N96" s="1"/>
      <c r="O96" s="6"/>
      <c r="P96" s="6"/>
      <c r="Q96" s="6"/>
      <c r="R96" s="1"/>
      <c r="S96" s="6"/>
      <c r="T96" s="6"/>
      <c r="U96" s="6"/>
      <c r="V96" s="6"/>
      <c r="W96" s="1"/>
      <c r="X96" s="1"/>
      <c r="Y96" s="1"/>
      <c r="Z96" s="1"/>
      <c r="AA96" s="7"/>
      <c r="AB96" s="7"/>
      <c r="AC96" s="7"/>
      <c r="AD96" s="7"/>
      <c r="AE96" s="7"/>
      <c r="AF96" s="2"/>
      <c r="AG96" s="8"/>
      <c r="AH96" s="8"/>
      <c r="AI96" s="8"/>
      <c r="AJ96" s="8"/>
      <c r="AK96" s="2"/>
      <c r="AL96" s="2"/>
      <c r="AM96" s="2"/>
      <c r="AN96" s="2"/>
    </row>
    <row r="97" spans="1:40" s="4" customFormat="1" x14ac:dyDescent="0.45">
      <c r="A97"/>
      <c r="B97"/>
      <c r="C97"/>
      <c r="D97"/>
      <c r="E97"/>
      <c r="F97"/>
      <c r="G97"/>
      <c r="H97"/>
      <c r="I97"/>
      <c r="J97"/>
      <c r="K97"/>
      <c r="L97"/>
      <c r="N97" s="1"/>
      <c r="O97" s="6"/>
      <c r="P97" s="6"/>
      <c r="Q97" s="6"/>
      <c r="R97" s="1"/>
      <c r="S97" s="6"/>
      <c r="T97" s="6"/>
      <c r="U97" s="6"/>
      <c r="V97" s="6"/>
      <c r="W97" s="1"/>
      <c r="X97" s="1"/>
      <c r="Y97" s="1"/>
      <c r="Z97" s="1"/>
      <c r="AA97" s="7"/>
      <c r="AB97" s="7"/>
      <c r="AC97" s="7"/>
      <c r="AD97" s="7"/>
      <c r="AE97" s="7"/>
      <c r="AF97" s="2"/>
      <c r="AG97" s="8"/>
      <c r="AH97" s="8"/>
      <c r="AI97" s="8"/>
      <c r="AJ97" s="8"/>
      <c r="AK97" s="2"/>
      <c r="AL97" s="2"/>
      <c r="AM97" s="2"/>
      <c r="AN97" s="2"/>
    </row>
    <row r="98" spans="1:40" s="4" customFormat="1" x14ac:dyDescent="0.45">
      <c r="A98"/>
      <c r="B98"/>
      <c r="C98"/>
      <c r="D98"/>
      <c r="E98"/>
      <c r="F98"/>
      <c r="G98"/>
      <c r="H98"/>
      <c r="I98"/>
      <c r="J98"/>
      <c r="K98"/>
      <c r="L98"/>
      <c r="N98" s="1"/>
      <c r="O98" s="6"/>
      <c r="P98" s="6"/>
      <c r="Q98" s="6"/>
      <c r="R98" s="1"/>
      <c r="S98" s="6"/>
      <c r="T98" s="6"/>
      <c r="U98" s="6"/>
      <c r="V98" s="6"/>
      <c r="W98" s="1"/>
      <c r="X98" s="1"/>
      <c r="Y98" s="1"/>
      <c r="Z98" s="1"/>
      <c r="AA98" s="7"/>
      <c r="AB98" s="7"/>
      <c r="AC98" s="7"/>
      <c r="AD98" s="7"/>
      <c r="AE98" s="7"/>
      <c r="AF98" s="2"/>
      <c r="AG98" s="8"/>
      <c r="AH98" s="8"/>
      <c r="AI98" s="8"/>
      <c r="AJ98" s="8"/>
      <c r="AK98" s="2"/>
      <c r="AL98" s="2"/>
      <c r="AM98" s="2"/>
      <c r="AN98" s="2"/>
    </row>
    <row r="99" spans="1:40" x14ac:dyDescent="0.45">
      <c r="A99"/>
      <c r="B99"/>
      <c r="C99"/>
      <c r="D99"/>
      <c r="E99"/>
      <c r="F99"/>
      <c r="G99"/>
      <c r="H99"/>
      <c r="I99"/>
      <c r="J99"/>
      <c r="K99"/>
      <c r="L99"/>
    </row>
    <row r="100" spans="1:40" x14ac:dyDescent="0.45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40" x14ac:dyDescent="0.45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40" x14ac:dyDescent="0.45">
      <c r="A102"/>
      <c r="B102"/>
      <c r="C102"/>
      <c r="D102"/>
      <c r="E102"/>
      <c r="F102"/>
      <c r="G102"/>
      <c r="H102"/>
      <c r="I102"/>
      <c r="J102"/>
      <c r="K102"/>
      <c r="L102"/>
    </row>
  </sheetData>
  <sheetProtection algorithmName="SHA-512" hashValue="FZEj78zDjCQEpnvKOlFOKyo81Xt2+k0bwQaUTLkid1XDDnM6o3eQTIMdVE40U7hFCYp9a5Twj1/WMnlLQUATnQ==" saltValue="X/081zj5Hl3Bb7XtkM9rYw==" spinCount="100000" sheet="1" objects="1" scenarios="1"/>
  <mergeCells count="12">
    <mergeCell ref="Z12:AK14"/>
    <mergeCell ref="E16:F16"/>
    <mergeCell ref="H16:M16"/>
    <mergeCell ref="O16:Q16"/>
    <mergeCell ref="S16:V16"/>
    <mergeCell ref="AA16:AE16"/>
    <mergeCell ref="AG16:AK16"/>
    <mergeCell ref="C22:D22"/>
    <mergeCell ref="C26:D26"/>
    <mergeCell ref="C35:I35"/>
    <mergeCell ref="O36:Q36"/>
    <mergeCell ref="O45:Q45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pagina breedte." xr:uid="{ED2C0315-420C-4240-8357-185B2DBBBD14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omvang." xr:uid="{36ECC1F2-F445-4DD8-BC06-4AAC483AC755}">
          <x14:formula1>
            <xm:f>Blad2!$C$1:$C$5</xm:f>
          </x14:formula1>
          <xm:sqref>D9</xm:sqref>
        </x14:dataValidation>
        <x14:dataValidation type="list" allowBlank="1" showInputMessage="1" showErrorMessage="1" prompt="Selecteer een druktechniek." xr:uid="{8E598721-6A56-4AF9-BCAA-9049238871C3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B2906C08-6559-483A-BBFC-02BBE09B5114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A30E29AA-BEE1-4F3A-9D9A-20A9CCC87DAD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9FFB-6970-43FA-9BA7-430877072776}">
  <dimension ref="A1:AN95"/>
  <sheetViews>
    <sheetView showGridLines="0" topLeftCell="A10" zoomScale="90" zoomScaleNormal="90" workbookViewId="0">
      <selection activeCell="F26" sqref="F26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127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115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51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116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71900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338" t="s">
        <v>113</v>
      </c>
      <c r="E9" s="444"/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49" t="str">
        <f>D6</f>
        <v>202 mm</v>
      </c>
      <c r="E10" s="444"/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49" t="s">
        <v>78</v>
      </c>
      <c r="E11" s="444"/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117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TELEVIZIER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118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D8*D5</f>
        <v>3666900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58" t="s">
        <v>81</v>
      </c>
      <c r="E15" s="444"/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64"/>
      <c r="AA16" s="610" t="s">
        <v>16</v>
      </c>
      <c r="AB16" s="611"/>
      <c r="AC16" s="611"/>
      <c r="AD16" s="611"/>
      <c r="AE16" s="612"/>
      <c r="AF16" s="208"/>
      <c r="AG16" s="613" t="s">
        <v>17</v>
      </c>
      <c r="AH16" s="614"/>
      <c r="AI16" s="614"/>
      <c r="AJ16" s="614"/>
      <c r="AK16" s="611"/>
      <c r="AL16" s="65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107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107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108</v>
      </c>
      <c r="D20" s="445">
        <f>IF(AND($D$15="Offline",$D$23&gt;0),$D$23,0)+D24+$D$25</f>
        <v>51</v>
      </c>
      <c r="E20" s="228" t="str">
        <f>IF(D20&gt;0,$D$10,0)</f>
        <v>202 mm</v>
      </c>
      <c r="F20" s="289" t="s">
        <v>116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294">
        <v>0</v>
      </c>
      <c r="V20" s="297">
        <v>1</v>
      </c>
      <c r="W20" s="22"/>
      <c r="X20" s="18"/>
      <c r="Y20" s="274"/>
      <c r="Z20" s="472" t="s">
        <v>108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339"/>
      <c r="Q21" s="340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x14ac:dyDescent="0.45">
      <c r="B22" s="18"/>
      <c r="C22" s="609" t="s">
        <v>119</v>
      </c>
      <c r="D22" s="591"/>
      <c r="E22" s="282" t="s">
        <v>54</v>
      </c>
      <c r="F22" s="192" t="s">
        <v>55</v>
      </c>
      <c r="G22" s="283"/>
      <c r="H22" s="178" t="s">
        <v>2</v>
      </c>
      <c r="I22" s="179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80" t="s">
        <v>36</v>
      </c>
      <c r="P22" s="251" t="s">
        <v>37</v>
      </c>
      <c r="Q22" s="341" t="s">
        <v>37</v>
      </c>
      <c r="R22" s="283"/>
      <c r="S22" s="180" t="s">
        <v>36</v>
      </c>
      <c r="T22" s="183" t="s">
        <v>37</v>
      </c>
      <c r="U22" s="181"/>
      <c r="V22" s="184" t="s">
        <v>40</v>
      </c>
      <c r="W22" s="22"/>
      <c r="X22" s="18"/>
      <c r="Y22" s="274"/>
      <c r="Z22" s="475" t="s">
        <v>109</v>
      </c>
      <c r="AA22" s="381"/>
      <c r="AB22" s="382"/>
      <c r="AC22" s="382"/>
      <c r="AD22" s="382"/>
      <c r="AE22" s="383"/>
      <c r="AF22" s="438"/>
      <c r="AG22" s="384"/>
      <c r="AH22" s="382"/>
      <c r="AI22" s="382"/>
      <c r="AJ22" s="382"/>
      <c r="AK22" s="385"/>
      <c r="AL22" s="433"/>
      <c r="AM22" s="275"/>
      <c r="AN22" s="27"/>
    </row>
    <row r="23" spans="2:40" ht="15" customHeight="1" x14ac:dyDescent="0.45">
      <c r="B23" s="18"/>
      <c r="C23" s="84" t="s">
        <v>110</v>
      </c>
      <c r="D23" s="445">
        <f>IF($D$9="96 p. binnenwerk + 4 p. omslag",IF($D$15="Offline",49,0),0)</f>
        <v>49</v>
      </c>
      <c r="E23" s="228" t="str">
        <f t="shared" ref="E23:E25" si="1">IF(D23&gt;0,$D$10,0)</f>
        <v>202 mm</v>
      </c>
      <c r="F23" s="289" t="s">
        <v>116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294">
        <v>0</v>
      </c>
      <c r="V23" s="303">
        <v>1</v>
      </c>
      <c r="W23" s="222">
        <f t="shared" ref="W23:W25" si="2">IF(D23&gt;0,1,0)+V23</f>
        <v>2</v>
      </c>
      <c r="X23" s="18"/>
      <c r="Y23" s="274"/>
      <c r="Z23" s="474" t="s">
        <v>110</v>
      </c>
      <c r="AA23" s="377">
        <f t="shared" ref="AA23:AA25" si="3">$O23*$D23</f>
        <v>0</v>
      </c>
      <c r="AB23" s="386">
        <f>$AA23*$M23/1000</f>
        <v>0</v>
      </c>
      <c r="AC23" s="386">
        <f t="shared" ref="AC23:AC25" si="4">$P23*$D23</f>
        <v>0</v>
      </c>
      <c r="AD23" s="386">
        <f>VLOOKUP($W23,$C$29:$P$35,$P$27,FALSE)*$D23</f>
        <v>0</v>
      </c>
      <c r="AE23" s="387">
        <f t="shared" ref="AE23:AE25" si="5">SUM(AB23:AD23)</f>
        <v>0</v>
      </c>
      <c r="AF23" s="438"/>
      <c r="AG23" s="377">
        <f>$S23*$D23*($D$8/10000)</f>
        <v>0</v>
      </c>
      <c r="AH23" s="386">
        <f t="shared" ref="AH23:AH25" si="6">(D23*T23)*($D$8/10000)</f>
        <v>0</v>
      </c>
      <c r="AI23" s="386">
        <f>($D23*$U23)*$D$8/10000</f>
        <v>0</v>
      </c>
      <c r="AJ23" s="386">
        <f>VLOOKUP($W23,$C$29:$U$35,$U$27,FALSE)*($D$8/10000)*$D23</f>
        <v>0</v>
      </c>
      <c r="AK23" s="380">
        <f t="shared" ref="AK23:AK25" si="7">SUM(AH23:AJ23)</f>
        <v>0</v>
      </c>
      <c r="AL23" s="433">
        <f>AE23+AK23</f>
        <v>0</v>
      </c>
      <c r="AM23" s="275"/>
      <c r="AN23" s="27"/>
    </row>
    <row r="24" spans="2:40" s="90" customFormat="1" ht="15" customHeight="1" x14ac:dyDescent="0.45">
      <c r="B24" s="18"/>
      <c r="C24" s="91" t="s">
        <v>120</v>
      </c>
      <c r="D24" s="446">
        <f>IF(D23&gt;0,1,0)</f>
        <v>1</v>
      </c>
      <c r="E24" s="228" t="str">
        <f t="shared" si="1"/>
        <v>202 mm</v>
      </c>
      <c r="F24" s="289" t="s">
        <v>116</v>
      </c>
      <c r="G24" s="208"/>
      <c r="H24" s="301">
        <v>0</v>
      </c>
      <c r="I24" s="292">
        <v>0</v>
      </c>
      <c r="J24" s="89" t="s">
        <v>38</v>
      </c>
      <c r="K24" s="89" t="s">
        <v>38</v>
      </c>
      <c r="L24" s="88"/>
      <c r="M24" s="83">
        <v>555</v>
      </c>
      <c r="N24" s="208"/>
      <c r="O24" s="293">
        <v>0</v>
      </c>
      <c r="P24" s="294">
        <v>0</v>
      </c>
      <c r="Q24" s="295">
        <f t="shared" ref="Q24:Q25" si="8">O24*M24/1000</f>
        <v>0</v>
      </c>
      <c r="R24" s="208"/>
      <c r="S24" s="293">
        <v>0</v>
      </c>
      <c r="T24" s="296">
        <f t="shared" ref="T24:T25" si="9">S24*M24/1000</f>
        <v>0</v>
      </c>
      <c r="U24" s="294">
        <v>0</v>
      </c>
      <c r="V24" s="303">
        <v>1</v>
      </c>
      <c r="W24" s="222">
        <f t="shared" si="2"/>
        <v>2</v>
      </c>
      <c r="X24" s="18"/>
      <c r="Y24" s="274"/>
      <c r="Z24" s="477" t="s">
        <v>120</v>
      </c>
      <c r="AA24" s="377">
        <f t="shared" si="3"/>
        <v>0</v>
      </c>
      <c r="AB24" s="386">
        <f t="shared" ref="AB24:AB25" si="10">$AA24*$M24/1000</f>
        <v>0</v>
      </c>
      <c r="AC24" s="386">
        <f t="shared" si="4"/>
        <v>0</v>
      </c>
      <c r="AD24" s="386">
        <f>VLOOKUP($W24,$C$29:$P$35,$P$27,FALSE)*$D24</f>
        <v>0</v>
      </c>
      <c r="AE24" s="387">
        <f t="shared" si="5"/>
        <v>0</v>
      </c>
      <c r="AF24" s="438"/>
      <c r="AG24" s="377">
        <f t="shared" ref="AG24:AG25" si="11">$S24*$D24*($D$8/10000)</f>
        <v>0</v>
      </c>
      <c r="AH24" s="386">
        <f t="shared" si="6"/>
        <v>0</v>
      </c>
      <c r="AI24" s="386">
        <f t="shared" ref="AI24:AI25" si="12">($D24*$U24)*$D$8/10000</f>
        <v>0</v>
      </c>
      <c r="AJ24" s="386">
        <f>VLOOKUP($W24,$C$29:$U$35,$U$27,FALSE)*($D$8/10000)*$D24</f>
        <v>0</v>
      </c>
      <c r="AK24" s="380">
        <f t="shared" si="7"/>
        <v>0</v>
      </c>
      <c r="AL24" s="433">
        <f>AE24+AK24</f>
        <v>0</v>
      </c>
      <c r="AM24" s="304"/>
      <c r="AN24" s="95"/>
    </row>
    <row r="25" spans="2:40" s="90" customFormat="1" ht="15" customHeight="1" thickBot="1" x14ac:dyDescent="0.5">
      <c r="B25" s="18"/>
      <c r="C25" s="96" t="s">
        <v>121</v>
      </c>
      <c r="D25" s="447">
        <f>IF(D24&gt;0,1,0)</f>
        <v>1</v>
      </c>
      <c r="E25" s="228" t="str">
        <f t="shared" si="1"/>
        <v>202 mm</v>
      </c>
      <c r="F25" s="289" t="s">
        <v>116</v>
      </c>
      <c r="G25" s="208"/>
      <c r="H25" s="305">
        <v>0</v>
      </c>
      <c r="I25" s="306">
        <v>0</v>
      </c>
      <c r="J25" s="99" t="s">
        <v>38</v>
      </c>
      <c r="K25" s="99" t="s">
        <v>38</v>
      </c>
      <c r="L25" s="229"/>
      <c r="M25" s="100">
        <v>555</v>
      </c>
      <c r="N25" s="208"/>
      <c r="O25" s="307">
        <v>0</v>
      </c>
      <c r="P25" s="308">
        <v>0</v>
      </c>
      <c r="Q25" s="309">
        <f t="shared" si="8"/>
        <v>0</v>
      </c>
      <c r="R25" s="208"/>
      <c r="S25" s="307">
        <v>0</v>
      </c>
      <c r="T25" s="310">
        <f t="shared" si="9"/>
        <v>0</v>
      </c>
      <c r="U25" s="308">
        <v>0</v>
      </c>
      <c r="V25" s="311">
        <v>1</v>
      </c>
      <c r="W25" s="222">
        <f t="shared" si="2"/>
        <v>2</v>
      </c>
      <c r="X25" s="18"/>
      <c r="Y25" s="274"/>
      <c r="Z25" s="478" t="s">
        <v>121</v>
      </c>
      <c r="AA25" s="357">
        <f t="shared" si="3"/>
        <v>0</v>
      </c>
      <c r="AB25" s="358">
        <f t="shared" si="10"/>
        <v>0</v>
      </c>
      <c r="AC25" s="358">
        <f t="shared" si="4"/>
        <v>0</v>
      </c>
      <c r="AD25" s="358">
        <f>VLOOKUP($W25,$C$29:$P$35,$P$27,FALSE)*$D25</f>
        <v>0</v>
      </c>
      <c r="AE25" s="359">
        <f t="shared" si="5"/>
        <v>0</v>
      </c>
      <c r="AF25" s="438"/>
      <c r="AG25" s="357">
        <f t="shared" si="11"/>
        <v>0</v>
      </c>
      <c r="AH25" s="358">
        <f t="shared" si="6"/>
        <v>0</v>
      </c>
      <c r="AI25" s="358">
        <f t="shared" si="12"/>
        <v>0</v>
      </c>
      <c r="AJ25" s="358">
        <f>VLOOKUP($W25,$C$29:$U$35,$U$27,FALSE)*($D$8/10000)*$D25</f>
        <v>0</v>
      </c>
      <c r="AK25" s="361">
        <f t="shared" si="7"/>
        <v>0</v>
      </c>
      <c r="AL25" s="433">
        <f t="shared" ref="AL25" si="13">AE25+AK25</f>
        <v>0</v>
      </c>
      <c r="AM25" s="304"/>
      <c r="AN25" s="95"/>
    </row>
    <row r="26" spans="2:40" ht="15.65" customHeight="1" thickBot="1" x14ac:dyDescent="0.5">
      <c r="B26" s="18"/>
      <c r="C26" s="114"/>
      <c r="D26" s="207"/>
      <c r="E26" s="208"/>
      <c r="F26" s="208"/>
      <c r="G26" s="208"/>
      <c r="H26" s="207"/>
      <c r="I26" s="207"/>
      <c r="J26" s="207"/>
      <c r="K26" s="207"/>
      <c r="L26" s="207"/>
      <c r="M26" s="260"/>
      <c r="N26" s="208"/>
      <c r="O26" s="216"/>
      <c r="P26" s="216"/>
      <c r="Q26" s="216"/>
      <c r="R26" s="208"/>
      <c r="S26" s="106"/>
      <c r="T26" s="216"/>
      <c r="U26" s="216"/>
      <c r="V26" s="115"/>
      <c r="W26" s="22"/>
      <c r="X26" s="18"/>
      <c r="Y26" s="274"/>
      <c r="Z26" s="439"/>
      <c r="AA26" s="388"/>
      <c r="AB26" s="378"/>
      <c r="AC26" s="378"/>
      <c r="AD26" s="378"/>
      <c r="AE26" s="379"/>
      <c r="AF26" s="389"/>
      <c r="AG26" s="388"/>
      <c r="AH26" s="378"/>
      <c r="AI26" s="378"/>
      <c r="AJ26" s="378"/>
      <c r="AK26" s="380"/>
      <c r="AL26" s="433"/>
      <c r="AM26" s="275"/>
      <c r="AN26" s="27"/>
    </row>
    <row r="27" spans="2:40" ht="20.5" customHeight="1" thickBot="1" x14ac:dyDescent="0.5">
      <c r="B27" s="18"/>
      <c r="C27" s="590" t="s">
        <v>122</v>
      </c>
      <c r="D27" s="592"/>
      <c r="E27" s="592"/>
      <c r="F27" s="592"/>
      <c r="G27" s="592"/>
      <c r="H27" s="592"/>
      <c r="I27" s="592"/>
      <c r="J27" s="117"/>
      <c r="K27" s="117"/>
      <c r="L27" s="117"/>
      <c r="M27" s="117"/>
      <c r="N27" s="117"/>
      <c r="O27" s="116"/>
      <c r="P27" s="118">
        <v>14</v>
      </c>
      <c r="Q27" s="119"/>
      <c r="R27" s="117"/>
      <c r="S27" s="116"/>
      <c r="T27" s="117"/>
      <c r="U27" s="118">
        <v>19</v>
      </c>
      <c r="V27" s="119"/>
      <c r="W27" s="22"/>
      <c r="X27" s="18"/>
      <c r="Y27" s="274"/>
      <c r="Z27" s="423" t="str">
        <f>C37</f>
        <v>Extra bewerkingen (Pluspropositie):</v>
      </c>
      <c r="AA27" s="390"/>
      <c r="AB27" s="391"/>
      <c r="AC27" s="391"/>
      <c r="AD27" s="391"/>
      <c r="AE27" s="392"/>
      <c r="AF27" s="393"/>
      <c r="AG27" s="394"/>
      <c r="AH27" s="391"/>
      <c r="AI27" s="391"/>
      <c r="AJ27" s="391"/>
      <c r="AK27" s="395"/>
      <c r="AL27" s="436"/>
      <c r="AM27" s="275"/>
      <c r="AN27" s="27"/>
    </row>
    <row r="28" spans="2:40" ht="32.5" customHeight="1" x14ac:dyDescent="0.45">
      <c r="B28" s="18"/>
      <c r="C28" s="219" t="s">
        <v>41</v>
      </c>
      <c r="D28" s="260"/>
      <c r="E28" s="208"/>
      <c r="F28" s="208"/>
      <c r="G28" s="208"/>
      <c r="H28" s="224"/>
      <c r="I28" s="224"/>
      <c r="J28" s="260"/>
      <c r="K28" s="260"/>
      <c r="L28" s="260"/>
      <c r="M28" s="260"/>
      <c r="N28" s="208"/>
      <c r="O28" s="593" t="s">
        <v>42</v>
      </c>
      <c r="P28" s="607"/>
      <c r="Q28" s="595"/>
      <c r="R28" s="216"/>
      <c r="S28" s="120"/>
      <c r="T28" s="13"/>
      <c r="U28" s="189" t="s">
        <v>43</v>
      </c>
      <c r="V28" s="121"/>
      <c r="W28" s="22"/>
      <c r="X28" s="18"/>
      <c r="Y28" s="274"/>
      <c r="Z28" s="479"/>
      <c r="AA28" s="396"/>
      <c r="AB28" s="397"/>
      <c r="AC28" s="397"/>
      <c r="AD28" s="397"/>
      <c r="AE28" s="398"/>
      <c r="AF28" s="416"/>
      <c r="AG28" s="400"/>
      <c r="AH28" s="397"/>
      <c r="AI28" s="397"/>
      <c r="AJ28" s="397"/>
      <c r="AK28" s="398"/>
      <c r="AL28" s="433"/>
      <c r="AM28" s="275"/>
      <c r="AN28" s="27"/>
    </row>
    <row r="29" spans="2:40" x14ac:dyDescent="0.45">
      <c r="B29" s="18"/>
      <c r="C29" s="122">
        <v>1</v>
      </c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7"/>
      <c r="O29" s="106"/>
      <c r="P29" s="312">
        <v>0</v>
      </c>
      <c r="Q29" s="110"/>
      <c r="R29" s="216"/>
      <c r="S29" s="106"/>
      <c r="T29" s="216"/>
      <c r="U29" s="312">
        <v>0</v>
      </c>
      <c r="V29" s="110"/>
      <c r="W29" s="22"/>
      <c r="X29" s="18"/>
      <c r="Y29" s="274"/>
      <c r="Z29" s="480" t="str">
        <f>C39</f>
        <v>Meehechten extra katern / insert / outsert</v>
      </c>
      <c r="AA29" s="396"/>
      <c r="AB29" s="397"/>
      <c r="AC29" s="401"/>
      <c r="AD29" s="401">
        <f>D39*P39</f>
        <v>0</v>
      </c>
      <c r="AE29" s="534">
        <f>AD29</f>
        <v>0</v>
      </c>
      <c r="AF29" s="551"/>
      <c r="AG29" s="552"/>
      <c r="AH29" s="553"/>
      <c r="AI29" s="541"/>
      <c r="AJ29" s="541">
        <f>(E39/10000)*U39*D39</f>
        <v>0</v>
      </c>
      <c r="AK29" s="542">
        <f>AJ29</f>
        <v>0</v>
      </c>
      <c r="AL29" s="433">
        <f>AE29+AK29</f>
        <v>0</v>
      </c>
      <c r="AM29" s="275"/>
      <c r="AN29" s="27"/>
    </row>
    <row r="30" spans="2:40" x14ac:dyDescent="0.45">
      <c r="B30" s="18"/>
      <c r="C30" s="123">
        <v>2</v>
      </c>
      <c r="D30" s="207"/>
      <c r="E30" s="208"/>
      <c r="F30" s="208"/>
      <c r="G30" s="208"/>
      <c r="H30" s="207"/>
      <c r="I30" s="207"/>
      <c r="J30" s="207"/>
      <c r="K30" s="207"/>
      <c r="L30" s="207"/>
      <c r="M30" s="260"/>
      <c r="N30" s="208"/>
      <c r="O30" s="106"/>
      <c r="P30" s="312">
        <v>0</v>
      </c>
      <c r="Q30" s="110"/>
      <c r="R30" s="216"/>
      <c r="S30" s="106"/>
      <c r="T30" s="216"/>
      <c r="U30" s="312">
        <v>0</v>
      </c>
      <c r="V30" s="110"/>
      <c r="W30" s="22"/>
      <c r="X30" s="18"/>
      <c r="Y30" s="274"/>
      <c r="Z30" s="481" t="str">
        <f>C40</f>
        <v>Meehechten via plano oplegstation (outsert)</v>
      </c>
      <c r="AA30" s="406"/>
      <c r="AB30" s="407"/>
      <c r="AC30" s="408"/>
      <c r="AD30" s="408">
        <f>$D40*$P40</f>
        <v>0</v>
      </c>
      <c r="AE30" s="535">
        <f>AD30</f>
        <v>0</v>
      </c>
      <c r="AF30" s="554"/>
      <c r="AG30" s="555"/>
      <c r="AH30" s="556"/>
      <c r="AI30" s="549"/>
      <c r="AJ30" s="541">
        <f>(E40/10000)*U40*D40</f>
        <v>0</v>
      </c>
      <c r="AK30" s="543">
        <f>AJ30</f>
        <v>0</v>
      </c>
      <c r="AL30" s="433">
        <f>AE30+AK30</f>
        <v>0</v>
      </c>
      <c r="AM30" s="275"/>
      <c r="AN30" s="27"/>
    </row>
    <row r="31" spans="2:40" x14ac:dyDescent="0.45">
      <c r="B31" s="18"/>
      <c r="C31" s="122">
        <v>3</v>
      </c>
      <c r="D31" s="207"/>
      <c r="E31" s="208"/>
      <c r="F31" s="208"/>
      <c r="G31" s="208"/>
      <c r="H31" s="207"/>
      <c r="I31" s="207"/>
      <c r="J31" s="207"/>
      <c r="K31" s="207"/>
      <c r="L31" s="207"/>
      <c r="M31" s="260"/>
      <c r="N31" s="208"/>
      <c r="O31" s="106"/>
      <c r="P31" s="312">
        <v>400</v>
      </c>
      <c r="Q31" s="110"/>
      <c r="R31" s="216"/>
      <c r="S31" s="106"/>
      <c r="T31" s="216"/>
      <c r="U31" s="312">
        <v>50</v>
      </c>
      <c r="V31" s="110"/>
      <c r="W31" s="22"/>
      <c r="X31" s="18"/>
      <c r="Y31" s="274"/>
      <c r="Z31" s="480" t="str">
        <f>C41</f>
        <v>Plakkaart (op katernscheiding)</v>
      </c>
      <c r="AA31" s="406"/>
      <c r="AB31" s="407"/>
      <c r="AC31" s="408"/>
      <c r="AD31" s="408">
        <f>$D41*$P41</f>
        <v>0</v>
      </c>
      <c r="AE31" s="535">
        <f>AD31</f>
        <v>0</v>
      </c>
      <c r="AF31" s="554"/>
      <c r="AG31" s="555"/>
      <c r="AH31" s="556"/>
      <c r="AI31" s="549"/>
      <c r="AJ31" s="541">
        <f>(E41/10000)*U41*D41</f>
        <v>0</v>
      </c>
      <c r="AK31" s="543">
        <f>AJ31</f>
        <v>0</v>
      </c>
      <c r="AL31" s="433">
        <f>AE31+AK31</f>
        <v>0</v>
      </c>
      <c r="AM31" s="275"/>
      <c r="AN31" s="27"/>
    </row>
    <row r="32" spans="2:40" x14ac:dyDescent="0.45">
      <c r="B32" s="18"/>
      <c r="C32" s="123">
        <v>4</v>
      </c>
      <c r="D32" s="207"/>
      <c r="E32" s="208"/>
      <c r="F32" s="208"/>
      <c r="G32" s="208"/>
      <c r="H32" s="207"/>
      <c r="I32" s="207"/>
      <c r="J32" s="207"/>
      <c r="K32" s="207"/>
      <c r="L32" s="207"/>
      <c r="M32" s="260"/>
      <c r="N32" s="208"/>
      <c r="O32" s="106"/>
      <c r="P32" s="312">
        <v>0</v>
      </c>
      <c r="Q32" s="110"/>
      <c r="R32" s="216"/>
      <c r="S32" s="106"/>
      <c r="T32" s="216"/>
      <c r="U32" s="312">
        <v>0</v>
      </c>
      <c r="V32" s="110"/>
      <c r="W32" s="22"/>
      <c r="X32" s="18"/>
      <c r="Y32" s="274"/>
      <c r="Z32" s="481" t="str">
        <f>C42</f>
        <v xml:space="preserve">Insteekkaart, kaart los insteken tijdens hechten (willekeurig) </v>
      </c>
      <c r="AA32" s="413"/>
      <c r="AB32" s="407"/>
      <c r="AC32" s="408"/>
      <c r="AD32" s="408">
        <f>$D42*$P42</f>
        <v>0</v>
      </c>
      <c r="AE32" s="535">
        <f>AD32</f>
        <v>0</v>
      </c>
      <c r="AF32" s="554"/>
      <c r="AG32" s="555"/>
      <c r="AH32" s="556"/>
      <c r="AI32" s="549"/>
      <c r="AJ32" s="541">
        <f>(E42/10000)*U42*D42</f>
        <v>0</v>
      </c>
      <c r="AK32" s="543">
        <f>AJ32</f>
        <v>0</v>
      </c>
      <c r="AL32" s="433">
        <f>AE32+AK32</f>
        <v>0</v>
      </c>
      <c r="AM32" s="275"/>
      <c r="AN32" s="27"/>
    </row>
    <row r="33" spans="1:40" ht="17" thickBot="1" x14ac:dyDescent="0.5">
      <c r="B33" s="18"/>
      <c r="C33" s="122">
        <v>5</v>
      </c>
      <c r="D33" s="207"/>
      <c r="E33" s="208"/>
      <c r="F33" s="208"/>
      <c r="G33" s="208"/>
      <c r="H33" s="207"/>
      <c r="I33" s="207"/>
      <c r="J33" s="207"/>
      <c r="K33" s="207"/>
      <c r="L33" s="207"/>
      <c r="M33" s="260"/>
      <c r="N33" s="208"/>
      <c r="O33" s="106"/>
      <c r="P33" s="312">
        <v>0</v>
      </c>
      <c r="Q33" s="110"/>
      <c r="R33" s="216"/>
      <c r="S33" s="106"/>
      <c r="T33" s="216"/>
      <c r="U33" s="312">
        <v>0</v>
      </c>
      <c r="V33" s="110"/>
      <c r="W33" s="22"/>
      <c r="X33" s="18"/>
      <c r="Y33" s="274"/>
      <c r="Z33" s="439"/>
      <c r="AA33" s="414"/>
      <c r="AB33" s="415"/>
      <c r="AC33" s="415"/>
      <c r="AD33" s="536"/>
      <c r="AE33" s="537"/>
      <c r="AF33" s="551"/>
      <c r="AG33" s="557"/>
      <c r="AH33" s="544"/>
      <c r="AI33" s="544"/>
      <c r="AJ33" s="544"/>
      <c r="AK33" s="537"/>
      <c r="AL33" s="433"/>
      <c r="AM33" s="275"/>
      <c r="AN33" s="27"/>
    </row>
    <row r="34" spans="1:40" ht="20.5" customHeight="1" x14ac:dyDescent="0.45">
      <c r="B34" s="18"/>
      <c r="C34" s="122">
        <v>6</v>
      </c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106"/>
      <c r="P34" s="312">
        <v>0</v>
      </c>
      <c r="Q34" s="110"/>
      <c r="R34" s="216"/>
      <c r="S34" s="106"/>
      <c r="T34" s="216"/>
      <c r="U34" s="312">
        <v>0</v>
      </c>
      <c r="V34" s="110"/>
      <c r="W34" s="22"/>
      <c r="X34" s="18"/>
      <c r="Y34" s="274"/>
      <c r="Z34" s="423" t="s">
        <v>74</v>
      </c>
      <c r="AA34" s="419"/>
      <c r="AB34" s="420"/>
      <c r="AC34" s="420"/>
      <c r="AD34" s="538"/>
      <c r="AE34" s="539"/>
      <c r="AF34" s="551"/>
      <c r="AG34" s="558"/>
      <c r="AH34" s="545"/>
      <c r="AI34" s="545"/>
      <c r="AJ34" s="545"/>
      <c r="AK34" s="545"/>
      <c r="AL34" s="433"/>
      <c r="AM34" s="275"/>
      <c r="AN34" s="27"/>
    </row>
    <row r="35" spans="1:40" ht="17" thickBot="1" x14ac:dyDescent="0.5">
      <c r="B35" s="18"/>
      <c r="C35" s="128">
        <v>7</v>
      </c>
      <c r="D35" s="129"/>
      <c r="E35" s="129"/>
      <c r="F35" s="129"/>
      <c r="G35" s="129"/>
      <c r="H35" s="129"/>
      <c r="I35" s="129"/>
      <c r="J35" s="129"/>
      <c r="K35" s="129"/>
      <c r="L35" s="129"/>
      <c r="M35" s="130"/>
      <c r="N35" s="129"/>
      <c r="O35" s="131"/>
      <c r="P35" s="313">
        <v>0</v>
      </c>
      <c r="Q35" s="132"/>
      <c r="R35" s="129"/>
      <c r="S35" s="131"/>
      <c r="T35" s="133"/>
      <c r="U35" s="314">
        <v>0</v>
      </c>
      <c r="V35" s="134"/>
      <c r="W35" s="22"/>
      <c r="X35" s="18"/>
      <c r="Y35" s="274"/>
      <c r="Z35" s="482" t="s">
        <v>75</v>
      </c>
      <c r="AA35" s="413"/>
      <c r="AB35" s="407"/>
      <c r="AC35" s="408"/>
      <c r="AD35" s="408">
        <f>$D44*$P44</f>
        <v>0</v>
      </c>
      <c r="AE35" s="535">
        <f>AD35</f>
        <v>0</v>
      </c>
      <c r="AF35" s="554"/>
      <c r="AG35" s="555"/>
      <c r="AH35" s="556"/>
      <c r="AI35" s="549"/>
      <c r="AJ35" s="546">
        <f>(E42/10000)*U44*D44</f>
        <v>0</v>
      </c>
      <c r="AK35" s="543">
        <f>AJ35</f>
        <v>0</v>
      </c>
      <c r="AL35" s="433">
        <f>AE35+AK35</f>
        <v>0</v>
      </c>
      <c r="AM35" s="275"/>
      <c r="AN35" s="27"/>
    </row>
    <row r="36" spans="1:40" ht="10" customHeight="1" thickBot="1" x14ac:dyDescent="0.5">
      <c r="B36" s="18"/>
      <c r="C36" s="135"/>
      <c r="D36" s="207"/>
      <c r="E36" s="208"/>
      <c r="F36" s="208"/>
      <c r="G36" s="208"/>
      <c r="H36" s="207"/>
      <c r="I36" s="207"/>
      <c r="J36" s="207"/>
      <c r="K36" s="207"/>
      <c r="L36" s="207"/>
      <c r="M36" s="260"/>
      <c r="N36" s="208"/>
      <c r="O36" s="106"/>
      <c r="P36" s="216"/>
      <c r="Q36" s="110"/>
      <c r="R36" s="208"/>
      <c r="S36" s="106"/>
      <c r="T36" s="216"/>
      <c r="U36" s="216"/>
      <c r="V36" s="108"/>
      <c r="W36" s="22"/>
      <c r="X36" s="18"/>
      <c r="Y36" s="274"/>
      <c r="Z36" s="439"/>
      <c r="AA36" s="414"/>
      <c r="AB36" s="415"/>
      <c r="AC36" s="415"/>
      <c r="AD36" s="536"/>
      <c r="AE36" s="537"/>
      <c r="AF36" s="551"/>
      <c r="AG36" s="557"/>
      <c r="AH36" s="536"/>
      <c r="AI36" s="536"/>
      <c r="AJ36" s="536"/>
      <c r="AK36" s="536"/>
      <c r="AL36" s="433"/>
      <c r="AM36" s="275"/>
      <c r="AN36" s="27"/>
    </row>
    <row r="37" spans="1:40" ht="35.5" customHeight="1" x14ac:dyDescent="0.45">
      <c r="B37" s="18"/>
      <c r="C37" s="116" t="s">
        <v>45</v>
      </c>
      <c r="D37" s="185" t="s">
        <v>19</v>
      </c>
      <c r="E37" s="185" t="s">
        <v>73</v>
      </c>
      <c r="F37" s="185"/>
      <c r="G37" s="185"/>
      <c r="H37" s="185"/>
      <c r="I37" s="185"/>
      <c r="J37" s="185"/>
      <c r="K37" s="185"/>
      <c r="L37" s="185"/>
      <c r="M37" s="185"/>
      <c r="N37" s="185"/>
      <c r="O37" s="586" t="s">
        <v>93</v>
      </c>
      <c r="P37" s="586"/>
      <c r="Q37" s="587"/>
      <c r="R37" s="185"/>
      <c r="S37" s="186"/>
      <c r="T37" s="185"/>
      <c r="U37" s="187" t="s">
        <v>46</v>
      </c>
      <c r="V37" s="188"/>
      <c r="W37" s="22"/>
      <c r="X37" s="18"/>
      <c r="Y37" s="274"/>
      <c r="Z37" s="423" t="s">
        <v>76</v>
      </c>
      <c r="AA37" s="423"/>
      <c r="AB37" s="407"/>
      <c r="AC37" s="408"/>
      <c r="AD37" s="408"/>
      <c r="AE37" s="535"/>
      <c r="AF37" s="554"/>
      <c r="AG37" s="555"/>
      <c r="AH37" s="556"/>
      <c r="AI37" s="549"/>
      <c r="AJ37" s="546"/>
      <c r="AK37" s="543"/>
      <c r="AL37" s="433"/>
      <c r="AM37" s="275"/>
      <c r="AN37" s="27"/>
    </row>
    <row r="38" spans="1:40" ht="18" customHeight="1" thickBot="1" x14ac:dyDescent="0.5">
      <c r="B38" s="206"/>
      <c r="C38" s="201" t="s">
        <v>70</v>
      </c>
      <c r="D38" s="136">
        <v>51</v>
      </c>
      <c r="E38" s="209">
        <v>50500</v>
      </c>
      <c r="F38" s="315" t="s">
        <v>158</v>
      </c>
      <c r="G38" s="208"/>
      <c r="H38" s="207"/>
      <c r="I38" s="207"/>
      <c r="J38" s="207"/>
      <c r="K38" s="207"/>
      <c r="L38" s="207"/>
      <c r="M38" s="260"/>
      <c r="N38" s="207"/>
      <c r="O38" s="106"/>
      <c r="P38" s="316"/>
      <c r="Q38" s="110"/>
      <c r="R38" s="216"/>
      <c r="S38" s="106"/>
      <c r="T38" s="216"/>
      <c r="U38" s="316"/>
      <c r="V38" s="137"/>
      <c r="W38" s="22"/>
      <c r="X38" s="18"/>
      <c r="Y38" s="275"/>
      <c r="Z38" s="569" t="str">
        <f>C46</f>
        <v>Transportkosten (1 adres in Nederland)</v>
      </c>
      <c r="AA38" s="570"/>
      <c r="AB38" s="420"/>
      <c r="AC38" s="408"/>
      <c r="AD38" s="408">
        <f>$D46*$P46</f>
        <v>0</v>
      </c>
      <c r="AE38" s="571">
        <f>AD38</f>
        <v>0</v>
      </c>
      <c r="AF38" s="559"/>
      <c r="AG38" s="576"/>
      <c r="AH38" s="538"/>
      <c r="AI38" s="549"/>
      <c r="AJ38" s="549">
        <f>(E46/10000)*U46</f>
        <v>0</v>
      </c>
      <c r="AK38" s="577">
        <f>AJ38</f>
        <v>0</v>
      </c>
      <c r="AL38" s="437">
        <f>AE38+AK38</f>
        <v>0</v>
      </c>
      <c r="AM38" s="275"/>
      <c r="AN38" s="27"/>
    </row>
    <row r="39" spans="1:40" ht="16.5" customHeight="1" thickBot="1" x14ac:dyDescent="0.5">
      <c r="B39" s="18"/>
      <c r="C39" s="201" t="s">
        <v>47</v>
      </c>
      <c r="D39" s="136">
        <v>11</v>
      </c>
      <c r="E39" s="209">
        <v>37000</v>
      </c>
      <c r="F39" s="208"/>
      <c r="G39" s="208"/>
      <c r="H39" s="207"/>
      <c r="I39" s="207"/>
      <c r="J39" s="207"/>
      <c r="K39" s="207"/>
      <c r="L39" s="207"/>
      <c r="M39" s="260"/>
      <c r="N39" s="207"/>
      <c r="O39" s="106"/>
      <c r="P39" s="317">
        <v>0</v>
      </c>
      <c r="Q39" s="110"/>
      <c r="R39" s="216"/>
      <c r="S39" s="106"/>
      <c r="T39" s="216"/>
      <c r="U39" s="317">
        <v>0</v>
      </c>
      <c r="V39" s="137"/>
      <c r="W39" s="22"/>
      <c r="X39" s="18"/>
      <c r="Y39" s="275"/>
      <c r="Z39" s="114" t="str">
        <f>C47</f>
        <v>Transportkosten t.b.v. losse verkoop (Gilze)</v>
      </c>
      <c r="AA39" s="572"/>
      <c r="AB39" s="573"/>
      <c r="AC39" s="574"/>
      <c r="AD39" s="574">
        <f>$D47*$P47</f>
        <v>0</v>
      </c>
      <c r="AE39" s="575">
        <f>AD39</f>
        <v>0</v>
      </c>
      <c r="AF39" s="513"/>
      <c r="AG39" s="578"/>
      <c r="AH39" s="579"/>
      <c r="AI39" s="547"/>
      <c r="AJ39" s="547">
        <f>(E47/10000)*U47</f>
        <v>0</v>
      </c>
      <c r="AK39" s="580">
        <f>AJ39</f>
        <v>0</v>
      </c>
      <c r="AL39" s="437">
        <f>AE39+AK39</f>
        <v>0</v>
      </c>
      <c r="AM39" s="275"/>
      <c r="AN39" s="27"/>
    </row>
    <row r="40" spans="1:40" ht="16.5" customHeight="1" x14ac:dyDescent="0.45">
      <c r="B40" s="18"/>
      <c r="C40" s="138" t="s">
        <v>48</v>
      </c>
      <c r="D40" s="136">
        <v>1</v>
      </c>
      <c r="E40" s="209">
        <v>55000</v>
      </c>
      <c r="F40" s="208"/>
      <c r="G40" s="208"/>
      <c r="H40" s="207"/>
      <c r="I40" s="207"/>
      <c r="J40" s="207"/>
      <c r="K40" s="207"/>
      <c r="L40" s="207"/>
      <c r="M40" s="260"/>
      <c r="N40" s="207"/>
      <c r="O40" s="106"/>
      <c r="P40" s="317">
        <v>0</v>
      </c>
      <c r="Q40" s="110"/>
      <c r="R40" s="216"/>
      <c r="S40" s="106"/>
      <c r="T40" s="216"/>
      <c r="U40" s="317">
        <v>0</v>
      </c>
      <c r="V40" s="137"/>
      <c r="W40" s="22"/>
      <c r="X40" s="18"/>
      <c r="Y40" s="275"/>
      <c r="Z40" s="492"/>
      <c r="AA40" s="493"/>
      <c r="AB40" s="485"/>
      <c r="AC40" s="485"/>
      <c r="AD40" s="485"/>
      <c r="AE40" s="485"/>
      <c r="AF40" s="484"/>
      <c r="AG40" s="494"/>
      <c r="AH40" s="485"/>
      <c r="AI40" s="485"/>
      <c r="AJ40" s="485"/>
      <c r="AK40" s="485"/>
      <c r="AL40" s="495"/>
      <c r="AM40" s="275"/>
      <c r="AN40" s="27"/>
    </row>
    <row r="41" spans="1:40" ht="16.5" customHeight="1" x14ac:dyDescent="0.45">
      <c r="B41" s="18"/>
      <c r="C41" s="138" t="s">
        <v>49</v>
      </c>
      <c r="D41" s="136">
        <v>51</v>
      </c>
      <c r="E41" s="209">
        <v>20000</v>
      </c>
      <c r="F41" s="208"/>
      <c r="G41" s="208"/>
      <c r="H41" s="207"/>
      <c r="I41" s="207"/>
      <c r="J41" s="207"/>
      <c r="K41" s="207"/>
      <c r="L41" s="207"/>
      <c r="M41" s="260"/>
      <c r="N41" s="207"/>
      <c r="O41" s="106"/>
      <c r="P41" s="317">
        <v>0</v>
      </c>
      <c r="Q41" s="110"/>
      <c r="R41" s="216"/>
      <c r="S41" s="106"/>
      <c r="T41" s="216"/>
      <c r="U41" s="317">
        <v>0</v>
      </c>
      <c r="V41" s="137"/>
      <c r="W41" s="22"/>
      <c r="X41" s="18"/>
      <c r="Y41" s="275"/>
      <c r="Z41" s="496"/>
      <c r="AA41" s="497"/>
      <c r="AB41" s="498"/>
      <c r="AC41" s="499"/>
      <c r="AD41" s="499"/>
      <c r="AE41" s="498"/>
      <c r="AF41" s="500"/>
      <c r="AG41" s="497"/>
      <c r="AH41" s="498"/>
      <c r="AI41" s="498"/>
      <c r="AJ41" s="498"/>
      <c r="AK41" s="485"/>
      <c r="AL41" s="501"/>
      <c r="AM41" s="275"/>
      <c r="AN41" s="27"/>
    </row>
    <row r="42" spans="1:40" ht="16.5" customHeight="1" thickBot="1" x14ac:dyDescent="0.5">
      <c r="B42" s="18"/>
      <c r="C42" s="138" t="s">
        <v>50</v>
      </c>
      <c r="D42" s="136">
        <v>1</v>
      </c>
      <c r="E42" s="209">
        <v>50500</v>
      </c>
      <c r="F42" s="522" t="s">
        <v>155</v>
      </c>
      <c r="G42" s="208"/>
      <c r="H42" s="207"/>
      <c r="I42" s="207"/>
      <c r="J42" s="207"/>
      <c r="K42" s="207"/>
      <c r="L42" s="207"/>
      <c r="M42" s="260"/>
      <c r="N42" s="207"/>
      <c r="O42" s="106"/>
      <c r="P42" s="317">
        <v>0</v>
      </c>
      <c r="Q42" s="110"/>
      <c r="R42" s="216"/>
      <c r="S42" s="106"/>
      <c r="T42" s="216"/>
      <c r="U42" s="317">
        <v>0</v>
      </c>
      <c r="V42" s="137"/>
      <c r="W42" s="22"/>
      <c r="X42" s="18"/>
      <c r="Y42" s="275"/>
      <c r="Z42" s="502"/>
      <c r="AA42" s="497"/>
      <c r="AB42" s="498"/>
      <c r="AC42" s="499"/>
      <c r="AD42" s="499"/>
      <c r="AE42" s="498"/>
      <c r="AF42" s="500"/>
      <c r="AG42" s="497"/>
      <c r="AH42" s="498"/>
      <c r="AI42" s="498"/>
      <c r="AJ42" s="498"/>
      <c r="AK42" s="498"/>
      <c r="AL42" s="503"/>
      <c r="AM42" s="275"/>
      <c r="AN42" s="27"/>
    </row>
    <row r="43" spans="1:40" ht="16.5" customHeight="1" x14ac:dyDescent="0.45">
      <c r="B43" s="18"/>
      <c r="C43" s="116" t="s">
        <v>74</v>
      </c>
      <c r="D43" s="116"/>
      <c r="E43" s="116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44"/>
      <c r="Q43" s="230"/>
      <c r="R43" s="230"/>
      <c r="S43" s="230"/>
      <c r="T43" s="230"/>
      <c r="U43" s="244"/>
      <c r="V43" s="231"/>
      <c r="W43" s="22"/>
      <c r="X43" s="18"/>
      <c r="Y43" s="275"/>
      <c r="Z43" s="502"/>
      <c r="AA43" s="497"/>
      <c r="AB43" s="498"/>
      <c r="AC43" s="499"/>
      <c r="AD43" s="499"/>
      <c r="AE43" s="498"/>
      <c r="AF43" s="500"/>
      <c r="AG43" s="497"/>
      <c r="AH43" s="498"/>
      <c r="AI43" s="498"/>
      <c r="AJ43" s="498"/>
      <c r="AK43" s="498"/>
      <c r="AL43" s="503"/>
      <c r="AM43" s="275"/>
      <c r="AN43" s="27"/>
    </row>
    <row r="44" spans="1:40" ht="16.5" customHeight="1" thickBot="1" x14ac:dyDescent="0.5">
      <c r="B44" s="18"/>
      <c r="C44" s="211" t="s">
        <v>75</v>
      </c>
      <c r="D44" s="136">
        <v>51</v>
      </c>
      <c r="E44" s="209">
        <v>0</v>
      </c>
      <c r="F44" s="232"/>
      <c r="G44" s="232"/>
      <c r="H44" s="233"/>
      <c r="I44" s="233"/>
      <c r="J44" s="233"/>
      <c r="K44" s="233"/>
      <c r="L44" s="233"/>
      <c r="M44" s="234"/>
      <c r="N44" s="233"/>
      <c r="O44" s="235"/>
      <c r="P44" s="317">
        <v>0</v>
      </c>
      <c r="Q44" s="236"/>
      <c r="R44" s="237"/>
      <c r="S44" s="235"/>
      <c r="T44" s="237"/>
      <c r="U44" s="318">
        <v>0</v>
      </c>
      <c r="V44" s="236"/>
      <c r="W44" s="22"/>
      <c r="X44" s="18"/>
      <c r="Y44" s="275"/>
      <c r="Z44" s="504"/>
      <c r="AA44" s="484"/>
      <c r="AB44" s="485"/>
      <c r="AC44" s="485"/>
      <c r="AD44" s="485"/>
      <c r="AE44" s="485"/>
      <c r="AF44" s="484"/>
      <c r="AG44" s="484"/>
      <c r="AH44" s="485"/>
      <c r="AI44" s="485"/>
      <c r="AJ44" s="485"/>
      <c r="AK44" s="485"/>
      <c r="AL44" s="505"/>
      <c r="AM44" s="275"/>
      <c r="AN44" s="27"/>
    </row>
    <row r="45" spans="1:40" ht="16.5" customHeight="1" x14ac:dyDescent="0.45">
      <c r="B45" s="18"/>
      <c r="C45" s="116" t="s">
        <v>76</v>
      </c>
      <c r="D45" s="116"/>
      <c r="E45" s="116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44"/>
      <c r="Q45" s="230"/>
      <c r="R45" s="230"/>
      <c r="S45" s="230"/>
      <c r="T45" s="230"/>
      <c r="U45" s="244"/>
      <c r="V45" s="231"/>
      <c r="W45" s="22"/>
      <c r="X45" s="18"/>
      <c r="Y45" s="275"/>
      <c r="Z45" s="516" t="s">
        <v>44</v>
      </c>
      <c r="AA45" s="517" t="str">
        <f>SUM(AA20:AA38)&amp;" KG"</f>
        <v>0 KG</v>
      </c>
      <c r="AB45" s="518">
        <f>SUM(AB20:AB38)</f>
        <v>0</v>
      </c>
      <c r="AC45" s="518">
        <f>SUM(AC20:AC38)</f>
        <v>0</v>
      </c>
      <c r="AD45" s="518">
        <f>SUM(AD20:AD38)</f>
        <v>0</v>
      </c>
      <c r="AE45" s="518">
        <f>SUM(AB45:AD45)</f>
        <v>0</v>
      </c>
      <c r="AF45" s="519"/>
      <c r="AG45" s="520" t="str">
        <f>SUM(AG20:AG38)&amp;" KG"</f>
        <v>0 KG</v>
      </c>
      <c r="AH45" s="518">
        <f>SUM(AH20:AH38)</f>
        <v>0</v>
      </c>
      <c r="AI45" s="518">
        <f>SUM(AI20:AI38)</f>
        <v>0</v>
      </c>
      <c r="AJ45" s="518">
        <f>SUM(AJ20:AJ38)</f>
        <v>0</v>
      </c>
      <c r="AK45" s="518">
        <f>SUM(AH45:AJ45)</f>
        <v>0</v>
      </c>
      <c r="AL45" s="518">
        <f>SUM(AL20:AL44)</f>
        <v>0</v>
      </c>
      <c r="AM45" s="337">
        <f>IF(AL45&gt;0,1,0)</f>
        <v>0</v>
      </c>
      <c r="AN45" s="27"/>
    </row>
    <row r="46" spans="1:40" ht="16.5" customHeight="1" x14ac:dyDescent="0.45">
      <c r="B46" s="18"/>
      <c r="C46" s="211" t="s">
        <v>51</v>
      </c>
      <c r="D46" s="136">
        <v>51</v>
      </c>
      <c r="E46" s="209">
        <v>0</v>
      </c>
      <c r="F46" s="232"/>
      <c r="G46" s="232"/>
      <c r="H46" s="233"/>
      <c r="I46" s="233"/>
      <c r="J46" s="233"/>
      <c r="K46" s="233"/>
      <c r="L46" s="233"/>
      <c r="M46" s="234"/>
      <c r="N46" s="563"/>
      <c r="O46" s="235"/>
      <c r="P46" s="317">
        <v>0</v>
      </c>
      <c r="Q46" s="236"/>
      <c r="R46" s="261"/>
      <c r="S46" s="235"/>
      <c r="T46" s="237"/>
      <c r="U46" s="317">
        <v>0</v>
      </c>
      <c r="V46" s="236"/>
      <c r="W46" s="22"/>
      <c r="X46" s="18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  <c r="AM46" s="275"/>
      <c r="AN46" s="27"/>
    </row>
    <row r="47" spans="1:40" ht="16.5" customHeight="1" thickBot="1" x14ac:dyDescent="0.5">
      <c r="B47" s="18"/>
      <c r="C47" s="566" t="s">
        <v>157</v>
      </c>
      <c r="D47" s="567">
        <v>51</v>
      </c>
      <c r="E47" s="568">
        <v>0</v>
      </c>
      <c r="F47" s="140"/>
      <c r="G47" s="140"/>
      <c r="H47" s="59"/>
      <c r="I47" s="59"/>
      <c r="J47" s="59"/>
      <c r="K47" s="59"/>
      <c r="L47" s="59"/>
      <c r="M47" s="141"/>
      <c r="N47" s="142"/>
      <c r="O47" s="143"/>
      <c r="P47" s="314">
        <v>0</v>
      </c>
      <c r="Q47" s="115"/>
      <c r="R47" s="261"/>
      <c r="S47" s="143"/>
      <c r="T47" s="60"/>
      <c r="U47" s="314">
        <v>0</v>
      </c>
      <c r="V47" s="115"/>
      <c r="W47" s="22"/>
      <c r="X47" s="18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7"/>
    </row>
    <row r="48" spans="1:40" ht="22.5" customHeight="1" thickBot="1" x14ac:dyDescent="0.5">
      <c r="A48" s="1"/>
      <c r="B48" s="144"/>
      <c r="C48" s="205"/>
      <c r="D48" s="526" t="s">
        <v>2</v>
      </c>
      <c r="E48" s="527"/>
      <c r="F48" s="140"/>
      <c r="G48" s="140"/>
      <c r="H48" s="129" t="s">
        <v>2</v>
      </c>
      <c r="I48" s="129" t="s">
        <v>2</v>
      </c>
      <c r="J48" s="129"/>
      <c r="K48" s="129"/>
      <c r="L48" s="129"/>
      <c r="M48" s="130" t="s">
        <v>2</v>
      </c>
      <c r="N48" s="140"/>
      <c r="O48" s="133"/>
      <c r="P48" s="133"/>
      <c r="Q48" s="133"/>
      <c r="R48" s="140"/>
      <c r="S48" s="133"/>
      <c r="T48" s="133"/>
      <c r="U48" s="133"/>
      <c r="V48" s="133"/>
      <c r="W48" s="145"/>
      <c r="X48" s="144"/>
      <c r="Y48" s="140"/>
      <c r="Z48" s="140"/>
      <c r="AA48" s="146"/>
      <c r="AB48" s="146"/>
      <c r="AC48" s="147"/>
      <c r="AD48" s="147"/>
      <c r="AE48" s="146"/>
      <c r="AF48" s="148"/>
      <c r="AG48" s="146"/>
      <c r="AH48" s="146"/>
      <c r="AI48" s="146"/>
      <c r="AJ48" s="146"/>
      <c r="AK48" s="149"/>
      <c r="AL48" s="149"/>
      <c r="AM48" s="129"/>
      <c r="AN48" s="132"/>
    </row>
    <row r="49" spans="1:40" ht="18" customHeight="1" x14ac:dyDescent="0.45">
      <c r="A49"/>
      <c r="B49"/>
      <c r="C49"/>
      <c r="D49" s="525"/>
      <c r="E49" s="525"/>
      <c r="F49"/>
      <c r="G49"/>
      <c r="H49"/>
      <c r="I49"/>
      <c r="J49"/>
      <c r="K49"/>
      <c r="L49"/>
      <c r="M49"/>
      <c r="N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x14ac:dyDescent="0.45">
      <c r="A50"/>
      <c r="B50"/>
      <c r="C50"/>
      <c r="D50" s="525"/>
      <c r="E50" s="525"/>
      <c r="F50"/>
      <c r="G50"/>
      <c r="H50"/>
      <c r="I50"/>
      <c r="J50"/>
      <c r="K50"/>
      <c r="L50"/>
      <c r="M50"/>
      <c r="N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 s="525"/>
      <c r="E51" s="525"/>
      <c r="F51"/>
      <c r="G51"/>
      <c r="H51"/>
      <c r="I51"/>
      <c r="J51"/>
      <c r="K51"/>
      <c r="L51"/>
      <c r="M51"/>
      <c r="N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hidden="1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hidden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4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</sheetData>
  <sheetProtection algorithmName="SHA-512" hashValue="o9p243RBFFTIe8+smr+uzRmQh1CGSIztKHY4mGQLctT2AuRwJrhPCbMTPGmDyQX8bvxSYYvwTG+tbRfR5oShhQ==" saltValue="6hWaHtalYD+eZxgBeGxJcQ==" spinCount="100000" sheet="1" objects="1" scenarios="1"/>
  <mergeCells count="11">
    <mergeCell ref="C22:D22"/>
    <mergeCell ref="C27:I27"/>
    <mergeCell ref="O28:Q28"/>
    <mergeCell ref="O37:Q37"/>
    <mergeCell ref="Z12:AK14"/>
    <mergeCell ref="E16:F16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&amp;L&amp;F&amp;C&amp;"Muli,Standaard"&amp;A&amp;R&amp;"Muli,Standaard"Pagina &amp;P</oddFooter>
  </headerFooter>
  <rowBreaks count="1" manualBreakCount="1">
    <brk id="48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2E578112-D171-42DC-92EB-A54C3CDB2A59}">
          <x14:formula1>
            <xm:f>Blad2!$F$1:$F$3</xm:f>
          </x14:formula1>
          <xm:sqref>L20 L23:L25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5D89F-1A9D-4631-9E39-477DCB99F77B}">
  <dimension ref="A1:AN93"/>
  <sheetViews>
    <sheetView showGridLines="0" topLeftCell="A7" zoomScale="90" zoomScaleNormal="90" workbookViewId="0">
      <selection activeCell="D13" sqref="D13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132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128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26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153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159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110300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338" t="s">
        <v>129</v>
      </c>
      <c r="E9" s="444"/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49" t="str">
        <f>D6</f>
        <v>210 mm</v>
      </c>
      <c r="E10" s="444"/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49" t="s">
        <v>78</v>
      </c>
      <c r="E11" s="444"/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130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TVFILM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118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D8*D5</f>
        <v>2867800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58" t="s">
        <v>81</v>
      </c>
      <c r="E15" s="444"/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64"/>
      <c r="AA16" s="610" t="s">
        <v>16</v>
      </c>
      <c r="AB16" s="611"/>
      <c r="AC16" s="611"/>
      <c r="AD16" s="611"/>
      <c r="AE16" s="612"/>
      <c r="AF16" s="208"/>
      <c r="AG16" s="613" t="s">
        <v>17</v>
      </c>
      <c r="AH16" s="614"/>
      <c r="AI16" s="614"/>
      <c r="AJ16" s="614"/>
      <c r="AK16" s="611"/>
      <c r="AL16" s="65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107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107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108</v>
      </c>
      <c r="D20" s="445">
        <f>IF(AND($D$15="Offline",$D$23&gt;0),$D$23,0)</f>
        <v>26</v>
      </c>
      <c r="E20" s="228" t="str">
        <f>IF(D20&gt;0,$D$10,0)</f>
        <v>210 mm</v>
      </c>
      <c r="F20" s="289" t="s">
        <v>159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294">
        <v>0</v>
      </c>
      <c r="V20" s="297">
        <v>1</v>
      </c>
      <c r="W20" s="22"/>
      <c r="X20" s="18"/>
      <c r="Y20" s="274"/>
      <c r="Z20" s="472" t="s">
        <v>108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x14ac:dyDescent="0.45">
      <c r="B22" s="18"/>
      <c r="C22" s="609" t="s">
        <v>119</v>
      </c>
      <c r="D22" s="591"/>
      <c r="E22" s="282" t="s">
        <v>54</v>
      </c>
      <c r="F22" s="192" t="s">
        <v>55</v>
      </c>
      <c r="G22" s="283"/>
      <c r="H22" s="178" t="s">
        <v>2</v>
      </c>
      <c r="I22" s="179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80" t="s">
        <v>36</v>
      </c>
      <c r="P22" s="181" t="s">
        <v>37</v>
      </c>
      <c r="Q22" s="182" t="s">
        <v>37</v>
      </c>
      <c r="R22" s="283"/>
      <c r="S22" s="180" t="s">
        <v>36</v>
      </c>
      <c r="T22" s="183" t="s">
        <v>37</v>
      </c>
      <c r="U22" s="181"/>
      <c r="V22" s="184" t="s">
        <v>40</v>
      </c>
      <c r="W22" s="22"/>
      <c r="X22" s="18"/>
      <c r="Y22" s="274"/>
      <c r="Z22" s="475" t="s">
        <v>109</v>
      </c>
      <c r="AA22" s="381"/>
      <c r="AB22" s="382"/>
      <c r="AC22" s="382"/>
      <c r="AD22" s="382"/>
      <c r="AE22" s="383"/>
      <c r="AF22" s="438"/>
      <c r="AG22" s="384"/>
      <c r="AH22" s="382"/>
      <c r="AI22" s="382"/>
      <c r="AJ22" s="382"/>
      <c r="AK22" s="385"/>
      <c r="AL22" s="433"/>
      <c r="AM22" s="275"/>
      <c r="AN22" s="27"/>
    </row>
    <row r="23" spans="2:40" ht="18" customHeight="1" x14ac:dyDescent="0.45">
      <c r="B23" s="18"/>
      <c r="C23" s="84" t="s">
        <v>131</v>
      </c>
      <c r="D23" s="445">
        <f>IF($D$9="128 p. binnenwerk + 4 p. omslag",IF($D$15="Offline",26,0),0)</f>
        <v>26</v>
      </c>
      <c r="E23" s="228" t="str">
        <f t="shared" ref="E23" si="1">IF(D23&gt;0,$D$10,0)</f>
        <v>210 mm</v>
      </c>
      <c r="F23" s="289" t="s">
        <v>159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294">
        <v>0</v>
      </c>
      <c r="V23" s="303">
        <v>1</v>
      </c>
      <c r="W23" s="222">
        <f t="shared" ref="W23" si="2">IF(D23&gt;0,1,0)+V23</f>
        <v>2</v>
      </c>
      <c r="X23" s="18"/>
      <c r="Y23" s="274"/>
      <c r="Z23" s="474" t="s">
        <v>131</v>
      </c>
      <c r="AA23" s="377">
        <f t="shared" ref="AA23" si="3">$O23*$D23</f>
        <v>0</v>
      </c>
      <c r="AB23" s="386">
        <f>$AA23*$M23/1000</f>
        <v>0</v>
      </c>
      <c r="AC23" s="386">
        <f t="shared" ref="AC23" si="4">$P23*$D23</f>
        <v>0</v>
      </c>
      <c r="AD23" s="386">
        <f>VLOOKUP($W23,$C$27:$P$33,$P$25,FALSE)*$D23</f>
        <v>0</v>
      </c>
      <c r="AE23" s="387">
        <f t="shared" ref="AE23" si="5">SUM(AB23:AD23)</f>
        <v>0</v>
      </c>
      <c r="AF23" s="438"/>
      <c r="AG23" s="377">
        <f>$S23*$D23*($D$8/10000)</f>
        <v>0</v>
      </c>
      <c r="AH23" s="386">
        <f t="shared" ref="AH23" si="6">(D23*T23)*($D$8/10000)</f>
        <v>0</v>
      </c>
      <c r="AI23" s="386">
        <f>($D23*$U23)*$D$8/10000</f>
        <v>0</v>
      </c>
      <c r="AJ23" s="386">
        <f>VLOOKUP($W23,$C$27:$U$33,$U$25,FALSE)*($D$8/10000)*$D23</f>
        <v>0</v>
      </c>
      <c r="AK23" s="380">
        <f t="shared" ref="AK23" si="7">SUM(AH23:AJ23)</f>
        <v>0</v>
      </c>
      <c r="AL23" s="433">
        <f>AE23+AK23</f>
        <v>0</v>
      </c>
      <c r="AM23" s="275"/>
      <c r="AN23" s="27"/>
    </row>
    <row r="24" spans="2:40" ht="15.65" customHeight="1" thickBot="1" x14ac:dyDescent="0.5">
      <c r="B24" s="18"/>
      <c r="C24" s="114"/>
      <c r="D24" s="207"/>
      <c r="E24" s="208"/>
      <c r="F24" s="208"/>
      <c r="G24" s="208"/>
      <c r="H24" s="207"/>
      <c r="I24" s="207"/>
      <c r="J24" s="207"/>
      <c r="K24" s="207"/>
      <c r="L24" s="207"/>
      <c r="M24" s="260"/>
      <c r="N24" s="208"/>
      <c r="O24" s="216"/>
      <c r="P24" s="216"/>
      <c r="Q24" s="216"/>
      <c r="R24" s="208"/>
      <c r="S24" s="106"/>
      <c r="T24" s="216"/>
      <c r="U24" s="216"/>
      <c r="V24" s="115"/>
      <c r="W24" s="22"/>
      <c r="X24" s="18"/>
      <c r="Y24" s="274"/>
      <c r="Z24" s="439"/>
      <c r="AA24" s="388"/>
      <c r="AB24" s="378"/>
      <c r="AC24" s="378"/>
      <c r="AD24" s="378"/>
      <c r="AE24" s="379"/>
      <c r="AF24" s="389"/>
      <c r="AG24" s="388"/>
      <c r="AH24" s="378"/>
      <c r="AI24" s="378"/>
      <c r="AJ24" s="378"/>
      <c r="AK24" s="380"/>
      <c r="AL24" s="433"/>
      <c r="AM24" s="275"/>
      <c r="AN24" s="27"/>
    </row>
    <row r="25" spans="2:40" ht="20.5" customHeight="1" thickBot="1" x14ac:dyDescent="0.5">
      <c r="B25" s="18"/>
      <c r="C25" s="590" t="s">
        <v>122</v>
      </c>
      <c r="D25" s="592"/>
      <c r="E25" s="592"/>
      <c r="F25" s="592"/>
      <c r="G25" s="592"/>
      <c r="H25" s="592"/>
      <c r="I25" s="592"/>
      <c r="J25" s="117"/>
      <c r="K25" s="117"/>
      <c r="L25" s="117"/>
      <c r="M25" s="117"/>
      <c r="N25" s="117"/>
      <c r="O25" s="116"/>
      <c r="P25" s="118">
        <v>14</v>
      </c>
      <c r="Q25" s="119"/>
      <c r="R25" s="117"/>
      <c r="S25" s="116"/>
      <c r="T25" s="117"/>
      <c r="U25" s="118">
        <v>19</v>
      </c>
      <c r="V25" s="119"/>
      <c r="W25" s="22"/>
      <c r="X25" s="18"/>
      <c r="Y25" s="274"/>
      <c r="Z25" s="423" t="str">
        <f>C35</f>
        <v>Extra bewerkingen (Pluspropositie):</v>
      </c>
      <c r="AA25" s="390"/>
      <c r="AB25" s="391"/>
      <c r="AC25" s="391"/>
      <c r="AD25" s="391"/>
      <c r="AE25" s="392"/>
      <c r="AF25" s="393"/>
      <c r="AG25" s="394"/>
      <c r="AH25" s="391"/>
      <c r="AI25" s="391"/>
      <c r="AJ25" s="391"/>
      <c r="AK25" s="395"/>
      <c r="AL25" s="436"/>
      <c r="AM25" s="275"/>
      <c r="AN25" s="27"/>
    </row>
    <row r="26" spans="2:40" ht="32.5" customHeight="1" x14ac:dyDescent="0.45">
      <c r="B26" s="18"/>
      <c r="C26" s="219" t="s">
        <v>41</v>
      </c>
      <c r="D26" s="260"/>
      <c r="E26" s="208"/>
      <c r="F26" s="208"/>
      <c r="G26" s="208"/>
      <c r="H26" s="224"/>
      <c r="I26" s="224"/>
      <c r="J26" s="260"/>
      <c r="K26" s="260"/>
      <c r="L26" s="260"/>
      <c r="M26" s="260"/>
      <c r="N26" s="208"/>
      <c r="O26" s="593" t="s">
        <v>42</v>
      </c>
      <c r="P26" s="607"/>
      <c r="Q26" s="595"/>
      <c r="R26" s="216"/>
      <c r="S26" s="120"/>
      <c r="T26" s="13"/>
      <c r="U26" s="189" t="s">
        <v>43</v>
      </c>
      <c r="V26" s="121"/>
      <c r="W26" s="22"/>
      <c r="X26" s="18"/>
      <c r="Y26" s="274"/>
      <c r="Z26" s="479"/>
      <c r="AA26" s="396"/>
      <c r="AB26" s="397"/>
      <c r="AC26" s="397"/>
      <c r="AD26" s="397"/>
      <c r="AE26" s="398"/>
      <c r="AF26" s="416"/>
      <c r="AG26" s="400"/>
      <c r="AH26" s="397"/>
      <c r="AI26" s="397"/>
      <c r="AJ26" s="397"/>
      <c r="AK26" s="398"/>
      <c r="AL26" s="433"/>
      <c r="AM26" s="275"/>
      <c r="AN26" s="27"/>
    </row>
    <row r="27" spans="2:40" x14ac:dyDescent="0.45">
      <c r="B27" s="18"/>
      <c r="C27" s="122">
        <v>1</v>
      </c>
      <c r="D27" s="207"/>
      <c r="E27" s="208"/>
      <c r="F27" s="208"/>
      <c r="G27" s="208"/>
      <c r="H27" s="207"/>
      <c r="I27" s="207"/>
      <c r="J27" s="207"/>
      <c r="K27" s="207"/>
      <c r="L27" s="207"/>
      <c r="M27" s="207"/>
      <c r="N27" s="207"/>
      <c r="O27" s="106"/>
      <c r="P27" s="312">
        <v>0</v>
      </c>
      <c r="Q27" s="110"/>
      <c r="R27" s="216"/>
      <c r="S27" s="106"/>
      <c r="T27" s="216"/>
      <c r="U27" s="312">
        <v>0</v>
      </c>
      <c r="V27" s="110"/>
      <c r="W27" s="22"/>
      <c r="X27" s="18"/>
      <c r="Y27" s="274"/>
      <c r="Z27" s="480" t="str">
        <f>C37</f>
        <v>Meehechten extra katern / insert / outsert</v>
      </c>
      <c r="AA27" s="396"/>
      <c r="AB27" s="397"/>
      <c r="AC27" s="401"/>
      <c r="AD27" s="401">
        <f>D37*P37</f>
        <v>0</v>
      </c>
      <c r="AE27" s="534">
        <f>AD27</f>
        <v>0</v>
      </c>
      <c r="AF27" s="551"/>
      <c r="AG27" s="552"/>
      <c r="AH27" s="553"/>
      <c r="AI27" s="541"/>
      <c r="AJ27" s="541">
        <f>(E37/10000)*U37*D37</f>
        <v>0</v>
      </c>
      <c r="AK27" s="542">
        <f>AJ27</f>
        <v>0</v>
      </c>
      <c r="AL27" s="433">
        <f>AE27+AK27</f>
        <v>0</v>
      </c>
      <c r="AM27" s="275"/>
      <c r="AN27" s="27"/>
    </row>
    <row r="28" spans="2:40" x14ac:dyDescent="0.45">
      <c r="B28" s="18"/>
      <c r="C28" s="123">
        <v>2</v>
      </c>
      <c r="D28" s="207"/>
      <c r="E28" s="208"/>
      <c r="F28" s="208"/>
      <c r="G28" s="208"/>
      <c r="H28" s="207"/>
      <c r="I28" s="207"/>
      <c r="J28" s="207"/>
      <c r="K28" s="207"/>
      <c r="L28" s="207"/>
      <c r="M28" s="260"/>
      <c r="N28" s="208"/>
      <c r="O28" s="106"/>
      <c r="P28" s="312">
        <v>0</v>
      </c>
      <c r="Q28" s="110"/>
      <c r="R28" s="216"/>
      <c r="S28" s="106"/>
      <c r="T28" s="216"/>
      <c r="U28" s="312">
        <v>0</v>
      </c>
      <c r="V28" s="110"/>
      <c r="W28" s="22"/>
      <c r="X28" s="18"/>
      <c r="Y28" s="274"/>
      <c r="Z28" s="481" t="str">
        <f>C38</f>
        <v>Meehechten via plano oplegstation (outsert)</v>
      </c>
      <c r="AA28" s="406"/>
      <c r="AB28" s="407"/>
      <c r="AC28" s="408"/>
      <c r="AD28" s="408">
        <f>$D38*$P38</f>
        <v>0</v>
      </c>
      <c r="AE28" s="535">
        <f>AD28</f>
        <v>0</v>
      </c>
      <c r="AF28" s="554"/>
      <c r="AG28" s="555"/>
      <c r="AH28" s="556"/>
      <c r="AI28" s="549"/>
      <c r="AJ28" s="541">
        <f>(E38/10000)*U38*D38</f>
        <v>0</v>
      </c>
      <c r="AK28" s="543">
        <f>AJ28</f>
        <v>0</v>
      </c>
      <c r="AL28" s="433">
        <f>AE28+AK28</f>
        <v>0</v>
      </c>
      <c r="AM28" s="275"/>
      <c r="AN28" s="27"/>
    </row>
    <row r="29" spans="2:40" x14ac:dyDescent="0.45">
      <c r="B29" s="18"/>
      <c r="C29" s="122">
        <v>3</v>
      </c>
      <c r="D29" s="207"/>
      <c r="E29" s="208"/>
      <c r="F29" s="208"/>
      <c r="G29" s="208"/>
      <c r="H29" s="207"/>
      <c r="I29" s="207"/>
      <c r="J29" s="207"/>
      <c r="K29" s="207"/>
      <c r="L29" s="207"/>
      <c r="M29" s="260"/>
      <c r="N29" s="208"/>
      <c r="O29" s="106"/>
      <c r="P29" s="312">
        <v>0</v>
      </c>
      <c r="Q29" s="110"/>
      <c r="R29" s="216"/>
      <c r="S29" s="106"/>
      <c r="T29" s="216"/>
      <c r="U29" s="312">
        <v>0</v>
      </c>
      <c r="V29" s="110"/>
      <c r="W29" s="22"/>
      <c r="X29" s="18"/>
      <c r="Y29" s="274"/>
      <c r="Z29" s="480" t="str">
        <f>C39</f>
        <v>Plakkaart (op katernscheiding)</v>
      </c>
      <c r="AA29" s="406"/>
      <c r="AB29" s="407"/>
      <c r="AC29" s="408"/>
      <c r="AD29" s="408">
        <f>$D39*$P39</f>
        <v>0</v>
      </c>
      <c r="AE29" s="535">
        <f>AD29</f>
        <v>0</v>
      </c>
      <c r="AF29" s="554"/>
      <c r="AG29" s="555"/>
      <c r="AH29" s="556"/>
      <c r="AI29" s="549"/>
      <c r="AJ29" s="541">
        <f>(E39/10000)*U39*D39</f>
        <v>0</v>
      </c>
      <c r="AK29" s="543">
        <f>AJ29</f>
        <v>0</v>
      </c>
      <c r="AL29" s="433">
        <f>AE29+AK29</f>
        <v>0</v>
      </c>
      <c r="AM29" s="275"/>
      <c r="AN29" s="27"/>
    </row>
    <row r="30" spans="2:40" x14ac:dyDescent="0.45">
      <c r="B30" s="18"/>
      <c r="C30" s="123">
        <v>4</v>
      </c>
      <c r="D30" s="207"/>
      <c r="E30" s="208"/>
      <c r="F30" s="208"/>
      <c r="G30" s="208"/>
      <c r="H30" s="207"/>
      <c r="I30" s="207"/>
      <c r="J30" s="207"/>
      <c r="K30" s="207"/>
      <c r="L30" s="207"/>
      <c r="M30" s="260"/>
      <c r="N30" s="208"/>
      <c r="O30" s="106"/>
      <c r="P30" s="312">
        <v>0</v>
      </c>
      <c r="Q30" s="110"/>
      <c r="R30" s="216"/>
      <c r="S30" s="106"/>
      <c r="T30" s="216"/>
      <c r="U30" s="312">
        <v>0</v>
      </c>
      <c r="V30" s="110"/>
      <c r="W30" s="22"/>
      <c r="X30" s="18"/>
      <c r="Y30" s="274"/>
      <c r="Z30" s="481" t="str">
        <f>C40</f>
        <v xml:space="preserve">Insteekkaart, kaart los insteken tijdens hechten (willekeurig) </v>
      </c>
      <c r="AA30" s="413"/>
      <c r="AB30" s="407"/>
      <c r="AC30" s="408"/>
      <c r="AD30" s="408">
        <f>$D40*$P40</f>
        <v>0</v>
      </c>
      <c r="AE30" s="535">
        <f>AD30</f>
        <v>0</v>
      </c>
      <c r="AF30" s="554"/>
      <c r="AG30" s="555"/>
      <c r="AH30" s="556"/>
      <c r="AI30" s="549"/>
      <c r="AJ30" s="541">
        <f>(E40/10000)*U40*D40</f>
        <v>0</v>
      </c>
      <c r="AK30" s="543">
        <f>AJ30</f>
        <v>0</v>
      </c>
      <c r="AL30" s="433">
        <f>AE30+AK30</f>
        <v>0</v>
      </c>
      <c r="AM30" s="275"/>
      <c r="AN30" s="27"/>
    </row>
    <row r="31" spans="2:40" ht="17" thickBot="1" x14ac:dyDescent="0.5">
      <c r="B31" s="18"/>
      <c r="C31" s="122">
        <v>5</v>
      </c>
      <c r="D31" s="207"/>
      <c r="E31" s="208"/>
      <c r="F31" s="208"/>
      <c r="G31" s="208"/>
      <c r="H31" s="207"/>
      <c r="I31" s="207"/>
      <c r="J31" s="207"/>
      <c r="K31" s="207"/>
      <c r="L31" s="207"/>
      <c r="M31" s="260"/>
      <c r="N31" s="208"/>
      <c r="O31" s="106"/>
      <c r="P31" s="312">
        <v>0</v>
      </c>
      <c r="Q31" s="110"/>
      <c r="R31" s="216"/>
      <c r="S31" s="106"/>
      <c r="T31" s="216"/>
      <c r="U31" s="312">
        <v>0</v>
      </c>
      <c r="V31" s="110"/>
      <c r="W31" s="22"/>
      <c r="X31" s="18"/>
      <c r="Y31" s="274"/>
      <c r="Z31" s="439"/>
      <c r="AA31" s="414"/>
      <c r="AB31" s="415"/>
      <c r="AC31" s="415"/>
      <c r="AD31" s="536"/>
      <c r="AE31" s="537"/>
      <c r="AF31" s="551"/>
      <c r="AG31" s="557"/>
      <c r="AH31" s="544"/>
      <c r="AI31" s="544"/>
      <c r="AJ31" s="544"/>
      <c r="AK31" s="537"/>
      <c r="AL31" s="433"/>
      <c r="AM31" s="275"/>
      <c r="AN31" s="27"/>
    </row>
    <row r="32" spans="2:40" ht="20.5" customHeight="1" x14ac:dyDescent="0.45">
      <c r="B32" s="18"/>
      <c r="C32" s="122">
        <v>6</v>
      </c>
      <c r="D32" s="207"/>
      <c r="E32" s="208"/>
      <c r="F32" s="208"/>
      <c r="G32" s="208"/>
      <c r="H32" s="207"/>
      <c r="I32" s="207"/>
      <c r="J32" s="207"/>
      <c r="K32" s="207"/>
      <c r="L32" s="207"/>
      <c r="M32" s="260"/>
      <c r="N32" s="208"/>
      <c r="O32" s="106"/>
      <c r="P32" s="312">
        <v>0</v>
      </c>
      <c r="Q32" s="110"/>
      <c r="R32" s="216"/>
      <c r="S32" s="106"/>
      <c r="T32" s="216"/>
      <c r="U32" s="312">
        <v>0</v>
      </c>
      <c r="V32" s="110"/>
      <c r="W32" s="22"/>
      <c r="X32" s="18"/>
      <c r="Y32" s="274"/>
      <c r="Z32" s="423" t="s">
        <v>74</v>
      </c>
      <c r="AA32" s="419"/>
      <c r="AB32" s="420"/>
      <c r="AC32" s="420"/>
      <c r="AD32" s="538"/>
      <c r="AE32" s="539"/>
      <c r="AF32" s="551"/>
      <c r="AG32" s="558"/>
      <c r="AH32" s="545"/>
      <c r="AI32" s="545"/>
      <c r="AJ32" s="545"/>
      <c r="AK32" s="545"/>
      <c r="AL32" s="433"/>
      <c r="AM32" s="275"/>
      <c r="AN32" s="27"/>
    </row>
    <row r="33" spans="1:40" ht="17" thickBot="1" x14ac:dyDescent="0.5">
      <c r="B33" s="18"/>
      <c r="C33" s="128">
        <v>7</v>
      </c>
      <c r="D33" s="129"/>
      <c r="E33" s="129"/>
      <c r="F33" s="129"/>
      <c r="G33" s="129"/>
      <c r="H33" s="129"/>
      <c r="I33" s="129"/>
      <c r="J33" s="129"/>
      <c r="K33" s="129"/>
      <c r="L33" s="129"/>
      <c r="M33" s="130"/>
      <c r="N33" s="129"/>
      <c r="O33" s="131"/>
      <c r="P33" s="313">
        <v>0</v>
      </c>
      <c r="Q33" s="132"/>
      <c r="R33" s="129"/>
      <c r="S33" s="131"/>
      <c r="T33" s="133"/>
      <c r="U33" s="314">
        <v>0</v>
      </c>
      <c r="V33" s="134"/>
      <c r="W33" s="22"/>
      <c r="X33" s="18"/>
      <c r="Y33" s="274"/>
      <c r="Z33" s="482" t="s">
        <v>75</v>
      </c>
      <c r="AA33" s="413"/>
      <c r="AB33" s="407"/>
      <c r="AC33" s="408"/>
      <c r="AD33" s="408">
        <f>$D42*$P42</f>
        <v>0</v>
      </c>
      <c r="AE33" s="535">
        <f>AD33</f>
        <v>0</v>
      </c>
      <c r="AF33" s="554"/>
      <c r="AG33" s="555"/>
      <c r="AH33" s="556"/>
      <c r="AI33" s="549"/>
      <c r="AJ33" s="546">
        <f>(E40/10000)*U42*D42</f>
        <v>0</v>
      </c>
      <c r="AK33" s="543">
        <f>AJ33</f>
        <v>0</v>
      </c>
      <c r="AL33" s="433">
        <f>AE33+AK33</f>
        <v>0</v>
      </c>
      <c r="AM33" s="275"/>
      <c r="AN33" s="27"/>
    </row>
    <row r="34" spans="1:40" ht="10" customHeight="1" thickBot="1" x14ac:dyDescent="0.5">
      <c r="B34" s="18"/>
      <c r="C34" s="135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106"/>
      <c r="P34" s="216"/>
      <c r="Q34" s="110"/>
      <c r="R34" s="208"/>
      <c r="S34" s="106"/>
      <c r="T34" s="216"/>
      <c r="U34" s="216"/>
      <c r="V34" s="108"/>
      <c r="W34" s="22"/>
      <c r="X34" s="18"/>
      <c r="Y34" s="274"/>
      <c r="Z34" s="439"/>
      <c r="AA34" s="414"/>
      <c r="AB34" s="415"/>
      <c r="AC34" s="415"/>
      <c r="AD34" s="536"/>
      <c r="AE34" s="537"/>
      <c r="AF34" s="551"/>
      <c r="AG34" s="557"/>
      <c r="AH34" s="536"/>
      <c r="AI34" s="536"/>
      <c r="AJ34" s="536"/>
      <c r="AK34" s="536"/>
      <c r="AL34" s="433"/>
      <c r="AM34" s="275"/>
      <c r="AN34" s="27"/>
    </row>
    <row r="35" spans="1:40" ht="35.5" customHeight="1" x14ac:dyDescent="0.45">
      <c r="B35" s="18"/>
      <c r="C35" s="116" t="s">
        <v>45</v>
      </c>
      <c r="D35" s="185" t="s">
        <v>19</v>
      </c>
      <c r="E35" s="185" t="s">
        <v>73</v>
      </c>
      <c r="F35" s="185"/>
      <c r="G35" s="185"/>
      <c r="H35" s="185"/>
      <c r="I35" s="185"/>
      <c r="J35" s="185"/>
      <c r="K35" s="185"/>
      <c r="L35" s="185"/>
      <c r="M35" s="185"/>
      <c r="N35" s="185"/>
      <c r="O35" s="586" t="s">
        <v>93</v>
      </c>
      <c r="P35" s="586"/>
      <c r="Q35" s="587"/>
      <c r="R35" s="185"/>
      <c r="S35" s="186"/>
      <c r="T35" s="185"/>
      <c r="U35" s="187" t="s">
        <v>46</v>
      </c>
      <c r="V35" s="188"/>
      <c r="W35" s="22"/>
      <c r="X35" s="18"/>
      <c r="Y35" s="274"/>
      <c r="Z35" s="423" t="s">
        <v>76</v>
      </c>
      <c r="AA35" s="423"/>
      <c r="AB35" s="407"/>
      <c r="AC35" s="408"/>
      <c r="AD35" s="408"/>
      <c r="AE35" s="535"/>
      <c r="AF35" s="554"/>
      <c r="AG35" s="555"/>
      <c r="AH35" s="556"/>
      <c r="AI35" s="549"/>
      <c r="AJ35" s="546"/>
      <c r="AK35" s="543"/>
      <c r="AL35" s="433"/>
      <c r="AM35" s="275"/>
      <c r="AN35" s="27"/>
    </row>
    <row r="36" spans="1:40" ht="18" customHeight="1" thickBot="1" x14ac:dyDescent="0.5">
      <c r="B36" s="206"/>
      <c r="C36" s="201" t="s">
        <v>70</v>
      </c>
      <c r="D36" s="136">
        <v>26</v>
      </c>
      <c r="E36" s="209">
        <v>40000</v>
      </c>
      <c r="F36" s="315" t="s">
        <v>158</v>
      </c>
      <c r="G36" s="208"/>
      <c r="H36" s="207"/>
      <c r="I36" s="207"/>
      <c r="J36" s="207"/>
      <c r="K36" s="207"/>
      <c r="L36" s="207"/>
      <c r="M36" s="260"/>
      <c r="N36" s="207"/>
      <c r="O36" s="106"/>
      <c r="P36" s="316"/>
      <c r="Q36" s="110"/>
      <c r="R36" s="216"/>
      <c r="S36" s="106"/>
      <c r="T36" s="216"/>
      <c r="U36" s="316"/>
      <c r="V36" s="137"/>
      <c r="W36" s="22"/>
      <c r="X36" s="18"/>
      <c r="Y36" s="275"/>
      <c r="Z36" s="569" t="str">
        <f>C44</f>
        <v>Transportkosten (1 adres in Nederland)</v>
      </c>
      <c r="AA36" s="570"/>
      <c r="AB36" s="420"/>
      <c r="AC36" s="408"/>
      <c r="AD36" s="408">
        <f>$D44*$P44</f>
        <v>0</v>
      </c>
      <c r="AE36" s="571">
        <f>AD36</f>
        <v>0</v>
      </c>
      <c r="AF36" s="559"/>
      <c r="AG36" s="576"/>
      <c r="AH36" s="538"/>
      <c r="AI36" s="549"/>
      <c r="AJ36" s="549">
        <f>(E44/10000)*U44</f>
        <v>0</v>
      </c>
      <c r="AK36" s="577">
        <f>AJ36</f>
        <v>0</v>
      </c>
      <c r="AL36" s="437">
        <f>AE36+AK36</f>
        <v>0</v>
      </c>
      <c r="AM36" s="275"/>
      <c r="AN36" s="27"/>
    </row>
    <row r="37" spans="1:40" ht="16.5" customHeight="1" thickBot="1" x14ac:dyDescent="0.5">
      <c r="B37" s="18"/>
      <c r="C37" s="201" t="s">
        <v>47</v>
      </c>
      <c r="D37" s="136">
        <v>9</v>
      </c>
      <c r="E37" s="209">
        <v>68000</v>
      </c>
      <c r="F37" s="208"/>
      <c r="G37" s="208"/>
      <c r="H37" s="207"/>
      <c r="I37" s="207"/>
      <c r="J37" s="207"/>
      <c r="K37" s="207"/>
      <c r="L37" s="207"/>
      <c r="M37" s="260"/>
      <c r="N37" s="207"/>
      <c r="O37" s="106"/>
      <c r="P37" s="317">
        <v>0</v>
      </c>
      <c r="Q37" s="110"/>
      <c r="R37" s="216"/>
      <c r="S37" s="106"/>
      <c r="T37" s="216"/>
      <c r="U37" s="317">
        <v>0</v>
      </c>
      <c r="V37" s="137"/>
      <c r="W37" s="22"/>
      <c r="X37" s="18"/>
      <c r="Y37" s="275"/>
      <c r="Z37" s="114" t="str">
        <f>C45</f>
        <v>Transportkosten t.b.v. losse verkoop (Gilze)</v>
      </c>
      <c r="AA37" s="572"/>
      <c r="AB37" s="573"/>
      <c r="AC37" s="574"/>
      <c r="AD37" s="574">
        <f>$D45*$P45</f>
        <v>0</v>
      </c>
      <c r="AE37" s="575">
        <f>AD37</f>
        <v>0</v>
      </c>
      <c r="AF37" s="513"/>
      <c r="AG37" s="578"/>
      <c r="AH37" s="579"/>
      <c r="AI37" s="547"/>
      <c r="AJ37" s="547">
        <f>(E45/10000)*U45</f>
        <v>0</v>
      </c>
      <c r="AK37" s="580">
        <f>AJ37</f>
        <v>0</v>
      </c>
      <c r="AL37" s="437">
        <f>AE37+AK37</f>
        <v>0</v>
      </c>
      <c r="AM37" s="275"/>
      <c r="AN37" s="27"/>
    </row>
    <row r="38" spans="1:40" ht="16.5" customHeight="1" x14ac:dyDescent="0.45">
      <c r="B38" s="18"/>
      <c r="C38" s="138" t="s">
        <v>48</v>
      </c>
      <c r="D38" s="136">
        <v>0</v>
      </c>
      <c r="E38" s="209">
        <v>0</v>
      </c>
      <c r="F38" s="208"/>
      <c r="G38" s="208"/>
      <c r="H38" s="207"/>
      <c r="I38" s="207"/>
      <c r="J38" s="207"/>
      <c r="K38" s="207"/>
      <c r="L38" s="207"/>
      <c r="M38" s="260"/>
      <c r="N38" s="207"/>
      <c r="O38" s="106"/>
      <c r="P38" s="317">
        <v>0</v>
      </c>
      <c r="Q38" s="110"/>
      <c r="R38" s="216"/>
      <c r="S38" s="106"/>
      <c r="T38" s="216"/>
      <c r="U38" s="317">
        <v>0</v>
      </c>
      <c r="V38" s="137"/>
      <c r="W38" s="22"/>
      <c r="X38" s="18"/>
      <c r="Y38" s="275"/>
      <c r="Z38" s="492"/>
      <c r="AA38" s="493"/>
      <c r="AB38" s="485"/>
      <c r="AC38" s="485"/>
      <c r="AD38" s="485"/>
      <c r="AE38" s="485"/>
      <c r="AF38" s="484"/>
      <c r="AG38" s="494"/>
      <c r="AH38" s="485"/>
      <c r="AI38" s="485"/>
      <c r="AJ38" s="485"/>
      <c r="AK38" s="485"/>
      <c r="AL38" s="495"/>
      <c r="AM38" s="275"/>
      <c r="AN38" s="27"/>
    </row>
    <row r="39" spans="1:40" ht="16.5" customHeight="1" x14ac:dyDescent="0.45">
      <c r="B39" s="18"/>
      <c r="C39" s="138" t="s">
        <v>49</v>
      </c>
      <c r="D39" s="136">
        <v>26</v>
      </c>
      <c r="E39" s="209">
        <v>68000</v>
      </c>
      <c r="F39" s="208"/>
      <c r="G39" s="208"/>
      <c r="H39" s="207"/>
      <c r="I39" s="207"/>
      <c r="J39" s="207"/>
      <c r="K39" s="207"/>
      <c r="L39" s="207"/>
      <c r="M39" s="260"/>
      <c r="N39" s="207"/>
      <c r="O39" s="106"/>
      <c r="P39" s="317">
        <v>0</v>
      </c>
      <c r="Q39" s="110"/>
      <c r="R39" s="216"/>
      <c r="S39" s="106"/>
      <c r="T39" s="216"/>
      <c r="U39" s="317">
        <v>0</v>
      </c>
      <c r="V39" s="137"/>
      <c r="W39" s="22"/>
      <c r="X39" s="18"/>
      <c r="Y39" s="275"/>
      <c r="Z39" s="496"/>
      <c r="AA39" s="497"/>
      <c r="AB39" s="498"/>
      <c r="AC39" s="499"/>
      <c r="AD39" s="499"/>
      <c r="AE39" s="498"/>
      <c r="AF39" s="500"/>
      <c r="AG39" s="497"/>
      <c r="AH39" s="498"/>
      <c r="AI39" s="498"/>
      <c r="AJ39" s="498"/>
      <c r="AK39" s="485"/>
      <c r="AL39" s="501"/>
      <c r="AM39" s="275"/>
      <c r="AN39" s="27"/>
    </row>
    <row r="40" spans="1:40" ht="16.5" customHeight="1" thickBot="1" x14ac:dyDescent="0.5">
      <c r="B40" s="18"/>
      <c r="C40" s="138" t="s">
        <v>50</v>
      </c>
      <c r="D40" s="136">
        <v>2</v>
      </c>
      <c r="E40" s="209">
        <v>40000</v>
      </c>
      <c r="F40" s="522" t="s">
        <v>155</v>
      </c>
      <c r="G40" s="208"/>
      <c r="H40" s="207"/>
      <c r="I40" s="207"/>
      <c r="J40" s="207"/>
      <c r="K40" s="207"/>
      <c r="L40" s="207"/>
      <c r="M40" s="260"/>
      <c r="N40" s="207"/>
      <c r="O40" s="106"/>
      <c r="P40" s="317">
        <v>0</v>
      </c>
      <c r="Q40" s="110"/>
      <c r="R40" s="216"/>
      <c r="S40" s="106"/>
      <c r="T40" s="216"/>
      <c r="U40" s="317">
        <v>0</v>
      </c>
      <c r="V40" s="137"/>
      <c r="W40" s="22"/>
      <c r="X40" s="18"/>
      <c r="Y40" s="275"/>
      <c r="Z40" s="502"/>
      <c r="AA40" s="497"/>
      <c r="AB40" s="498"/>
      <c r="AC40" s="499"/>
      <c r="AD40" s="499"/>
      <c r="AE40" s="498"/>
      <c r="AF40" s="500"/>
      <c r="AG40" s="497"/>
      <c r="AH40" s="498"/>
      <c r="AI40" s="498"/>
      <c r="AJ40" s="498"/>
      <c r="AK40" s="498"/>
      <c r="AL40" s="503"/>
      <c r="AM40" s="275"/>
      <c r="AN40" s="27"/>
    </row>
    <row r="41" spans="1:40" ht="16.5" customHeight="1" x14ac:dyDescent="0.45">
      <c r="B41" s="18"/>
      <c r="C41" s="116" t="s">
        <v>74</v>
      </c>
      <c r="D41" s="116"/>
      <c r="E41" s="116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44"/>
      <c r="Q41" s="230"/>
      <c r="R41" s="230"/>
      <c r="S41" s="230"/>
      <c r="T41" s="230"/>
      <c r="U41" s="244"/>
      <c r="V41" s="231"/>
      <c r="W41" s="22"/>
      <c r="X41" s="18"/>
      <c r="Y41" s="275"/>
      <c r="Z41" s="502"/>
      <c r="AA41" s="497"/>
      <c r="AB41" s="498"/>
      <c r="AC41" s="499"/>
      <c r="AD41" s="499"/>
      <c r="AE41" s="498"/>
      <c r="AF41" s="500"/>
      <c r="AG41" s="497"/>
      <c r="AH41" s="498"/>
      <c r="AI41" s="498"/>
      <c r="AJ41" s="498"/>
      <c r="AK41" s="498"/>
      <c r="AL41" s="503"/>
      <c r="AM41" s="275"/>
      <c r="AN41" s="27"/>
    </row>
    <row r="42" spans="1:40" ht="16.5" customHeight="1" thickBot="1" x14ac:dyDescent="0.5">
      <c r="B42" s="18"/>
      <c r="C42" s="211" t="s">
        <v>75</v>
      </c>
      <c r="D42" s="136">
        <v>26</v>
      </c>
      <c r="E42" s="209">
        <v>0</v>
      </c>
      <c r="F42" s="232"/>
      <c r="G42" s="232"/>
      <c r="H42" s="233"/>
      <c r="I42" s="233"/>
      <c r="J42" s="233"/>
      <c r="K42" s="233"/>
      <c r="L42" s="233"/>
      <c r="M42" s="234"/>
      <c r="N42" s="233"/>
      <c r="O42" s="235"/>
      <c r="P42" s="317">
        <v>0</v>
      </c>
      <c r="Q42" s="236"/>
      <c r="R42" s="237"/>
      <c r="S42" s="235"/>
      <c r="T42" s="237"/>
      <c r="U42" s="318">
        <v>0</v>
      </c>
      <c r="V42" s="236"/>
      <c r="W42" s="22"/>
      <c r="X42" s="18"/>
      <c r="Y42" s="275"/>
      <c r="Z42" s="504"/>
      <c r="AA42" s="484"/>
      <c r="AB42" s="485"/>
      <c r="AC42" s="485"/>
      <c r="AD42" s="485"/>
      <c r="AE42" s="485"/>
      <c r="AF42" s="484"/>
      <c r="AG42" s="484"/>
      <c r="AH42" s="485"/>
      <c r="AI42" s="485"/>
      <c r="AJ42" s="485"/>
      <c r="AK42" s="485"/>
      <c r="AL42" s="505"/>
      <c r="AM42" s="275"/>
      <c r="AN42" s="27"/>
    </row>
    <row r="43" spans="1:40" ht="16.5" customHeight="1" x14ac:dyDescent="0.45">
      <c r="B43" s="18"/>
      <c r="C43" s="116" t="s">
        <v>76</v>
      </c>
      <c r="D43" s="116"/>
      <c r="E43" s="116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44"/>
      <c r="Q43" s="230"/>
      <c r="R43" s="230"/>
      <c r="S43" s="230"/>
      <c r="T43" s="230"/>
      <c r="U43" s="244"/>
      <c r="V43" s="231"/>
      <c r="W43" s="22"/>
      <c r="X43" s="18"/>
      <c r="Y43" s="275"/>
      <c r="Z43" s="516" t="s">
        <v>44</v>
      </c>
      <c r="AA43" s="517" t="str">
        <f>SUM(AA20:AA36)&amp;" KG"</f>
        <v>0 KG</v>
      </c>
      <c r="AB43" s="518">
        <f>SUM(AB20:AB36)</f>
        <v>0</v>
      </c>
      <c r="AC43" s="518">
        <f>SUM(AC20:AC36)</f>
        <v>0</v>
      </c>
      <c r="AD43" s="518">
        <f>SUM(AD20:AD36)</f>
        <v>0</v>
      </c>
      <c r="AE43" s="518">
        <f>SUM(AB43:AD43)</f>
        <v>0</v>
      </c>
      <c r="AF43" s="519"/>
      <c r="AG43" s="520" t="str">
        <f>SUM(AG20:AG36)&amp;" KG"</f>
        <v>0 KG</v>
      </c>
      <c r="AH43" s="518">
        <f>SUM(AH20:AH36)</f>
        <v>0</v>
      </c>
      <c r="AI43" s="518">
        <f>SUM(AI20:AI36)</f>
        <v>0</v>
      </c>
      <c r="AJ43" s="518">
        <f>SUM(AJ20:AJ36)</f>
        <v>0</v>
      </c>
      <c r="AK43" s="518">
        <f>SUM(AH43:AJ43)</f>
        <v>0</v>
      </c>
      <c r="AL43" s="518">
        <f>SUM(AL20:AL42)</f>
        <v>0</v>
      </c>
      <c r="AM43" s="337">
        <f>IF(AL43&gt;0,1,0)</f>
        <v>0</v>
      </c>
      <c r="AN43" s="27"/>
    </row>
    <row r="44" spans="1:40" ht="16.5" customHeight="1" x14ac:dyDescent="0.45">
      <c r="B44" s="18"/>
      <c r="C44" s="211" t="s">
        <v>51</v>
      </c>
      <c r="D44" s="136">
        <v>26</v>
      </c>
      <c r="E44" s="209">
        <v>0</v>
      </c>
      <c r="F44" s="232"/>
      <c r="G44" s="232"/>
      <c r="H44" s="233"/>
      <c r="I44" s="233"/>
      <c r="J44" s="233"/>
      <c r="K44" s="233"/>
      <c r="L44" s="233"/>
      <c r="M44" s="234"/>
      <c r="N44" s="563"/>
      <c r="O44" s="235"/>
      <c r="P44" s="317">
        <v>0</v>
      </c>
      <c r="Q44" s="236"/>
      <c r="R44" s="237"/>
      <c r="S44" s="235"/>
      <c r="T44" s="237"/>
      <c r="U44" s="317">
        <v>0</v>
      </c>
      <c r="V44" s="236"/>
      <c r="W44" s="22"/>
      <c r="X44" s="18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  <c r="AM44" s="275"/>
      <c r="AN44" s="27"/>
    </row>
    <row r="45" spans="1:40" ht="16.5" customHeight="1" thickBot="1" x14ac:dyDescent="0.5">
      <c r="B45" s="18"/>
      <c r="C45" s="566" t="s">
        <v>157</v>
      </c>
      <c r="D45" s="567">
        <v>26</v>
      </c>
      <c r="E45" s="568">
        <v>0</v>
      </c>
      <c r="F45" s="140"/>
      <c r="G45" s="140"/>
      <c r="H45" s="59"/>
      <c r="I45" s="59"/>
      <c r="J45" s="59"/>
      <c r="K45" s="59"/>
      <c r="L45" s="59"/>
      <c r="M45" s="141"/>
      <c r="N45" s="142"/>
      <c r="O45" s="143"/>
      <c r="P45" s="314">
        <v>0</v>
      </c>
      <c r="Q45" s="115"/>
      <c r="R45" s="261"/>
      <c r="S45" s="143"/>
      <c r="T45" s="60"/>
      <c r="U45" s="314">
        <v>0</v>
      </c>
      <c r="V45" s="115"/>
      <c r="W45" s="22"/>
      <c r="X45" s="18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7"/>
    </row>
    <row r="46" spans="1:40" ht="22.5" customHeight="1" thickBot="1" x14ac:dyDescent="0.5">
      <c r="A46" s="1"/>
      <c r="B46" s="144"/>
      <c r="C46" s="205"/>
      <c r="D46" s="129" t="s">
        <v>2</v>
      </c>
      <c r="E46" s="140"/>
      <c r="F46" s="140"/>
      <c r="G46" s="140"/>
      <c r="H46" s="129" t="s">
        <v>2</v>
      </c>
      <c r="I46" s="129" t="s">
        <v>2</v>
      </c>
      <c r="J46" s="129"/>
      <c r="K46" s="129"/>
      <c r="L46" s="129"/>
      <c r="M46" s="130" t="s">
        <v>2</v>
      </c>
      <c r="N46" s="140"/>
      <c r="O46" s="133"/>
      <c r="P46" s="133"/>
      <c r="Q46" s="133"/>
      <c r="R46" s="140"/>
      <c r="S46" s="133"/>
      <c r="T46" s="133"/>
      <c r="U46" s="133"/>
      <c r="V46" s="133"/>
      <c r="W46" s="145"/>
      <c r="X46" s="144"/>
      <c r="Y46" s="140"/>
      <c r="Z46" s="140"/>
      <c r="AA46" s="146"/>
      <c r="AB46" s="146"/>
      <c r="AC46" s="147"/>
      <c r="AD46" s="147"/>
      <c r="AE46" s="146"/>
      <c r="AF46" s="148"/>
      <c r="AG46" s="146"/>
      <c r="AH46" s="146"/>
      <c r="AI46" s="146"/>
      <c r="AJ46" s="146"/>
      <c r="AK46" s="149"/>
      <c r="AL46" s="149"/>
      <c r="AM46" s="129"/>
      <c r="AN46" s="132"/>
    </row>
    <row r="47" spans="1:40" ht="18" customHeight="1" x14ac:dyDescent="0.45">
      <c r="A47"/>
      <c r="B47"/>
      <c r="C47"/>
      <c r="D47" s="525"/>
      <c r="E47" s="525"/>
      <c r="F47"/>
      <c r="G47"/>
      <c r="H47"/>
      <c r="I47"/>
      <c r="J47"/>
      <c r="K47"/>
      <c r="L47"/>
      <c r="M47"/>
      <c r="N47"/>
      <c r="O47"/>
      <c r="P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x14ac:dyDescent="0.45">
      <c r="A48"/>
      <c r="B48"/>
      <c r="C48"/>
      <c r="D48" s="525"/>
      <c r="E48" s="525"/>
      <c r="F48"/>
      <c r="G48"/>
      <c r="H48"/>
      <c r="I48"/>
      <c r="J48"/>
      <c r="K48"/>
      <c r="L48"/>
      <c r="M48"/>
      <c r="N48"/>
      <c r="O48"/>
      <c r="P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x14ac:dyDescent="0.45">
      <c r="A49"/>
      <c r="B49"/>
      <c r="C49"/>
      <c r="D49" s="525"/>
      <c r="E49" s="525"/>
      <c r="F49"/>
      <c r="G49"/>
      <c r="H49"/>
      <c r="I49"/>
      <c r="J49"/>
      <c r="K49"/>
      <c r="L49"/>
      <c r="M49"/>
      <c r="N49"/>
      <c r="O49"/>
      <c r="P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x14ac:dyDescent="0.45">
      <c r="A50"/>
      <c r="B50"/>
      <c r="C50"/>
      <c r="D50" s="525"/>
      <c r="E50" s="525"/>
      <c r="F50"/>
      <c r="G50"/>
      <c r="H50"/>
      <c r="I50"/>
      <c r="J50"/>
      <c r="K50"/>
      <c r="L50"/>
      <c r="M50"/>
      <c r="N50"/>
      <c r="O50"/>
      <c r="P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 s="525"/>
      <c r="E51" s="525"/>
      <c r="F51"/>
      <c r="G51"/>
      <c r="H51"/>
      <c r="I51"/>
      <c r="J51"/>
      <c r="K51"/>
      <c r="L51"/>
      <c r="M51"/>
      <c r="N51"/>
      <c r="O51"/>
      <c r="P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hidden="1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hidden="1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</sheetData>
  <sheetProtection algorithmName="SHA-512" hashValue="WTdO4TOgJ9L2IzMoOAZMqub64teorH498meFiK1bhnze9rcf1uPtFDUok+Pn/3bD7qjv+DfRA65jRdtMWVLFHg==" saltValue="3zWCBzckjQExryxPnRpr6w==" spinCount="100000" sheet="1" objects="1" scenarios="1"/>
  <mergeCells count="11">
    <mergeCell ref="C22:D22"/>
    <mergeCell ref="C25:I25"/>
    <mergeCell ref="O26:Q26"/>
    <mergeCell ref="O35:Q35"/>
    <mergeCell ref="Z12:AK14"/>
    <mergeCell ref="E16:F16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&amp;L&amp;F&amp;C&amp;"Muli,Standaard"&amp;A&amp;R&amp;"Muli,Standaard"Pagina &amp;P</oddFooter>
  </headerFooter>
  <rowBreaks count="1" manualBreakCount="1">
    <brk id="4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="Selecteer een looprichting." xr:uid="{B6AEC4F7-0E67-48EA-AC82-1C4A00C29145}">
          <x14:formula1>
            <xm:f>Blad2!$F$1:$F$3</xm:f>
          </x14:formula1>
          <xm:sqref>L20 L23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F2A6-6E8C-47E3-A4CB-DA8897CB58D5}">
  <dimension ref="A1:AN103"/>
  <sheetViews>
    <sheetView showGridLines="0" tabSelected="1" topLeftCell="A7" zoomScale="90" zoomScaleNormal="90" workbookViewId="0">
      <selection activeCell="J10" sqref="J10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145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143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45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153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153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171050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144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MIKRO GIDS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D5*D8</f>
        <v>7697250</v>
      </c>
      <c r="AM14" s="275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52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52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562">
        <f>$D$10</f>
        <v>0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294">
        <v>0</v>
      </c>
      <c r="V20" s="297">
        <v>1</v>
      </c>
      <c r="W20" s="22"/>
      <c r="X20" s="18"/>
      <c r="Y20" s="274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339"/>
      <c r="U21" s="288">
        <v>0</v>
      </c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ht="14.5" customHeight="1" x14ac:dyDescent="0.45">
      <c r="B22" s="18"/>
      <c r="C22" s="588" t="s">
        <v>87</v>
      </c>
      <c r="D22" s="589"/>
      <c r="E22" s="282" t="s">
        <v>54</v>
      </c>
      <c r="F22" s="191" t="s">
        <v>55</v>
      </c>
      <c r="G22" s="283"/>
      <c r="H22" s="169" t="s">
        <v>2</v>
      </c>
      <c r="I22" s="298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73" t="s">
        <v>36</v>
      </c>
      <c r="P22" s="299" t="s">
        <v>37</v>
      </c>
      <c r="Q22" s="175" t="s">
        <v>37</v>
      </c>
      <c r="R22" s="283"/>
      <c r="S22" s="173" t="s">
        <v>36</v>
      </c>
      <c r="T22" s="430" t="s">
        <v>37</v>
      </c>
      <c r="U22" s="299" t="s">
        <v>37</v>
      </c>
      <c r="V22" s="177" t="s">
        <v>37</v>
      </c>
      <c r="W22" s="22"/>
      <c r="X22" s="18"/>
      <c r="Y22" s="274"/>
      <c r="Z22" s="473" t="s">
        <v>35</v>
      </c>
      <c r="AA22" s="367"/>
      <c r="AB22" s="368"/>
      <c r="AC22" s="368"/>
      <c r="AD22" s="368"/>
      <c r="AE22" s="369"/>
      <c r="AF22" s="440"/>
      <c r="AG22" s="371"/>
      <c r="AH22" s="368"/>
      <c r="AI22" s="368"/>
      <c r="AJ22" s="368"/>
      <c r="AK22" s="372"/>
      <c r="AL22" s="435"/>
      <c r="AM22" s="275"/>
      <c r="AN22" s="27"/>
    </row>
    <row r="23" spans="2:40" ht="15" customHeight="1" x14ac:dyDescent="0.45">
      <c r="B23" s="18"/>
      <c r="C23" s="84" t="s">
        <v>63</v>
      </c>
      <c r="D23" s="445">
        <f>IF($D$9="84 p. selfcovered",IF($D$15="Inline",28,0),0)</f>
        <v>0</v>
      </c>
      <c r="E23" s="228">
        <f t="shared" ref="E23:E24" si="1">IF(D23&gt;0,$D$10,0)</f>
        <v>0</v>
      </c>
      <c r="F23" s="289">
        <f t="shared" ref="F23:F24" si="2">$D$10</f>
        <v>0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294">
        <v>0</v>
      </c>
      <c r="V23" s="215" t="s">
        <v>38</v>
      </c>
      <c r="W23" s="22"/>
      <c r="X23" s="18"/>
      <c r="Y23" s="274"/>
      <c r="Z23" s="474" t="s">
        <v>63</v>
      </c>
      <c r="AA23" s="377">
        <f t="shared" ref="AA23:AA24" si="3">$O23*$D23</f>
        <v>0</v>
      </c>
      <c r="AB23" s="386">
        <f>$AA23*$M23/1000</f>
        <v>0</v>
      </c>
      <c r="AC23" s="386">
        <f t="shared" ref="AC23" si="4">$P23*$D23</f>
        <v>0</v>
      </c>
      <c r="AD23" s="386" t="s">
        <v>38</v>
      </c>
      <c r="AE23" s="387">
        <f t="shared" ref="AE23:AE24" si="5">SUM(AB23:AC23)</f>
        <v>0</v>
      </c>
      <c r="AF23" s="438"/>
      <c r="AG23" s="377">
        <f>$S23*$D23*($D$8/10000)</f>
        <v>0</v>
      </c>
      <c r="AH23" s="386">
        <f t="shared" ref="AH23:AH24" si="6">(D23*T23)*($D$8/10000)</f>
        <v>0</v>
      </c>
      <c r="AI23" s="386">
        <f>($D23*$U23)*$D$8/10000</f>
        <v>0</v>
      </c>
      <c r="AJ23" s="386" t="str">
        <f>IFERROR(VLOOKUP($V23,$C$37:$U$43,$U$35,FALSE)*($D$8/10000)*$D23,"n.v.t.")</f>
        <v>n.v.t.</v>
      </c>
      <c r="AK23" s="380">
        <f t="shared" ref="AK23" si="7">SUM(AH23:AJ23)</f>
        <v>0</v>
      </c>
      <c r="AL23" s="433">
        <f>AE23+AK23</f>
        <v>0</v>
      </c>
      <c r="AM23" s="275"/>
      <c r="AN23" s="27"/>
    </row>
    <row r="24" spans="2:40" ht="15" customHeight="1" thickBot="1" x14ac:dyDescent="0.5">
      <c r="B24" s="18"/>
      <c r="C24" s="84" t="s">
        <v>66</v>
      </c>
      <c r="D24" s="445">
        <f>IF($D$9="88 p. selfcovered",IF($D$15="Inline",28,0),0)</f>
        <v>0</v>
      </c>
      <c r="E24" s="228">
        <f t="shared" si="1"/>
        <v>0</v>
      </c>
      <c r="F24" s="289">
        <f t="shared" si="2"/>
        <v>0</v>
      </c>
      <c r="G24" s="208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208"/>
      <c r="O24" s="293">
        <v>0</v>
      </c>
      <c r="P24" s="294">
        <v>0</v>
      </c>
      <c r="Q24" s="295">
        <f>O24*(M24/1000)</f>
        <v>0</v>
      </c>
      <c r="R24" s="208"/>
      <c r="S24" s="293">
        <v>0</v>
      </c>
      <c r="T24" s="296">
        <f>S24*(M24/1000)</f>
        <v>0</v>
      </c>
      <c r="U24" s="294">
        <v>0</v>
      </c>
      <c r="V24" s="215" t="s">
        <v>38</v>
      </c>
      <c r="W24" s="22"/>
      <c r="X24" s="18"/>
      <c r="Y24" s="274"/>
      <c r="Z24" s="474" t="s">
        <v>66</v>
      </c>
      <c r="AA24" s="377">
        <f t="shared" si="3"/>
        <v>0</v>
      </c>
      <c r="AB24" s="386">
        <f>$AA24*$M24/1000</f>
        <v>0</v>
      </c>
      <c r="AC24" s="386">
        <f>$P24*$D24</f>
        <v>0</v>
      </c>
      <c r="AD24" s="386" t="s">
        <v>38</v>
      </c>
      <c r="AE24" s="387">
        <f t="shared" si="5"/>
        <v>0</v>
      </c>
      <c r="AF24" s="438"/>
      <c r="AG24" s="377">
        <f>$S24*$D24*($D$8/10000)</f>
        <v>0</v>
      </c>
      <c r="AH24" s="386">
        <f t="shared" si="6"/>
        <v>0</v>
      </c>
      <c r="AI24" s="386">
        <f>($D24*$U24)*$D$8/10000</f>
        <v>0</v>
      </c>
      <c r="AJ24" s="386" t="str">
        <f>IFERROR(VLOOKUP($V24,$C$37:$U$43,$U$35,FALSE)*($D$8/10000)*$D24,"n.v.t.")</f>
        <v>n.v.t.</v>
      </c>
      <c r="AK24" s="380">
        <f>SUM(AH24:AI24)</f>
        <v>0</v>
      </c>
      <c r="AL24" s="433">
        <f>AE24+AK24</f>
        <v>0</v>
      </c>
      <c r="AM24" s="275"/>
      <c r="AN24" s="27"/>
    </row>
    <row r="25" spans="2:40" ht="10" customHeight="1" thickBot="1" x14ac:dyDescent="0.5">
      <c r="B25" s="18"/>
      <c r="C25" s="73"/>
      <c r="D25" s="103"/>
      <c r="E25" s="208"/>
      <c r="F25" s="22"/>
      <c r="G25" s="208"/>
      <c r="H25" s="104"/>
      <c r="I25" s="207"/>
      <c r="J25" s="207"/>
      <c r="K25" s="207"/>
      <c r="L25" s="207"/>
      <c r="M25" s="105"/>
      <c r="N25" s="208"/>
      <c r="O25" s="106"/>
      <c r="P25" s="216"/>
      <c r="Q25" s="108"/>
      <c r="R25" s="208"/>
      <c r="S25" s="106"/>
      <c r="T25" s="431"/>
      <c r="U25" s="216"/>
      <c r="V25" s="110"/>
      <c r="W25" s="22"/>
      <c r="X25" s="18"/>
      <c r="Y25" s="274"/>
      <c r="Z25" s="439"/>
      <c r="AA25" s="377"/>
      <c r="AB25" s="378"/>
      <c r="AC25" s="378"/>
      <c r="AD25" s="378"/>
      <c r="AE25" s="379"/>
      <c r="AF25" s="438"/>
      <c r="AG25" s="377"/>
      <c r="AH25" s="378"/>
      <c r="AI25" s="378"/>
      <c r="AJ25" s="378"/>
      <c r="AK25" s="380"/>
      <c r="AL25" s="433"/>
      <c r="AM25" s="275"/>
      <c r="AN25" s="27"/>
    </row>
    <row r="26" spans="2:40" x14ac:dyDescent="0.45">
      <c r="B26" s="18"/>
      <c r="C26" s="590" t="s">
        <v>39</v>
      </c>
      <c r="D26" s="591"/>
      <c r="E26" s="282" t="s">
        <v>54</v>
      </c>
      <c r="F26" s="192" t="s">
        <v>55</v>
      </c>
      <c r="G26" s="283"/>
      <c r="H26" s="178" t="s">
        <v>2</v>
      </c>
      <c r="I26" s="179" t="s">
        <v>2</v>
      </c>
      <c r="J26" s="169" t="s">
        <v>2</v>
      </c>
      <c r="K26" s="298" t="s">
        <v>2</v>
      </c>
      <c r="L26" s="171" t="s">
        <v>2</v>
      </c>
      <c r="M26" s="172" t="s">
        <v>2</v>
      </c>
      <c r="N26" s="283"/>
      <c r="O26" s="180" t="s">
        <v>36</v>
      </c>
      <c r="P26" s="181" t="s">
        <v>37</v>
      </c>
      <c r="Q26" s="182" t="s">
        <v>37</v>
      </c>
      <c r="R26" s="283"/>
      <c r="S26" s="180" t="s">
        <v>36</v>
      </c>
      <c r="T26" s="432" t="s">
        <v>37</v>
      </c>
      <c r="U26" s="181" t="s">
        <v>37</v>
      </c>
      <c r="V26" s="184" t="s">
        <v>40</v>
      </c>
      <c r="W26" s="22"/>
      <c r="X26" s="18"/>
      <c r="Y26" s="274"/>
      <c r="Z26" s="475" t="s">
        <v>39</v>
      </c>
      <c r="AA26" s="381"/>
      <c r="AB26" s="382"/>
      <c r="AC26" s="382"/>
      <c r="AD26" s="382"/>
      <c r="AE26" s="383"/>
      <c r="AF26" s="438"/>
      <c r="AG26" s="384"/>
      <c r="AH26" s="382"/>
      <c r="AI26" s="382"/>
      <c r="AJ26" s="382"/>
      <c r="AK26" s="385"/>
      <c r="AL26" s="433"/>
      <c r="AM26" s="275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omslag",IF($D$15="Offline",38,0),0)</f>
        <v>0</v>
      </c>
      <c r="E27" s="228">
        <f t="shared" ref="E27:E33" si="8">IF(D27&gt;0,$D$10,0)</f>
        <v>0</v>
      </c>
      <c r="F27" s="289">
        <f t="shared" ref="F27:F33" si="9">$D$10</f>
        <v>0</v>
      </c>
      <c r="G27" s="208"/>
      <c r="H27" s="301">
        <v>0</v>
      </c>
      <c r="I27" s="292">
        <v>0</v>
      </c>
      <c r="J27" s="87" t="s">
        <v>38</v>
      </c>
      <c r="K27" s="87" t="s">
        <v>38</v>
      </c>
      <c r="L27" s="88"/>
      <c r="M27" s="83">
        <v>555</v>
      </c>
      <c r="N27" s="208"/>
      <c r="O27" s="293">
        <v>0</v>
      </c>
      <c r="P27" s="294">
        <v>0</v>
      </c>
      <c r="Q27" s="295">
        <f>O27*(M27/1000)</f>
        <v>0</v>
      </c>
      <c r="R27" s="208"/>
      <c r="S27" s="293">
        <v>0</v>
      </c>
      <c r="T27" s="296">
        <f>S27*(M27/1000)</f>
        <v>0</v>
      </c>
      <c r="U27" s="294">
        <v>0</v>
      </c>
      <c r="V27" s="303">
        <v>1</v>
      </c>
      <c r="W27" s="222">
        <f>IF(D27&gt;0,1,0)+V27</f>
        <v>1</v>
      </c>
      <c r="X27" s="18"/>
      <c r="Y27" s="274"/>
      <c r="Z27" s="474" t="s">
        <v>65</v>
      </c>
      <c r="AA27" s="377">
        <f t="shared" ref="AA27:AA33" si="10">$O27*$D27</f>
        <v>0</v>
      </c>
      <c r="AB27" s="386">
        <f>$AA27*$M27/1000</f>
        <v>0</v>
      </c>
      <c r="AC27" s="386">
        <f t="shared" ref="AC27:AC33" si="11">$P27*$D27</f>
        <v>0</v>
      </c>
      <c r="AD27" s="386">
        <f t="shared" ref="AD27:AD33" si="12">VLOOKUP($W27,$C$37:$P$43,$P$35,FALSE)*$D27</f>
        <v>0</v>
      </c>
      <c r="AE27" s="387">
        <f>SUM(AB27:AD27)</f>
        <v>0</v>
      </c>
      <c r="AF27" s="438"/>
      <c r="AG27" s="377">
        <f>$S27*$D27*($D$8/10000)</f>
        <v>0</v>
      </c>
      <c r="AH27" s="386">
        <f t="shared" ref="AH27:AH33" si="13">(D27*T27)*($D$8/10000)</f>
        <v>0</v>
      </c>
      <c r="AI27" s="386">
        <f>($D27*$U27)*$D$8/10000</f>
        <v>0</v>
      </c>
      <c r="AJ27" s="386">
        <f t="shared" ref="AJ27:AJ33" si="14">VLOOKUP($W27,$C$37:$U$43,$U$35,FALSE)*($D$8/10000)*$D27</f>
        <v>0</v>
      </c>
      <c r="AK27" s="380">
        <f t="shared" ref="AK27:AK33" si="15">SUM(AH27:AJ27)</f>
        <v>0</v>
      </c>
      <c r="AL27" s="433">
        <f>AE27+AK27</f>
        <v>0</v>
      </c>
      <c r="AM27" s="275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omslag",IF($D$15="Offline",38,0),0)</f>
        <v>0</v>
      </c>
      <c r="E28" s="228">
        <f t="shared" si="8"/>
        <v>0</v>
      </c>
      <c r="F28" s="289">
        <f t="shared" si="9"/>
        <v>0</v>
      </c>
      <c r="G28" s="208"/>
      <c r="H28" s="301">
        <v>0</v>
      </c>
      <c r="I28" s="292">
        <v>0</v>
      </c>
      <c r="J28" s="87" t="s">
        <v>38</v>
      </c>
      <c r="K28" s="87" t="s">
        <v>38</v>
      </c>
      <c r="L28" s="88"/>
      <c r="M28" s="83">
        <v>555</v>
      </c>
      <c r="N28" s="208"/>
      <c r="O28" s="293">
        <v>0</v>
      </c>
      <c r="P28" s="294">
        <v>0</v>
      </c>
      <c r="Q28" s="295">
        <f>O28*(M28/1000)</f>
        <v>0</v>
      </c>
      <c r="R28" s="208"/>
      <c r="S28" s="293">
        <v>0</v>
      </c>
      <c r="T28" s="296">
        <f>S28*(M28/1000)</f>
        <v>0</v>
      </c>
      <c r="U28" s="294">
        <v>0</v>
      </c>
      <c r="V28" s="303">
        <v>1</v>
      </c>
      <c r="W28" s="222">
        <f t="shared" ref="W28" si="16">IF(D28&gt;0,1,0)+V28</f>
        <v>1</v>
      </c>
      <c r="X28" s="18"/>
      <c r="Y28" s="274"/>
      <c r="Z28" s="474" t="s">
        <v>64</v>
      </c>
      <c r="AA28" s="377">
        <f t="shared" si="10"/>
        <v>0</v>
      </c>
      <c r="AB28" s="386">
        <f>$AA28*$M28/1000</f>
        <v>0</v>
      </c>
      <c r="AC28" s="386">
        <f t="shared" si="11"/>
        <v>0</v>
      </c>
      <c r="AD28" s="386">
        <f t="shared" si="12"/>
        <v>0</v>
      </c>
      <c r="AE28" s="387">
        <f t="shared" ref="AE28:AE33" si="17">SUM(AB28:AD28)</f>
        <v>0</v>
      </c>
      <c r="AF28" s="438"/>
      <c r="AG28" s="377">
        <f>$S28*$D28*($D$8/10000)</f>
        <v>0</v>
      </c>
      <c r="AH28" s="386">
        <f t="shared" si="13"/>
        <v>0</v>
      </c>
      <c r="AI28" s="386">
        <f>($D28*$U28)*$D$8/10000</f>
        <v>0</v>
      </c>
      <c r="AJ28" s="386">
        <f t="shared" si="14"/>
        <v>0</v>
      </c>
      <c r="AK28" s="380">
        <f t="shared" si="15"/>
        <v>0</v>
      </c>
      <c r="AL28" s="433">
        <f>AE28+AK28</f>
        <v>0</v>
      </c>
      <c r="AM28" s="275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selfcovered",IF($D$15="Offline",38,10),0)</f>
        <v>0</v>
      </c>
      <c r="E29" s="228">
        <f t="shared" si="8"/>
        <v>0</v>
      </c>
      <c r="F29" s="289">
        <f t="shared" si="9"/>
        <v>0</v>
      </c>
      <c r="G29" s="208"/>
      <c r="H29" s="301">
        <v>0</v>
      </c>
      <c r="I29" s="292">
        <v>0</v>
      </c>
      <c r="J29" s="87" t="s">
        <v>38</v>
      </c>
      <c r="K29" s="87" t="s">
        <v>38</v>
      </c>
      <c r="L29" s="88"/>
      <c r="M29" s="83">
        <v>555</v>
      </c>
      <c r="N29" s="208"/>
      <c r="O29" s="293">
        <v>0</v>
      </c>
      <c r="P29" s="294">
        <v>0</v>
      </c>
      <c r="Q29" s="295">
        <f>O29*(M29/1000)</f>
        <v>0</v>
      </c>
      <c r="R29" s="208"/>
      <c r="S29" s="293">
        <v>0</v>
      </c>
      <c r="T29" s="296">
        <f>S29*(M29/1000)</f>
        <v>0</v>
      </c>
      <c r="U29" s="294">
        <v>0</v>
      </c>
      <c r="V29" s="303">
        <v>1</v>
      </c>
      <c r="W29" s="583">
        <f>IF(D29&gt;0,0,0)+V29</f>
        <v>1</v>
      </c>
      <c r="X29" s="18"/>
      <c r="Y29" s="274"/>
      <c r="Z29" s="474" t="s">
        <v>63</v>
      </c>
      <c r="AA29" s="377">
        <f t="shared" si="10"/>
        <v>0</v>
      </c>
      <c r="AB29" s="386">
        <f>$AA29*$M29/1000</f>
        <v>0</v>
      </c>
      <c r="AC29" s="386">
        <f t="shared" si="11"/>
        <v>0</v>
      </c>
      <c r="AD29" s="386">
        <f t="shared" si="12"/>
        <v>0</v>
      </c>
      <c r="AE29" s="387">
        <f t="shared" si="17"/>
        <v>0</v>
      </c>
      <c r="AF29" s="438"/>
      <c r="AG29" s="377">
        <f>$S29*$D29*($D$8/10000)</f>
        <v>0</v>
      </c>
      <c r="AH29" s="386">
        <f t="shared" si="13"/>
        <v>0</v>
      </c>
      <c r="AI29" s="386">
        <f>($D29*$U29)*$D$8/10000</f>
        <v>0</v>
      </c>
      <c r="AJ29" s="386">
        <f t="shared" si="14"/>
        <v>0</v>
      </c>
      <c r="AK29" s="380">
        <f t="shared" ref="AK29" si="18">SUM(AH29:AJ29)</f>
        <v>0</v>
      </c>
      <c r="AL29" s="433">
        <f t="shared" ref="AL29:AL33" si="19">AE29+AK29</f>
        <v>0</v>
      </c>
      <c r="AM29" s="275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selfcovered",IF($D$15="Offline",38,10),0)</f>
        <v>0</v>
      </c>
      <c r="E30" s="228">
        <f t="shared" si="8"/>
        <v>0</v>
      </c>
      <c r="F30" s="289">
        <f t="shared" si="9"/>
        <v>0</v>
      </c>
      <c r="G30" s="208"/>
      <c r="H30" s="301">
        <v>0</v>
      </c>
      <c r="I30" s="292">
        <v>0</v>
      </c>
      <c r="J30" s="89" t="s">
        <v>38</v>
      </c>
      <c r="K30" s="89" t="s">
        <v>38</v>
      </c>
      <c r="L30" s="88"/>
      <c r="M30" s="83">
        <v>555</v>
      </c>
      <c r="N30" s="208"/>
      <c r="O30" s="293">
        <v>0</v>
      </c>
      <c r="P30" s="294">
        <v>0</v>
      </c>
      <c r="Q30" s="295">
        <f>O30*M30/1000</f>
        <v>0</v>
      </c>
      <c r="R30" s="208"/>
      <c r="S30" s="293">
        <v>0</v>
      </c>
      <c r="T30" s="296">
        <f t="shared" ref="T30:T33" si="20">S30*M30/1000</f>
        <v>0</v>
      </c>
      <c r="U30" s="294">
        <v>0</v>
      </c>
      <c r="V30" s="303">
        <v>1</v>
      </c>
      <c r="W30" s="222">
        <f t="shared" ref="W30:W33" si="21">IF(D30&gt;0,0,0)+V30</f>
        <v>1</v>
      </c>
      <c r="X30" s="18"/>
      <c r="Y30" s="274"/>
      <c r="Z30" s="476" t="s">
        <v>66</v>
      </c>
      <c r="AA30" s="377">
        <f t="shared" si="10"/>
        <v>0</v>
      </c>
      <c r="AB30" s="386">
        <f t="shared" ref="AB30:AB33" si="22">$AA30*$M30/1000</f>
        <v>0</v>
      </c>
      <c r="AC30" s="386">
        <f t="shared" si="11"/>
        <v>0</v>
      </c>
      <c r="AD30" s="386">
        <f t="shared" si="12"/>
        <v>0</v>
      </c>
      <c r="AE30" s="387">
        <f t="shared" si="17"/>
        <v>0</v>
      </c>
      <c r="AF30" s="438"/>
      <c r="AG30" s="377">
        <f t="shared" ref="AG30:AG33" si="23">$S30*$D30*($D$8/10000)</f>
        <v>0</v>
      </c>
      <c r="AH30" s="386">
        <f t="shared" si="13"/>
        <v>0</v>
      </c>
      <c r="AI30" s="386">
        <f t="shared" ref="AI30:AI33" si="24">($D30*$U30)*$D$8/10000</f>
        <v>0</v>
      </c>
      <c r="AJ30" s="386">
        <f t="shared" si="14"/>
        <v>0</v>
      </c>
      <c r="AK30" s="380">
        <f t="shared" si="15"/>
        <v>0</v>
      </c>
      <c r="AL30" s="433">
        <f t="shared" si="19"/>
        <v>0</v>
      </c>
      <c r="AM30" s="30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IF(D27&gt;0,7,0)</f>
        <v>0</v>
      </c>
      <c r="E31" s="228">
        <f t="shared" si="8"/>
        <v>0</v>
      </c>
      <c r="F31" s="289">
        <f t="shared" si="9"/>
        <v>0</v>
      </c>
      <c r="G31" s="208"/>
      <c r="H31" s="301">
        <v>0</v>
      </c>
      <c r="I31" s="292">
        <v>0</v>
      </c>
      <c r="J31" s="89" t="s">
        <v>38</v>
      </c>
      <c r="K31" s="89" t="s">
        <v>38</v>
      </c>
      <c r="L31" s="88"/>
      <c r="M31" s="83">
        <v>555</v>
      </c>
      <c r="N31" s="208"/>
      <c r="O31" s="293">
        <v>0</v>
      </c>
      <c r="P31" s="294">
        <v>0</v>
      </c>
      <c r="Q31" s="295">
        <f t="shared" ref="Q31:Q33" si="25">O31*M31/1000</f>
        <v>0</v>
      </c>
      <c r="R31" s="208"/>
      <c r="S31" s="293">
        <v>0</v>
      </c>
      <c r="T31" s="296">
        <f t="shared" si="20"/>
        <v>0</v>
      </c>
      <c r="U31" s="294">
        <v>0</v>
      </c>
      <c r="V31" s="303">
        <v>1</v>
      </c>
      <c r="W31" s="222">
        <f t="shared" si="21"/>
        <v>1</v>
      </c>
      <c r="X31" s="18"/>
      <c r="Y31" s="274"/>
      <c r="Z31" s="477" t="s">
        <v>102</v>
      </c>
      <c r="AA31" s="377">
        <f t="shared" si="10"/>
        <v>0</v>
      </c>
      <c r="AB31" s="386">
        <f t="shared" si="22"/>
        <v>0</v>
      </c>
      <c r="AC31" s="386">
        <f t="shared" si="11"/>
        <v>0</v>
      </c>
      <c r="AD31" s="386">
        <f t="shared" si="12"/>
        <v>0</v>
      </c>
      <c r="AE31" s="387">
        <f t="shared" ref="AE31" si="26">SUM(AB31:AD31)</f>
        <v>0</v>
      </c>
      <c r="AF31" s="438"/>
      <c r="AG31" s="377">
        <f t="shared" si="23"/>
        <v>0</v>
      </c>
      <c r="AH31" s="386">
        <f t="shared" si="13"/>
        <v>0</v>
      </c>
      <c r="AI31" s="386">
        <f t="shared" si="24"/>
        <v>0</v>
      </c>
      <c r="AJ31" s="386">
        <f t="shared" si="14"/>
        <v>0</v>
      </c>
      <c r="AK31" s="380">
        <f t="shared" ref="AK31" si="27">SUM(AH31:AJ31)</f>
        <v>0</v>
      </c>
      <c r="AL31" s="433">
        <f>AE31+AK31</f>
        <v>0</v>
      </c>
      <c r="AM31" s="30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IF(D28&gt;0,7,IF(D23&gt;0,7,IF(D29&gt;0,7,IF(D30&gt;0,7,0))))</f>
        <v>0</v>
      </c>
      <c r="E32" s="228">
        <f t="shared" si="8"/>
        <v>0</v>
      </c>
      <c r="F32" s="289">
        <f t="shared" si="9"/>
        <v>0</v>
      </c>
      <c r="G32" s="208"/>
      <c r="H32" s="301">
        <v>0</v>
      </c>
      <c r="I32" s="292">
        <v>0</v>
      </c>
      <c r="J32" s="89" t="s">
        <v>38</v>
      </c>
      <c r="K32" s="89" t="s">
        <v>38</v>
      </c>
      <c r="L32" s="88"/>
      <c r="M32" s="83">
        <v>555</v>
      </c>
      <c r="N32" s="208"/>
      <c r="O32" s="293">
        <v>0</v>
      </c>
      <c r="P32" s="294">
        <v>0</v>
      </c>
      <c r="Q32" s="295">
        <f t="shared" si="25"/>
        <v>0</v>
      </c>
      <c r="R32" s="208"/>
      <c r="S32" s="293">
        <v>0</v>
      </c>
      <c r="T32" s="296">
        <f t="shared" si="20"/>
        <v>0</v>
      </c>
      <c r="U32" s="294">
        <v>0</v>
      </c>
      <c r="V32" s="303">
        <v>1</v>
      </c>
      <c r="W32" s="222">
        <f t="shared" si="21"/>
        <v>1</v>
      </c>
      <c r="X32" s="18"/>
      <c r="Y32" s="274"/>
      <c r="Z32" s="477" t="s">
        <v>67</v>
      </c>
      <c r="AA32" s="377">
        <f t="shared" si="10"/>
        <v>0</v>
      </c>
      <c r="AB32" s="386">
        <f t="shared" si="22"/>
        <v>0</v>
      </c>
      <c r="AC32" s="386">
        <f t="shared" si="11"/>
        <v>0</v>
      </c>
      <c r="AD32" s="386">
        <f t="shared" si="12"/>
        <v>0</v>
      </c>
      <c r="AE32" s="387">
        <f t="shared" si="17"/>
        <v>0</v>
      </c>
      <c r="AF32" s="438"/>
      <c r="AG32" s="377">
        <f t="shared" si="23"/>
        <v>0</v>
      </c>
      <c r="AH32" s="386">
        <f t="shared" si="13"/>
        <v>0</v>
      </c>
      <c r="AI32" s="386">
        <f t="shared" si="24"/>
        <v>0</v>
      </c>
      <c r="AJ32" s="386">
        <f t="shared" si="14"/>
        <v>0</v>
      </c>
      <c r="AK32" s="380">
        <f t="shared" si="15"/>
        <v>0</v>
      </c>
      <c r="AL32" s="433">
        <f>AE32+AK32</f>
        <v>0</v>
      </c>
      <c r="AM32" s="304"/>
      <c r="AN32" s="95"/>
    </row>
    <row r="33" spans="2:40" s="90" customFormat="1" ht="15" customHeight="1" thickBot="1" x14ac:dyDescent="0.5">
      <c r="B33" s="18"/>
      <c r="C33" s="96" t="s">
        <v>68</v>
      </c>
      <c r="D33" s="447">
        <v>0</v>
      </c>
      <c r="E33" s="228">
        <f t="shared" si="8"/>
        <v>0</v>
      </c>
      <c r="F33" s="289">
        <f t="shared" si="9"/>
        <v>0</v>
      </c>
      <c r="G33" s="208"/>
      <c r="H33" s="305">
        <v>0</v>
      </c>
      <c r="I33" s="306">
        <v>0</v>
      </c>
      <c r="J33" s="99" t="s">
        <v>38</v>
      </c>
      <c r="K33" s="99" t="s">
        <v>38</v>
      </c>
      <c r="L33" s="229"/>
      <c r="M33" s="100">
        <v>555</v>
      </c>
      <c r="N33" s="208"/>
      <c r="O33" s="307">
        <v>0</v>
      </c>
      <c r="P33" s="308">
        <v>0</v>
      </c>
      <c r="Q33" s="309">
        <f t="shared" si="25"/>
        <v>0</v>
      </c>
      <c r="R33" s="208"/>
      <c r="S33" s="307">
        <v>0</v>
      </c>
      <c r="T33" s="310">
        <f t="shared" si="20"/>
        <v>0</v>
      </c>
      <c r="U33" s="308">
        <v>0</v>
      </c>
      <c r="V33" s="311">
        <v>1</v>
      </c>
      <c r="W33" s="222">
        <f t="shared" si="21"/>
        <v>1</v>
      </c>
      <c r="X33" s="18"/>
      <c r="Y33" s="274"/>
      <c r="Z33" s="478" t="s">
        <v>68</v>
      </c>
      <c r="AA33" s="357">
        <f t="shared" si="10"/>
        <v>0</v>
      </c>
      <c r="AB33" s="358">
        <f t="shared" si="22"/>
        <v>0</v>
      </c>
      <c r="AC33" s="358">
        <f t="shared" si="11"/>
        <v>0</v>
      </c>
      <c r="AD33" s="358">
        <f t="shared" si="12"/>
        <v>0</v>
      </c>
      <c r="AE33" s="359">
        <f t="shared" si="17"/>
        <v>0</v>
      </c>
      <c r="AF33" s="438"/>
      <c r="AG33" s="357">
        <f t="shared" si="23"/>
        <v>0</v>
      </c>
      <c r="AH33" s="358">
        <f t="shared" si="13"/>
        <v>0</v>
      </c>
      <c r="AI33" s="358">
        <f t="shared" si="24"/>
        <v>0</v>
      </c>
      <c r="AJ33" s="358">
        <f t="shared" si="14"/>
        <v>0</v>
      </c>
      <c r="AK33" s="361">
        <f t="shared" si="15"/>
        <v>0</v>
      </c>
      <c r="AL33" s="433">
        <f t="shared" si="19"/>
        <v>0</v>
      </c>
      <c r="AM33" s="304"/>
      <c r="AN33" s="95"/>
    </row>
    <row r="34" spans="2:40" ht="15.65" customHeight="1" thickBot="1" x14ac:dyDescent="0.5">
      <c r="B34" s="18"/>
      <c r="C34" s="114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216"/>
      <c r="P34" s="216"/>
      <c r="Q34" s="216"/>
      <c r="R34" s="208"/>
      <c r="S34" s="106"/>
      <c r="T34" s="216"/>
      <c r="U34" s="216"/>
      <c r="V34" s="115"/>
      <c r="W34" s="22"/>
      <c r="X34" s="18"/>
      <c r="Y34" s="274"/>
      <c r="Z34" s="439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275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274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275"/>
      <c r="AN35" s="27"/>
    </row>
    <row r="36" spans="2:40" ht="32.5" customHeight="1" x14ac:dyDescent="0.45">
      <c r="B36" s="18"/>
      <c r="C36" s="219" t="s">
        <v>41</v>
      </c>
      <c r="D36" s="260"/>
      <c r="E36" s="208"/>
      <c r="F36" s="208"/>
      <c r="G36" s="208"/>
      <c r="H36" s="224"/>
      <c r="I36" s="224"/>
      <c r="J36" s="260"/>
      <c r="K36" s="260"/>
      <c r="L36" s="260"/>
      <c r="M36" s="260"/>
      <c r="N36" s="208"/>
      <c r="O36" s="593" t="s">
        <v>42</v>
      </c>
      <c r="P36" s="607"/>
      <c r="Q36" s="595"/>
      <c r="R36" s="216"/>
      <c r="S36" s="120"/>
      <c r="T36" s="13"/>
      <c r="U36" s="189" t="s">
        <v>43</v>
      </c>
      <c r="V36" s="121"/>
      <c r="W36" s="22"/>
      <c r="X36" s="18"/>
      <c r="Y36" s="274"/>
      <c r="Z36" s="479"/>
      <c r="AA36" s="396"/>
      <c r="AB36" s="397"/>
      <c r="AC36" s="397"/>
      <c r="AD36" s="397"/>
      <c r="AE36" s="398"/>
      <c r="AF36" s="416"/>
      <c r="AG36" s="400"/>
      <c r="AH36" s="397"/>
      <c r="AI36" s="397"/>
      <c r="AJ36" s="397"/>
      <c r="AK36" s="398"/>
      <c r="AL36" s="433"/>
      <c r="AM36" s="275"/>
      <c r="AN36" s="27"/>
    </row>
    <row r="37" spans="2:40" x14ac:dyDescent="0.45">
      <c r="B37" s="18"/>
      <c r="C37" s="122">
        <v>1</v>
      </c>
      <c r="D37" s="207"/>
      <c r="E37" s="208"/>
      <c r="F37" s="208"/>
      <c r="G37" s="208"/>
      <c r="H37" s="207"/>
      <c r="I37" s="207"/>
      <c r="J37" s="207"/>
      <c r="K37" s="207"/>
      <c r="L37" s="207"/>
      <c r="M37" s="207"/>
      <c r="N37" s="207"/>
      <c r="O37" s="106"/>
      <c r="P37" s="312">
        <v>0</v>
      </c>
      <c r="Q37" s="110"/>
      <c r="R37" s="216"/>
      <c r="S37" s="106"/>
      <c r="T37" s="216"/>
      <c r="U37" s="312">
        <v>0</v>
      </c>
      <c r="V37" s="110"/>
      <c r="W37" s="22"/>
      <c r="X37" s="18"/>
      <c r="Y37" s="274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551"/>
      <c r="AG37" s="552"/>
      <c r="AH37" s="553"/>
      <c r="AI37" s="541"/>
      <c r="AJ37" s="541">
        <f>(E47/10000)*U47*D47</f>
        <v>0</v>
      </c>
      <c r="AK37" s="542">
        <f>AJ37</f>
        <v>0</v>
      </c>
      <c r="AL37" s="433">
        <f>AE37+AK37</f>
        <v>0</v>
      </c>
      <c r="AM37" s="275"/>
      <c r="AN37" s="27"/>
    </row>
    <row r="38" spans="2:40" x14ac:dyDescent="0.45">
      <c r="B38" s="18"/>
      <c r="C38" s="123">
        <v>2</v>
      </c>
      <c r="D38" s="207"/>
      <c r="E38" s="208"/>
      <c r="F38" s="208"/>
      <c r="G38" s="208"/>
      <c r="H38" s="207"/>
      <c r="I38" s="207"/>
      <c r="J38" s="207"/>
      <c r="K38" s="207"/>
      <c r="L38" s="207"/>
      <c r="M38" s="260"/>
      <c r="N38" s="208"/>
      <c r="O38" s="106"/>
      <c r="P38" s="312">
        <v>0</v>
      </c>
      <c r="Q38" s="110"/>
      <c r="R38" s="216"/>
      <c r="S38" s="106"/>
      <c r="T38" s="216"/>
      <c r="U38" s="312">
        <v>0</v>
      </c>
      <c r="V38" s="110"/>
      <c r="W38" s="22"/>
      <c r="X38" s="18"/>
      <c r="Y38" s="274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554"/>
      <c r="AG38" s="555"/>
      <c r="AH38" s="556"/>
      <c r="AI38" s="549"/>
      <c r="AJ38" s="541">
        <f>(E48/10000)*U48*D48</f>
        <v>0</v>
      </c>
      <c r="AK38" s="543">
        <f>AJ38</f>
        <v>0</v>
      </c>
      <c r="AL38" s="433">
        <f>AE38+AK38</f>
        <v>0</v>
      </c>
      <c r="AM38" s="275"/>
      <c r="AN38" s="27"/>
    </row>
    <row r="39" spans="2:40" x14ac:dyDescent="0.45">
      <c r="B39" s="18"/>
      <c r="C39" s="122">
        <v>3</v>
      </c>
      <c r="D39" s="207"/>
      <c r="E39" s="208"/>
      <c r="F39" s="208"/>
      <c r="G39" s="208"/>
      <c r="H39" s="207"/>
      <c r="I39" s="207"/>
      <c r="J39" s="207"/>
      <c r="K39" s="207"/>
      <c r="L39" s="207"/>
      <c r="M39" s="260"/>
      <c r="N39" s="208"/>
      <c r="O39" s="106"/>
      <c r="P39" s="312">
        <v>0</v>
      </c>
      <c r="Q39" s="110"/>
      <c r="R39" s="216"/>
      <c r="S39" s="106"/>
      <c r="T39" s="216"/>
      <c r="U39" s="312">
        <v>0</v>
      </c>
      <c r="V39" s="110"/>
      <c r="W39" s="22"/>
      <c r="X39" s="18"/>
      <c r="Y39" s="274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554"/>
      <c r="AG39" s="555"/>
      <c r="AH39" s="556"/>
      <c r="AI39" s="549"/>
      <c r="AJ39" s="541">
        <f>(E49/10000)*U49*D49</f>
        <v>0</v>
      </c>
      <c r="AK39" s="543">
        <f>AJ39</f>
        <v>0</v>
      </c>
      <c r="AL39" s="433">
        <f>AE39+AK39</f>
        <v>0</v>
      </c>
      <c r="AM39" s="275"/>
      <c r="AN39" s="27"/>
    </row>
    <row r="40" spans="2:40" x14ac:dyDescent="0.45">
      <c r="B40" s="18"/>
      <c r="C40" s="123">
        <v>4</v>
      </c>
      <c r="D40" s="207"/>
      <c r="E40" s="208"/>
      <c r="F40" s="208"/>
      <c r="G40" s="208"/>
      <c r="H40" s="207"/>
      <c r="I40" s="207"/>
      <c r="J40" s="207"/>
      <c r="K40" s="207"/>
      <c r="L40" s="207"/>
      <c r="M40" s="260"/>
      <c r="N40" s="208"/>
      <c r="O40" s="106"/>
      <c r="P40" s="312">
        <v>0</v>
      </c>
      <c r="Q40" s="110"/>
      <c r="R40" s="216"/>
      <c r="S40" s="106"/>
      <c r="T40" s="216"/>
      <c r="U40" s="312">
        <v>0</v>
      </c>
      <c r="V40" s="110"/>
      <c r="W40" s="22"/>
      <c r="X40" s="18"/>
      <c r="Y40" s="274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554"/>
      <c r="AG40" s="555"/>
      <c r="AH40" s="556"/>
      <c r="AI40" s="549"/>
      <c r="AJ40" s="541">
        <f>(E50/10000)*U50*D50</f>
        <v>0</v>
      </c>
      <c r="AK40" s="543">
        <f>AJ40</f>
        <v>0</v>
      </c>
      <c r="AL40" s="433">
        <f>AE40+AK40</f>
        <v>0</v>
      </c>
      <c r="AM40" s="275"/>
      <c r="AN40" s="27"/>
    </row>
    <row r="41" spans="2:40" ht="17" thickBot="1" x14ac:dyDescent="0.5">
      <c r="B41" s="18"/>
      <c r="C41" s="122">
        <v>5</v>
      </c>
      <c r="D41" s="207"/>
      <c r="E41" s="208"/>
      <c r="F41" s="208"/>
      <c r="G41" s="208"/>
      <c r="H41" s="207"/>
      <c r="I41" s="207"/>
      <c r="J41" s="207"/>
      <c r="K41" s="207"/>
      <c r="L41" s="207"/>
      <c r="M41" s="260"/>
      <c r="N41" s="208"/>
      <c r="O41" s="106"/>
      <c r="P41" s="312">
        <v>0</v>
      </c>
      <c r="Q41" s="110"/>
      <c r="R41" s="216"/>
      <c r="S41" s="106"/>
      <c r="T41" s="216"/>
      <c r="U41" s="312">
        <v>0</v>
      </c>
      <c r="V41" s="110"/>
      <c r="W41" s="22"/>
      <c r="X41" s="18"/>
      <c r="Y41" s="274"/>
      <c r="Z41" s="439"/>
      <c r="AA41" s="414"/>
      <c r="AB41" s="415"/>
      <c r="AC41" s="415"/>
      <c r="AD41" s="536"/>
      <c r="AE41" s="537"/>
      <c r="AF41" s="551"/>
      <c r="AG41" s="557"/>
      <c r="AH41" s="544"/>
      <c r="AI41" s="544"/>
      <c r="AJ41" s="544"/>
      <c r="AK41" s="537"/>
      <c r="AL41" s="433"/>
      <c r="AM41" s="275"/>
      <c r="AN41" s="27"/>
    </row>
    <row r="42" spans="2:40" ht="20.5" customHeight="1" x14ac:dyDescent="0.45">
      <c r="B42" s="18"/>
      <c r="C42" s="122">
        <v>6</v>
      </c>
      <c r="D42" s="207"/>
      <c r="E42" s="208"/>
      <c r="F42" s="208"/>
      <c r="G42" s="208"/>
      <c r="H42" s="207"/>
      <c r="I42" s="207"/>
      <c r="J42" s="207"/>
      <c r="K42" s="207"/>
      <c r="L42" s="207"/>
      <c r="M42" s="260"/>
      <c r="N42" s="208"/>
      <c r="O42" s="106"/>
      <c r="P42" s="312">
        <v>0</v>
      </c>
      <c r="Q42" s="110"/>
      <c r="R42" s="216"/>
      <c r="S42" s="106"/>
      <c r="T42" s="216"/>
      <c r="U42" s="312">
        <v>0</v>
      </c>
      <c r="V42" s="110"/>
      <c r="W42" s="22"/>
      <c r="X42" s="18"/>
      <c r="Y42" s="274"/>
      <c r="Z42" s="423" t="s">
        <v>74</v>
      </c>
      <c r="AA42" s="419"/>
      <c r="AB42" s="420"/>
      <c r="AC42" s="420"/>
      <c r="AD42" s="538"/>
      <c r="AE42" s="539"/>
      <c r="AF42" s="551"/>
      <c r="AG42" s="558"/>
      <c r="AH42" s="545"/>
      <c r="AI42" s="545"/>
      <c r="AJ42" s="545"/>
      <c r="AK42" s="545"/>
      <c r="AL42" s="433"/>
      <c r="AM42" s="275"/>
      <c r="AN42" s="27"/>
    </row>
    <row r="43" spans="2:40" ht="17" thickBot="1" x14ac:dyDescent="0.5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313">
        <v>0</v>
      </c>
      <c r="Q43" s="132"/>
      <c r="R43" s="129"/>
      <c r="S43" s="131"/>
      <c r="T43" s="133"/>
      <c r="U43" s="314">
        <v>0</v>
      </c>
      <c r="V43" s="134"/>
      <c r="W43" s="22"/>
      <c r="X43" s="18"/>
      <c r="Y43" s="274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554"/>
      <c r="AG43" s="555"/>
      <c r="AH43" s="556"/>
      <c r="AI43" s="549"/>
      <c r="AJ43" s="546">
        <f>(E50/10000)*U52*D52</f>
        <v>0</v>
      </c>
      <c r="AK43" s="543">
        <f>AJ43</f>
        <v>0</v>
      </c>
      <c r="AL43" s="433">
        <f>AE43+AK43</f>
        <v>0</v>
      </c>
      <c r="AM43" s="275"/>
      <c r="AN43" s="27"/>
    </row>
    <row r="44" spans="2:40" ht="10" customHeight="1" thickBot="1" x14ac:dyDescent="0.5">
      <c r="B44" s="18"/>
      <c r="C44" s="135"/>
      <c r="D44" s="207"/>
      <c r="E44" s="208"/>
      <c r="F44" s="208"/>
      <c r="G44" s="208"/>
      <c r="H44" s="207"/>
      <c r="I44" s="207"/>
      <c r="J44" s="207"/>
      <c r="K44" s="207"/>
      <c r="L44" s="207"/>
      <c r="M44" s="260"/>
      <c r="N44" s="208"/>
      <c r="O44" s="106"/>
      <c r="P44" s="216"/>
      <c r="Q44" s="110"/>
      <c r="R44" s="208"/>
      <c r="S44" s="106"/>
      <c r="T44" s="216"/>
      <c r="U44" s="216"/>
      <c r="V44" s="108"/>
      <c r="W44" s="22"/>
      <c r="X44" s="18"/>
      <c r="Y44" s="274"/>
      <c r="Z44" s="439"/>
      <c r="AA44" s="414"/>
      <c r="AB44" s="415"/>
      <c r="AC44" s="415"/>
      <c r="AD44" s="536"/>
      <c r="AE44" s="537"/>
      <c r="AF44" s="551"/>
      <c r="AG44" s="557"/>
      <c r="AH44" s="536"/>
      <c r="AI44" s="536"/>
      <c r="AJ44" s="536"/>
      <c r="AK44" s="536"/>
      <c r="AL44" s="433"/>
      <c r="AM44" s="275"/>
      <c r="AN44" s="27"/>
    </row>
    <row r="45" spans="2:40" ht="35.5" customHeight="1" x14ac:dyDescent="0.4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274"/>
      <c r="Z45" s="423" t="s">
        <v>76</v>
      </c>
      <c r="AA45" s="423"/>
      <c r="AB45" s="407"/>
      <c r="AC45" s="408"/>
      <c r="AD45" s="408"/>
      <c r="AE45" s="535"/>
      <c r="AF45" s="554"/>
      <c r="AG45" s="555"/>
      <c r="AH45" s="556"/>
      <c r="AI45" s="549"/>
      <c r="AJ45" s="546"/>
      <c r="AK45" s="543"/>
      <c r="AL45" s="433"/>
      <c r="AM45" s="275"/>
      <c r="AN45" s="27"/>
    </row>
    <row r="46" spans="2:40" ht="18" customHeight="1" x14ac:dyDescent="0.45">
      <c r="B46" s="206"/>
      <c r="C46" s="201" t="s">
        <v>70</v>
      </c>
      <c r="D46" s="523">
        <v>45</v>
      </c>
      <c r="E46" s="524">
        <v>138000</v>
      </c>
      <c r="F46" s="315" t="s">
        <v>158</v>
      </c>
      <c r="G46" s="208"/>
      <c r="H46" s="207"/>
      <c r="I46" s="207"/>
      <c r="J46" s="207"/>
      <c r="K46" s="207"/>
      <c r="L46" s="207"/>
      <c r="M46" s="260"/>
      <c r="N46" s="207"/>
      <c r="O46" s="106"/>
      <c r="P46" s="316"/>
      <c r="Q46" s="110"/>
      <c r="R46" s="216"/>
      <c r="S46" s="106"/>
      <c r="T46" s="216"/>
      <c r="U46" s="316"/>
      <c r="V46" s="137"/>
      <c r="W46" s="22"/>
      <c r="X46" s="18"/>
      <c r="Y46" s="275"/>
      <c r="Z46" s="482" t="str">
        <f>C54</f>
        <v>Transportkosten (1 adres in Nederland)</v>
      </c>
      <c r="AA46" s="570"/>
      <c r="AB46" s="420"/>
      <c r="AC46" s="408"/>
      <c r="AD46" s="408">
        <f>$D54*$P54</f>
        <v>0</v>
      </c>
      <c r="AE46" s="571">
        <f>AD46</f>
        <v>0</v>
      </c>
      <c r="AF46" s="559"/>
      <c r="AG46" s="576"/>
      <c r="AH46" s="538"/>
      <c r="AI46" s="549"/>
      <c r="AJ46" s="541">
        <f>(E54/10000)*U54</f>
        <v>0</v>
      </c>
      <c r="AK46" s="543">
        <f>AJ46</f>
        <v>0</v>
      </c>
      <c r="AL46" s="581">
        <f>AE46+AK46</f>
        <v>0</v>
      </c>
      <c r="AM46" s="275"/>
      <c r="AN46" s="27"/>
    </row>
    <row r="47" spans="2:40" ht="16.5" customHeight="1" thickBot="1" x14ac:dyDescent="0.5">
      <c r="B47" s="18"/>
      <c r="C47" s="201" t="s">
        <v>47</v>
      </c>
      <c r="D47" s="523">
        <v>45</v>
      </c>
      <c r="E47" s="524">
        <v>110000</v>
      </c>
      <c r="F47" s="208"/>
      <c r="G47" s="208"/>
      <c r="H47" s="207"/>
      <c r="I47" s="207"/>
      <c r="J47" s="207"/>
      <c r="K47" s="207"/>
      <c r="L47" s="207"/>
      <c r="M47" s="260"/>
      <c r="N47" s="207"/>
      <c r="O47" s="106"/>
      <c r="P47" s="317">
        <v>0</v>
      </c>
      <c r="Q47" s="110"/>
      <c r="R47" s="216"/>
      <c r="S47" s="106"/>
      <c r="T47" s="216"/>
      <c r="U47" s="317">
        <v>0</v>
      </c>
      <c r="V47" s="137"/>
      <c r="W47" s="22"/>
      <c r="X47" s="18"/>
      <c r="Y47" s="275"/>
      <c r="Z47" s="582" t="str">
        <f>C55</f>
        <v>Transportkosten t.b.v. losse verkoop (Gilze)</v>
      </c>
      <c r="AA47" s="572"/>
      <c r="AB47" s="573"/>
      <c r="AC47" s="574"/>
      <c r="AD47" s="574">
        <f>$D55*$P55</f>
        <v>0</v>
      </c>
      <c r="AE47" s="575">
        <f>AD47</f>
        <v>0</v>
      </c>
      <c r="AF47" s="559"/>
      <c r="AG47" s="578"/>
      <c r="AH47" s="579"/>
      <c r="AI47" s="547"/>
      <c r="AJ47" s="547">
        <f>(E55/10000)*U55</f>
        <v>0</v>
      </c>
      <c r="AK47" s="580">
        <f>AJ47</f>
        <v>0</v>
      </c>
      <c r="AL47" s="437">
        <f>AE47+AK47</f>
        <v>0</v>
      </c>
      <c r="AM47" s="275"/>
      <c r="AN47" s="27"/>
    </row>
    <row r="48" spans="2:40" ht="16.5" customHeight="1" x14ac:dyDescent="0.45">
      <c r="B48" s="18"/>
      <c r="C48" s="138" t="s">
        <v>48</v>
      </c>
      <c r="D48" s="523">
        <v>0</v>
      </c>
      <c r="E48" s="524">
        <v>0</v>
      </c>
      <c r="F48" s="208"/>
      <c r="G48" s="208"/>
      <c r="H48" s="207"/>
      <c r="I48" s="207"/>
      <c r="J48" s="207"/>
      <c r="K48" s="207"/>
      <c r="L48" s="207"/>
      <c r="M48" s="260"/>
      <c r="N48" s="207"/>
      <c r="O48" s="106"/>
      <c r="P48" s="317">
        <v>0</v>
      </c>
      <c r="Q48" s="110"/>
      <c r="R48" s="216"/>
      <c r="S48" s="106"/>
      <c r="T48" s="216"/>
      <c r="U48" s="317">
        <v>0</v>
      </c>
      <c r="V48" s="137"/>
      <c r="W48" s="22"/>
      <c r="X48" s="18"/>
      <c r="Y48" s="275"/>
      <c r="Z48" s="492"/>
      <c r="AA48" s="493"/>
      <c r="AB48" s="485"/>
      <c r="AC48" s="485"/>
      <c r="AD48" s="485"/>
      <c r="AE48" s="485"/>
      <c r="AF48" s="484"/>
      <c r="AG48" s="494"/>
      <c r="AH48" s="485"/>
      <c r="AI48" s="485"/>
      <c r="AJ48" s="485"/>
      <c r="AK48" s="485"/>
      <c r="AL48" s="495"/>
      <c r="AM48" s="275"/>
      <c r="AN48" s="27"/>
    </row>
    <row r="49" spans="1:40" ht="16.5" customHeight="1" x14ac:dyDescent="0.45">
      <c r="B49" s="18"/>
      <c r="C49" s="138" t="s">
        <v>49</v>
      </c>
      <c r="D49" s="523">
        <v>45</v>
      </c>
      <c r="E49" s="524">
        <v>138000</v>
      </c>
      <c r="F49" s="208"/>
      <c r="G49" s="208"/>
      <c r="H49" s="207"/>
      <c r="I49" s="207"/>
      <c r="J49" s="207"/>
      <c r="K49" s="207"/>
      <c r="L49" s="207"/>
      <c r="M49" s="260"/>
      <c r="N49" s="207"/>
      <c r="O49" s="106"/>
      <c r="P49" s="317">
        <v>0</v>
      </c>
      <c r="Q49" s="110"/>
      <c r="R49" s="216"/>
      <c r="S49" s="106"/>
      <c r="T49" s="216"/>
      <c r="U49" s="317">
        <v>0</v>
      </c>
      <c r="V49" s="137"/>
      <c r="W49" s="22"/>
      <c r="X49" s="18"/>
      <c r="Y49" s="275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275"/>
      <c r="AN49" s="27"/>
    </row>
    <row r="50" spans="1:40" ht="16.5" customHeight="1" thickBot="1" x14ac:dyDescent="0.5">
      <c r="B50" s="18"/>
      <c r="C50" s="138" t="s">
        <v>50</v>
      </c>
      <c r="D50" s="523">
        <v>45</v>
      </c>
      <c r="E50" s="524">
        <v>30500</v>
      </c>
      <c r="F50" s="522" t="s">
        <v>155</v>
      </c>
      <c r="G50" s="208"/>
      <c r="H50" s="207"/>
      <c r="I50" s="207"/>
      <c r="J50" s="207"/>
      <c r="K50" s="207"/>
      <c r="L50" s="207"/>
      <c r="M50" s="260"/>
      <c r="N50" s="207"/>
      <c r="O50" s="106"/>
      <c r="P50" s="317">
        <v>0</v>
      </c>
      <c r="Q50" s="110"/>
      <c r="R50" s="216"/>
      <c r="S50" s="106"/>
      <c r="T50" s="216"/>
      <c r="U50" s="317">
        <v>0</v>
      </c>
      <c r="V50" s="137"/>
      <c r="W50" s="22"/>
      <c r="X50" s="18"/>
      <c r="Y50" s="275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275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275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275"/>
      <c r="AN51" s="27"/>
    </row>
    <row r="52" spans="1:40" ht="16.5" customHeight="1" thickBot="1" x14ac:dyDescent="0.5">
      <c r="B52" s="18"/>
      <c r="C52" s="211" t="s">
        <v>75</v>
      </c>
      <c r="D52" s="136">
        <v>45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317">
        <v>0</v>
      </c>
      <c r="Q52" s="236"/>
      <c r="R52" s="237"/>
      <c r="S52" s="235"/>
      <c r="T52" s="237"/>
      <c r="U52" s="318">
        <v>0</v>
      </c>
      <c r="V52" s="236"/>
      <c r="W52" s="22"/>
      <c r="X52" s="18"/>
      <c r="Y52" s="275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275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275"/>
      <c r="Z53" s="319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337">
        <f>IF(AL53&gt;0,1,0)</f>
        <v>0</v>
      </c>
      <c r="AN53" s="27"/>
    </row>
    <row r="54" spans="1:40" ht="16.5" customHeight="1" x14ac:dyDescent="0.45">
      <c r="B54" s="18"/>
      <c r="C54" s="211" t="s">
        <v>51</v>
      </c>
      <c r="D54" s="136">
        <v>45</v>
      </c>
      <c r="E54" s="209">
        <v>0</v>
      </c>
      <c r="F54" s="232"/>
      <c r="G54" s="232"/>
      <c r="H54" s="233"/>
      <c r="I54" s="233"/>
      <c r="J54" s="233"/>
      <c r="K54" s="233"/>
      <c r="L54" s="233"/>
      <c r="M54" s="234"/>
      <c r="N54" s="563"/>
      <c r="O54" s="235"/>
      <c r="P54" s="317">
        <v>0</v>
      </c>
      <c r="Q54" s="236"/>
      <c r="R54" s="237"/>
      <c r="S54" s="235"/>
      <c r="T54" s="237"/>
      <c r="U54" s="317">
        <v>0</v>
      </c>
      <c r="V54" s="236"/>
      <c r="W54" s="22"/>
      <c r="X54" s="18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"/>
    </row>
    <row r="55" spans="1:40" ht="16.5" customHeight="1" thickBot="1" x14ac:dyDescent="0.5">
      <c r="B55" s="18"/>
      <c r="C55" s="566" t="s">
        <v>157</v>
      </c>
      <c r="D55" s="567">
        <v>45</v>
      </c>
      <c r="E55" s="568">
        <v>0</v>
      </c>
      <c r="F55" s="140"/>
      <c r="G55" s="140"/>
      <c r="H55" s="59"/>
      <c r="I55" s="59"/>
      <c r="J55" s="59"/>
      <c r="K55" s="59"/>
      <c r="L55" s="59"/>
      <c r="M55" s="141"/>
      <c r="N55" s="142"/>
      <c r="O55" s="143"/>
      <c r="P55" s="314">
        <v>0</v>
      </c>
      <c r="Q55" s="115"/>
      <c r="R55" s="261"/>
      <c r="S55" s="143"/>
      <c r="T55" s="60"/>
      <c r="U55" s="314">
        <v>0</v>
      </c>
      <c r="V55" s="115"/>
      <c r="W55" s="22"/>
      <c r="X55" s="18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  <c r="AL55" s="207"/>
      <c r="AM55" s="207"/>
      <c r="AN55" s="27"/>
    </row>
    <row r="56" spans="1:40" ht="22.5" customHeight="1" thickBot="1" x14ac:dyDescent="0.5">
      <c r="A56" s="1"/>
      <c r="B56" s="144"/>
      <c r="C56" s="205"/>
      <c r="D56" s="129" t="s">
        <v>2</v>
      </c>
      <c r="E56" s="140"/>
      <c r="F56" s="140"/>
      <c r="G56" s="140"/>
      <c r="H56" s="129" t="s">
        <v>2</v>
      </c>
      <c r="I56" s="129" t="s">
        <v>2</v>
      </c>
      <c r="J56" s="129"/>
      <c r="K56" s="129"/>
      <c r="L56" s="129"/>
      <c r="M56" s="130" t="s">
        <v>2</v>
      </c>
      <c r="N56" s="140"/>
      <c r="O56" s="133"/>
      <c r="P56" s="133"/>
      <c r="Q56" s="133"/>
      <c r="R56" s="140"/>
      <c r="S56" s="133"/>
      <c r="T56" s="133"/>
      <c r="U56" s="133"/>
      <c r="V56" s="133"/>
      <c r="W56" s="145"/>
      <c r="X56" s="144"/>
      <c r="Y56" s="140"/>
      <c r="Z56" s="140"/>
      <c r="AA56" s="146"/>
      <c r="AB56" s="146"/>
      <c r="AC56" s="147"/>
      <c r="AD56" s="147"/>
      <c r="AE56" s="146"/>
      <c r="AF56" s="148"/>
      <c r="AG56" s="146"/>
      <c r="AH56" s="146"/>
      <c r="AI56" s="146"/>
      <c r="AJ56" s="146"/>
      <c r="AK56" s="149"/>
      <c r="AL56" s="149"/>
      <c r="AM56" s="129"/>
      <c r="AN56" s="132"/>
    </row>
    <row r="57" spans="1:40" ht="18" customHeight="1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40" s="4" customFormat="1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 s="1"/>
      <c r="O65" s="6"/>
      <c r="P65" s="6"/>
      <c r="Q65" s="6"/>
      <c r="R65" s="1"/>
      <c r="S65" s="6"/>
      <c r="T65" s="6"/>
      <c r="U65" s="6"/>
      <c r="V65" s="6"/>
      <c r="W65" s="1"/>
      <c r="X65" s="1"/>
      <c r="Y65" s="1"/>
      <c r="Z65" s="1"/>
      <c r="AA65" s="7"/>
      <c r="AB65" s="7"/>
      <c r="AC65" s="7"/>
      <c r="AD65" s="7"/>
      <c r="AE65" s="7"/>
      <c r="AF65" s="2"/>
      <c r="AG65" s="8"/>
      <c r="AH65" s="8"/>
      <c r="AI65" s="8"/>
      <c r="AJ65" s="8"/>
      <c r="AK65" s="2"/>
      <c r="AL65" s="2"/>
      <c r="AM65" s="2"/>
      <c r="AN65" s="2"/>
    </row>
    <row r="66" spans="1:40" s="4" customFormat="1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 s="1"/>
      <c r="O66" s="6"/>
      <c r="P66" s="6"/>
      <c r="Q66" s="6"/>
      <c r="R66" s="1"/>
      <c r="S66" s="6"/>
      <c r="T66" s="6"/>
      <c r="U66" s="6"/>
      <c r="V66" s="6"/>
      <c r="W66" s="1"/>
      <c r="X66" s="1"/>
      <c r="Y66" s="1"/>
      <c r="Z66" s="1"/>
      <c r="AA66" s="7"/>
      <c r="AB66" s="7"/>
      <c r="AC66" s="7"/>
      <c r="AD66" s="7"/>
      <c r="AE66" s="7"/>
      <c r="AF66" s="2"/>
      <c r="AG66" s="8"/>
      <c r="AH66" s="8"/>
      <c r="AI66" s="8"/>
      <c r="AJ66" s="8"/>
      <c r="AK66" s="2"/>
      <c r="AL66" s="2"/>
      <c r="AM66" s="2"/>
      <c r="AN66" s="2"/>
    </row>
    <row r="67" spans="1:40" s="4" customFormat="1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 s="1"/>
      <c r="O67" s="6"/>
      <c r="P67" s="6"/>
      <c r="Q67" s="6"/>
      <c r="R67" s="1"/>
      <c r="S67" s="6"/>
      <c r="T67" s="6"/>
      <c r="U67" s="6"/>
      <c r="V67" s="6"/>
      <c r="W67" s="1"/>
      <c r="X67" s="1"/>
      <c r="Y67" s="1"/>
      <c r="Z67" s="1"/>
      <c r="AA67" s="7"/>
      <c r="AB67" s="7"/>
      <c r="AC67" s="7"/>
      <c r="AD67" s="7"/>
      <c r="AE67" s="7"/>
      <c r="AF67" s="2"/>
      <c r="AG67" s="8"/>
      <c r="AH67" s="8"/>
      <c r="AI67" s="8"/>
      <c r="AJ67" s="8"/>
      <c r="AK67" s="2"/>
      <c r="AL67" s="2"/>
      <c r="AM67" s="2"/>
      <c r="AN67" s="2"/>
    </row>
    <row r="68" spans="1:40" s="4" customFormat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 s="1"/>
      <c r="O68" s="6"/>
      <c r="P68" s="6"/>
      <c r="Q68" s="6"/>
      <c r="R68" s="1"/>
      <c r="S68" s="6"/>
      <c r="T68" s="6"/>
      <c r="U68" s="6"/>
      <c r="V68" s="6"/>
      <c r="W68" s="1"/>
      <c r="X68" s="1"/>
      <c r="Y68" s="1"/>
      <c r="Z68" s="1"/>
      <c r="AA68" s="7"/>
      <c r="AB68" s="7"/>
      <c r="AC68" s="7"/>
      <c r="AD68" s="7"/>
      <c r="AE68" s="7"/>
      <c r="AF68" s="2"/>
      <c r="AG68" s="8"/>
      <c r="AH68" s="8"/>
      <c r="AI68" s="8"/>
      <c r="AJ68" s="8"/>
      <c r="AK68" s="2"/>
      <c r="AL68" s="2"/>
      <c r="AM68" s="2"/>
      <c r="AN68" s="2"/>
    </row>
    <row r="69" spans="1:40" s="4" customFormat="1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 s="1"/>
      <c r="O69" s="6"/>
      <c r="P69" s="6"/>
      <c r="Q69" s="6"/>
      <c r="R69" s="1"/>
      <c r="S69" s="6"/>
      <c r="T69" s="6"/>
      <c r="U69" s="6"/>
      <c r="V69" s="6"/>
      <c r="W69" s="1"/>
      <c r="X69" s="1"/>
      <c r="Y69" s="1"/>
      <c r="Z69" s="1"/>
      <c r="AA69" s="7"/>
      <c r="AB69" s="7"/>
      <c r="AC69" s="7"/>
      <c r="AD69" s="7"/>
      <c r="AE69" s="7"/>
      <c r="AF69" s="2"/>
      <c r="AG69" s="8"/>
      <c r="AH69" s="8"/>
      <c r="AI69" s="8"/>
      <c r="AJ69" s="8"/>
      <c r="AK69" s="2"/>
      <c r="AL69" s="2"/>
      <c r="AM69" s="2"/>
      <c r="AN69" s="2"/>
    </row>
    <row r="70" spans="1:40" s="4" customFormat="1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 s="1"/>
      <c r="O70" s="6"/>
      <c r="P70" s="6"/>
      <c r="Q70" s="6"/>
      <c r="R70" s="1"/>
      <c r="S70" s="6"/>
      <c r="T70" s="6"/>
      <c r="U70" s="6"/>
      <c r="V70" s="6"/>
      <c r="W70" s="1"/>
      <c r="X70" s="1"/>
      <c r="Y70" s="1"/>
      <c r="Z70" s="1"/>
      <c r="AA70" s="7"/>
      <c r="AB70" s="7"/>
      <c r="AC70" s="7"/>
      <c r="AD70" s="7"/>
      <c r="AE70" s="7"/>
      <c r="AF70" s="2"/>
      <c r="AG70" s="8"/>
      <c r="AH70" s="8"/>
      <c r="AI70" s="8"/>
      <c r="AJ70" s="8"/>
      <c r="AK70" s="2"/>
      <c r="AL70" s="2"/>
      <c r="AM70" s="2"/>
      <c r="AN70" s="2"/>
    </row>
    <row r="71" spans="1:40" s="4" customFormat="1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 s="1"/>
      <c r="O71" s="6"/>
      <c r="P71" s="6"/>
      <c r="Q71" s="6"/>
      <c r="R71" s="1"/>
      <c r="S71" s="6"/>
      <c r="T71" s="6"/>
      <c r="U71" s="6"/>
      <c r="V71" s="6"/>
      <c r="W71" s="1"/>
      <c r="X71" s="1"/>
      <c r="Y71" s="1"/>
      <c r="Z71" s="1"/>
      <c r="AA71" s="7"/>
      <c r="AB71" s="7"/>
      <c r="AC71" s="7"/>
      <c r="AD71" s="7"/>
      <c r="AE71" s="7"/>
      <c r="AF71" s="2"/>
      <c r="AG71" s="8"/>
      <c r="AH71" s="8"/>
      <c r="AI71" s="8"/>
      <c r="AJ71" s="8"/>
      <c r="AK71" s="2"/>
      <c r="AL71" s="2"/>
      <c r="AM71" s="2"/>
      <c r="AN71" s="2"/>
    </row>
    <row r="72" spans="1:40" s="4" customFormat="1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 s="1"/>
      <c r="O72" s="6"/>
      <c r="P72" s="6"/>
      <c r="Q72" s="6"/>
      <c r="R72" s="1"/>
      <c r="S72" s="6"/>
      <c r="T72" s="6"/>
      <c r="U72" s="6"/>
      <c r="V72" s="6"/>
      <c r="W72" s="1"/>
      <c r="X72" s="1"/>
      <c r="Y72" s="1"/>
      <c r="Z72" s="1"/>
      <c r="AA72" s="7"/>
      <c r="AB72" s="7"/>
      <c r="AC72" s="7"/>
      <c r="AD72" s="7"/>
      <c r="AE72" s="7"/>
      <c r="AF72" s="2"/>
      <c r="AG72" s="8"/>
      <c r="AH72" s="8"/>
      <c r="AI72" s="8"/>
      <c r="AJ72" s="8"/>
      <c r="AK72" s="2"/>
      <c r="AL72" s="2"/>
      <c r="AM72" s="2"/>
      <c r="AN72" s="2"/>
    </row>
    <row r="73" spans="1:40" s="4" customFormat="1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 s="1"/>
      <c r="O73" s="6"/>
      <c r="P73" s="6"/>
      <c r="Q73" s="6"/>
      <c r="R73" s="1"/>
      <c r="S73" s="6"/>
      <c r="T73" s="6"/>
      <c r="U73" s="6"/>
      <c r="V73" s="6"/>
      <c r="W73" s="1"/>
      <c r="X73" s="1"/>
      <c r="Y73" s="1"/>
      <c r="Z73" s="1"/>
      <c r="AA73" s="7"/>
      <c r="AB73" s="7"/>
      <c r="AC73" s="7"/>
      <c r="AD73" s="7"/>
      <c r="AE73" s="7"/>
      <c r="AF73" s="2"/>
      <c r="AG73" s="8"/>
      <c r="AH73" s="8"/>
      <c r="AI73" s="8"/>
      <c r="AJ73" s="8"/>
      <c r="AK73" s="2"/>
      <c r="AL73" s="2"/>
      <c r="AM73" s="2"/>
      <c r="AN73" s="2"/>
    </row>
    <row r="74" spans="1:40" s="4" customFormat="1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 s="1"/>
      <c r="O74" s="6"/>
      <c r="P74" s="6"/>
      <c r="Q74" s="6"/>
      <c r="R74" s="1"/>
      <c r="S74" s="6"/>
      <c r="T74" s="6"/>
      <c r="U74" s="6"/>
      <c r="V74" s="6"/>
      <c r="W74" s="1"/>
      <c r="X74" s="1"/>
      <c r="Y74" s="1"/>
      <c r="Z74" s="1"/>
      <c r="AA74" s="7"/>
      <c r="AB74" s="7"/>
      <c r="AC74" s="7"/>
      <c r="AD74" s="7"/>
      <c r="AE74" s="7"/>
      <c r="AF74" s="2"/>
      <c r="AG74" s="8"/>
      <c r="AH74" s="8"/>
      <c r="AI74" s="8"/>
      <c r="AJ74" s="8"/>
      <c r="AK74" s="2"/>
      <c r="AL74" s="2"/>
      <c r="AM74" s="2"/>
      <c r="AN74" s="2"/>
    </row>
    <row r="75" spans="1:40" s="4" customFormat="1" hidden="1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 s="1"/>
      <c r="O75" s="6"/>
      <c r="P75" s="6"/>
      <c r="Q75" s="6"/>
      <c r="R75" s="1"/>
      <c r="S75" s="6"/>
      <c r="T75" s="6"/>
      <c r="U75" s="6"/>
      <c r="V75" s="6"/>
      <c r="W75" s="1"/>
      <c r="X75" s="1"/>
      <c r="Y75" s="1"/>
      <c r="Z75" s="1"/>
      <c r="AA75" s="7"/>
      <c r="AB75" s="7"/>
      <c r="AC75" s="7"/>
      <c r="AD75" s="7"/>
      <c r="AE75" s="7"/>
      <c r="AF75" s="2"/>
      <c r="AG75" s="8"/>
      <c r="AH75" s="8"/>
      <c r="AI75" s="8"/>
      <c r="AJ75" s="8"/>
      <c r="AK75" s="2"/>
      <c r="AL75" s="2"/>
      <c r="AM75" s="2"/>
      <c r="AN75" s="2"/>
    </row>
    <row r="76" spans="1:40" s="4" customFormat="1" hidden="1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 s="1"/>
      <c r="O76" s="6"/>
      <c r="P76" s="6"/>
      <c r="Q76" s="6"/>
      <c r="R76" s="1"/>
      <c r="S76" s="6"/>
      <c r="T76" s="6"/>
      <c r="U76" s="6"/>
      <c r="V76" s="6"/>
      <c r="W76" s="1"/>
      <c r="X76" s="1"/>
      <c r="Y76" s="1"/>
      <c r="Z76" s="1"/>
      <c r="AA76" s="7"/>
      <c r="AB76" s="7"/>
      <c r="AC76" s="7"/>
      <c r="AD76" s="7"/>
      <c r="AE76" s="7"/>
      <c r="AF76" s="2"/>
      <c r="AG76" s="8"/>
      <c r="AH76" s="8"/>
      <c r="AI76" s="8"/>
      <c r="AJ76" s="8"/>
      <c r="AK76" s="2"/>
      <c r="AL76" s="2"/>
      <c r="AM76" s="2"/>
      <c r="AN76" s="2"/>
    </row>
    <row r="77" spans="1:40" s="4" customFormat="1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 s="1"/>
      <c r="O77" s="6"/>
      <c r="P77" s="6"/>
      <c r="Q77" s="6"/>
      <c r="R77" s="1"/>
      <c r="S77" s="6"/>
      <c r="T77" s="6"/>
      <c r="U77" s="6"/>
      <c r="V77" s="6"/>
      <c r="W77" s="1"/>
      <c r="X77" s="1"/>
      <c r="Y77" s="1"/>
      <c r="Z77" s="1"/>
      <c r="AA77" s="7"/>
      <c r="AB77" s="7"/>
      <c r="AC77" s="7"/>
      <c r="AD77" s="7"/>
      <c r="AE77" s="7"/>
      <c r="AF77" s="2"/>
      <c r="AG77" s="8"/>
      <c r="AH77" s="8"/>
      <c r="AI77" s="8"/>
      <c r="AJ77" s="8"/>
      <c r="AK77" s="2"/>
      <c r="AL77" s="2"/>
      <c r="AM77" s="2"/>
      <c r="AN77" s="2"/>
    </row>
    <row r="78" spans="1:40" s="4" customFormat="1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 s="1"/>
      <c r="O78" s="6"/>
      <c r="P78" s="6"/>
      <c r="Q78" s="6"/>
      <c r="R78" s="1"/>
      <c r="S78" s="6"/>
      <c r="T78" s="6"/>
      <c r="U78" s="6"/>
      <c r="V78" s="6"/>
      <c r="W78" s="1"/>
      <c r="X78" s="1"/>
      <c r="Y78" s="1"/>
      <c r="Z78" s="1"/>
      <c r="AA78" s="7"/>
      <c r="AB78" s="7"/>
      <c r="AC78" s="7"/>
      <c r="AD78" s="7"/>
      <c r="AE78" s="7"/>
      <c r="AF78" s="2"/>
      <c r="AG78" s="8"/>
      <c r="AH78" s="8"/>
      <c r="AI78" s="8"/>
      <c r="AJ78" s="8"/>
      <c r="AK78" s="2"/>
      <c r="AL78" s="2"/>
      <c r="AM78" s="2"/>
      <c r="AN78" s="2"/>
    </row>
    <row r="79" spans="1:40" s="4" customFormat="1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 s="1"/>
      <c r="O79" s="6"/>
      <c r="P79" s="6"/>
      <c r="Q79" s="6"/>
      <c r="R79" s="1"/>
      <c r="S79" s="6"/>
      <c r="T79" s="6"/>
      <c r="U79" s="6"/>
      <c r="V79" s="6"/>
      <c r="W79" s="1"/>
      <c r="X79" s="1"/>
      <c r="Y79" s="1"/>
      <c r="Z79" s="1"/>
      <c r="AA79" s="7"/>
      <c r="AB79" s="7"/>
      <c r="AC79" s="7"/>
      <c r="AD79" s="7"/>
      <c r="AE79" s="7"/>
      <c r="AF79" s="2"/>
      <c r="AG79" s="8"/>
      <c r="AH79" s="8"/>
      <c r="AI79" s="8"/>
      <c r="AJ79" s="8"/>
      <c r="AK79" s="2"/>
      <c r="AL79" s="2"/>
      <c r="AM79" s="2"/>
      <c r="AN79" s="2"/>
    </row>
    <row r="80" spans="1:40" s="4" customFormat="1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 s="1"/>
      <c r="O80" s="6"/>
      <c r="P80" s="6"/>
      <c r="Q80" s="6"/>
      <c r="R80" s="1"/>
      <c r="S80" s="6"/>
      <c r="T80" s="6"/>
      <c r="U80" s="6"/>
      <c r="V80" s="6"/>
      <c r="W80" s="1"/>
      <c r="X80" s="1"/>
      <c r="Y80" s="1"/>
      <c r="Z80" s="1"/>
      <c r="AA80" s="7"/>
      <c r="AB80" s="7"/>
      <c r="AC80" s="7"/>
      <c r="AD80" s="7"/>
      <c r="AE80" s="7"/>
      <c r="AF80" s="2"/>
      <c r="AG80" s="8"/>
      <c r="AH80" s="8"/>
      <c r="AI80" s="8"/>
      <c r="AJ80" s="8"/>
      <c r="AK80" s="2"/>
      <c r="AL80" s="2"/>
      <c r="AM80" s="2"/>
      <c r="AN80" s="2"/>
    </row>
    <row r="81" spans="1:40" s="4" customFormat="1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 s="1"/>
      <c r="O81" s="6"/>
      <c r="P81" s="6"/>
      <c r="Q81" s="6"/>
      <c r="R81" s="1"/>
      <c r="S81" s="6"/>
      <c r="T81" s="6"/>
      <c r="U81" s="6"/>
      <c r="V81" s="6"/>
      <c r="W81" s="1"/>
      <c r="X81" s="1"/>
      <c r="Y81" s="1"/>
      <c r="Z81" s="1"/>
      <c r="AA81" s="7"/>
      <c r="AB81" s="7"/>
      <c r="AC81" s="7"/>
      <c r="AD81" s="7"/>
      <c r="AE81" s="7"/>
      <c r="AF81" s="2"/>
      <c r="AG81" s="8"/>
      <c r="AH81" s="8"/>
      <c r="AI81" s="8"/>
      <c r="AJ81" s="8"/>
      <c r="AK81" s="2"/>
      <c r="AL81" s="2"/>
      <c r="AM81" s="2"/>
      <c r="AN81" s="2"/>
    </row>
    <row r="82" spans="1:40" s="4" customFormat="1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 s="1"/>
      <c r="O82" s="6"/>
      <c r="P82" s="6"/>
      <c r="Q82" s="6"/>
      <c r="R82" s="1"/>
      <c r="S82" s="6"/>
      <c r="T82" s="6"/>
      <c r="U82" s="6"/>
      <c r="V82" s="6"/>
      <c r="W82" s="1"/>
      <c r="X82" s="1"/>
      <c r="Y82" s="1"/>
      <c r="Z82" s="1"/>
      <c r="AA82" s="7"/>
      <c r="AB82" s="7"/>
      <c r="AC82" s="7"/>
      <c r="AD82" s="7"/>
      <c r="AE82" s="7"/>
      <c r="AF82" s="2"/>
      <c r="AG82" s="8"/>
      <c r="AH82" s="8"/>
      <c r="AI82" s="8"/>
      <c r="AJ82" s="8"/>
      <c r="AK82" s="2"/>
      <c r="AL82" s="2"/>
      <c r="AM82" s="2"/>
      <c r="AN82" s="2"/>
    </row>
    <row r="83" spans="1:40" s="4" customFormat="1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 s="1"/>
      <c r="O83" s="6"/>
      <c r="P83" s="6"/>
      <c r="Q83" s="6"/>
      <c r="R83" s="1"/>
      <c r="S83" s="6"/>
      <c r="T83" s="6"/>
      <c r="U83" s="6"/>
      <c r="V83" s="6"/>
      <c r="W83" s="1"/>
      <c r="X83" s="1"/>
      <c r="Y83" s="1"/>
      <c r="Z83" s="1"/>
      <c r="AA83" s="7"/>
      <c r="AB83" s="7"/>
      <c r="AC83" s="7"/>
      <c r="AD83" s="7"/>
      <c r="AE83" s="7"/>
      <c r="AF83" s="2"/>
      <c r="AG83" s="8"/>
      <c r="AH83" s="8"/>
      <c r="AI83" s="8"/>
      <c r="AJ83" s="8"/>
      <c r="AK83" s="2"/>
      <c r="AL83" s="2"/>
      <c r="AM83" s="2"/>
      <c r="AN83" s="2"/>
    </row>
    <row r="84" spans="1:40" s="4" customFormat="1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 s="1"/>
      <c r="O84" s="6"/>
      <c r="P84" s="6"/>
      <c r="Q84" s="6"/>
      <c r="R84" s="1"/>
      <c r="S84" s="6"/>
      <c r="T84" s="6"/>
      <c r="U84" s="6"/>
      <c r="V84" s="6"/>
      <c r="W84" s="1"/>
      <c r="X84" s="1"/>
      <c r="Y84" s="1"/>
      <c r="Z84" s="1"/>
      <c r="AA84" s="7"/>
      <c r="AB84" s="7"/>
      <c r="AC84" s="7"/>
      <c r="AD84" s="7"/>
      <c r="AE84" s="7"/>
      <c r="AF84" s="2"/>
      <c r="AG84" s="8"/>
      <c r="AH84" s="8"/>
      <c r="AI84" s="8"/>
      <c r="AJ84" s="8"/>
      <c r="AK84" s="2"/>
      <c r="AL84" s="2"/>
      <c r="AM84" s="2"/>
      <c r="AN84" s="2"/>
    </row>
    <row r="85" spans="1:40" s="4" customFormat="1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 s="1"/>
      <c r="O85" s="6"/>
      <c r="P85" s="6"/>
      <c r="Q85" s="6"/>
      <c r="R85" s="1"/>
      <c r="S85" s="6"/>
      <c r="T85" s="6"/>
      <c r="U85" s="6"/>
      <c r="V85" s="6"/>
      <c r="W85" s="1"/>
      <c r="X85" s="1"/>
      <c r="Y85" s="1"/>
      <c r="Z85" s="1"/>
      <c r="AA85" s="7"/>
      <c r="AB85" s="7"/>
      <c r="AC85" s="7"/>
      <c r="AD85" s="7"/>
      <c r="AE85" s="7"/>
      <c r="AF85" s="2"/>
      <c r="AG85" s="8"/>
      <c r="AH85" s="8"/>
      <c r="AI85" s="8"/>
      <c r="AJ85" s="8"/>
      <c r="AK85" s="2"/>
      <c r="AL85" s="2"/>
      <c r="AM85" s="2"/>
      <c r="AN85" s="2"/>
    </row>
    <row r="86" spans="1:40" s="4" customFormat="1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 s="1"/>
      <c r="O86" s="6"/>
      <c r="P86" s="6"/>
      <c r="Q86" s="6"/>
      <c r="R86" s="1"/>
      <c r="S86" s="6"/>
      <c r="T86" s="6"/>
      <c r="U86" s="6"/>
      <c r="V86" s="6"/>
      <c r="W86" s="1"/>
      <c r="X86" s="1"/>
      <c r="Y86" s="1"/>
      <c r="Z86" s="1"/>
      <c r="AA86" s="7"/>
      <c r="AB86" s="7"/>
      <c r="AC86" s="7"/>
      <c r="AD86" s="7"/>
      <c r="AE86" s="7"/>
      <c r="AF86" s="2"/>
      <c r="AG86" s="8"/>
      <c r="AH86" s="8"/>
      <c r="AI86" s="8"/>
      <c r="AJ86" s="8"/>
      <c r="AK86" s="2"/>
      <c r="AL86" s="2"/>
      <c r="AM86" s="2"/>
      <c r="AN86" s="2"/>
    </row>
    <row r="87" spans="1:40" s="4" customFormat="1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 s="1"/>
      <c r="O87" s="6"/>
      <c r="P87" s="6"/>
      <c r="Q87" s="6"/>
      <c r="R87" s="1"/>
      <c r="S87" s="6"/>
      <c r="T87" s="6"/>
      <c r="U87" s="6"/>
      <c r="V87" s="6"/>
      <c r="W87" s="1"/>
      <c r="X87" s="1"/>
      <c r="Y87" s="1"/>
      <c r="Z87" s="1"/>
      <c r="AA87" s="7"/>
      <c r="AB87" s="7"/>
      <c r="AC87" s="7"/>
      <c r="AD87" s="7"/>
      <c r="AE87" s="7"/>
      <c r="AF87" s="2"/>
      <c r="AG87" s="8"/>
      <c r="AH87" s="8"/>
      <c r="AI87" s="8"/>
      <c r="AJ87" s="8"/>
      <c r="AK87" s="2"/>
      <c r="AL87" s="2"/>
      <c r="AM87" s="2"/>
      <c r="AN87" s="2"/>
    </row>
    <row r="88" spans="1:40" s="4" customFormat="1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 s="1"/>
      <c r="O88" s="6"/>
      <c r="P88" s="6"/>
      <c r="Q88" s="6"/>
      <c r="R88" s="1"/>
      <c r="S88" s="6"/>
      <c r="T88" s="6"/>
      <c r="U88" s="6"/>
      <c r="V88" s="6"/>
      <c r="W88" s="1"/>
      <c r="X88" s="1"/>
      <c r="Y88" s="1"/>
      <c r="Z88" s="1"/>
      <c r="AA88" s="7"/>
      <c r="AB88" s="7"/>
      <c r="AC88" s="7"/>
      <c r="AD88" s="7"/>
      <c r="AE88" s="7"/>
      <c r="AF88" s="2"/>
      <c r="AG88" s="8"/>
      <c r="AH88" s="8"/>
      <c r="AI88" s="8"/>
      <c r="AJ88" s="8"/>
      <c r="AK88" s="2"/>
      <c r="AL88" s="2"/>
      <c r="AM88" s="2"/>
      <c r="AN88" s="2"/>
    </row>
    <row r="89" spans="1:40" s="4" customFormat="1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 s="1"/>
      <c r="O89" s="6"/>
      <c r="P89" s="6"/>
      <c r="Q89" s="6"/>
      <c r="R89" s="1"/>
      <c r="S89" s="6"/>
      <c r="T89" s="6"/>
      <c r="U89" s="6"/>
      <c r="V89" s="6"/>
      <c r="W89" s="1"/>
      <c r="X89" s="1"/>
      <c r="Y89" s="1"/>
      <c r="Z89" s="1"/>
      <c r="AA89" s="7"/>
      <c r="AB89" s="7"/>
      <c r="AC89" s="7"/>
      <c r="AD89" s="7"/>
      <c r="AE89" s="7"/>
      <c r="AF89" s="2"/>
      <c r="AG89" s="8"/>
      <c r="AH89" s="8"/>
      <c r="AI89" s="8"/>
      <c r="AJ89" s="8"/>
      <c r="AK89" s="2"/>
      <c r="AL89" s="2"/>
      <c r="AM89" s="2"/>
      <c r="AN89" s="2"/>
    </row>
    <row r="90" spans="1:40" s="4" customFormat="1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 s="1"/>
      <c r="O90" s="6"/>
      <c r="P90" s="6"/>
      <c r="Q90" s="6"/>
      <c r="R90" s="1"/>
      <c r="S90" s="6"/>
      <c r="T90" s="6"/>
      <c r="U90" s="6"/>
      <c r="V90" s="6"/>
      <c r="W90" s="1"/>
      <c r="X90" s="1"/>
      <c r="Y90" s="1"/>
      <c r="Z90" s="1"/>
      <c r="AA90" s="7"/>
      <c r="AB90" s="7"/>
      <c r="AC90" s="7"/>
      <c r="AD90" s="7"/>
      <c r="AE90" s="7"/>
      <c r="AF90" s="2"/>
      <c r="AG90" s="8"/>
      <c r="AH90" s="8"/>
      <c r="AI90" s="8"/>
      <c r="AJ90" s="8"/>
      <c r="AK90" s="2"/>
      <c r="AL90" s="2"/>
      <c r="AM90" s="2"/>
      <c r="AN90" s="2"/>
    </row>
    <row r="91" spans="1:40" s="4" customFormat="1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 s="1"/>
      <c r="O91" s="6"/>
      <c r="P91" s="6"/>
      <c r="Q91" s="6"/>
      <c r="R91" s="1"/>
      <c r="S91" s="6"/>
      <c r="T91" s="6"/>
      <c r="U91" s="6"/>
      <c r="V91" s="6"/>
      <c r="W91" s="1"/>
      <c r="X91" s="1"/>
      <c r="Y91" s="1"/>
      <c r="Z91" s="1"/>
      <c r="AA91" s="7"/>
      <c r="AB91" s="7"/>
      <c r="AC91" s="7"/>
      <c r="AD91" s="7"/>
      <c r="AE91" s="7"/>
      <c r="AF91" s="2"/>
      <c r="AG91" s="8"/>
      <c r="AH91" s="8"/>
      <c r="AI91" s="8"/>
      <c r="AJ91" s="8"/>
      <c r="AK91" s="2"/>
      <c r="AL91" s="2"/>
      <c r="AM91" s="2"/>
      <c r="AN91" s="2"/>
    </row>
    <row r="92" spans="1:40" s="4" customFormat="1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 s="1"/>
      <c r="O92" s="6"/>
      <c r="P92" s="6"/>
      <c r="Q92" s="6"/>
      <c r="R92" s="1"/>
      <c r="S92" s="6"/>
      <c r="T92" s="6"/>
      <c r="U92" s="6"/>
      <c r="V92" s="6"/>
      <c r="W92" s="1"/>
      <c r="X92" s="1"/>
      <c r="Y92" s="1"/>
      <c r="Z92" s="1"/>
      <c r="AA92" s="7"/>
      <c r="AB92" s="7"/>
      <c r="AC92" s="7"/>
      <c r="AD92" s="7"/>
      <c r="AE92" s="7"/>
      <c r="AF92" s="2"/>
      <c r="AG92" s="8"/>
      <c r="AH92" s="8"/>
      <c r="AI92" s="8"/>
      <c r="AJ92" s="8"/>
      <c r="AK92" s="2"/>
      <c r="AL92" s="2"/>
      <c r="AM92" s="2"/>
      <c r="AN92" s="2"/>
    </row>
    <row r="93" spans="1:40" s="4" customFormat="1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 s="1"/>
      <c r="O93" s="6"/>
      <c r="P93" s="6"/>
      <c r="Q93" s="6"/>
      <c r="R93" s="1"/>
      <c r="S93" s="6"/>
      <c r="T93" s="6"/>
      <c r="U93" s="6"/>
      <c r="V93" s="6"/>
      <c r="W93" s="1"/>
      <c r="X93" s="1"/>
      <c r="Y93" s="1"/>
      <c r="Z93" s="1"/>
      <c r="AA93" s="7"/>
      <c r="AB93" s="7"/>
      <c r="AC93" s="7"/>
      <c r="AD93" s="7"/>
      <c r="AE93" s="7"/>
      <c r="AF93" s="2"/>
      <c r="AG93" s="8"/>
      <c r="AH93" s="8"/>
      <c r="AI93" s="8"/>
      <c r="AJ93" s="8"/>
      <c r="AK93" s="2"/>
      <c r="AL93" s="2"/>
      <c r="AM93" s="2"/>
      <c r="AN93" s="2"/>
    </row>
    <row r="94" spans="1:40" s="4" customFormat="1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 s="1"/>
      <c r="O94" s="6"/>
      <c r="P94" s="6"/>
      <c r="Q94" s="6"/>
      <c r="R94" s="1"/>
      <c r="S94" s="6"/>
      <c r="T94" s="6"/>
      <c r="U94" s="6"/>
      <c r="V94" s="6"/>
      <c r="W94" s="1"/>
      <c r="X94" s="1"/>
      <c r="Y94" s="1"/>
      <c r="Z94" s="1"/>
      <c r="AA94" s="7"/>
      <c r="AB94" s="7"/>
      <c r="AC94" s="7"/>
      <c r="AD94" s="7"/>
      <c r="AE94" s="7"/>
      <c r="AF94" s="2"/>
      <c r="AG94" s="8"/>
      <c r="AH94" s="8"/>
      <c r="AI94" s="8"/>
      <c r="AJ94" s="8"/>
      <c r="AK94" s="2"/>
      <c r="AL94" s="2"/>
      <c r="AM94" s="2"/>
      <c r="AN94" s="2"/>
    </row>
    <row r="95" spans="1:40" s="4" customFormat="1" x14ac:dyDescent="0.45">
      <c r="A95"/>
      <c r="B95"/>
      <c r="C95"/>
      <c r="D95"/>
      <c r="E95"/>
      <c r="F95"/>
      <c r="G95"/>
      <c r="H95"/>
      <c r="I95"/>
      <c r="J95"/>
      <c r="K95"/>
      <c r="L95"/>
      <c r="M95"/>
      <c r="N95" s="1"/>
      <c r="O95" s="6"/>
      <c r="P95" s="6"/>
      <c r="Q95" s="6"/>
      <c r="R95" s="1"/>
      <c r="S95" s="6"/>
      <c r="T95" s="6"/>
      <c r="U95" s="6"/>
      <c r="V95" s="6"/>
      <c r="W95" s="1"/>
      <c r="X95" s="1"/>
      <c r="Y95" s="1"/>
      <c r="Z95" s="1"/>
      <c r="AA95" s="7"/>
      <c r="AB95" s="7"/>
      <c r="AC95" s="7"/>
      <c r="AD95" s="7"/>
      <c r="AE95" s="7"/>
      <c r="AF95" s="2"/>
      <c r="AG95" s="8"/>
      <c r="AH95" s="8"/>
      <c r="AI95" s="8"/>
      <c r="AJ95" s="8"/>
      <c r="AK95" s="2"/>
      <c r="AL95" s="2"/>
      <c r="AM95" s="2"/>
      <c r="AN95" s="2"/>
    </row>
    <row r="96" spans="1:40" s="4" customFormat="1" x14ac:dyDescent="0.45">
      <c r="A96"/>
      <c r="B96"/>
      <c r="C96"/>
      <c r="D96"/>
      <c r="E96"/>
      <c r="F96"/>
      <c r="G96"/>
      <c r="H96"/>
      <c r="I96"/>
      <c r="J96"/>
      <c r="K96"/>
      <c r="L96"/>
      <c r="M96"/>
      <c r="N96" s="1"/>
      <c r="O96" s="6"/>
      <c r="P96" s="6"/>
      <c r="Q96" s="6"/>
      <c r="R96" s="1"/>
      <c r="S96" s="6"/>
      <c r="T96" s="6"/>
      <c r="U96" s="6"/>
      <c r="V96" s="6"/>
      <c r="W96" s="1"/>
      <c r="X96" s="1"/>
      <c r="Y96" s="1"/>
      <c r="Z96" s="1"/>
      <c r="AA96" s="7"/>
      <c r="AB96" s="7"/>
      <c r="AC96" s="7"/>
      <c r="AD96" s="7"/>
      <c r="AE96" s="7"/>
      <c r="AF96" s="2"/>
      <c r="AG96" s="8"/>
      <c r="AH96" s="8"/>
      <c r="AI96" s="8"/>
      <c r="AJ96" s="8"/>
      <c r="AK96" s="2"/>
      <c r="AL96" s="2"/>
      <c r="AM96" s="2"/>
      <c r="AN96" s="2"/>
    </row>
    <row r="97" spans="1:40" s="4" customFormat="1" x14ac:dyDescent="0.45">
      <c r="A97"/>
      <c r="B97"/>
      <c r="C97"/>
      <c r="D97"/>
      <c r="E97"/>
      <c r="F97"/>
      <c r="G97"/>
      <c r="H97"/>
      <c r="I97"/>
      <c r="J97"/>
      <c r="K97"/>
      <c r="L97"/>
      <c r="M97"/>
      <c r="N97" s="1"/>
      <c r="O97" s="6"/>
      <c r="P97" s="6"/>
      <c r="Q97" s="6"/>
      <c r="R97" s="1"/>
      <c r="S97" s="6"/>
      <c r="T97" s="6"/>
      <c r="U97" s="6"/>
      <c r="V97" s="6"/>
      <c r="W97" s="1"/>
      <c r="X97" s="1"/>
      <c r="Y97" s="1"/>
      <c r="Z97" s="1"/>
      <c r="AA97" s="7"/>
      <c r="AB97" s="7"/>
      <c r="AC97" s="7"/>
      <c r="AD97" s="7"/>
      <c r="AE97" s="7"/>
      <c r="AF97" s="2"/>
      <c r="AG97" s="8"/>
      <c r="AH97" s="8"/>
      <c r="AI97" s="8"/>
      <c r="AJ97" s="8"/>
      <c r="AK97" s="2"/>
      <c r="AL97" s="2"/>
      <c r="AM97" s="2"/>
      <c r="AN97" s="2"/>
    </row>
    <row r="98" spans="1:40" s="4" customFormat="1" x14ac:dyDescent="0.45">
      <c r="A98"/>
      <c r="B98"/>
      <c r="C98"/>
      <c r="D98"/>
      <c r="E98"/>
      <c r="F98"/>
      <c r="G98"/>
      <c r="H98"/>
      <c r="I98"/>
      <c r="J98"/>
      <c r="K98"/>
      <c r="L98"/>
      <c r="M98"/>
      <c r="N98" s="1"/>
      <c r="O98" s="6"/>
      <c r="P98" s="6"/>
      <c r="Q98" s="6"/>
      <c r="R98" s="1"/>
      <c r="S98" s="6"/>
      <c r="T98" s="6"/>
      <c r="U98" s="6"/>
      <c r="V98" s="6"/>
      <c r="W98" s="1"/>
      <c r="X98" s="1"/>
      <c r="Y98" s="1"/>
      <c r="Z98" s="1"/>
      <c r="AA98" s="7"/>
      <c r="AB98" s="7"/>
      <c r="AC98" s="7"/>
      <c r="AD98" s="7"/>
      <c r="AE98" s="7"/>
      <c r="AF98" s="2"/>
      <c r="AG98" s="8"/>
      <c r="AH98" s="8"/>
      <c r="AI98" s="8"/>
      <c r="AJ98" s="8"/>
      <c r="AK98" s="2"/>
      <c r="AL98" s="2"/>
      <c r="AM98" s="2"/>
      <c r="AN98" s="2"/>
    </row>
    <row r="99" spans="1:40" s="4" customFormat="1" x14ac:dyDescent="0.45">
      <c r="A99"/>
      <c r="B99"/>
      <c r="C99"/>
      <c r="D99"/>
      <c r="E99"/>
      <c r="F99"/>
      <c r="G99"/>
      <c r="H99"/>
      <c r="I99"/>
      <c r="J99"/>
      <c r="K99"/>
      <c r="L99"/>
      <c r="M99"/>
      <c r="N99" s="1"/>
      <c r="O99" s="6"/>
      <c r="P99" s="6"/>
      <c r="Q99" s="6"/>
      <c r="R99" s="1"/>
      <c r="S99" s="6"/>
      <c r="T99" s="6"/>
      <c r="U99" s="6"/>
      <c r="V99" s="6"/>
      <c r="W99" s="1"/>
      <c r="X99" s="1"/>
      <c r="Y99" s="1"/>
      <c r="Z99" s="1"/>
      <c r="AA99" s="7"/>
      <c r="AB99" s="7"/>
      <c r="AC99" s="7"/>
      <c r="AD99" s="7"/>
      <c r="AE99" s="7"/>
      <c r="AF99" s="2"/>
      <c r="AG99" s="8"/>
      <c r="AH99" s="8"/>
      <c r="AI99" s="8"/>
      <c r="AJ99" s="8"/>
      <c r="AK99" s="2"/>
      <c r="AL99" s="2"/>
      <c r="AM99" s="2"/>
      <c r="AN99" s="2"/>
    </row>
    <row r="100" spans="1:40" s="4" customFormat="1" x14ac:dyDescent="0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1"/>
      <c r="O100" s="6"/>
      <c r="P100" s="6"/>
      <c r="Q100" s="6"/>
      <c r="R100" s="1"/>
      <c r="S100" s="6"/>
      <c r="T100" s="6"/>
      <c r="U100" s="6"/>
      <c r="V100" s="6"/>
      <c r="W100" s="1"/>
      <c r="X100" s="1"/>
      <c r="Y100" s="1"/>
      <c r="Z100" s="1"/>
      <c r="AA100" s="7"/>
      <c r="AB100" s="7"/>
      <c r="AC100" s="7"/>
      <c r="AD100" s="7"/>
      <c r="AE100" s="7"/>
      <c r="AF100" s="2"/>
      <c r="AG100" s="8"/>
      <c r="AH100" s="8"/>
      <c r="AI100" s="8"/>
      <c r="AJ100" s="8"/>
      <c r="AK100" s="2"/>
      <c r="AL100" s="2"/>
      <c r="AM100" s="2"/>
      <c r="AN100" s="2"/>
    </row>
    <row r="101" spans="1:40" x14ac:dyDescent="0.4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40" x14ac:dyDescent="0.4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40" x14ac:dyDescent="0.45">
      <c r="A103"/>
      <c r="B103"/>
      <c r="C103"/>
      <c r="D103"/>
      <c r="E103"/>
      <c r="F103"/>
      <c r="G103"/>
      <c r="H103"/>
      <c r="I103"/>
      <c r="J103"/>
      <c r="K103"/>
      <c r="L103"/>
      <c r="M103"/>
    </row>
  </sheetData>
  <sheetProtection algorithmName="SHA-512" hashValue="fWsDkN943wq8lmL0Gg7PcOTxWIJ6rIlIF48FdcHnSKiTqnjBS00AWwXwlgddo6jPZbYt+19pFEtVudKGaIqf8g==" saltValue="80252cYiawSkq0uBuk5dNA==" spinCount="100000" sheet="1" objects="1" scenarios="1"/>
  <mergeCells count="12">
    <mergeCell ref="Z12:AK14"/>
    <mergeCell ref="E16:F16"/>
    <mergeCell ref="H16:M16"/>
    <mergeCell ref="O16:Q16"/>
    <mergeCell ref="S16:V16"/>
    <mergeCell ref="AA16:AE16"/>
    <mergeCell ref="AG16:AK16"/>
    <mergeCell ref="C22:D22"/>
    <mergeCell ref="C26:D26"/>
    <mergeCell ref="C35:I35"/>
    <mergeCell ref="O36:Q36"/>
    <mergeCell ref="O45:Q45"/>
  </mergeCells>
  <pageMargins left="0.31496062992125984" right="0.31496062992125984" top="0.35433070866141736" bottom="0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omvang." xr:uid="{8BE87B37-CF77-4A49-A42F-A29A66F9F896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082B0FB2-B572-41EE-8EEC-D7E16093320B}">
          <x14:formula1>
            <xm:f>Blad2!$G$2:$G$11</xm:f>
          </x14:formula1>
          <xm:sqref>D10</xm:sqref>
        </x14:dataValidation>
        <x14:dataValidation type="list" allowBlank="1" showInputMessage="1" showErrorMessage="1" prompt="Selecteer een druktechniek." xr:uid="{6B59886F-B783-4C93-9522-6E4D1C6A05B4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3D3E8FAE-AA1D-43F8-9B88-01CC22CF5001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135412A5-6832-4975-81F5-1FCED29C867E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G10"/>
  <sheetViews>
    <sheetView workbookViewId="0">
      <selection activeCell="G2" sqref="G2"/>
    </sheetView>
  </sheetViews>
  <sheetFormatPr defaultRowHeight="14.5" x14ac:dyDescent="0.35"/>
  <cols>
    <col min="6" max="6" width="10.1796875" bestFit="1" customWidth="1"/>
  </cols>
  <sheetData>
    <row r="1" spans="1:7" x14ac:dyDescent="0.35">
      <c r="A1" t="s">
        <v>77</v>
      </c>
      <c r="B1" t="s">
        <v>80</v>
      </c>
      <c r="C1" t="s">
        <v>83</v>
      </c>
      <c r="E1" s="227" t="s">
        <v>94</v>
      </c>
      <c r="F1" t="s">
        <v>95</v>
      </c>
      <c r="G1" s="336" t="s">
        <v>154</v>
      </c>
    </row>
    <row r="2" spans="1:7" x14ac:dyDescent="0.35">
      <c r="A2" t="s">
        <v>78</v>
      </c>
      <c r="B2" t="s">
        <v>81</v>
      </c>
      <c r="C2" t="s">
        <v>84</v>
      </c>
      <c r="E2" s="227" t="s">
        <v>96</v>
      </c>
      <c r="F2" t="s">
        <v>97</v>
      </c>
      <c r="G2" t="s">
        <v>71</v>
      </c>
    </row>
    <row r="3" spans="1:7" x14ac:dyDescent="0.35">
      <c r="C3" t="s">
        <v>88</v>
      </c>
      <c r="E3" s="227" t="s">
        <v>98</v>
      </c>
      <c r="G3" t="s">
        <v>146</v>
      </c>
    </row>
    <row r="4" spans="1:7" x14ac:dyDescent="0.35">
      <c r="C4" t="s">
        <v>82</v>
      </c>
      <c r="E4" s="227" t="s">
        <v>99</v>
      </c>
      <c r="G4" t="s">
        <v>147</v>
      </c>
    </row>
    <row r="5" spans="1:7" x14ac:dyDescent="0.35">
      <c r="E5" s="227" t="s">
        <v>100</v>
      </c>
      <c r="G5" t="s">
        <v>148</v>
      </c>
    </row>
    <row r="6" spans="1:7" x14ac:dyDescent="0.35">
      <c r="E6" s="227" t="s">
        <v>71</v>
      </c>
      <c r="G6" t="s">
        <v>149</v>
      </c>
    </row>
    <row r="7" spans="1:7" x14ac:dyDescent="0.35">
      <c r="C7" s="336" t="s">
        <v>89</v>
      </c>
      <c r="D7" s="335"/>
      <c r="G7" t="s">
        <v>150</v>
      </c>
    </row>
    <row r="8" spans="1:7" x14ac:dyDescent="0.35">
      <c r="C8" t="s">
        <v>82</v>
      </c>
      <c r="G8" t="s">
        <v>151</v>
      </c>
    </row>
    <row r="9" spans="1:7" x14ac:dyDescent="0.35">
      <c r="C9" t="s">
        <v>85</v>
      </c>
      <c r="G9" t="s">
        <v>152</v>
      </c>
    </row>
    <row r="10" spans="1:7" x14ac:dyDescent="0.35">
      <c r="C10" t="s">
        <v>113</v>
      </c>
      <c r="G10" t="s">
        <v>153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5DAF76-B462-42B7-82FC-812CE1F9A5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1995C0-1331-4380-A3FD-D9E3136039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585EDC-0E73-4E37-8A0D-A54B669A02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7</vt:i4>
      </vt:variant>
    </vt:vector>
  </HeadingPairs>
  <TitlesOfParts>
    <vt:vector size="16" baseType="lpstr">
      <vt:lpstr>Perceel 31</vt:lpstr>
      <vt:lpstr>Perceel 1</vt:lpstr>
      <vt:lpstr>Perceel 4</vt:lpstr>
      <vt:lpstr>Perceel 7</vt:lpstr>
      <vt:lpstr>Perceel 10</vt:lpstr>
      <vt:lpstr>Perceel 13</vt:lpstr>
      <vt:lpstr>Perceel 16</vt:lpstr>
      <vt:lpstr>Perceel 19</vt:lpstr>
      <vt:lpstr>Blad2</vt:lpstr>
      <vt:lpstr>'Perceel 1'!Afdrukbereik</vt:lpstr>
      <vt:lpstr>'Perceel 10'!Afdrukbereik</vt:lpstr>
      <vt:lpstr>'Perceel 13'!Afdrukbereik</vt:lpstr>
      <vt:lpstr>'Perceel 16'!Afdrukbereik</vt:lpstr>
      <vt:lpstr>'Perceel 19'!Afdrukbereik</vt:lpstr>
      <vt:lpstr>'Perceel 4'!Afdrukbereik</vt:lpstr>
      <vt:lpstr>'Perceel 7'!Afdrukbereik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2021-04-30T14:17:15Z</cp:lastPrinted>
  <dcterms:created xsi:type="dcterms:W3CDTF">2021-02-15T12:12:53Z</dcterms:created>
  <dcterms:modified xsi:type="dcterms:W3CDTF">2021-05-25T18:12:39Z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