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https://significantgroep.sharepoint.com/sites/-Bindinc/Gedeelde documenten/EA Drukwerk - 001321/Doorstart 2020-2021/06. Nota van Inlichtingen/"/>
    </mc:Choice>
  </mc:AlternateContent>
  <xr:revisionPtr revIDLastSave="4" documentId="13_ncr:1_{7D2B1315-9FB8-4FC2-BC61-78222CB38B66}" xr6:coauthVersionLast="46" xr6:coauthVersionMax="46" xr10:uidLastSave="{9206096F-D48D-4EB7-805F-0679E7F74AAC}"/>
  <workbookProtection workbookAlgorithmName="SHA-512" workbookHashValue="ty+TlW/C1PGQXe0gpkMENNWUBs+WRBqfl5O6iNxskP+z8GWB1T2gXgQjBHFhESx/ZUdFAM90yTWSpm9f4ARLow==" workbookSaltValue="WyFjtJMHaTAmv/eXy5Q/DQ==" workbookSpinCount="100000" lockStructure="1"/>
  <bookViews>
    <workbookView xWindow="28680" yWindow="-120" windowWidth="29040" windowHeight="15840" xr2:uid="{00000000-000D-0000-FFFF-FFFF00000000}"/>
  </bookViews>
  <sheets>
    <sheet name="Perceel 19" sheetId="1" r:id="rId1"/>
    <sheet name="Blad2" sheetId="3" state="hidden" r:id="rId2"/>
  </sheets>
  <definedNames>
    <definedName name="_xlnm.Print_Area" localSheetId="0">'Perceel 19'!$B$2:$AN$56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33" i="1" l="1"/>
  <c r="AD47" i="1"/>
  <c r="AD46" i="1"/>
  <c r="AJ47" i="1"/>
  <c r="AK47" i="1" s="1"/>
  <c r="AJ46" i="1"/>
  <c r="AE47" i="1"/>
  <c r="Z47" i="1"/>
  <c r="Z46" i="1"/>
  <c r="AL47" i="1" l="1"/>
  <c r="F24" i="1" l="1"/>
  <c r="F23" i="1"/>
  <c r="F33" i="1"/>
  <c r="F32" i="1"/>
  <c r="F31" i="1"/>
  <c r="F30" i="1"/>
  <c r="F29" i="1"/>
  <c r="F28" i="1"/>
  <c r="F27" i="1"/>
  <c r="F20" i="1"/>
  <c r="E15" i="1"/>
  <c r="E11" i="1"/>
  <c r="E10" i="1"/>
  <c r="E9" i="1"/>
  <c r="E4" i="1"/>
  <c r="D30" i="1"/>
  <c r="W30" i="1" s="1"/>
  <c r="D24" i="1"/>
  <c r="D23" i="1"/>
  <c r="D29" i="1"/>
  <c r="W29" i="1" s="1"/>
  <c r="D28" i="1"/>
  <c r="D46" i="1" l="1"/>
  <c r="E49" i="1" l="1"/>
  <c r="AL14" i="1"/>
  <c r="D27" i="1"/>
  <c r="D31" i="1" s="1"/>
  <c r="W31" i="1" s="1"/>
  <c r="T31" i="1" l="1"/>
  <c r="Q31" i="1"/>
  <c r="AJ43" i="1" l="1"/>
  <c r="AJ40" i="1"/>
  <c r="AJ38" i="1"/>
  <c r="E29" i="1" l="1"/>
  <c r="D32" i="1"/>
  <c r="W32" i="1" s="1"/>
  <c r="E23" i="1" l="1"/>
  <c r="E30" i="1"/>
  <c r="E24" i="1"/>
  <c r="AC29" i="1"/>
  <c r="T29" i="1"/>
  <c r="AH29" i="1" s="1"/>
  <c r="Q29" i="1"/>
  <c r="E27" i="1" l="1"/>
  <c r="E28" i="1"/>
  <c r="AA29" i="1"/>
  <c r="AB29" i="1" s="1"/>
  <c r="AG29" i="1"/>
  <c r="AI29" i="1"/>
  <c r="D20" i="1" l="1"/>
  <c r="AC31" i="1"/>
  <c r="AA31" i="1"/>
  <c r="AB31" i="1" s="1"/>
  <c r="E31" i="1"/>
  <c r="AI31" i="1"/>
  <c r="AG31" i="1"/>
  <c r="AH31" i="1"/>
  <c r="E32" i="1"/>
  <c r="AJ29" i="1"/>
  <c r="AK29" i="1" s="1"/>
  <c r="AD29" i="1"/>
  <c r="AE29" i="1" s="1"/>
  <c r="E20" i="1" l="1"/>
  <c r="E33" i="1"/>
  <c r="AJ32" i="1"/>
  <c r="AD32" i="1"/>
  <c r="AJ31" i="1"/>
  <c r="AK31" i="1" s="1"/>
  <c r="AD31" i="1"/>
  <c r="AE31" i="1" s="1"/>
  <c r="AL29" i="1"/>
  <c r="W28" i="1"/>
  <c r="W27" i="1"/>
  <c r="AJ33" i="1" l="1"/>
  <c r="AD33" i="1"/>
  <c r="AL31" i="1"/>
  <c r="AJ27" i="1"/>
  <c r="AD27" i="1"/>
  <c r="AJ28" i="1"/>
  <c r="AD28" i="1"/>
  <c r="AJ30" i="1"/>
  <c r="AD30" i="1"/>
  <c r="AD43" i="1" l="1"/>
  <c r="AJ23" i="1" l="1"/>
  <c r="AK43" i="1"/>
  <c r="AE43" i="1"/>
  <c r="AJ37" i="1" l="1"/>
  <c r="AJ39" i="1"/>
  <c r="AL43" i="1"/>
  <c r="AJ24" i="1" l="1"/>
  <c r="AA24" i="1"/>
  <c r="AB24" i="1" s="1"/>
  <c r="AC24" i="1"/>
  <c r="AD37" i="1" l="1"/>
  <c r="AA20" i="1" l="1"/>
  <c r="AI28" i="1" l="1"/>
  <c r="AG28" i="1"/>
  <c r="AC28" i="1"/>
  <c r="AA28" i="1"/>
  <c r="AB28" i="1" s="1"/>
  <c r="T28" i="1"/>
  <c r="AH28" i="1" s="1"/>
  <c r="Q28" i="1"/>
  <c r="AI27" i="1"/>
  <c r="AG27" i="1"/>
  <c r="AC27" i="1"/>
  <c r="AA27" i="1"/>
  <c r="AB27" i="1" s="1"/>
  <c r="T27" i="1"/>
  <c r="AH27" i="1" s="1"/>
  <c r="Q27" i="1"/>
  <c r="AG20" i="1"/>
  <c r="AC20" i="1"/>
  <c r="AB20" i="1"/>
  <c r="AI20" i="1"/>
  <c r="T20" i="1"/>
  <c r="AH20" i="1" s="1"/>
  <c r="Q20" i="1"/>
  <c r="AI23" i="1"/>
  <c r="AG23" i="1"/>
  <c r="AC23" i="1"/>
  <c r="AA23" i="1"/>
  <c r="T23" i="1"/>
  <c r="AH23" i="1" s="1"/>
  <c r="Q23" i="1"/>
  <c r="AE28" i="1" l="1"/>
  <c r="AE27" i="1"/>
  <c r="AB23" i="1"/>
  <c r="AE23" i="1" s="1"/>
  <c r="AK23" i="1"/>
  <c r="AK28" i="1"/>
  <c r="AE20" i="1"/>
  <c r="AK20" i="1" l="1"/>
  <c r="AL20" i="1" s="1"/>
  <c r="AK27" i="1"/>
  <c r="AL27" i="1" s="1"/>
  <c r="AL23" i="1"/>
  <c r="AL28" i="1"/>
  <c r="T24" i="1"/>
  <c r="AH24" i="1" s="1"/>
  <c r="Q24" i="1"/>
  <c r="AK46" i="1" l="1"/>
  <c r="AE46" i="1"/>
  <c r="AK40" i="1"/>
  <c r="AD40" i="1"/>
  <c r="AE40" i="1" s="1"/>
  <c r="Z40" i="1"/>
  <c r="AK39" i="1"/>
  <c r="AD39" i="1"/>
  <c r="AE39" i="1" s="1"/>
  <c r="Z39" i="1"/>
  <c r="AK38" i="1"/>
  <c r="AD38" i="1"/>
  <c r="AE38" i="1" s="1"/>
  <c r="Z38" i="1"/>
  <c r="AK37" i="1"/>
  <c r="AE37" i="1"/>
  <c r="Z37" i="1"/>
  <c r="Z35" i="1"/>
  <c r="AI33" i="1"/>
  <c r="AG33" i="1"/>
  <c r="AC33" i="1"/>
  <c r="AA33" i="1"/>
  <c r="AB33" i="1" s="1"/>
  <c r="T33" i="1"/>
  <c r="AH33" i="1" s="1"/>
  <c r="Q33" i="1"/>
  <c r="AI32" i="1"/>
  <c r="AG32" i="1"/>
  <c r="AC32" i="1"/>
  <c r="AA32" i="1"/>
  <c r="AB32" i="1" s="1"/>
  <c r="T32" i="1"/>
  <c r="AH32" i="1" s="1"/>
  <c r="Q32" i="1"/>
  <c r="AI30" i="1"/>
  <c r="AG30" i="1"/>
  <c r="AC30" i="1"/>
  <c r="AA30" i="1"/>
  <c r="AB30" i="1" s="1"/>
  <c r="T30" i="1"/>
  <c r="AH30" i="1" s="1"/>
  <c r="Q30" i="1"/>
  <c r="AI24" i="1"/>
  <c r="AK24" i="1" s="1"/>
  <c r="AG24" i="1"/>
  <c r="AL13" i="1"/>
  <c r="Z12" i="1"/>
  <c r="AJ53" i="1" l="1"/>
  <c r="AC53" i="1"/>
  <c r="AE30" i="1"/>
  <c r="AE32" i="1"/>
  <c r="AE33" i="1"/>
  <c r="AA53" i="1"/>
  <c r="AD53" i="1"/>
  <c r="AG53" i="1"/>
  <c r="AI53" i="1"/>
  <c r="AK30" i="1"/>
  <c r="AK32" i="1"/>
  <c r="AL46" i="1"/>
  <c r="AK33" i="1"/>
  <c r="AL38" i="1"/>
  <c r="AL40" i="1"/>
  <c r="AL37" i="1"/>
  <c r="AL39" i="1"/>
  <c r="AB53" i="1"/>
  <c r="AL32" i="1" l="1"/>
  <c r="AL33" i="1"/>
  <c r="AL30" i="1"/>
  <c r="AH53" i="1"/>
  <c r="AK53" i="1" s="1"/>
  <c r="AE24" i="1"/>
  <c r="AE53" i="1"/>
  <c r="AL24" i="1" l="1"/>
  <c r="AL53" i="1" s="1"/>
</calcChain>
</file>

<file path=xl/sharedStrings.xml><?xml version="1.0" encoding="utf-8"?>
<sst xmlns="http://schemas.openxmlformats.org/spreadsheetml/2006/main" count="259" uniqueCount="125">
  <si>
    <t>RFP naam:</t>
  </si>
  <si>
    <t>Inschrijver:</t>
  </si>
  <si>
    <t/>
  </si>
  <si>
    <t>Aantal edities:</t>
  </si>
  <si>
    <t>Legenda:</t>
  </si>
  <si>
    <t>In te vullen door inschrijver</t>
  </si>
  <si>
    <t>Ingevuld door opdrachtverlener en/of berekende cel</t>
  </si>
  <si>
    <t>Oplage:</t>
  </si>
  <si>
    <t>Druktechniek:</t>
  </si>
  <si>
    <t>Afwerking:</t>
  </si>
  <si>
    <t>Geniet in de rug</t>
  </si>
  <si>
    <t>Artikel</t>
  </si>
  <si>
    <t>Informatie vraag</t>
  </si>
  <si>
    <t>Vaste kosten</t>
  </si>
  <si>
    <t>Variabele kosten per 10.000 ex.</t>
  </si>
  <si>
    <t>VASTE KOSTEN</t>
  </si>
  <si>
    <t>VARIABELE KOSTEN</t>
  </si>
  <si>
    <t>TOTALE KOSTEN</t>
  </si>
  <si>
    <t>Frequentie</t>
  </si>
  <si>
    <t>Omvang katern (pag's)</t>
  </si>
  <si>
    <t>Rolbreedte katern (mm)</t>
  </si>
  <si>
    <t>Velhoogte (mm)</t>
  </si>
  <si>
    <t>Velbreedte (mm)</t>
  </si>
  <si>
    <t>Calculatieprijs (eur/1000kg)</t>
  </si>
  <si>
    <t>Papier katern (kg)</t>
  </si>
  <si>
    <t>Technische kosten DRUKKEN (eur)</t>
  </si>
  <si>
    <t>Papier kosten totaal (eur)</t>
  </si>
  <si>
    <t>Aantal katernen bij deze omvang</t>
  </si>
  <si>
    <t>Papier KG</t>
  </si>
  <si>
    <t>Papier EUR</t>
  </si>
  <si>
    <t>Techniek drukken</t>
  </si>
  <si>
    <t>Techniek hechten</t>
  </si>
  <si>
    <t>TOTAAL VASTE KOSTEN</t>
  </si>
  <si>
    <t>TOTAAL VARIABELE KOSTEN</t>
  </si>
  <si>
    <t>Binnenwerk (INNLINE FINISHING)</t>
  </si>
  <si>
    <t>kg</t>
  </si>
  <si>
    <t>eur</t>
  </si>
  <si>
    <t>n.v.t.</t>
  </si>
  <si>
    <t>Binnenwerk 
(OFFLINE FINISHING)</t>
  </si>
  <si>
    <t>aantal</t>
  </si>
  <si>
    <t>Aantal stations - prijs per 10.000 stuks</t>
  </si>
  <si>
    <t>hechtkosten vast (indien van toepassing)</t>
  </si>
  <si>
    <t>hechtkosten variabel</t>
  </si>
  <si>
    <t>Totaal kosten</t>
  </si>
  <si>
    <t>Extra bewerkingen (Pluspropositie):</t>
  </si>
  <si>
    <t>per 10.000</t>
  </si>
  <si>
    <t>Meehechten extra katern / insert / outsert</t>
  </si>
  <si>
    <t>Meehechten via plano oplegstation (outsert)</t>
  </si>
  <si>
    <t>Plakkaart (op katernscheiding)</t>
  </si>
  <si>
    <t xml:space="preserve">Insteekkaart, kaart los insteken tijdens hechten (willekeurig) </t>
  </si>
  <si>
    <t>Transportkosten (1 adres in Nederland)</t>
  </si>
  <si>
    <t>Cover (OPTIONEEL)</t>
  </si>
  <si>
    <t>Brocheerkosten bij offline finishing:</t>
  </si>
  <si>
    <t>Breedte</t>
  </si>
  <si>
    <t>Hoogte</t>
  </si>
  <si>
    <t>Aangeboden formaat</t>
  </si>
  <si>
    <t>Huidige breedte:</t>
  </si>
  <si>
    <t>Huidige hoogte:</t>
  </si>
  <si>
    <t xml:space="preserve">Papier binnenwerk: </t>
  </si>
  <si>
    <t xml:space="preserve">Papier omslag (optioneel): </t>
  </si>
  <si>
    <t>84 pagina's</t>
  </si>
  <si>
    <t>84 pagina's (cover optioneel)</t>
  </si>
  <si>
    <t>80 pagina's (cover vereist; regel 17)</t>
  </si>
  <si>
    <t>88 pagina's</t>
  </si>
  <si>
    <t>156 pagina's</t>
  </si>
  <si>
    <t>168 pagina's</t>
  </si>
  <si>
    <t>4 pagina's (bij 80p of 84p binnenwerk)</t>
  </si>
  <si>
    <t>Adresseren tijdens hechten</t>
  </si>
  <si>
    <t>202 mm</t>
  </si>
  <si>
    <t>LWC X; 90 grs</t>
  </si>
  <si>
    <t>Wissel en stelkosten</t>
  </si>
  <si>
    <t>Eenzijdige zwartwissel cover, inclusief papier verbruik</t>
  </si>
  <si>
    <t xml:space="preserve">Transportkosten, hiervoor geldt geen afname verplichting </t>
  </si>
  <si>
    <t>diepdruk</t>
  </si>
  <si>
    <t>offset</t>
  </si>
  <si>
    <t>Afwerkings methode</t>
  </si>
  <si>
    <t>Inline</t>
  </si>
  <si>
    <t>Offline</t>
  </si>
  <si>
    <t>84 p. binnenwerk + 4 p. omslag</t>
  </si>
  <si>
    <t>84 p. selfcovered</t>
  </si>
  <si>
    <t>88 p. selfcovered</t>
  </si>
  <si>
    <t>88 p. binnenwerk + 4 p. omslag</t>
  </si>
  <si>
    <t>Omvang:</t>
  </si>
  <si>
    <t>Binnenwerk (INLINE FINISHING)</t>
  </si>
  <si>
    <t>80 p. binnenwerk + 4 p. omslag</t>
  </si>
  <si>
    <t>voor VARA</t>
  </si>
  <si>
    <t>84 pagina's (cover vereist)</t>
  </si>
  <si>
    <t>80 pagina's (cover vereist)</t>
  </si>
  <si>
    <t xml:space="preserve">84 pagina's </t>
  </si>
  <si>
    <t>Vaste kosten (indien van toepassing)</t>
  </si>
  <si>
    <t>197 mm</t>
  </si>
  <si>
    <t>LL</t>
  </si>
  <si>
    <t>198 mm</t>
  </si>
  <si>
    <t>BL</t>
  </si>
  <si>
    <t>199 mm</t>
  </si>
  <si>
    <t>200 mm</t>
  </si>
  <si>
    <t>201 mm</t>
  </si>
  <si>
    <t>Gekozen pagina breedte:</t>
  </si>
  <si>
    <t>152 pagina's</t>
  </si>
  <si>
    <t>AB, MG, NG en KM</t>
  </si>
  <si>
    <t>TVF</t>
  </si>
  <si>
    <t>TVZ</t>
  </si>
  <si>
    <t>128 p + p. omslag</t>
  </si>
  <si>
    <t>96 p. + 4 p. omslag</t>
  </si>
  <si>
    <t>VARA Gids</t>
  </si>
  <si>
    <t>96 p. binnenwerk + 4 p. omslag</t>
  </si>
  <si>
    <t>Omvang</t>
  </si>
  <si>
    <t>210 mm</t>
  </si>
  <si>
    <t>Formaat (breedte)</t>
  </si>
  <si>
    <t>MG</t>
  </si>
  <si>
    <t>203 mm</t>
  </si>
  <si>
    <t>204 mm</t>
  </si>
  <si>
    <t>205 mm</t>
  </si>
  <si>
    <t>206 mm</t>
  </si>
  <si>
    <t>207 mm</t>
  </si>
  <si>
    <t>208 mm</t>
  </si>
  <si>
    <t>209 mm</t>
  </si>
  <si>
    <t>MIKRO GIDS</t>
  </si>
  <si>
    <t>Looprichting (LL / BL)</t>
  </si>
  <si>
    <t>SCA; 56 grams</t>
  </si>
  <si>
    <t>t.b.v. van losse verkoop kaart, insteken tijdens hechtproces of op andere wijze</t>
  </si>
  <si>
    <t>Gemiddelde oplage per editie</t>
  </si>
  <si>
    <t>PERCEEL 19</t>
  </si>
  <si>
    <t>Transportkosten t.b.v. losse verkoop (Gilze)</t>
  </si>
  <si>
    <t>zie Postaal verwerken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</si>
</sst>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_-* #,##0_-;_-* #,##0\-;_-* &quot;-&quot;_-;_-@_-"/>
    <numFmt numFmtId="165" formatCode="_-* #,##0.00_-;_-* #,##0.00\-;_-* &quot;-&quot;??_-;_-@_-"/>
    <numFmt numFmtId="166" formatCode="_ &quot;€&quot;\ * #,##0_ ;_ &quot;€&quot;\ * \-#,##0_ ;_ &quot;€&quot;\ * &quot;-&quot;??_ ;_ @_ "/>
    <numFmt numFmtId="167" formatCode="_-* #,##0_-;_-* #,##0\-;_-* &quot;-&quot;??_-;_-@_-"/>
  </numFmts>
  <fonts count="3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Muli"/>
    </font>
    <font>
      <sz val="9"/>
      <name val="Muli"/>
    </font>
    <font>
      <b/>
      <sz val="10"/>
      <color indexed="8"/>
      <name val="Muli"/>
    </font>
    <font>
      <b/>
      <sz val="10"/>
      <color theme="0"/>
      <name val="Muli"/>
    </font>
    <font>
      <u/>
      <sz val="9"/>
      <color indexed="8"/>
      <name val="Muli"/>
    </font>
    <font>
      <u/>
      <sz val="10"/>
      <color indexed="8"/>
      <name val="Muli"/>
    </font>
    <font>
      <u/>
      <sz val="9"/>
      <name val="Muli"/>
    </font>
    <font>
      <b/>
      <sz val="11"/>
      <color theme="0"/>
      <name val="Muli"/>
    </font>
    <font>
      <b/>
      <sz val="9"/>
      <color indexed="8"/>
      <name val="Muli"/>
    </font>
    <font>
      <u/>
      <sz val="10"/>
      <color theme="0"/>
      <name val="Muli"/>
    </font>
    <font>
      <b/>
      <sz val="11"/>
      <name val="Muli"/>
    </font>
    <font>
      <b/>
      <sz val="10"/>
      <name val="Muli"/>
    </font>
    <font>
      <b/>
      <sz val="9"/>
      <color theme="0"/>
      <name val="Muli"/>
    </font>
    <font>
      <b/>
      <sz val="14"/>
      <color theme="1"/>
      <name val="Muli"/>
    </font>
    <font>
      <b/>
      <sz val="12"/>
      <color theme="0"/>
      <name val="Muli"/>
    </font>
    <font>
      <b/>
      <sz val="11"/>
      <color indexed="8"/>
      <name val="Muli"/>
    </font>
    <font>
      <b/>
      <sz val="12"/>
      <color indexed="8"/>
      <name val="Muli"/>
    </font>
    <font>
      <b/>
      <sz val="9"/>
      <name val="Muli"/>
    </font>
    <font>
      <sz val="10"/>
      <name val="Muli"/>
    </font>
    <font>
      <sz val="11"/>
      <name val="Muli"/>
    </font>
    <font>
      <b/>
      <sz val="11"/>
      <color theme="1"/>
      <name val="Muli"/>
    </font>
    <font>
      <i/>
      <sz val="10"/>
      <name val="Muli"/>
    </font>
    <font>
      <b/>
      <sz val="20"/>
      <color theme="1"/>
      <name val="Muli"/>
    </font>
    <font>
      <sz val="10"/>
      <color theme="1"/>
      <name val="Muli"/>
    </font>
    <font>
      <b/>
      <u/>
      <sz val="10"/>
      <color theme="0"/>
      <name val="Muli"/>
    </font>
    <font>
      <b/>
      <sz val="18"/>
      <color theme="0"/>
      <name val="Muli"/>
    </font>
    <font>
      <sz val="9"/>
      <color rgb="FFFF0000"/>
      <name val="Muli"/>
    </font>
    <font>
      <b/>
      <sz val="11"/>
      <color rgb="FFFF0000"/>
      <name val="Muli"/>
    </font>
    <font>
      <sz val="11"/>
      <color rgb="FFFF0000"/>
      <name val="Muli"/>
    </font>
    <font>
      <sz val="11"/>
      <color theme="0" tint="-0.249977111117893"/>
      <name val="Muli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1"/>
      <name val="Muli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</cellStyleXfs>
  <cellXfs count="419">
    <xf numFmtId="0" fontId="0" fillId="0" borderId="0" xfId="0"/>
    <xf numFmtId="0" fontId="3" fillId="0" borderId="0" xfId="0" applyFont="1"/>
    <xf numFmtId="0" fontId="4" fillId="2" borderId="0" xfId="2" applyFont="1" applyFill="1" applyAlignment="1">
      <alignment vertical="top"/>
    </xf>
    <xf numFmtId="0" fontId="3" fillId="0" borderId="0" xfId="0" applyFont="1" applyFill="1"/>
    <xf numFmtId="1" fontId="4" fillId="2" borderId="0" xfId="2" applyNumberFormat="1" applyFont="1" applyFill="1" applyAlignment="1">
      <alignment vertical="top"/>
    </xf>
    <xf numFmtId="0" fontId="3" fillId="0" borderId="0" xfId="0" applyFont="1" applyFill="1" applyBorder="1"/>
    <xf numFmtId="4" fontId="4" fillId="2" borderId="0" xfId="2" applyNumberFormat="1" applyFont="1" applyFill="1" applyAlignment="1">
      <alignment vertical="top"/>
    </xf>
    <xf numFmtId="3" fontId="4" fillId="2" borderId="0" xfId="2" applyNumberFormat="1" applyFont="1" applyFill="1" applyAlignment="1">
      <alignment vertical="top"/>
    </xf>
    <xf numFmtId="164" fontId="4" fillId="2" borderId="0" xfId="2" applyNumberFormat="1" applyFont="1" applyFill="1" applyAlignment="1">
      <alignment vertical="top"/>
    </xf>
    <xf numFmtId="0" fontId="3" fillId="3" borderId="1" xfId="0" applyFont="1" applyFill="1" applyBorder="1"/>
    <xf numFmtId="0" fontId="4" fillId="3" borderId="2" xfId="2" applyFont="1" applyFill="1" applyBorder="1" applyAlignment="1">
      <alignment vertical="top"/>
    </xf>
    <xf numFmtId="0" fontId="3" fillId="3" borderId="2" xfId="0" applyFont="1" applyFill="1" applyBorder="1"/>
    <xf numFmtId="1" fontId="4" fillId="3" borderId="2" xfId="2" applyNumberFormat="1" applyFont="1" applyFill="1" applyBorder="1" applyAlignment="1">
      <alignment vertical="top"/>
    </xf>
    <xf numFmtId="4" fontId="4" fillId="3" borderId="2" xfId="2" applyNumberFormat="1" applyFont="1" applyFill="1" applyBorder="1" applyAlignment="1">
      <alignment vertical="top"/>
    </xf>
    <xf numFmtId="0" fontId="3" fillId="3" borderId="3" xfId="0" applyFont="1" applyFill="1" applyBorder="1"/>
    <xf numFmtId="3" fontId="4" fillId="3" borderId="2" xfId="2" applyNumberFormat="1" applyFont="1" applyFill="1" applyBorder="1" applyAlignment="1">
      <alignment vertical="top"/>
    </xf>
    <xf numFmtId="164" fontId="4" fillId="3" borderId="2" xfId="2" applyNumberFormat="1" applyFont="1" applyFill="1" applyBorder="1" applyAlignment="1">
      <alignment vertical="top"/>
    </xf>
    <xf numFmtId="0" fontId="4" fillId="3" borderId="3" xfId="2" applyFont="1" applyFill="1" applyBorder="1" applyAlignment="1">
      <alignment vertical="top"/>
    </xf>
    <xf numFmtId="0" fontId="3" fillId="3" borderId="4" xfId="0" applyFont="1" applyFill="1" applyBorder="1"/>
    <xf numFmtId="0" fontId="7" fillId="3" borderId="2" xfId="2" applyFont="1" applyFill="1" applyBorder="1" applyAlignment="1">
      <alignment horizontal="left" vertical="top"/>
    </xf>
    <xf numFmtId="4" fontId="7" fillId="3" borderId="2" xfId="2" applyNumberFormat="1" applyFont="1" applyFill="1" applyBorder="1" applyAlignment="1">
      <alignment horizontal="left" vertical="top"/>
    </xf>
    <xf numFmtId="4" fontId="7" fillId="3" borderId="3" xfId="2" applyNumberFormat="1" applyFont="1" applyFill="1" applyBorder="1" applyAlignment="1">
      <alignment horizontal="left" vertical="top"/>
    </xf>
    <xf numFmtId="0" fontId="3" fillId="3" borderId="7" xfId="0" applyFont="1" applyFill="1" applyBorder="1"/>
    <xf numFmtId="0" fontId="3" fillId="3" borderId="0" xfId="0" applyFont="1" applyFill="1" applyBorder="1"/>
    <xf numFmtId="3" fontId="4" fillId="3" borderId="0" xfId="2" applyNumberFormat="1" applyFont="1" applyFill="1" applyBorder="1" applyAlignment="1">
      <alignment vertical="top"/>
    </xf>
    <xf numFmtId="0" fontId="4" fillId="3" borderId="0" xfId="2" applyFont="1" applyFill="1" applyBorder="1" applyAlignment="1">
      <alignment vertical="top"/>
    </xf>
    <xf numFmtId="164" fontId="4" fillId="3" borderId="0" xfId="2" applyNumberFormat="1" applyFont="1" applyFill="1" applyBorder="1" applyAlignment="1">
      <alignment vertical="top"/>
    </xf>
    <xf numFmtId="0" fontId="4" fillId="3" borderId="7" xfId="2" applyFont="1" applyFill="1" applyBorder="1" applyAlignment="1">
      <alignment vertical="top"/>
    </xf>
    <xf numFmtId="0" fontId="8" fillId="3" borderId="0" xfId="2" applyFont="1" applyFill="1" applyBorder="1" applyAlignment="1">
      <alignment horizontal="left" vertical="top"/>
    </xf>
    <xf numFmtId="0" fontId="7" fillId="3" borderId="0" xfId="2" applyFont="1" applyFill="1" applyBorder="1" applyAlignment="1">
      <alignment horizontal="left" vertical="top"/>
    </xf>
    <xf numFmtId="1" fontId="4" fillId="3" borderId="0" xfId="2" applyNumberFormat="1" applyFont="1" applyFill="1" applyBorder="1" applyAlignment="1">
      <alignment vertical="top"/>
    </xf>
    <xf numFmtId="4" fontId="7" fillId="3" borderId="0" xfId="2" applyNumberFormat="1" applyFont="1" applyFill="1" applyBorder="1" applyAlignment="1">
      <alignment horizontal="left" vertical="top"/>
    </xf>
    <xf numFmtId="4" fontId="7" fillId="3" borderId="7" xfId="2" applyNumberFormat="1" applyFont="1" applyFill="1" applyBorder="1" applyAlignment="1">
      <alignment horizontal="left" vertical="top"/>
    </xf>
    <xf numFmtId="3" fontId="9" fillId="3" borderId="0" xfId="2" applyNumberFormat="1" applyFont="1" applyFill="1" applyBorder="1" applyAlignment="1">
      <alignment vertical="top"/>
    </xf>
    <xf numFmtId="1" fontId="10" fillId="4" borderId="9" xfId="2" applyNumberFormat="1" applyFont="1" applyFill="1" applyBorder="1" applyAlignment="1">
      <alignment horizontal="left" vertical="center"/>
    </xf>
    <xf numFmtId="0" fontId="5" fillId="5" borderId="10" xfId="2" applyFont="1" applyFill="1" applyBorder="1" applyAlignment="1">
      <alignment horizontal="left" vertical="center"/>
    </xf>
    <xf numFmtId="0" fontId="8" fillId="5" borderId="11" xfId="2" applyFont="1" applyFill="1" applyBorder="1" applyAlignment="1">
      <alignment horizontal="left" vertical="top"/>
    </xf>
    <xf numFmtId="0" fontId="7" fillId="5" borderId="11" xfId="2" applyFont="1" applyFill="1" applyBorder="1" applyAlignment="1">
      <alignment horizontal="left" vertical="top"/>
    </xf>
    <xf numFmtId="0" fontId="7" fillId="5" borderId="12" xfId="2" applyFont="1" applyFill="1" applyBorder="1" applyAlignment="1">
      <alignment horizontal="left" vertical="top"/>
    </xf>
    <xf numFmtId="4" fontId="11" fillId="3" borderId="0" xfId="2" applyNumberFormat="1" applyFont="1" applyFill="1" applyBorder="1" applyAlignment="1">
      <alignment horizontal="left" vertical="top"/>
    </xf>
    <xf numFmtId="3" fontId="11" fillId="3" borderId="0" xfId="2" applyNumberFormat="1" applyFont="1" applyFill="1" applyBorder="1" applyAlignment="1">
      <alignment horizontal="left" vertical="top"/>
    </xf>
    <xf numFmtId="0" fontId="5" fillId="0" borderId="4" xfId="2" applyFont="1" applyFill="1" applyBorder="1" applyAlignment="1">
      <alignment horizontal="left" vertical="center"/>
    </xf>
    <xf numFmtId="0" fontId="5" fillId="0" borderId="0" xfId="2" applyFont="1" applyFill="1" applyBorder="1" applyAlignment="1">
      <alignment horizontal="left" vertical="top"/>
    </xf>
    <xf numFmtId="0" fontId="7" fillId="0" borderId="0" xfId="2" applyFont="1" applyFill="1" applyBorder="1" applyAlignment="1">
      <alignment horizontal="left" vertical="top"/>
    </xf>
    <xf numFmtId="0" fontId="5" fillId="0" borderId="7" xfId="2" applyFont="1" applyFill="1" applyBorder="1" applyAlignment="1">
      <alignment horizontal="left" vertical="top"/>
    </xf>
    <xf numFmtId="0" fontId="6" fillId="4" borderId="13" xfId="2" applyFont="1" applyFill="1" applyBorder="1" applyAlignment="1">
      <alignment horizontal="left" vertical="center"/>
    </xf>
    <xf numFmtId="0" fontId="12" fillId="4" borderId="14" xfId="2" applyFont="1" applyFill="1" applyBorder="1" applyAlignment="1">
      <alignment horizontal="left" vertical="top"/>
    </xf>
    <xf numFmtId="1" fontId="12" fillId="4" borderId="14" xfId="2" applyNumberFormat="1" applyFont="1" applyFill="1" applyBorder="1" applyAlignment="1">
      <alignment horizontal="left" vertical="top"/>
    </xf>
    <xf numFmtId="1" fontId="12" fillId="4" borderId="15" xfId="2" applyNumberFormat="1" applyFont="1" applyFill="1" applyBorder="1" applyAlignment="1">
      <alignment horizontal="left" vertical="top"/>
    </xf>
    <xf numFmtId="3" fontId="10" fillId="4" borderId="9" xfId="2" applyNumberFormat="1" applyFont="1" applyFill="1" applyBorder="1" applyAlignment="1">
      <alignment horizontal="left" vertical="center"/>
    </xf>
    <xf numFmtId="1" fontId="7" fillId="3" borderId="0" xfId="2" applyNumberFormat="1" applyFont="1" applyFill="1" applyBorder="1" applyAlignment="1">
      <alignment horizontal="left" vertical="top"/>
    </xf>
    <xf numFmtId="0" fontId="11" fillId="3" borderId="0" xfId="2" applyFont="1" applyFill="1" applyBorder="1" applyAlignment="1">
      <alignment horizontal="left" vertical="top"/>
    </xf>
    <xf numFmtId="0" fontId="13" fillId="3" borderId="0" xfId="2" applyFont="1" applyFill="1" applyBorder="1" applyAlignment="1">
      <alignment horizontal="right" vertical="top"/>
    </xf>
    <xf numFmtId="3" fontId="14" fillId="3" borderId="0" xfId="0" applyNumberFormat="1" applyFont="1" applyFill="1" applyBorder="1" applyAlignment="1">
      <alignment horizontal="center" vertical="center"/>
    </xf>
    <xf numFmtId="3" fontId="13" fillId="3" borderId="0" xfId="2" applyNumberFormat="1" applyFont="1" applyFill="1" applyBorder="1" applyAlignment="1">
      <alignment vertical="top"/>
    </xf>
    <xf numFmtId="0" fontId="3" fillId="6" borderId="0" xfId="0" applyFont="1" applyFill="1" applyBorder="1"/>
    <xf numFmtId="0" fontId="16" fillId="6" borderId="0" xfId="0" applyFont="1" applyFill="1" applyBorder="1" applyAlignment="1">
      <alignment horizontal="left" vertical="center"/>
    </xf>
    <xf numFmtId="0" fontId="4" fillId="6" borderId="0" xfId="2" applyFont="1" applyFill="1" applyBorder="1" applyAlignment="1">
      <alignment vertical="top"/>
    </xf>
    <xf numFmtId="0" fontId="7" fillId="3" borderId="14" xfId="2" applyFont="1" applyFill="1" applyBorder="1" applyAlignment="1">
      <alignment horizontal="left" vertical="top"/>
    </xf>
    <xf numFmtId="4" fontId="7" fillId="3" borderId="14" xfId="2" applyNumberFormat="1" applyFont="1" applyFill="1" applyBorder="1" applyAlignment="1">
      <alignment horizontal="left" vertical="top"/>
    </xf>
    <xf numFmtId="3" fontId="16" fillId="6" borderId="0" xfId="0" applyNumberFormat="1" applyFont="1" applyFill="1" applyBorder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3" fillId="6" borderId="0" xfId="0" applyFont="1" applyFill="1" applyBorder="1" applyAlignment="1">
      <alignment horizontal="center" vertical="center"/>
    </xf>
    <xf numFmtId="0" fontId="4" fillId="6" borderId="0" xfId="2" applyFont="1" applyFill="1" applyBorder="1" applyAlignment="1">
      <alignment horizontal="center" vertical="center"/>
    </xf>
    <xf numFmtId="0" fontId="4" fillId="3" borderId="7" xfId="2" applyFont="1" applyFill="1" applyBorder="1" applyAlignment="1">
      <alignment horizontal="center" vertical="center"/>
    </xf>
    <xf numFmtId="0" fontId="4" fillId="2" borderId="0" xfId="2" applyFont="1" applyFill="1" applyAlignment="1">
      <alignment horizontal="center" vertical="center"/>
    </xf>
    <xf numFmtId="0" fontId="18" fillId="3" borderId="3" xfId="2" applyFont="1" applyFill="1" applyBorder="1" applyAlignment="1">
      <alignment horizontal="center" textRotation="90"/>
    </xf>
    <xf numFmtId="0" fontId="19" fillId="4" borderId="17" xfId="2" applyFont="1" applyFill="1" applyBorder="1" applyAlignment="1">
      <alignment horizontal="right" textRotation="90"/>
    </xf>
    <xf numFmtId="0" fontId="18" fillId="4" borderId="16" xfId="2" applyFont="1" applyFill="1" applyBorder="1" applyAlignment="1">
      <alignment horizontal="center" textRotation="90"/>
    </xf>
    <xf numFmtId="0" fontId="7" fillId="7" borderId="3" xfId="2" applyFont="1" applyFill="1" applyBorder="1" applyAlignment="1">
      <alignment horizontal="left" vertical="top"/>
    </xf>
    <xf numFmtId="0" fontId="11" fillId="3" borderId="4" xfId="2" applyFont="1" applyFill="1" applyBorder="1" applyAlignment="1">
      <alignment horizontal="left" vertical="top"/>
    </xf>
    <xf numFmtId="0" fontId="18" fillId="3" borderId="7" xfId="2" applyFont="1" applyFill="1" applyBorder="1" applyAlignment="1">
      <alignment horizontal="center" textRotation="90"/>
    </xf>
    <xf numFmtId="0" fontId="11" fillId="3" borderId="4" xfId="2" applyFont="1" applyFill="1" applyBorder="1" applyAlignment="1">
      <alignment horizontal="right" textRotation="90"/>
    </xf>
    <xf numFmtId="0" fontId="11" fillId="3" borderId="0" xfId="2" applyFont="1" applyFill="1" applyBorder="1" applyAlignment="1">
      <alignment horizontal="right" textRotation="90"/>
    </xf>
    <xf numFmtId="0" fontId="11" fillId="3" borderId="7" xfId="2" applyFont="1" applyFill="1" applyBorder="1" applyAlignment="1">
      <alignment horizontal="right" textRotation="90"/>
    </xf>
    <xf numFmtId="0" fontId="19" fillId="4" borderId="16" xfId="2" applyFont="1" applyFill="1" applyBorder="1" applyAlignment="1">
      <alignment horizontal="right" textRotation="90"/>
    </xf>
    <xf numFmtId="0" fontId="11" fillId="3" borderId="4" xfId="2" applyFont="1" applyFill="1" applyBorder="1" applyAlignment="1">
      <alignment horizontal="center" textRotation="90"/>
    </xf>
    <xf numFmtId="0" fontId="11" fillId="3" borderId="0" xfId="2" applyFont="1" applyFill="1" applyBorder="1" applyAlignment="1">
      <alignment horizontal="center" textRotation="90"/>
    </xf>
    <xf numFmtId="0" fontId="11" fillId="3" borderId="7" xfId="2" applyFont="1" applyFill="1" applyBorder="1" applyAlignment="1">
      <alignment horizontal="center" textRotation="90"/>
    </xf>
    <xf numFmtId="0" fontId="5" fillId="3" borderId="8" xfId="2" applyFont="1" applyFill="1" applyBorder="1" applyAlignment="1">
      <alignment horizontal="left" vertical="center" wrapText="1"/>
    </xf>
    <xf numFmtId="166" fontId="15" fillId="4" borderId="20" xfId="1" applyNumberFormat="1" applyFont="1" applyFill="1" applyBorder="1" applyAlignment="1">
      <alignment vertical="top"/>
    </xf>
    <xf numFmtId="0" fontId="14" fillId="3" borderId="8" xfId="2" applyFont="1" applyFill="1" applyBorder="1" applyAlignment="1">
      <alignment horizontal="left" vertical="top"/>
    </xf>
    <xf numFmtId="3" fontId="4" fillId="0" borderId="8" xfId="2" applyNumberFormat="1" applyFont="1" applyFill="1" applyBorder="1" applyAlignment="1" applyProtection="1">
      <alignment vertical="center" wrapText="1"/>
      <protection locked="0"/>
    </xf>
    <xf numFmtId="3" fontId="4" fillId="0" borderId="19" xfId="2" applyNumberFormat="1" applyFont="1" applyFill="1" applyBorder="1" applyAlignment="1" applyProtection="1">
      <alignment vertical="center" wrapText="1"/>
      <protection locked="0"/>
    </xf>
    <xf numFmtId="3" fontId="4" fillId="3" borderId="24" xfId="2" applyNumberFormat="1" applyFont="1" applyFill="1" applyBorder="1" applyAlignment="1">
      <alignment horizontal="center" vertical="top" wrapText="1"/>
    </xf>
    <xf numFmtId="3" fontId="4" fillId="0" borderId="9" xfId="2" applyNumberFormat="1" applyFont="1" applyFill="1" applyBorder="1" applyAlignment="1" applyProtection="1">
      <alignment vertical="center" wrapText="1"/>
      <protection locked="0"/>
    </xf>
    <xf numFmtId="3" fontId="4" fillId="3" borderId="19" xfId="2" applyNumberFormat="1" applyFont="1" applyFill="1" applyBorder="1" applyAlignment="1">
      <alignment horizontal="center" vertical="top" wrapText="1"/>
    </xf>
    <xf numFmtId="0" fontId="4" fillId="2" borderId="0" xfId="2" applyFont="1" applyFill="1" applyAlignment="1">
      <alignment vertical="center"/>
    </xf>
    <xf numFmtId="0" fontId="5" fillId="3" borderId="23" xfId="2" applyFont="1" applyFill="1" applyBorder="1" applyAlignment="1">
      <alignment horizontal="left" vertical="center"/>
    </xf>
    <xf numFmtId="44" fontId="4" fillId="0" borderId="19" xfId="1" applyNumberFormat="1" applyFont="1" applyFill="1" applyBorder="1" applyAlignment="1" applyProtection="1">
      <alignment horizontal="center" vertical="center"/>
      <protection locked="0"/>
    </xf>
    <xf numFmtId="3" fontId="4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4" fillId="6" borderId="0" xfId="2" applyFont="1" applyFill="1" applyBorder="1" applyAlignment="1">
      <alignment vertical="center"/>
    </xf>
    <xf numFmtId="0" fontId="4" fillId="3" borderId="7" xfId="2" applyFont="1" applyFill="1" applyBorder="1" applyAlignment="1">
      <alignment vertical="center"/>
    </xf>
    <xf numFmtId="0" fontId="5" fillId="3" borderId="13" xfId="2" applyFont="1" applyFill="1" applyBorder="1" applyAlignment="1">
      <alignment horizontal="left" vertical="center"/>
    </xf>
    <xf numFmtId="3" fontId="4" fillId="0" borderId="13" xfId="2" applyNumberFormat="1" applyFont="1" applyFill="1" applyBorder="1" applyAlignment="1" applyProtection="1">
      <alignment vertical="center" wrapText="1"/>
      <protection locked="0"/>
    </xf>
    <xf numFmtId="3" fontId="4" fillId="0" borderId="14" xfId="2" applyNumberFormat="1" applyFont="1" applyFill="1" applyBorder="1" applyAlignment="1" applyProtection="1">
      <alignment vertical="center" wrapText="1"/>
      <protection locked="0"/>
    </xf>
    <xf numFmtId="3" fontId="4" fillId="3" borderId="14" xfId="2" applyNumberFormat="1" applyFont="1" applyFill="1" applyBorder="1" applyAlignment="1">
      <alignment horizontal="center" vertical="top" wrapText="1"/>
    </xf>
    <xf numFmtId="166" fontId="15" fillId="4" borderId="22" xfId="1" applyNumberFormat="1" applyFont="1" applyFill="1" applyBorder="1" applyAlignment="1">
      <alignment vertical="top"/>
    </xf>
    <xf numFmtId="44" fontId="4" fillId="0" borderId="14" xfId="1" applyNumberFormat="1" applyFont="1" applyFill="1" applyBorder="1" applyAlignment="1" applyProtection="1">
      <alignment horizontal="center" vertical="center"/>
      <protection locked="0"/>
    </xf>
    <xf numFmtId="3" fontId="4" fillId="0" borderId="15" xfId="2" applyNumberFormat="1" applyFont="1" applyFill="1" applyBorder="1" applyAlignment="1" applyProtection="1">
      <alignment horizontal="center" vertical="center" wrapText="1"/>
      <protection locked="0"/>
    </xf>
    <xf numFmtId="0" fontId="4" fillId="3" borderId="7" xfId="2" applyFont="1" applyFill="1" applyBorder="1" applyAlignment="1">
      <alignment horizontal="center" vertical="top"/>
    </xf>
    <xf numFmtId="0" fontId="4" fillId="3" borderId="4" xfId="2" applyFont="1" applyFill="1" applyBorder="1" applyAlignment="1">
      <alignment vertical="top"/>
    </xf>
    <xf numFmtId="4" fontId="4" fillId="3" borderId="3" xfId="2" applyNumberFormat="1" applyFont="1" applyFill="1" applyBorder="1" applyAlignment="1">
      <alignment vertical="top"/>
    </xf>
    <xf numFmtId="4" fontId="4" fillId="3" borderId="4" xfId="2" applyNumberFormat="1" applyFont="1" applyFill="1" applyBorder="1" applyAlignment="1">
      <alignment vertical="top"/>
    </xf>
    <xf numFmtId="4" fontId="4" fillId="3" borderId="0" xfId="2" applyNumberFormat="1" applyFont="1" applyFill="1" applyBorder="1" applyAlignment="1">
      <alignment vertical="top"/>
    </xf>
    <xf numFmtId="4" fontId="4" fillId="3" borderId="12" xfId="2" applyNumberFormat="1" applyFont="1" applyFill="1" applyBorder="1" applyAlignment="1">
      <alignment vertical="top"/>
    </xf>
    <xf numFmtId="4" fontId="4" fillId="3" borderId="7" xfId="2" applyNumberFormat="1" applyFont="1" applyFill="1" applyBorder="1" applyAlignment="1">
      <alignment vertical="top"/>
    </xf>
    <xf numFmtId="0" fontId="10" fillId="7" borderId="1" xfId="2" applyFont="1" applyFill="1" applyBorder="1" applyAlignment="1">
      <alignment horizontal="left" vertical="top"/>
    </xf>
    <xf numFmtId="0" fontId="14" fillId="3" borderId="8" xfId="2" applyFont="1" applyFill="1" applyBorder="1" applyAlignment="1">
      <alignment horizontal="left" vertical="center"/>
    </xf>
    <xf numFmtId="0" fontId="5" fillId="3" borderId="8" xfId="2" applyFont="1" applyFill="1" applyBorder="1" applyAlignment="1">
      <alignment horizontal="left" vertical="center"/>
    </xf>
    <xf numFmtId="0" fontId="11" fillId="3" borderId="13" xfId="2" applyFont="1" applyFill="1" applyBorder="1" applyAlignment="1">
      <alignment horizontal="left" vertical="top"/>
    </xf>
    <xf numFmtId="4" fontId="4" fillId="3" borderId="15" xfId="2" applyNumberFormat="1" applyFont="1" applyFill="1" applyBorder="1" applyAlignment="1">
      <alignment vertical="top"/>
    </xf>
    <xf numFmtId="0" fontId="10" fillId="7" borderId="1" xfId="2" applyFont="1" applyFill="1" applyBorder="1" applyAlignment="1">
      <alignment vertical="top"/>
    </xf>
    <xf numFmtId="0" fontId="10" fillId="7" borderId="2" xfId="2" applyFont="1" applyFill="1" applyBorder="1" applyAlignment="1">
      <alignment vertical="top"/>
    </xf>
    <xf numFmtId="0" fontId="13" fillId="7" borderId="2" xfId="2" applyFont="1" applyFill="1" applyBorder="1" applyAlignment="1">
      <alignment vertical="top"/>
    </xf>
    <xf numFmtId="0" fontId="10" fillId="7" borderId="3" xfId="2" applyFont="1" applyFill="1" applyBorder="1" applyAlignment="1">
      <alignment vertical="top"/>
    </xf>
    <xf numFmtId="4" fontId="4" fillId="3" borderId="1" xfId="2" applyNumberFormat="1" applyFont="1" applyFill="1" applyBorder="1" applyAlignment="1">
      <alignment vertical="top"/>
    </xf>
    <xf numFmtId="4" fontId="20" fillId="3" borderId="3" xfId="2" applyNumberFormat="1" applyFont="1" applyFill="1" applyBorder="1" applyAlignment="1">
      <alignment horizontal="right" vertical="top"/>
    </xf>
    <xf numFmtId="0" fontId="11" fillId="4" borderId="27" xfId="2" applyFont="1" applyFill="1" applyBorder="1" applyAlignment="1">
      <alignment horizontal="right" vertical="center"/>
    </xf>
    <xf numFmtId="0" fontId="11" fillId="4" borderId="28" xfId="2" applyFont="1" applyFill="1" applyBorder="1" applyAlignment="1">
      <alignment horizontal="right" vertical="center"/>
    </xf>
    <xf numFmtId="0" fontId="11" fillId="4" borderId="29" xfId="2" applyFont="1" applyFill="1" applyBorder="1" applyAlignment="1">
      <alignment horizontal="right" vertical="center"/>
    </xf>
    <xf numFmtId="0" fontId="4" fillId="3" borderId="14" xfId="2" applyFont="1" applyFill="1" applyBorder="1" applyAlignment="1">
      <alignment vertical="top"/>
    </xf>
    <xf numFmtId="1" fontId="4" fillId="3" borderId="14" xfId="2" applyNumberFormat="1" applyFont="1" applyFill="1" applyBorder="1" applyAlignment="1">
      <alignment vertical="top"/>
    </xf>
    <xf numFmtId="0" fontId="4" fillId="3" borderId="13" xfId="2" applyFont="1" applyFill="1" applyBorder="1" applyAlignment="1">
      <alignment vertical="top"/>
    </xf>
    <xf numFmtId="0" fontId="4" fillId="3" borderId="15" xfId="2" applyFont="1" applyFill="1" applyBorder="1" applyAlignment="1">
      <alignment vertical="top"/>
    </xf>
    <xf numFmtId="4" fontId="4" fillId="3" borderId="14" xfId="2" applyNumberFormat="1" applyFont="1" applyFill="1" applyBorder="1" applyAlignment="1">
      <alignment vertical="top"/>
    </xf>
    <xf numFmtId="166" fontId="4" fillId="3" borderId="15" xfId="1" applyNumberFormat="1" applyFont="1" applyFill="1" applyBorder="1" applyAlignment="1">
      <alignment vertical="top"/>
    </xf>
    <xf numFmtId="0" fontId="11" fillId="3" borderId="10" xfId="2" applyFont="1" applyFill="1" applyBorder="1" applyAlignment="1">
      <alignment horizontal="left" vertical="top"/>
    </xf>
    <xf numFmtId="1" fontId="10" fillId="4" borderId="30" xfId="2" applyNumberFormat="1" applyFont="1" applyFill="1" applyBorder="1" applyAlignment="1">
      <alignment horizontal="center" vertical="top"/>
    </xf>
    <xf numFmtId="166" fontId="4" fillId="3" borderId="7" xfId="1" applyNumberFormat="1" applyFont="1" applyFill="1" applyBorder="1" applyAlignment="1">
      <alignment vertical="top"/>
    </xf>
    <xf numFmtId="0" fontId="11" fillId="3" borderId="8" xfId="2" applyFont="1" applyFill="1" applyBorder="1" applyAlignment="1">
      <alignment horizontal="left"/>
    </xf>
    <xf numFmtId="0" fontId="3" fillId="3" borderId="14" xfId="0" applyFont="1" applyFill="1" applyBorder="1"/>
    <xf numFmtId="1" fontId="7" fillId="3" borderId="14" xfId="2" applyNumberFormat="1" applyFont="1" applyFill="1" applyBorder="1" applyAlignment="1">
      <alignment horizontal="left" vertical="top"/>
    </xf>
    <xf numFmtId="0" fontId="7" fillId="3" borderId="15" xfId="2" applyFont="1" applyFill="1" applyBorder="1" applyAlignment="1">
      <alignment horizontal="left" vertical="top"/>
    </xf>
    <xf numFmtId="4" fontId="7" fillId="3" borderId="13" xfId="2" applyNumberFormat="1" applyFont="1" applyFill="1" applyBorder="1" applyAlignment="1">
      <alignment horizontal="left" vertical="top"/>
    </xf>
    <xf numFmtId="0" fontId="3" fillId="3" borderId="13" xfId="0" applyFont="1" applyFill="1" applyBorder="1"/>
    <xf numFmtId="0" fontId="3" fillId="3" borderId="15" xfId="0" applyFont="1" applyFill="1" applyBorder="1"/>
    <xf numFmtId="165" fontId="21" fillId="3" borderId="14" xfId="3" applyFont="1" applyFill="1" applyBorder="1"/>
    <xf numFmtId="44" fontId="21" fillId="3" borderId="14" xfId="1" applyFont="1" applyFill="1" applyBorder="1"/>
    <xf numFmtId="0" fontId="21" fillId="3" borderId="14" xfId="0" applyFont="1" applyFill="1" applyBorder="1"/>
    <xf numFmtId="165" fontId="24" fillId="3" borderId="14" xfId="3" applyFont="1" applyFill="1" applyBorder="1"/>
    <xf numFmtId="0" fontId="6" fillId="5" borderId="12" xfId="2" applyFont="1" applyFill="1" applyBorder="1" applyAlignment="1">
      <alignment horizontal="center" vertical="center"/>
    </xf>
    <xf numFmtId="0" fontId="7" fillId="3" borderId="3" xfId="2" applyFont="1" applyFill="1" applyBorder="1" applyAlignment="1">
      <alignment horizontal="left" vertical="top"/>
    </xf>
    <xf numFmtId="0" fontId="18" fillId="3" borderId="10" xfId="2" applyFont="1" applyFill="1" applyBorder="1" applyAlignment="1">
      <alignment horizontal="right" textRotation="90"/>
    </xf>
    <xf numFmtId="0" fontId="18" fillId="3" borderId="11" xfId="2" applyFont="1" applyFill="1" applyBorder="1" applyAlignment="1">
      <alignment horizontal="right" textRotation="90"/>
    </xf>
    <xf numFmtId="0" fontId="18" fillId="3" borderId="12" xfId="2" applyFont="1" applyFill="1" applyBorder="1" applyAlignment="1">
      <alignment horizontal="right" textRotation="90"/>
    </xf>
    <xf numFmtId="0" fontId="18" fillId="3" borderId="1" xfId="2" applyFont="1" applyFill="1" applyBorder="1" applyAlignment="1">
      <alignment horizontal="center" textRotation="90"/>
    </xf>
    <xf numFmtId="0" fontId="18" fillId="3" borderId="2" xfId="2" applyFont="1" applyFill="1" applyBorder="1" applyAlignment="1">
      <alignment horizontal="center" textRotation="90"/>
    </xf>
    <xf numFmtId="0" fontId="26" fillId="3" borderId="0" xfId="0" applyFont="1" applyFill="1" applyBorder="1"/>
    <xf numFmtId="0" fontId="8" fillId="7" borderId="4" xfId="2" applyFont="1" applyFill="1" applyBorder="1" applyAlignment="1">
      <alignment horizontal="left" vertical="top"/>
    </xf>
    <xf numFmtId="0" fontId="8" fillId="7" borderId="0" xfId="2" applyFont="1" applyFill="1" applyBorder="1" applyAlignment="1">
      <alignment horizontal="left" vertical="top"/>
    </xf>
    <xf numFmtId="0" fontId="8" fillId="7" borderId="7" xfId="2" applyFont="1" applyFill="1" applyBorder="1" applyAlignment="1">
      <alignment horizontal="left" vertical="top"/>
    </xf>
    <xf numFmtId="1" fontId="8" fillId="7" borderId="16" xfId="2" applyNumberFormat="1" applyFont="1" applyFill="1" applyBorder="1" applyAlignment="1">
      <alignment horizontal="left" vertical="top"/>
    </xf>
    <xf numFmtId="4" fontId="6" fillId="7" borderId="4" xfId="2" applyNumberFormat="1" applyFont="1" applyFill="1" applyBorder="1" applyAlignment="1">
      <alignment horizontal="center" vertical="top" wrapText="1"/>
    </xf>
    <xf numFmtId="4" fontId="6" fillId="7" borderId="0" xfId="2" applyNumberFormat="1" applyFont="1" applyFill="1" applyBorder="1" applyAlignment="1">
      <alignment horizontal="center" vertical="top" wrapText="1"/>
    </xf>
    <xf numFmtId="4" fontId="6" fillId="7" borderId="16" xfId="2" applyNumberFormat="1" applyFont="1" applyFill="1" applyBorder="1" applyAlignment="1">
      <alignment horizontal="center" vertical="top"/>
    </xf>
    <xf numFmtId="4" fontId="6" fillId="7" borderId="0" xfId="2" applyNumberFormat="1" applyFont="1" applyFill="1" applyBorder="1" applyAlignment="1">
      <alignment horizontal="center" vertical="top"/>
    </xf>
    <xf numFmtId="4" fontId="6" fillId="7" borderId="7" xfId="2" applyNumberFormat="1" applyFont="1" applyFill="1" applyBorder="1" applyAlignment="1">
      <alignment horizontal="center" vertical="top" wrapText="1"/>
    </xf>
    <xf numFmtId="0" fontId="27" fillId="7" borderId="4" xfId="2" applyFont="1" applyFill="1" applyBorder="1" applyAlignment="1">
      <alignment horizontal="left" vertical="top"/>
    </xf>
    <xf numFmtId="0" fontId="27" fillId="7" borderId="0" xfId="2" applyFont="1" applyFill="1" applyBorder="1" applyAlignment="1">
      <alignment horizontal="left" vertical="top"/>
    </xf>
    <xf numFmtId="0" fontId="27" fillId="7" borderId="7" xfId="2" applyFont="1" applyFill="1" applyBorder="1" applyAlignment="1">
      <alignment horizontal="left" vertical="top"/>
    </xf>
    <xf numFmtId="1" fontId="27" fillId="7" borderId="16" xfId="2" applyNumberFormat="1" applyFont="1" applyFill="1" applyBorder="1" applyAlignment="1">
      <alignment horizontal="left" vertical="top"/>
    </xf>
    <xf numFmtId="4" fontId="6" fillId="7" borderId="4" xfId="2" applyNumberFormat="1" applyFont="1" applyFill="1" applyBorder="1" applyAlignment="1">
      <alignment horizontal="center" wrapText="1"/>
    </xf>
    <xf numFmtId="4" fontId="6" fillId="7" borderId="0" xfId="2" applyNumberFormat="1" applyFont="1" applyFill="1" applyBorder="1" applyAlignment="1">
      <alignment horizontal="center" wrapText="1"/>
    </xf>
    <xf numFmtId="4" fontId="6" fillId="7" borderId="16" xfId="2" applyNumberFormat="1" applyFont="1" applyFill="1" applyBorder="1" applyAlignment="1">
      <alignment horizontal="center"/>
    </xf>
    <xf numFmtId="4" fontId="6" fillId="7" borderId="7" xfId="2" applyNumberFormat="1" applyFont="1" applyFill="1" applyBorder="1" applyAlignment="1">
      <alignment horizontal="center" wrapText="1"/>
    </xf>
    <xf numFmtId="0" fontId="27" fillId="7" borderId="23" xfId="2" applyFont="1" applyFill="1" applyBorder="1" applyAlignment="1">
      <alignment horizontal="left" vertical="top"/>
    </xf>
    <xf numFmtId="0" fontId="27" fillId="7" borderId="24" xfId="2" applyFont="1" applyFill="1" applyBorder="1" applyAlignment="1">
      <alignment horizontal="left" vertical="top"/>
    </xf>
    <xf numFmtId="4" fontId="6" fillId="7" borderId="1" xfId="2" applyNumberFormat="1" applyFont="1" applyFill="1" applyBorder="1" applyAlignment="1">
      <alignment horizontal="center" wrapText="1"/>
    </xf>
    <xf numFmtId="4" fontId="6" fillId="7" borderId="2" xfId="2" applyNumberFormat="1" applyFont="1" applyFill="1" applyBorder="1" applyAlignment="1">
      <alignment horizontal="center" wrapText="1"/>
    </xf>
    <xf numFmtId="4" fontId="6" fillId="7" borderId="18" xfId="2" applyNumberFormat="1" applyFont="1" applyFill="1" applyBorder="1" applyAlignment="1">
      <alignment horizontal="center"/>
    </xf>
    <xf numFmtId="4" fontId="6" fillId="7" borderId="3" xfId="2" applyNumberFormat="1" applyFont="1" applyFill="1" applyBorder="1" applyAlignment="1">
      <alignment horizontal="center" wrapText="1"/>
    </xf>
    <xf numFmtId="0" fontId="6" fillId="7" borderId="2" xfId="2" applyFont="1" applyFill="1" applyBorder="1" applyAlignment="1">
      <alignment vertical="top"/>
    </xf>
    <xf numFmtId="0" fontId="6" fillId="7" borderId="1" xfId="2" applyFont="1" applyFill="1" applyBorder="1" applyAlignment="1">
      <alignment vertical="top"/>
    </xf>
    <xf numFmtId="0" fontId="6" fillId="7" borderId="2" xfId="2" applyFont="1" applyFill="1" applyBorder="1" applyAlignment="1">
      <alignment horizontal="right" vertical="top"/>
    </xf>
    <xf numFmtId="0" fontId="6" fillId="7" borderId="3" xfId="2" applyFont="1" applyFill="1" applyBorder="1" applyAlignment="1">
      <alignment vertical="top"/>
    </xf>
    <xf numFmtId="4" fontId="14" fillId="3" borderId="2" xfId="2" applyNumberFormat="1" applyFont="1" applyFill="1" applyBorder="1" applyAlignment="1">
      <alignment horizontal="right" vertical="top"/>
    </xf>
    <xf numFmtId="0" fontId="6" fillId="7" borderId="0" xfId="2" applyFont="1" applyFill="1" applyBorder="1" applyAlignment="1">
      <alignment horizontal="center" vertical="top" wrapText="1"/>
    </xf>
    <xf numFmtId="0" fontId="6" fillId="7" borderId="7" xfId="2" applyFont="1" applyFill="1" applyBorder="1" applyAlignment="1">
      <alignment horizontal="center" vertical="top" wrapText="1"/>
    </xf>
    <xf numFmtId="0" fontId="6" fillId="7" borderId="25" xfId="2" applyFont="1" applyFill="1" applyBorder="1" applyAlignment="1">
      <alignment horizontal="center" vertical="top" wrapText="1"/>
    </xf>
    <xf numFmtId="0" fontId="28" fillId="5" borderId="12" xfId="2" applyFont="1" applyFill="1" applyBorder="1" applyAlignment="1">
      <alignment vertical="top"/>
    </xf>
    <xf numFmtId="0" fontId="28" fillId="5" borderId="10" xfId="2" applyFont="1" applyFill="1" applyBorder="1" applyAlignment="1">
      <alignment vertical="center"/>
    </xf>
    <xf numFmtId="3" fontId="4" fillId="0" borderId="8" xfId="2" applyNumberFormat="1" applyFont="1" applyFill="1" applyBorder="1" applyAlignment="1" applyProtection="1">
      <alignment horizontal="right" vertical="center" wrapText="1"/>
      <protection locked="0"/>
    </xf>
    <xf numFmtId="3" fontId="4" fillId="0" borderId="19" xfId="2" applyNumberFormat="1" applyFont="1" applyFill="1" applyBorder="1" applyAlignment="1" applyProtection="1">
      <alignment horizontal="right" vertical="center" wrapText="1"/>
      <protection locked="0"/>
    </xf>
    <xf numFmtId="0" fontId="25" fillId="6" borderId="0" xfId="0" applyFont="1" applyFill="1" applyBorder="1" applyAlignment="1">
      <alignment horizontal="center" vertical="center"/>
    </xf>
    <xf numFmtId="0" fontId="18" fillId="3" borderId="3" xfId="2" applyFont="1" applyFill="1" applyBorder="1" applyAlignment="1">
      <alignment horizontal="center" textRotation="90" wrapText="1"/>
    </xf>
    <xf numFmtId="1" fontId="10" fillId="4" borderId="9" xfId="2" applyNumberFormat="1" applyFont="1" applyFill="1" applyBorder="1" applyAlignment="1" applyProtection="1">
      <alignment horizontal="left" vertical="center"/>
    </xf>
    <xf numFmtId="0" fontId="11" fillId="9" borderId="9" xfId="2" applyFont="1" applyFill="1" applyBorder="1" applyAlignment="1" applyProtection="1">
      <alignment horizontal="center" vertical="center" wrapText="1"/>
    </xf>
    <xf numFmtId="0" fontId="11" fillId="3" borderId="23" xfId="2" applyFont="1" applyFill="1" applyBorder="1" applyAlignment="1">
      <alignment horizontal="left"/>
    </xf>
    <xf numFmtId="0" fontId="5" fillId="3" borderId="5" xfId="2" applyFont="1" applyFill="1" applyBorder="1" applyAlignment="1">
      <alignment horizontal="left" vertical="center"/>
    </xf>
    <xf numFmtId="0" fontId="17" fillId="5" borderId="10" xfId="2" applyFont="1" applyFill="1" applyBorder="1" applyAlignment="1">
      <alignment horizontal="center" vertical="center"/>
    </xf>
    <xf numFmtId="0" fontId="30" fillId="3" borderId="1" xfId="2" applyFont="1" applyFill="1" applyBorder="1" applyAlignment="1">
      <alignment horizontal="left" vertical="top" wrapText="1"/>
    </xf>
    <xf numFmtId="0" fontId="29" fillId="3" borderId="14" xfId="2" applyFont="1" applyFill="1" applyBorder="1" applyAlignment="1">
      <alignment vertical="top"/>
    </xf>
    <xf numFmtId="0" fontId="31" fillId="3" borderId="4" xfId="0" applyFont="1" applyFill="1" applyBorder="1"/>
    <xf numFmtId="0" fontId="3" fillId="3" borderId="0" xfId="0" applyFont="1" applyFill="1"/>
    <xf numFmtId="3" fontId="10" fillId="4" borderId="30" xfId="2" applyNumberFormat="1" applyFont="1" applyFill="1" applyBorder="1" applyAlignment="1">
      <alignment horizontal="center" vertical="top"/>
    </xf>
    <xf numFmtId="0" fontId="20" fillId="3" borderId="8" xfId="2" applyFont="1" applyFill="1" applyBorder="1" applyAlignment="1">
      <alignment horizontal="left"/>
    </xf>
    <xf numFmtId="3" fontId="13" fillId="0" borderId="15" xfId="2" applyNumberFormat="1" applyFont="1" applyFill="1" applyBorder="1" applyAlignment="1" applyProtection="1">
      <alignment horizontal="left" vertical="center"/>
      <protection locked="0"/>
    </xf>
    <xf numFmtId="3" fontId="10" fillId="4" borderId="9" xfId="2" applyNumberFormat="1" applyFont="1" applyFill="1" applyBorder="1" applyAlignment="1" applyProtection="1">
      <alignment horizontal="left" vertical="center"/>
    </xf>
    <xf numFmtId="3" fontId="4" fillId="8" borderId="9" xfId="2" applyNumberFormat="1" applyFont="1" applyFill="1" applyBorder="1" applyAlignment="1">
      <alignment horizontal="center" vertical="center"/>
    </xf>
    <xf numFmtId="0" fontId="0" fillId="11" borderId="0" xfId="0" applyFill="1"/>
    <xf numFmtId="4" fontId="4" fillId="3" borderId="0" xfId="2" applyNumberFormat="1" applyFont="1" applyFill="1" applyAlignment="1">
      <alignment vertical="top"/>
    </xf>
    <xf numFmtId="3" fontId="13" fillId="10" borderId="9" xfId="2" applyNumberFormat="1" applyFont="1" applyFill="1" applyBorder="1" applyAlignment="1" applyProtection="1">
      <alignment horizontal="left" vertical="center" wrapText="1"/>
      <protection locked="0"/>
    </xf>
    <xf numFmtId="4" fontId="20" fillId="3" borderId="0" xfId="2" applyNumberFormat="1" applyFont="1" applyFill="1" applyBorder="1" applyAlignment="1">
      <alignment vertical="center"/>
    </xf>
    <xf numFmtId="0" fontId="11" fillId="3" borderId="4" xfId="2" applyFont="1" applyFill="1" applyBorder="1" applyAlignment="1">
      <alignment horizontal="right" vertical="center"/>
    </xf>
    <xf numFmtId="3" fontId="4" fillId="8" borderId="9" xfId="2" applyNumberFormat="1" applyFont="1" applyFill="1" applyBorder="1" applyAlignment="1" applyProtection="1">
      <alignment horizontal="center" vertical="center" wrapText="1"/>
    </xf>
    <xf numFmtId="0" fontId="32" fillId="3" borderId="7" xfId="0" applyFont="1" applyFill="1" applyBorder="1" applyAlignment="1">
      <alignment horizontal="left"/>
    </xf>
    <xf numFmtId="44" fontId="4" fillId="3" borderId="24" xfId="1" applyNumberFormat="1" applyFont="1" applyFill="1" applyBorder="1" applyAlignment="1" applyProtection="1">
      <alignment vertical="top"/>
      <protection locked="0"/>
    </xf>
    <xf numFmtId="0" fontId="13" fillId="2" borderId="9" xfId="2" applyFont="1" applyFill="1" applyBorder="1" applyAlignment="1" applyProtection="1">
      <alignment vertical="top"/>
      <protection locked="0"/>
    </xf>
    <xf numFmtId="0" fontId="0" fillId="0" borderId="0" xfId="0" applyAlignment="1">
      <alignment horizontal="right"/>
    </xf>
    <xf numFmtId="0" fontId="11" fillId="3" borderId="27" xfId="2" applyFont="1" applyFill="1" applyBorder="1" applyAlignment="1">
      <alignment horizontal="center" vertical="center" wrapText="1"/>
    </xf>
    <xf numFmtId="3" fontId="4" fillId="0" borderId="21" xfId="2" applyNumberFormat="1" applyFont="1" applyFill="1" applyBorder="1" applyAlignment="1" applyProtection="1">
      <alignment vertical="center" wrapText="1"/>
      <protection locked="0"/>
    </xf>
    <xf numFmtId="0" fontId="10" fillId="7" borderId="5" xfId="2" applyFont="1" applyFill="1" applyBorder="1" applyAlignment="1">
      <alignment vertical="top"/>
    </xf>
    <xf numFmtId="0" fontId="10" fillId="7" borderId="34" xfId="2" applyFont="1" applyFill="1" applyBorder="1" applyAlignment="1">
      <alignment vertical="top"/>
    </xf>
    <xf numFmtId="0" fontId="3" fillId="3" borderId="35" xfId="0" applyFont="1" applyFill="1" applyBorder="1"/>
    <xf numFmtId="0" fontId="7" fillId="3" borderId="35" xfId="2" applyFont="1" applyFill="1" applyBorder="1" applyAlignment="1">
      <alignment horizontal="left" vertical="top"/>
    </xf>
    <xf numFmtId="1" fontId="7" fillId="3" borderId="35" xfId="2" applyNumberFormat="1" applyFont="1" applyFill="1" applyBorder="1" applyAlignment="1">
      <alignment horizontal="left" vertical="top"/>
    </xf>
    <xf numFmtId="4" fontId="7" fillId="3" borderId="36" xfId="2" applyNumberFormat="1" applyFont="1" applyFill="1" applyBorder="1" applyAlignment="1">
      <alignment horizontal="left" vertical="top"/>
    </xf>
    <xf numFmtId="4" fontId="4" fillId="3" borderId="37" xfId="2" applyNumberFormat="1" applyFont="1" applyFill="1" applyBorder="1" applyAlignment="1">
      <alignment vertical="top"/>
    </xf>
    <xf numFmtId="4" fontId="7" fillId="3" borderId="35" xfId="2" applyNumberFormat="1" applyFont="1" applyFill="1" applyBorder="1" applyAlignment="1">
      <alignment horizontal="left" vertical="top"/>
    </xf>
    <xf numFmtId="0" fontId="0" fillId="0" borderId="0" xfId="0" applyBorder="1"/>
    <xf numFmtId="0" fontId="0" fillId="0" borderId="7" xfId="0" applyBorder="1"/>
    <xf numFmtId="0" fontId="0" fillId="0" borderId="14" xfId="0" applyBorder="1"/>
    <xf numFmtId="0" fontId="33" fillId="5" borderId="2" xfId="0" applyFont="1" applyFill="1" applyBorder="1"/>
    <xf numFmtId="0" fontId="33" fillId="5" borderId="3" xfId="0" applyFont="1" applyFill="1" applyBorder="1"/>
    <xf numFmtId="0" fontId="0" fillId="0" borderId="0" xfId="0" applyBorder="1" applyAlignment="1">
      <alignment horizontal="left"/>
    </xf>
    <xf numFmtId="0" fontId="0" fillId="0" borderId="14" xfId="0" applyBorder="1" applyAlignment="1">
      <alignment horizontal="left"/>
    </xf>
    <xf numFmtId="0" fontId="33" fillId="5" borderId="33" xfId="0" applyFont="1" applyFill="1" applyBorder="1"/>
    <xf numFmtId="0" fontId="33" fillId="5" borderId="6" xfId="0" applyFont="1" applyFill="1" applyBorder="1"/>
    <xf numFmtId="0" fontId="34" fillId="5" borderId="5" xfId="0" applyFont="1" applyFill="1" applyBorder="1" applyAlignment="1">
      <alignment horizontal="center" vertical="center" textRotation="90"/>
    </xf>
    <xf numFmtId="0" fontId="33" fillId="5" borderId="0" xfId="0" applyFont="1" applyFill="1"/>
    <xf numFmtId="0" fontId="17" fillId="4" borderId="6" xfId="2" applyFont="1" applyFill="1" applyBorder="1" applyAlignment="1">
      <alignment horizontal="left" vertical="center" wrapText="1"/>
    </xf>
    <xf numFmtId="44" fontId="4" fillId="0" borderId="24" xfId="1" applyNumberFormat="1" applyFont="1" applyFill="1" applyBorder="1" applyAlignment="1" applyProtection="1">
      <alignment vertical="center"/>
      <protection locked="0"/>
    </xf>
    <xf numFmtId="44" fontId="4" fillId="0" borderId="31" xfId="1" applyNumberFormat="1" applyFont="1" applyFill="1" applyBorder="1" applyAlignment="1" applyProtection="1">
      <alignment vertical="center"/>
      <protection locked="0"/>
    </xf>
    <xf numFmtId="44" fontId="4" fillId="0" borderId="14" xfId="1" applyNumberFormat="1" applyFont="1" applyFill="1" applyBorder="1" applyAlignment="1" applyProtection="1">
      <alignment vertical="center"/>
      <protection locked="0"/>
    </xf>
    <xf numFmtId="44" fontId="4" fillId="0" borderId="19" xfId="1" applyNumberFormat="1" applyFont="1" applyFill="1" applyBorder="1" applyAlignment="1" applyProtection="1">
      <alignment vertical="center"/>
      <protection locked="0"/>
    </xf>
    <xf numFmtId="0" fontId="10" fillId="7" borderId="5" xfId="2" applyFont="1" applyFill="1" applyBorder="1" applyAlignment="1">
      <alignment vertical="center"/>
    </xf>
    <xf numFmtId="44" fontId="4" fillId="3" borderId="19" xfId="1" applyNumberFormat="1" applyFont="1" applyFill="1" applyBorder="1" applyAlignment="1" applyProtection="1">
      <alignment vertical="center"/>
    </xf>
    <xf numFmtId="44" fontId="15" fillId="4" borderId="19" xfId="1" applyNumberFormat="1" applyFont="1" applyFill="1" applyBorder="1" applyAlignment="1">
      <alignment vertical="top"/>
    </xf>
    <xf numFmtId="44" fontId="11" fillId="3" borderId="0" xfId="2" applyNumberFormat="1" applyFont="1" applyFill="1" applyBorder="1" applyAlignment="1">
      <alignment horizontal="center" textRotation="90"/>
    </xf>
    <xf numFmtId="44" fontId="6" fillId="7" borderId="0" xfId="2" applyNumberFormat="1" applyFont="1" applyFill="1" applyBorder="1" applyAlignment="1">
      <alignment horizontal="center"/>
    </xf>
    <xf numFmtId="44" fontId="4" fillId="3" borderId="0" xfId="2" applyNumberFormat="1" applyFont="1" applyFill="1" applyBorder="1" applyAlignment="1">
      <alignment vertical="top"/>
    </xf>
    <xf numFmtId="44" fontId="6" fillId="7" borderId="2" xfId="2" applyNumberFormat="1" applyFont="1" applyFill="1" applyBorder="1" applyAlignment="1">
      <alignment horizontal="center"/>
    </xf>
    <xf numFmtId="44" fontId="15" fillId="4" borderId="14" xfId="1" applyNumberFormat="1" applyFont="1" applyFill="1" applyBorder="1" applyAlignment="1">
      <alignment vertical="top"/>
    </xf>
    <xf numFmtId="4" fontId="4" fillId="0" borderId="8" xfId="2" applyNumberFormat="1" applyFont="1" applyFill="1" applyBorder="1" applyAlignment="1" applyProtection="1">
      <alignment horizontal="center" vertical="center"/>
      <protection locked="0"/>
    </xf>
    <xf numFmtId="4" fontId="4" fillId="0" borderId="13" xfId="2" applyNumberFormat="1" applyFont="1" applyFill="1" applyBorder="1" applyAlignment="1" applyProtection="1">
      <alignment horizontal="center" vertical="center"/>
      <protection locked="0"/>
    </xf>
    <xf numFmtId="44" fontId="15" fillId="4" borderId="20" xfId="1" applyNumberFormat="1" applyFont="1" applyFill="1" applyBorder="1" applyAlignment="1">
      <alignment vertical="top"/>
    </xf>
    <xf numFmtId="44" fontId="15" fillId="4" borderId="22" xfId="1" applyNumberFormat="1" applyFont="1" applyFill="1" applyBorder="1" applyAlignment="1">
      <alignment vertical="top"/>
    </xf>
    <xf numFmtId="0" fontId="31" fillId="3" borderId="0" xfId="0" applyFont="1" applyFill="1" applyProtection="1">
      <protection hidden="1"/>
    </xf>
    <xf numFmtId="0" fontId="23" fillId="0" borderId="9" xfId="2" applyFont="1" applyFill="1" applyBorder="1" applyAlignment="1" applyProtection="1">
      <alignment horizontal="left" vertical="center" wrapText="1"/>
      <protection locked="0"/>
    </xf>
    <xf numFmtId="3" fontId="10" fillId="4" borderId="9" xfId="2" applyNumberFormat="1" applyFont="1" applyFill="1" applyBorder="1" applyAlignment="1" applyProtection="1">
      <alignment horizontal="center" vertical="top"/>
      <protection hidden="1"/>
    </xf>
    <xf numFmtId="3" fontId="10" fillId="4" borderId="25" xfId="2" applyNumberFormat="1" applyFont="1" applyFill="1" applyBorder="1" applyAlignment="1" applyProtection="1">
      <alignment horizontal="center" vertical="top"/>
      <protection hidden="1"/>
    </xf>
    <xf numFmtId="3" fontId="10" fillId="4" borderId="15" xfId="2" applyNumberFormat="1" applyFont="1" applyFill="1" applyBorder="1" applyAlignment="1" applyProtection="1">
      <alignment horizontal="center" vertical="top"/>
      <protection hidden="1"/>
    </xf>
    <xf numFmtId="0" fontId="17" fillId="5" borderId="17" xfId="0" applyFont="1" applyFill="1" applyBorder="1" applyAlignment="1" applyProtection="1">
      <alignment vertical="center"/>
      <protection hidden="1"/>
    </xf>
    <xf numFmtId="0" fontId="3" fillId="3" borderId="0" xfId="0" applyFont="1" applyFill="1" applyBorder="1" applyProtection="1">
      <protection hidden="1"/>
    </xf>
    <xf numFmtId="0" fontId="17" fillId="5" borderId="17" xfId="0" applyFont="1" applyFill="1" applyBorder="1" applyAlignment="1" applyProtection="1">
      <alignment horizontal="center" vertical="center" wrapText="1"/>
      <protection hidden="1"/>
    </xf>
    <xf numFmtId="0" fontId="3" fillId="3" borderId="17" xfId="0" applyFont="1" applyFill="1" applyBorder="1" applyProtection="1">
      <protection hidden="1"/>
    </xf>
    <xf numFmtId="0" fontId="19" fillId="3" borderId="10" xfId="0" applyFont="1" applyFill="1" applyBorder="1" applyAlignment="1" applyProtection="1">
      <alignment horizontal="right" textRotation="90"/>
      <protection hidden="1"/>
    </xf>
    <xf numFmtId="0" fontId="19" fillId="3" borderId="11" xfId="0" applyFont="1" applyFill="1" applyBorder="1" applyAlignment="1" applyProtection="1">
      <alignment horizontal="right" textRotation="90"/>
      <protection hidden="1"/>
    </xf>
    <xf numFmtId="0" fontId="19" fillId="3" borderId="17" xfId="0" applyFont="1" applyFill="1" applyBorder="1" applyAlignment="1" applyProtection="1">
      <alignment horizontal="center" textRotation="90"/>
      <protection hidden="1"/>
    </xf>
    <xf numFmtId="0" fontId="19" fillId="3" borderId="12" xfId="0" applyFont="1" applyFill="1" applyBorder="1" applyAlignment="1" applyProtection="1">
      <alignment horizontal="right" textRotation="90"/>
      <protection hidden="1"/>
    </xf>
    <xf numFmtId="0" fontId="19" fillId="3" borderId="10" xfId="0" applyFont="1" applyFill="1" applyBorder="1" applyAlignment="1" applyProtection="1">
      <alignment horizontal="center" textRotation="90"/>
      <protection hidden="1"/>
    </xf>
    <xf numFmtId="0" fontId="20" fillId="7" borderId="16" xfId="0" applyFont="1" applyFill="1" applyBorder="1" applyAlignment="1" applyProtection="1">
      <alignment horizontal="center" textRotation="90"/>
      <protection hidden="1"/>
    </xf>
    <xf numFmtId="0" fontId="10" fillId="7" borderId="18" xfId="2" applyFont="1" applyFill="1" applyBorder="1" applyAlignment="1" applyProtection="1">
      <alignment horizontal="left" vertical="top"/>
      <protection hidden="1"/>
    </xf>
    <xf numFmtId="165" fontId="14" fillId="4" borderId="1" xfId="3" applyFont="1" applyFill="1" applyBorder="1" applyProtection="1">
      <protection hidden="1"/>
    </xf>
    <xf numFmtId="165" fontId="14" fillId="4" borderId="2" xfId="3" applyFont="1" applyFill="1" applyBorder="1" applyProtection="1">
      <protection hidden="1"/>
    </xf>
    <xf numFmtId="165" fontId="14" fillId="4" borderId="18" xfId="3" applyFont="1" applyFill="1" applyBorder="1" applyProtection="1">
      <protection hidden="1"/>
    </xf>
    <xf numFmtId="0" fontId="21" fillId="3" borderId="0" xfId="0" applyFont="1" applyFill="1" applyBorder="1" applyProtection="1">
      <protection hidden="1"/>
    </xf>
    <xf numFmtId="165" fontId="14" fillId="4" borderId="4" xfId="3" applyFont="1" applyFill="1" applyBorder="1" applyProtection="1">
      <protection hidden="1"/>
    </xf>
    <xf numFmtId="165" fontId="14" fillId="4" borderId="0" xfId="3" applyFont="1" applyFill="1" applyBorder="1" applyProtection="1">
      <protection hidden="1"/>
    </xf>
    <xf numFmtId="44" fontId="14" fillId="4" borderId="1" xfId="1" applyNumberFormat="1" applyFont="1" applyFill="1" applyBorder="1" applyProtection="1">
      <protection hidden="1"/>
    </xf>
    <xf numFmtId="0" fontId="3" fillId="3" borderId="18" xfId="0" applyFont="1" applyFill="1" applyBorder="1" applyProtection="1">
      <protection hidden="1"/>
    </xf>
    <xf numFmtId="0" fontId="19" fillId="4" borderId="4" xfId="0" applyFont="1" applyFill="1" applyBorder="1" applyAlignment="1" applyProtection="1">
      <alignment horizontal="right" textRotation="90"/>
      <protection hidden="1"/>
    </xf>
    <xf numFmtId="0" fontId="19" fillId="4" borderId="0" xfId="0" applyFont="1" applyFill="1" applyBorder="1" applyAlignment="1" applyProtection="1">
      <alignment horizontal="right" textRotation="90"/>
      <protection hidden="1"/>
    </xf>
    <xf numFmtId="0" fontId="19" fillId="4" borderId="16" xfId="0" applyFont="1" applyFill="1" applyBorder="1" applyAlignment="1" applyProtection="1">
      <alignment horizontal="center" textRotation="90"/>
      <protection hidden="1"/>
    </xf>
    <xf numFmtId="166" fontId="19" fillId="4" borderId="0" xfId="0" applyNumberFormat="1" applyFont="1" applyFill="1" applyBorder="1" applyAlignment="1" applyProtection="1">
      <alignment horizontal="right" textRotation="90"/>
      <protection hidden="1"/>
    </xf>
    <xf numFmtId="0" fontId="18" fillId="3" borderId="32" xfId="2" applyFont="1" applyFill="1" applyBorder="1" applyAlignment="1" applyProtection="1">
      <alignment horizontal="left" vertical="center" wrapText="1"/>
      <protection hidden="1"/>
    </xf>
    <xf numFmtId="167" fontId="13" fillId="4" borderId="13" xfId="3" applyNumberFormat="1" applyFont="1" applyFill="1" applyBorder="1" applyAlignment="1" applyProtection="1">
      <alignment horizontal="right"/>
      <protection hidden="1"/>
    </xf>
    <xf numFmtId="166" fontId="13" fillId="4" borderId="14" xfId="1" applyNumberFormat="1" applyFont="1" applyFill="1" applyBorder="1" applyAlignment="1" applyProtection="1">
      <alignment horizontal="right"/>
      <protection hidden="1"/>
    </xf>
    <xf numFmtId="166" fontId="13" fillId="4" borderId="22" xfId="1" applyNumberFormat="1" applyFont="1" applyFill="1" applyBorder="1" applyAlignment="1" applyProtection="1">
      <alignment horizontal="right"/>
      <protection hidden="1"/>
    </xf>
    <xf numFmtId="0" fontId="22" fillId="3" borderId="0" xfId="0" applyFont="1" applyFill="1" applyBorder="1" applyAlignment="1" applyProtection="1">
      <alignment horizontal="right"/>
      <protection hidden="1"/>
    </xf>
    <xf numFmtId="166" fontId="13" fillId="4" borderId="13" xfId="1" applyNumberFormat="1" applyFont="1" applyFill="1" applyBorder="1" applyAlignment="1" applyProtection="1">
      <alignment horizontal="right"/>
      <protection hidden="1"/>
    </xf>
    <xf numFmtId="166" fontId="10" fillId="7" borderId="16" xfId="1" applyNumberFormat="1" applyFont="1" applyFill="1" applyBorder="1" applyAlignment="1" applyProtection="1">
      <alignment horizontal="right"/>
      <protection hidden="1"/>
    </xf>
    <xf numFmtId="167" fontId="19" fillId="3" borderId="1" xfId="0" applyNumberFormat="1" applyFont="1" applyFill="1" applyBorder="1" applyAlignment="1" applyProtection="1">
      <alignment horizontal="right" textRotation="90"/>
      <protection hidden="1"/>
    </xf>
    <xf numFmtId="166" fontId="19" fillId="3" borderId="2" xfId="0" applyNumberFormat="1" applyFont="1" applyFill="1" applyBorder="1" applyAlignment="1" applyProtection="1">
      <alignment horizontal="right" textRotation="90"/>
      <protection hidden="1"/>
    </xf>
    <xf numFmtId="166" fontId="19" fillId="3" borderId="18" xfId="0" applyNumberFormat="1" applyFont="1" applyFill="1" applyBorder="1" applyAlignment="1" applyProtection="1">
      <alignment horizontal="center" textRotation="90"/>
      <protection hidden="1"/>
    </xf>
    <xf numFmtId="166" fontId="19" fillId="3" borderId="1" xfId="0" applyNumberFormat="1" applyFont="1" applyFill="1" applyBorder="1" applyAlignment="1" applyProtection="1">
      <alignment horizontal="center" textRotation="90"/>
      <protection hidden="1"/>
    </xf>
    <xf numFmtId="166" fontId="20" fillId="7" borderId="16" xfId="0" applyNumberFormat="1" applyFont="1" applyFill="1" applyBorder="1" applyAlignment="1" applyProtection="1">
      <alignment horizontal="center" textRotation="90"/>
      <protection hidden="1"/>
    </xf>
    <xf numFmtId="0" fontId="10" fillId="7" borderId="18" xfId="2" applyFont="1" applyFill="1" applyBorder="1" applyAlignment="1" applyProtection="1">
      <alignment vertical="top" wrapText="1"/>
      <protection hidden="1"/>
    </xf>
    <xf numFmtId="167" fontId="10" fillId="4" borderId="1" xfId="2" applyNumberFormat="1" applyFont="1" applyFill="1" applyBorder="1" applyAlignment="1" applyProtection="1">
      <alignment horizontal="right"/>
      <protection hidden="1"/>
    </xf>
    <xf numFmtId="166" fontId="14" fillId="4" borderId="2" xfId="3" applyNumberFormat="1" applyFont="1" applyFill="1" applyBorder="1" applyAlignment="1" applyProtection="1">
      <alignment horizontal="right"/>
      <protection hidden="1"/>
    </xf>
    <xf numFmtId="166" fontId="14" fillId="4" borderId="18" xfId="3" applyNumberFormat="1" applyFont="1" applyFill="1" applyBorder="1" applyAlignment="1" applyProtection="1">
      <alignment horizontal="right"/>
      <protection hidden="1"/>
    </xf>
    <xf numFmtId="0" fontId="21" fillId="3" borderId="0" xfId="0" applyFont="1" applyFill="1" applyBorder="1" applyAlignment="1" applyProtection="1">
      <alignment horizontal="right"/>
      <protection hidden="1"/>
    </xf>
    <xf numFmtId="167" fontId="14" fillId="4" borderId="1" xfId="3" applyNumberFormat="1" applyFont="1" applyFill="1" applyBorder="1" applyAlignment="1" applyProtection="1">
      <alignment horizontal="right"/>
      <protection hidden="1"/>
    </xf>
    <xf numFmtId="166" fontId="14" fillId="4" borderId="1" xfId="1" applyNumberFormat="1" applyFont="1" applyFill="1" applyBorder="1" applyAlignment="1" applyProtection="1">
      <alignment horizontal="right"/>
      <protection hidden="1"/>
    </xf>
    <xf numFmtId="166" fontId="13" fillId="7" borderId="16" xfId="1" applyNumberFormat="1" applyFont="1" applyFill="1" applyBorder="1" applyAlignment="1" applyProtection="1">
      <alignment horizontal="right"/>
      <protection hidden="1"/>
    </xf>
    <xf numFmtId="0" fontId="13" fillId="3" borderId="20" xfId="2" applyFont="1" applyFill="1" applyBorder="1" applyAlignment="1" applyProtection="1">
      <alignment horizontal="left" vertical="top"/>
      <protection hidden="1"/>
    </xf>
    <xf numFmtId="167" fontId="13" fillId="4" borderId="4" xfId="3" applyNumberFormat="1" applyFont="1" applyFill="1" applyBorder="1" applyAlignment="1" applyProtection="1">
      <alignment horizontal="right"/>
      <protection hidden="1"/>
    </xf>
    <xf numFmtId="166" fontId="13" fillId="4" borderId="0" xfId="3" applyNumberFormat="1" applyFont="1" applyFill="1" applyBorder="1" applyAlignment="1" applyProtection="1">
      <alignment horizontal="right"/>
      <protection hidden="1"/>
    </xf>
    <xf numFmtId="166" fontId="13" fillId="4" borderId="16" xfId="3" applyNumberFormat="1" applyFont="1" applyFill="1" applyBorder="1" applyAlignment="1" applyProtection="1">
      <alignment horizontal="right"/>
      <protection hidden="1"/>
    </xf>
    <xf numFmtId="166" fontId="13" fillId="4" borderId="4" xfId="1" applyNumberFormat="1" applyFont="1" applyFill="1" applyBorder="1" applyAlignment="1" applyProtection="1">
      <alignment horizontal="right"/>
      <protection hidden="1"/>
    </xf>
    <xf numFmtId="0" fontId="10" fillId="7" borderId="18" xfId="2" applyFont="1" applyFill="1" applyBorder="1" applyAlignment="1" applyProtection="1">
      <alignment vertical="top"/>
      <protection hidden="1"/>
    </xf>
    <xf numFmtId="167" fontId="23" fillId="4" borderId="1" xfId="0" applyNumberFormat="1" applyFont="1" applyFill="1" applyBorder="1" applyAlignment="1" applyProtection="1">
      <alignment horizontal="right"/>
      <protection hidden="1"/>
    </xf>
    <xf numFmtId="166" fontId="13" fillId="4" borderId="2" xfId="3" applyNumberFormat="1" applyFont="1" applyFill="1" applyBorder="1" applyAlignment="1" applyProtection="1">
      <alignment horizontal="right"/>
      <protection hidden="1"/>
    </xf>
    <xf numFmtId="166" fontId="13" fillId="4" borderId="18" xfId="3" applyNumberFormat="1" applyFont="1" applyFill="1" applyBorder="1" applyAlignment="1" applyProtection="1">
      <alignment horizontal="right"/>
      <protection hidden="1"/>
    </xf>
    <xf numFmtId="167" fontId="13" fillId="4" borderId="1" xfId="3" applyNumberFormat="1" applyFont="1" applyFill="1" applyBorder="1" applyAlignment="1" applyProtection="1">
      <alignment horizontal="right"/>
      <protection hidden="1"/>
    </xf>
    <xf numFmtId="166" fontId="13" fillId="4" borderId="1" xfId="1" applyNumberFormat="1" applyFont="1" applyFill="1" applyBorder="1" applyAlignment="1" applyProtection="1">
      <alignment horizontal="right"/>
      <protection hidden="1"/>
    </xf>
    <xf numFmtId="166" fontId="13" fillId="4" borderId="0" xfId="1" applyNumberFormat="1" applyFont="1" applyFill="1" applyBorder="1" applyAlignment="1" applyProtection="1">
      <alignment horizontal="right"/>
      <protection hidden="1"/>
    </xf>
    <xf numFmtId="166" fontId="13" fillId="4" borderId="16" xfId="1" applyNumberFormat="1" applyFont="1" applyFill="1" applyBorder="1" applyAlignment="1" applyProtection="1">
      <alignment horizontal="right"/>
      <protection hidden="1"/>
    </xf>
    <xf numFmtId="0" fontId="13" fillId="3" borderId="20" xfId="2" applyFont="1" applyFill="1" applyBorder="1" applyAlignment="1" applyProtection="1">
      <alignment horizontal="left" vertical="center"/>
      <protection hidden="1"/>
    </xf>
    <xf numFmtId="0" fontId="18" fillId="3" borderId="26" xfId="2" applyFont="1" applyFill="1" applyBorder="1" applyAlignment="1" applyProtection="1">
      <alignment horizontal="left" vertical="center"/>
      <protection hidden="1"/>
    </xf>
    <xf numFmtId="0" fontId="18" fillId="3" borderId="22" xfId="2" applyFont="1" applyFill="1" applyBorder="1" applyAlignment="1" applyProtection="1">
      <alignment horizontal="left" vertical="center"/>
      <protection hidden="1"/>
    </xf>
    <xf numFmtId="165" fontId="13" fillId="4" borderId="4" xfId="3" applyFont="1" applyFill="1" applyBorder="1" applyAlignment="1" applyProtection="1">
      <alignment horizontal="right"/>
      <protection hidden="1"/>
    </xf>
    <xf numFmtId="0" fontId="22" fillId="3" borderId="16" xfId="0" applyFont="1" applyFill="1" applyBorder="1" applyAlignment="1" applyProtection="1">
      <alignment horizontal="right"/>
      <protection hidden="1"/>
    </xf>
    <xf numFmtId="0" fontId="10" fillId="7" borderId="1" xfId="2" applyFont="1" applyFill="1" applyBorder="1" applyAlignment="1" applyProtection="1">
      <alignment vertical="top"/>
      <protection hidden="1"/>
    </xf>
    <xf numFmtId="0" fontId="4" fillId="4" borderId="2" xfId="2" applyFont="1" applyFill="1" applyBorder="1" applyAlignment="1" applyProtection="1">
      <alignment vertical="top"/>
      <protection hidden="1"/>
    </xf>
    <xf numFmtId="166" fontId="4" fillId="4" borderId="2" xfId="2" applyNumberFormat="1" applyFont="1" applyFill="1" applyBorder="1" applyAlignment="1" applyProtection="1">
      <alignment vertical="top"/>
      <protection hidden="1"/>
    </xf>
    <xf numFmtId="166" fontId="4" fillId="4" borderId="18" xfId="2" applyNumberFormat="1" applyFont="1" applyFill="1" applyBorder="1" applyAlignment="1" applyProtection="1">
      <alignment vertical="top"/>
      <protection hidden="1"/>
    </xf>
    <xf numFmtId="0" fontId="4" fillId="3" borderId="2" xfId="2" applyFont="1" applyFill="1" applyBorder="1" applyAlignment="1" applyProtection="1">
      <alignment vertical="top"/>
      <protection hidden="1"/>
    </xf>
    <xf numFmtId="0" fontId="4" fillId="4" borderId="1" xfId="2" applyFont="1" applyFill="1" applyBorder="1" applyAlignment="1" applyProtection="1">
      <alignment vertical="top"/>
      <protection hidden="1"/>
    </xf>
    <xf numFmtId="166" fontId="4" fillId="4" borderId="1" xfId="2" applyNumberFormat="1" applyFont="1" applyFill="1" applyBorder="1" applyAlignment="1" applyProtection="1">
      <alignment vertical="top"/>
      <protection hidden="1"/>
    </xf>
    <xf numFmtId="166" fontId="10" fillId="7" borderId="18" xfId="1" applyNumberFormat="1" applyFont="1" applyFill="1" applyBorder="1" applyAlignment="1" applyProtection="1">
      <alignment horizontal="right"/>
      <protection hidden="1"/>
    </xf>
    <xf numFmtId="0" fontId="10" fillId="3" borderId="5" xfId="2" applyFont="1" applyFill="1" applyBorder="1" applyAlignment="1" applyProtection="1">
      <alignment vertical="top"/>
      <protection hidden="1"/>
    </xf>
    <xf numFmtId="0" fontId="4" fillId="4" borderId="24" xfId="2" applyFont="1" applyFill="1" applyBorder="1" applyAlignment="1" applyProtection="1">
      <alignment vertical="top"/>
      <protection hidden="1"/>
    </xf>
    <xf numFmtId="166" fontId="4" fillId="4" borderId="24" xfId="2" applyNumberFormat="1" applyFont="1" applyFill="1" applyBorder="1" applyAlignment="1" applyProtection="1">
      <alignment vertical="top"/>
      <protection hidden="1"/>
    </xf>
    <xf numFmtId="166" fontId="4" fillId="4" borderId="26" xfId="2" applyNumberFormat="1" applyFont="1" applyFill="1" applyBorder="1" applyAlignment="1" applyProtection="1">
      <alignment vertical="top"/>
      <protection hidden="1"/>
    </xf>
    <xf numFmtId="0" fontId="4" fillId="3" borderId="0" xfId="2" applyFont="1" applyFill="1" applyBorder="1" applyAlignment="1" applyProtection="1">
      <alignment vertical="top"/>
      <protection hidden="1"/>
    </xf>
    <xf numFmtId="0" fontId="4" fillId="4" borderId="23" xfId="2" applyFont="1" applyFill="1" applyBorder="1" applyAlignment="1" applyProtection="1">
      <alignment vertical="top"/>
      <protection hidden="1"/>
    </xf>
    <xf numFmtId="0" fontId="11" fillId="3" borderId="23" xfId="2" applyFont="1" applyFill="1" applyBorder="1" applyAlignment="1" applyProtection="1">
      <alignment horizontal="left" vertical="center"/>
      <protection hidden="1"/>
    </xf>
    <xf numFmtId="166" fontId="13" fillId="4" borderId="24" xfId="1" applyNumberFormat="1" applyFont="1" applyFill="1" applyBorder="1" applyAlignment="1" applyProtection="1">
      <alignment vertical="top"/>
      <protection hidden="1"/>
    </xf>
    <xf numFmtId="0" fontId="11" fillId="3" borderId="8" xfId="2" applyFont="1" applyFill="1" applyBorder="1" applyAlignment="1" applyProtection="1">
      <alignment horizontal="left" vertical="center"/>
      <protection hidden="1"/>
    </xf>
    <xf numFmtId="165" fontId="21" fillId="4" borderId="19" xfId="3" applyFont="1" applyFill="1" applyBorder="1" applyProtection="1">
      <protection hidden="1"/>
    </xf>
    <xf numFmtId="166" fontId="21" fillId="4" borderId="19" xfId="3" applyNumberFormat="1" applyFont="1" applyFill="1" applyBorder="1" applyProtection="1">
      <protection hidden="1"/>
    </xf>
    <xf numFmtId="166" fontId="13" fillId="4" borderId="19" xfId="1" applyNumberFormat="1" applyFont="1" applyFill="1" applyBorder="1" applyProtection="1">
      <protection hidden="1"/>
    </xf>
    <xf numFmtId="165" fontId="21" fillId="3" borderId="19" xfId="3" applyFont="1" applyFill="1" applyBorder="1" applyProtection="1">
      <protection hidden="1"/>
    </xf>
    <xf numFmtId="0" fontId="3" fillId="3" borderId="0" xfId="0" applyFont="1" applyFill="1" applyProtection="1">
      <protection hidden="1"/>
    </xf>
    <xf numFmtId="3" fontId="4" fillId="3" borderId="0" xfId="2" applyNumberFormat="1" applyFont="1" applyFill="1" applyAlignment="1" applyProtection="1">
      <alignment vertical="top"/>
      <protection hidden="1"/>
    </xf>
    <xf numFmtId="166" fontId="4" fillId="3" borderId="0" xfId="2" applyNumberFormat="1" applyFont="1" applyFill="1" applyAlignment="1" applyProtection="1">
      <alignment vertical="top"/>
      <protection hidden="1"/>
    </xf>
    <xf numFmtId="3" fontId="4" fillId="4" borderId="19" xfId="2" applyNumberFormat="1" applyFont="1" applyFill="1" applyBorder="1" applyAlignment="1" applyProtection="1">
      <alignment vertical="top"/>
      <protection hidden="1"/>
    </xf>
    <xf numFmtId="166" fontId="4" fillId="4" borderId="19" xfId="2" applyNumberFormat="1" applyFont="1" applyFill="1" applyBorder="1" applyAlignment="1" applyProtection="1">
      <alignment vertical="top"/>
      <protection hidden="1"/>
    </xf>
    <xf numFmtId="0" fontId="11" fillId="3" borderId="8" xfId="2" applyFont="1" applyFill="1" applyBorder="1" applyAlignment="1" applyProtection="1">
      <alignment horizontal="left" vertical="top"/>
      <protection hidden="1"/>
    </xf>
    <xf numFmtId="166" fontId="10" fillId="7" borderId="22" xfId="1" applyNumberFormat="1" applyFont="1" applyFill="1" applyBorder="1" applyAlignment="1" applyProtection="1">
      <alignment horizontal="right"/>
      <protection hidden="1"/>
    </xf>
    <xf numFmtId="0" fontId="17" fillId="7" borderId="0" xfId="2" applyFont="1" applyFill="1" applyBorder="1" applyAlignment="1" applyProtection="1">
      <alignment vertical="top"/>
      <protection hidden="1"/>
    </xf>
    <xf numFmtId="4" fontId="17" fillId="7" borderId="0" xfId="1" applyNumberFormat="1" applyFont="1" applyFill="1" applyBorder="1" applyAlignment="1" applyProtection="1">
      <alignment vertical="top"/>
      <protection hidden="1"/>
    </xf>
    <xf numFmtId="166" fontId="17" fillId="7" borderId="0" xfId="1" applyNumberFormat="1" applyFont="1" applyFill="1" applyBorder="1" applyAlignment="1" applyProtection="1">
      <alignment vertical="top"/>
      <protection hidden="1"/>
    </xf>
    <xf numFmtId="44" fontId="17" fillId="7" borderId="0" xfId="1" applyFont="1" applyFill="1" applyBorder="1" applyAlignment="1" applyProtection="1">
      <alignment vertical="top"/>
      <protection hidden="1"/>
    </xf>
    <xf numFmtId="4" fontId="17" fillId="7" borderId="0" xfId="1" applyNumberFormat="1" applyFont="1" applyFill="1" applyBorder="1" applyAlignment="1" applyProtection="1">
      <alignment horizontal="right" vertical="top"/>
      <protection hidden="1"/>
    </xf>
    <xf numFmtId="0" fontId="36" fillId="3" borderId="0" xfId="0" applyFont="1" applyFill="1" applyBorder="1"/>
    <xf numFmtId="166" fontId="13" fillId="4" borderId="26" xfId="1" applyNumberFormat="1" applyFont="1" applyFill="1" applyBorder="1" applyAlignment="1" applyProtection="1">
      <protection hidden="1"/>
    </xf>
    <xf numFmtId="0" fontId="22" fillId="3" borderId="0" xfId="2" applyFont="1" applyFill="1" applyBorder="1" applyAlignment="1" applyProtection="1">
      <alignment vertical="top"/>
      <protection hidden="1"/>
    </xf>
    <xf numFmtId="0" fontId="22" fillId="4" borderId="23" xfId="2" applyFont="1" applyFill="1" applyBorder="1" applyAlignment="1" applyProtection="1">
      <alignment vertical="top"/>
      <protection hidden="1"/>
    </xf>
    <xf numFmtId="166" fontId="22" fillId="4" borderId="24" xfId="2" applyNumberFormat="1" applyFont="1" applyFill="1" applyBorder="1" applyAlignment="1" applyProtection="1">
      <alignment vertical="top"/>
      <protection hidden="1"/>
    </xf>
    <xf numFmtId="166" fontId="13" fillId="4" borderId="24" xfId="2" applyNumberFormat="1" applyFont="1" applyFill="1" applyBorder="1" applyAlignment="1" applyProtection="1">
      <alignment vertical="top"/>
      <protection hidden="1"/>
    </xf>
    <xf numFmtId="166" fontId="13" fillId="4" borderId="23" xfId="2" applyNumberFormat="1" applyFont="1" applyFill="1" applyBorder="1" applyAlignment="1" applyProtection="1">
      <alignment vertical="top"/>
      <protection hidden="1"/>
    </xf>
    <xf numFmtId="166" fontId="13" fillId="4" borderId="20" xfId="1" applyNumberFormat="1" applyFont="1" applyFill="1" applyBorder="1" applyAlignment="1" applyProtection="1">
      <protection hidden="1"/>
    </xf>
    <xf numFmtId="0" fontId="22" fillId="3" borderId="0" xfId="0" applyFont="1" applyFill="1" applyBorder="1" applyProtection="1">
      <protection hidden="1"/>
    </xf>
    <xf numFmtId="165" fontId="22" fillId="4" borderId="8" xfId="3" applyFont="1" applyFill="1" applyBorder="1" applyProtection="1">
      <protection hidden="1"/>
    </xf>
    <xf numFmtId="166" fontId="22" fillId="4" borderId="19" xfId="3" applyNumberFormat="1" applyFont="1" applyFill="1" applyBorder="1" applyProtection="1">
      <protection hidden="1"/>
    </xf>
    <xf numFmtId="166" fontId="13" fillId="4" borderId="19" xfId="2" applyNumberFormat="1" applyFont="1" applyFill="1" applyBorder="1" applyAlignment="1" applyProtection="1">
      <alignment vertical="top"/>
      <protection hidden="1"/>
    </xf>
    <xf numFmtId="166" fontId="13" fillId="4" borderId="8" xfId="3" applyNumberFormat="1" applyFont="1" applyFill="1" applyBorder="1" applyProtection="1">
      <protection hidden="1"/>
    </xf>
    <xf numFmtId="166" fontId="22" fillId="3" borderId="0" xfId="2" applyNumberFormat="1" applyFont="1" applyFill="1" applyAlignment="1" applyProtection="1">
      <alignment vertical="top"/>
      <protection hidden="1"/>
    </xf>
    <xf numFmtId="166" fontId="22" fillId="3" borderId="9" xfId="2" applyNumberFormat="1" applyFont="1" applyFill="1" applyBorder="1" applyAlignment="1" applyProtection="1">
      <alignment vertical="top"/>
      <protection hidden="1"/>
    </xf>
    <xf numFmtId="0" fontId="22" fillId="3" borderId="0" xfId="2" applyFont="1" applyFill="1" applyAlignment="1" applyProtection="1">
      <alignment vertical="top"/>
      <protection hidden="1"/>
    </xf>
    <xf numFmtId="164" fontId="22" fillId="3" borderId="8" xfId="2" applyNumberFormat="1" applyFont="1" applyFill="1" applyBorder="1" applyAlignment="1" applyProtection="1">
      <alignment vertical="top"/>
      <protection hidden="1"/>
    </xf>
    <xf numFmtId="166" fontId="22" fillId="3" borderId="19" xfId="2" applyNumberFormat="1" applyFont="1" applyFill="1" applyBorder="1" applyAlignment="1" applyProtection="1">
      <alignment vertical="top"/>
      <protection hidden="1"/>
    </xf>
    <xf numFmtId="166" fontId="22" fillId="4" borderId="19" xfId="2" applyNumberFormat="1" applyFont="1" applyFill="1" applyBorder="1" applyAlignment="1" applyProtection="1">
      <alignment vertical="top"/>
      <protection hidden="1"/>
    </xf>
    <xf numFmtId="166" fontId="22" fillId="4" borderId="9" xfId="2" applyNumberFormat="1" applyFont="1" applyFill="1" applyBorder="1" applyAlignment="1" applyProtection="1">
      <alignment vertical="top"/>
      <protection hidden="1"/>
    </xf>
    <xf numFmtId="164" fontId="22" fillId="4" borderId="8" xfId="2" applyNumberFormat="1" applyFont="1" applyFill="1" applyBorder="1" applyAlignment="1" applyProtection="1">
      <alignment vertical="top"/>
      <protection hidden="1"/>
    </xf>
    <xf numFmtId="166" fontId="22" fillId="4" borderId="0" xfId="2" applyNumberFormat="1" applyFont="1" applyFill="1" applyAlignment="1" applyProtection="1">
      <alignment vertical="top"/>
      <protection hidden="1"/>
    </xf>
    <xf numFmtId="166" fontId="13" fillId="4" borderId="9" xfId="2" applyNumberFormat="1" applyFont="1" applyFill="1" applyBorder="1" applyAlignment="1" applyProtection="1">
      <alignment vertical="top"/>
      <protection hidden="1"/>
    </xf>
    <xf numFmtId="0" fontId="22" fillId="3" borderId="16" xfId="2" applyFont="1" applyFill="1" applyBorder="1" applyAlignment="1" applyProtection="1">
      <alignment vertical="top"/>
      <protection hidden="1"/>
    </xf>
    <xf numFmtId="166" fontId="13" fillId="4" borderId="14" xfId="2" applyNumberFormat="1" applyFont="1" applyFill="1" applyBorder="1" applyAlignment="1" applyProtection="1">
      <alignment vertical="top"/>
      <protection hidden="1"/>
    </xf>
    <xf numFmtId="3" fontId="11" fillId="9" borderId="9" xfId="2" applyNumberFormat="1" applyFont="1" applyFill="1" applyBorder="1" applyAlignment="1" applyProtection="1">
      <alignment horizontal="center" vertical="center" wrapText="1"/>
    </xf>
    <xf numFmtId="0" fontId="20" fillId="3" borderId="13" xfId="2" applyFont="1" applyFill="1" applyBorder="1" applyAlignment="1">
      <alignment horizontal="left"/>
    </xf>
    <xf numFmtId="1" fontId="10" fillId="4" borderId="38" xfId="2" applyNumberFormat="1" applyFont="1" applyFill="1" applyBorder="1" applyAlignment="1">
      <alignment horizontal="center" vertical="top"/>
    </xf>
    <xf numFmtId="3" fontId="10" fillId="4" borderId="38" xfId="2" applyNumberFormat="1" applyFont="1" applyFill="1" applyBorder="1" applyAlignment="1">
      <alignment horizontal="center" vertical="top"/>
    </xf>
    <xf numFmtId="0" fontId="7" fillId="3" borderId="37" xfId="2" applyFont="1" applyFill="1" applyBorder="1" applyAlignment="1">
      <alignment horizontal="left" vertical="top"/>
    </xf>
    <xf numFmtId="166" fontId="4" fillId="3" borderId="0" xfId="2" applyNumberFormat="1" applyFont="1" applyFill="1" applyBorder="1" applyAlignment="1" applyProtection="1">
      <alignment vertical="top"/>
      <protection hidden="1"/>
    </xf>
    <xf numFmtId="0" fontId="0" fillId="3" borderId="0" xfId="0" applyFill="1"/>
    <xf numFmtId="0" fontId="20" fillId="3" borderId="0" xfId="2" applyFont="1" applyFill="1" applyBorder="1" applyAlignment="1" applyProtection="1">
      <alignment vertical="center"/>
      <protection hidden="1"/>
    </xf>
    <xf numFmtId="166" fontId="20" fillId="3" borderId="0" xfId="2" applyNumberFormat="1" applyFont="1" applyFill="1" applyBorder="1" applyAlignment="1" applyProtection="1">
      <alignment vertical="center"/>
      <protection hidden="1"/>
    </xf>
    <xf numFmtId="0" fontId="11" fillId="3" borderId="13" xfId="2" applyFont="1" applyFill="1" applyBorder="1" applyAlignment="1" applyProtection="1">
      <alignment horizontal="left" vertical="top"/>
      <protection hidden="1"/>
    </xf>
    <xf numFmtId="0" fontId="4" fillId="4" borderId="14" xfId="2" applyFont="1" applyFill="1" applyBorder="1" applyAlignment="1" applyProtection="1">
      <alignment vertical="top"/>
      <protection hidden="1"/>
    </xf>
    <xf numFmtId="166" fontId="4" fillId="4" borderId="14" xfId="2" applyNumberFormat="1" applyFont="1" applyFill="1" applyBorder="1" applyAlignment="1" applyProtection="1">
      <alignment vertical="top"/>
      <protection hidden="1"/>
    </xf>
    <xf numFmtId="166" fontId="13" fillId="4" borderId="14" xfId="1" applyNumberFormat="1" applyFont="1" applyFill="1" applyBorder="1" applyProtection="1">
      <protection hidden="1"/>
    </xf>
    <xf numFmtId="166" fontId="13" fillId="4" borderId="22" xfId="1" applyNumberFormat="1" applyFont="1" applyFill="1" applyBorder="1" applyAlignment="1" applyProtection="1">
      <alignment vertical="top"/>
      <protection hidden="1"/>
    </xf>
    <xf numFmtId="0" fontId="4" fillId="4" borderId="19" xfId="2" applyFont="1" applyFill="1" applyBorder="1" applyAlignment="1" applyProtection="1">
      <alignment vertical="top"/>
      <protection hidden="1"/>
    </xf>
    <xf numFmtId="166" fontId="13" fillId="4" borderId="20" xfId="1" applyNumberFormat="1" applyFont="1" applyFill="1" applyBorder="1" applyAlignment="1" applyProtection="1">
      <alignment vertical="top"/>
      <protection hidden="1"/>
    </xf>
    <xf numFmtId="0" fontId="22" fillId="4" borderId="13" xfId="2" applyFont="1" applyFill="1" applyBorder="1" applyAlignment="1" applyProtection="1">
      <alignment vertical="top"/>
      <protection hidden="1"/>
    </xf>
    <xf numFmtId="166" fontId="22" fillId="4" borderId="14" xfId="2" applyNumberFormat="1" applyFont="1" applyFill="1" applyBorder="1" applyAlignment="1" applyProtection="1">
      <alignment vertical="top"/>
      <protection hidden="1"/>
    </xf>
    <xf numFmtId="166" fontId="13" fillId="4" borderId="13" xfId="3" applyNumberFormat="1" applyFont="1" applyFill="1" applyBorder="1" applyProtection="1">
      <protection hidden="1"/>
    </xf>
    <xf numFmtId="0" fontId="22" fillId="4" borderId="8" xfId="2" applyFont="1" applyFill="1" applyBorder="1" applyAlignment="1" applyProtection="1">
      <alignment vertical="top"/>
      <protection hidden="1"/>
    </xf>
    <xf numFmtId="166" fontId="10" fillId="7" borderId="26" xfId="1" applyNumberFormat="1" applyFont="1" applyFill="1" applyBorder="1" applyAlignment="1" applyProtection="1">
      <alignment horizontal="right"/>
      <protection hidden="1"/>
    </xf>
    <xf numFmtId="3" fontId="32" fillId="3" borderId="7" xfId="0" applyNumberFormat="1" applyFont="1" applyFill="1" applyBorder="1" applyAlignment="1">
      <alignment horizontal="left"/>
    </xf>
    <xf numFmtId="0" fontId="6" fillId="7" borderId="2" xfId="2" applyFont="1" applyFill="1" applyBorder="1" applyAlignment="1">
      <alignment horizontal="center" vertical="top" wrapText="1"/>
    </xf>
    <xf numFmtId="0" fontId="6" fillId="7" borderId="3" xfId="2" applyFont="1" applyFill="1" applyBorder="1" applyAlignment="1">
      <alignment horizontal="center" vertical="top" wrapText="1"/>
    </xf>
    <xf numFmtId="0" fontId="10" fillId="7" borderId="4" xfId="2" applyFont="1" applyFill="1" applyBorder="1" applyAlignment="1">
      <alignment horizontal="left" vertical="top" wrapText="1"/>
    </xf>
    <xf numFmtId="0" fontId="10" fillId="7" borderId="7" xfId="2" applyFont="1" applyFill="1" applyBorder="1" applyAlignment="1">
      <alignment horizontal="left" vertical="top"/>
    </xf>
    <xf numFmtId="0" fontId="10" fillId="7" borderId="1" xfId="2" applyFont="1" applyFill="1" applyBorder="1" applyAlignment="1">
      <alignment horizontal="left" vertical="top"/>
    </xf>
    <xf numFmtId="0" fontId="10" fillId="7" borderId="3" xfId="2" applyFont="1" applyFill="1" applyBorder="1" applyAlignment="1">
      <alignment horizontal="left" vertical="top"/>
    </xf>
    <xf numFmtId="0" fontId="10" fillId="7" borderId="2" xfId="2" applyFont="1" applyFill="1" applyBorder="1" applyAlignment="1">
      <alignment horizontal="left" vertical="top"/>
    </xf>
    <xf numFmtId="4" fontId="14" fillId="3" borderId="4" xfId="2" applyNumberFormat="1" applyFont="1" applyFill="1" applyBorder="1" applyAlignment="1">
      <alignment horizontal="center" vertical="top" wrapText="1"/>
    </xf>
    <xf numFmtId="4" fontId="14" fillId="3" borderId="0" xfId="2" applyNumberFormat="1" applyFont="1" applyFill="1" applyBorder="1" applyAlignment="1">
      <alignment horizontal="center" vertical="top" wrapText="1"/>
    </xf>
    <xf numFmtId="4" fontId="14" fillId="3" borderId="7" xfId="2" applyNumberFormat="1" applyFont="1" applyFill="1" applyBorder="1" applyAlignment="1">
      <alignment horizontal="center" vertical="top" wrapText="1"/>
    </xf>
    <xf numFmtId="0" fontId="6" fillId="5" borderId="10" xfId="2" applyFont="1" applyFill="1" applyBorder="1" applyAlignment="1">
      <alignment horizontal="center" vertical="center"/>
    </xf>
    <xf numFmtId="0" fontId="6" fillId="5" borderId="12" xfId="2" applyFont="1" applyFill="1" applyBorder="1" applyAlignment="1">
      <alignment horizontal="center" vertical="center"/>
    </xf>
    <xf numFmtId="0" fontId="25" fillId="6" borderId="0" xfId="0" applyFont="1" applyFill="1" applyBorder="1" applyAlignment="1">
      <alignment horizontal="center" vertical="center"/>
    </xf>
    <xf numFmtId="4" fontId="17" fillId="5" borderId="10" xfId="2" applyNumberFormat="1" applyFont="1" applyFill="1" applyBorder="1" applyAlignment="1">
      <alignment horizontal="center" vertical="center"/>
    </xf>
    <xf numFmtId="4" fontId="17" fillId="5" borderId="11" xfId="2" applyNumberFormat="1" applyFont="1" applyFill="1" applyBorder="1" applyAlignment="1">
      <alignment horizontal="center" vertical="center"/>
    </xf>
    <xf numFmtId="4" fontId="17" fillId="5" borderId="12" xfId="2" applyNumberFormat="1" applyFont="1" applyFill="1" applyBorder="1" applyAlignment="1">
      <alignment horizontal="center" vertical="center"/>
    </xf>
    <xf numFmtId="0" fontId="17" fillId="5" borderId="10" xfId="0" applyFont="1" applyFill="1" applyBorder="1" applyAlignment="1" applyProtection="1">
      <alignment horizontal="center" vertical="center"/>
      <protection hidden="1"/>
    </xf>
    <xf numFmtId="0" fontId="17" fillId="5" borderId="11" xfId="0" applyFont="1" applyFill="1" applyBorder="1" applyAlignment="1" applyProtection="1">
      <alignment horizontal="center" vertical="center"/>
      <protection hidden="1"/>
    </xf>
    <xf numFmtId="0" fontId="17" fillId="5" borderId="12" xfId="0" applyFont="1" applyFill="1" applyBorder="1" applyAlignment="1" applyProtection="1">
      <alignment horizontal="center" vertical="center"/>
      <protection hidden="1"/>
    </xf>
    <xf numFmtId="0" fontId="17" fillId="5" borderId="1" xfId="0" applyFont="1" applyFill="1" applyBorder="1" applyAlignment="1" applyProtection="1">
      <alignment horizontal="center" vertical="center"/>
      <protection hidden="1"/>
    </xf>
    <xf numFmtId="0" fontId="17" fillId="5" borderId="2" xfId="0" applyFont="1" applyFill="1" applyBorder="1" applyAlignment="1" applyProtection="1">
      <alignment horizontal="center" vertical="center"/>
      <protection hidden="1"/>
    </xf>
    <xf numFmtId="0" fontId="34" fillId="0" borderId="1" xfId="0" applyFont="1" applyBorder="1" applyAlignment="1">
      <alignment horizontal="center" vertical="center" textRotation="90"/>
    </xf>
    <xf numFmtId="0" fontId="34" fillId="0" borderId="4" xfId="0" applyFont="1" applyBorder="1" applyAlignment="1">
      <alignment horizontal="center" vertical="center" textRotation="90"/>
    </xf>
    <xf numFmtId="0" fontId="34" fillId="0" borderId="4" xfId="0" applyFont="1" applyBorder="1" applyAlignment="1">
      <alignment horizontal="center" vertical="center" textRotation="90" wrapText="1"/>
    </xf>
    <xf numFmtId="0" fontId="34" fillId="0" borderId="13" xfId="0" applyFont="1" applyBorder="1" applyAlignment="1">
      <alignment horizontal="center" vertical="center" textRotation="90" wrapText="1"/>
    </xf>
  </cellXfs>
  <cellStyles count="4">
    <cellStyle name="Comma 2 2" xfId="3" xr:uid="{00000000-0005-0000-0000-000000000000}"/>
    <cellStyle name="Standaard" xfId="0" builtinId="0"/>
    <cellStyle name="Standaard_Delicious+Tender DEF+2012-2013+for+partner+Weiss-Druck+Sales" xfId="2" xr:uid="{00000000-0005-0000-0000-000002000000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437030</xdr:colOff>
      <xdr:row>3</xdr:row>
      <xdr:rowOff>44824</xdr:rowOff>
    </xdr:from>
    <xdr:to>
      <xdr:col>21</xdr:col>
      <xdr:colOff>561563</xdr:colOff>
      <xdr:row>5</xdr:row>
      <xdr:rowOff>8753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05280" y="749674"/>
          <a:ext cx="2247901" cy="602104"/>
        </a:xfrm>
        <a:prstGeom prst="rect">
          <a:avLst/>
        </a:prstGeom>
        <a:noFill/>
      </xdr:spPr>
    </xdr:pic>
    <xdr:clientData/>
  </xdr:twoCellAnchor>
  <xdr:twoCellAnchor editAs="oneCell">
    <xdr:from>
      <xdr:col>36</xdr:col>
      <xdr:colOff>291353</xdr:colOff>
      <xdr:row>2</xdr:row>
      <xdr:rowOff>112058</xdr:rowOff>
    </xdr:from>
    <xdr:to>
      <xdr:col>37</xdr:col>
      <xdr:colOff>1295136</xdr:colOff>
      <xdr:row>4</xdr:row>
      <xdr:rowOff>79163</xdr:rowOff>
    </xdr:to>
    <xdr:pic>
      <xdr:nvPicPr>
        <xdr:cNvPr id="3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432003" y="588308"/>
          <a:ext cx="2217693" cy="60210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02"/>
  <sheetViews>
    <sheetView showGridLines="0" tabSelected="1" zoomScale="85" zoomScaleNormal="85" workbookViewId="0">
      <selection activeCell="D10" sqref="D10"/>
    </sheetView>
  </sheetViews>
  <sheetFormatPr defaultColWidth="9.140625" defaultRowHeight="14.25"/>
  <cols>
    <col min="1" max="1" width="0.85546875" style="2" customWidth="1"/>
    <col min="2" max="2" width="14.7109375" style="1" customWidth="1"/>
    <col min="3" max="3" width="48.42578125" style="2" customWidth="1"/>
    <col min="4" max="4" width="18.42578125" style="2" customWidth="1"/>
    <col min="5" max="6" width="10.5703125" style="3" customWidth="1"/>
    <col min="7" max="7" width="0.85546875" style="3" customWidth="1"/>
    <col min="8" max="8" width="11.85546875" style="2" customWidth="1"/>
    <col min="9" max="10" width="10.7109375" style="2" customWidth="1"/>
    <col min="11" max="11" width="13.140625" style="2" customWidth="1"/>
    <col min="12" max="12" width="10.7109375" style="2" customWidth="1"/>
    <col min="13" max="13" width="10.7109375" style="4" customWidth="1"/>
    <col min="14" max="14" width="0.85546875" style="5" customWidth="1"/>
    <col min="15" max="17" width="10.7109375" style="6" customWidth="1"/>
    <col min="18" max="18" width="0.85546875" style="5" customWidth="1"/>
    <col min="19" max="19" width="10.7109375" style="6" customWidth="1"/>
    <col min="20" max="20" width="11.5703125" style="6" customWidth="1"/>
    <col min="21" max="22" width="10.7109375" style="6" customWidth="1"/>
    <col min="23" max="23" width="14.7109375" style="1" customWidth="1"/>
    <col min="24" max="24" width="7.7109375" style="1" customWidth="1"/>
    <col min="25" max="25" width="3.28515625" style="1" customWidth="1"/>
    <col min="26" max="26" width="44.42578125" style="1" customWidth="1"/>
    <col min="27" max="31" width="19.7109375" style="7" customWidth="1"/>
    <col min="32" max="32" width="2.42578125" style="2" customWidth="1"/>
    <col min="33" max="36" width="19.7109375" style="8" customWidth="1"/>
    <col min="37" max="37" width="19.7109375" style="2" customWidth="1"/>
    <col min="38" max="38" width="21.7109375" style="2" customWidth="1"/>
    <col min="39" max="39" width="3.28515625" style="2" customWidth="1"/>
    <col min="40" max="40" width="7.7109375" style="2" customWidth="1"/>
    <col min="41" max="16384" width="9.140625" style="2"/>
  </cols>
  <sheetData>
    <row r="1" spans="2:40" ht="15" thickBot="1"/>
    <row r="2" spans="2:40" ht="22.5" customHeight="1" thickBot="1">
      <c r="B2" s="9"/>
      <c r="C2" s="181" t="s">
        <v>122</v>
      </c>
      <c r="D2" s="180"/>
      <c r="E2" s="11"/>
      <c r="F2" s="11"/>
      <c r="G2" s="11"/>
      <c r="H2" s="10"/>
      <c r="I2" s="10"/>
      <c r="J2" s="10"/>
      <c r="K2" s="10"/>
      <c r="L2" s="10"/>
      <c r="M2" s="12"/>
      <c r="N2" s="11"/>
      <c r="O2" s="13"/>
      <c r="P2" s="13"/>
      <c r="Q2" s="13"/>
      <c r="R2" s="11"/>
      <c r="S2" s="13"/>
      <c r="T2" s="13"/>
      <c r="U2" s="13"/>
      <c r="V2" s="13"/>
      <c r="W2" s="14"/>
      <c r="X2" s="9"/>
      <c r="Y2" s="11"/>
      <c r="Z2" s="11"/>
      <c r="AA2" s="15"/>
      <c r="AB2" s="15"/>
      <c r="AC2" s="15"/>
      <c r="AD2" s="15"/>
      <c r="AE2" s="15"/>
      <c r="AF2" s="10"/>
      <c r="AG2" s="16"/>
      <c r="AH2" s="16"/>
      <c r="AI2" s="16"/>
      <c r="AJ2" s="16"/>
      <c r="AK2" s="10"/>
      <c r="AL2" s="10"/>
      <c r="AM2" s="10"/>
      <c r="AN2" s="17"/>
    </row>
    <row r="3" spans="2:40" ht="18" customHeight="1">
      <c r="B3" s="18"/>
      <c r="C3" s="189" t="s">
        <v>0</v>
      </c>
      <c r="D3" s="231" t="s">
        <v>117</v>
      </c>
      <c r="E3" s="19"/>
      <c r="F3" s="142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20"/>
      <c r="V3" s="21"/>
      <c r="W3" s="22"/>
      <c r="X3" s="18"/>
      <c r="Y3" s="23"/>
      <c r="Z3" s="23"/>
      <c r="AA3" s="24"/>
      <c r="AB3" s="24"/>
      <c r="AC3" s="24"/>
      <c r="AD3" s="24"/>
      <c r="AE3" s="24"/>
      <c r="AF3" s="25"/>
      <c r="AG3" s="26"/>
      <c r="AH3" s="26"/>
      <c r="AI3" s="26"/>
      <c r="AJ3" s="26"/>
      <c r="AK3" s="25"/>
      <c r="AL3" s="25"/>
      <c r="AM3" s="25"/>
      <c r="AN3" s="27"/>
    </row>
    <row r="4" spans="2:40" ht="31.5" customHeight="1" thickBot="1">
      <c r="B4" s="18"/>
      <c r="C4" s="109" t="s">
        <v>1</v>
      </c>
      <c r="D4" s="249"/>
      <c r="E4" s="248" t="str">
        <f>IF(D4="","verplicht veld","")</f>
        <v>verplicht veld</v>
      </c>
      <c r="F4" s="22"/>
      <c r="G4" s="23"/>
      <c r="H4" s="25"/>
      <c r="I4" s="25"/>
      <c r="J4" s="28"/>
      <c r="K4" s="28"/>
      <c r="L4" s="29"/>
      <c r="M4" s="30"/>
      <c r="N4" s="23"/>
      <c r="O4" s="29"/>
      <c r="P4" s="29"/>
      <c r="Q4" s="29"/>
      <c r="R4" s="23"/>
      <c r="S4" s="29"/>
      <c r="T4" s="29"/>
      <c r="U4" s="31" t="s">
        <v>2</v>
      </c>
      <c r="V4" s="32" t="s">
        <v>2</v>
      </c>
      <c r="W4" s="22"/>
      <c r="X4" s="18"/>
      <c r="Y4" s="23"/>
      <c r="Z4" s="23"/>
      <c r="AA4" s="33"/>
      <c r="AB4" s="24"/>
      <c r="AC4" s="24"/>
      <c r="AD4" s="24"/>
      <c r="AE4" s="24"/>
      <c r="AF4" s="25"/>
      <c r="AG4" s="26"/>
      <c r="AH4" s="26"/>
      <c r="AI4" s="26"/>
      <c r="AJ4" s="26"/>
      <c r="AK4" s="25"/>
      <c r="AL4" s="25"/>
      <c r="AM4" s="25"/>
      <c r="AN4" s="27"/>
    </row>
    <row r="5" spans="2:40" ht="18" customHeight="1" thickBot="1">
      <c r="B5" s="18"/>
      <c r="C5" s="109" t="s">
        <v>3</v>
      </c>
      <c r="D5" s="34">
        <v>45</v>
      </c>
      <c r="E5" s="194"/>
      <c r="F5" s="22"/>
      <c r="G5" s="23"/>
      <c r="H5" s="35" t="s">
        <v>4</v>
      </c>
      <c r="I5" s="36"/>
      <c r="J5" s="37"/>
      <c r="K5" s="37"/>
      <c r="L5" s="37"/>
      <c r="M5" s="38"/>
      <c r="N5" s="23"/>
      <c r="O5" s="29"/>
      <c r="P5" s="39"/>
      <c r="Q5" s="40"/>
      <c r="R5" s="23"/>
      <c r="S5" s="31"/>
      <c r="T5" s="31"/>
      <c r="U5" s="31" t="s">
        <v>2</v>
      </c>
      <c r="V5" s="32" t="s">
        <v>2</v>
      </c>
      <c r="W5" s="22"/>
      <c r="X5" s="18"/>
      <c r="Y5" s="23"/>
      <c r="Z5" s="23"/>
      <c r="AA5" s="33"/>
      <c r="AB5" s="24"/>
      <c r="AC5" s="24"/>
      <c r="AD5" s="24"/>
      <c r="AE5" s="24"/>
      <c r="AF5" s="25"/>
      <c r="AG5" s="26"/>
      <c r="AH5" s="26"/>
      <c r="AI5" s="26"/>
      <c r="AJ5" s="26"/>
      <c r="AK5" s="25"/>
      <c r="AL5" s="25"/>
      <c r="AM5" s="25"/>
      <c r="AN5" s="27"/>
    </row>
    <row r="6" spans="2:40" ht="18" customHeight="1">
      <c r="B6" s="18"/>
      <c r="C6" s="109" t="s">
        <v>56</v>
      </c>
      <c r="D6" s="186" t="s">
        <v>107</v>
      </c>
      <c r="E6" s="194"/>
      <c r="F6" s="22"/>
      <c r="G6" s="23"/>
      <c r="H6" s="41" t="s">
        <v>5</v>
      </c>
      <c r="I6" s="42"/>
      <c r="J6" s="43"/>
      <c r="K6" s="42"/>
      <c r="L6" s="42"/>
      <c r="M6" s="44"/>
      <c r="N6" s="23"/>
      <c r="O6" s="29"/>
      <c r="P6" s="39"/>
      <c r="Q6" s="40"/>
      <c r="R6" s="23"/>
      <c r="S6" s="31"/>
      <c r="T6" s="31"/>
      <c r="U6" s="31" t="s">
        <v>2</v>
      </c>
      <c r="V6" s="32" t="s">
        <v>2</v>
      </c>
      <c r="W6" s="22"/>
      <c r="X6" s="18"/>
      <c r="Y6" s="23"/>
      <c r="Z6" s="23"/>
      <c r="AA6" s="33"/>
      <c r="AB6" s="24"/>
      <c r="AC6" s="24"/>
      <c r="AD6" s="24"/>
      <c r="AE6" s="24"/>
      <c r="AF6" s="25"/>
      <c r="AG6" s="26"/>
      <c r="AH6" s="26"/>
      <c r="AI6" s="26"/>
      <c r="AJ6" s="26"/>
      <c r="AK6" s="25"/>
      <c r="AL6" s="25"/>
      <c r="AM6" s="25"/>
      <c r="AN6" s="27"/>
    </row>
    <row r="7" spans="2:40" ht="18" customHeight="1" thickBot="1">
      <c r="B7" s="18"/>
      <c r="C7" s="109" t="s">
        <v>57</v>
      </c>
      <c r="D7" s="186" t="s">
        <v>107</v>
      </c>
      <c r="E7" s="194"/>
      <c r="F7" s="22"/>
      <c r="G7" s="23"/>
      <c r="H7" s="45" t="s">
        <v>6</v>
      </c>
      <c r="I7" s="46"/>
      <c r="J7" s="47"/>
      <c r="K7" s="47"/>
      <c r="L7" s="47"/>
      <c r="M7" s="48"/>
      <c r="N7" s="23"/>
      <c r="O7" s="29"/>
      <c r="P7" s="39"/>
      <c r="Q7" s="40"/>
      <c r="R7" s="23"/>
      <c r="S7" s="31"/>
      <c r="T7" s="31"/>
      <c r="U7" s="31" t="s">
        <v>2</v>
      </c>
      <c r="V7" s="32" t="s">
        <v>2</v>
      </c>
      <c r="W7" s="22"/>
      <c r="X7" s="18"/>
      <c r="Y7" s="23"/>
      <c r="Z7" s="23"/>
      <c r="AA7" s="33"/>
      <c r="AB7" s="24"/>
      <c r="AC7" s="24"/>
      <c r="AD7" s="24"/>
      <c r="AE7" s="24"/>
      <c r="AF7" s="25"/>
      <c r="AG7" s="26"/>
      <c r="AH7" s="26"/>
      <c r="AI7" s="26"/>
      <c r="AJ7" s="26"/>
      <c r="AK7" s="25"/>
      <c r="AL7" s="25"/>
      <c r="AM7" s="25"/>
      <c r="AN7" s="27"/>
    </row>
    <row r="8" spans="2:40" ht="18" customHeight="1">
      <c r="B8" s="18"/>
      <c r="C8" s="109" t="s">
        <v>7</v>
      </c>
      <c r="D8" s="49">
        <v>171050</v>
      </c>
      <c r="E8" s="194"/>
      <c r="F8" s="22"/>
      <c r="G8" s="23"/>
      <c r="H8" s="29"/>
      <c r="I8" s="29"/>
      <c r="J8" s="29"/>
      <c r="K8" s="50" t="s">
        <v>2</v>
      </c>
      <c r="L8" s="51" t="s">
        <v>2</v>
      </c>
      <c r="M8" s="50"/>
      <c r="N8" s="23"/>
      <c r="O8" s="29"/>
      <c r="P8" s="51"/>
      <c r="Q8" s="29" t="s">
        <v>2</v>
      </c>
      <c r="R8" s="23"/>
      <c r="S8" s="31" t="s">
        <v>2</v>
      </c>
      <c r="T8" s="31"/>
      <c r="U8" s="31" t="s">
        <v>2</v>
      </c>
      <c r="V8" s="32" t="s">
        <v>2</v>
      </c>
      <c r="W8" s="22"/>
      <c r="X8" s="18"/>
      <c r="Y8" s="23"/>
      <c r="Z8" s="23"/>
      <c r="AA8" s="33"/>
      <c r="AB8" s="24"/>
      <c r="AC8" s="24"/>
      <c r="AD8" s="24"/>
      <c r="AE8" s="24"/>
      <c r="AF8" s="25"/>
      <c r="AG8" s="26"/>
      <c r="AH8" s="26"/>
      <c r="AI8" s="26"/>
      <c r="AJ8" s="26"/>
      <c r="AK8" s="25"/>
      <c r="AL8" s="52"/>
      <c r="AM8" s="25"/>
      <c r="AN8" s="27"/>
    </row>
    <row r="9" spans="2:40" ht="32.450000000000003" customHeight="1">
      <c r="B9" s="18"/>
      <c r="C9" s="108" t="s">
        <v>82</v>
      </c>
      <c r="D9" s="202"/>
      <c r="E9" s="248" t="str">
        <f>IF(D9="","verplicht veld","")</f>
        <v>verplicht veld</v>
      </c>
      <c r="F9" s="22"/>
      <c r="G9" s="23"/>
      <c r="H9" s="29"/>
      <c r="I9" s="29"/>
      <c r="J9" s="29"/>
      <c r="K9" s="50"/>
      <c r="L9" s="51"/>
      <c r="M9" s="50"/>
      <c r="N9" s="23"/>
      <c r="O9" s="29"/>
      <c r="P9" s="51"/>
      <c r="Q9" s="29"/>
      <c r="R9" s="23"/>
      <c r="S9" s="31"/>
      <c r="T9" s="31"/>
      <c r="U9" s="31"/>
      <c r="V9" s="32"/>
      <c r="W9" s="22"/>
      <c r="X9" s="18"/>
      <c r="Y9" s="23"/>
      <c r="Z9" s="23"/>
      <c r="AA9" s="33"/>
      <c r="AB9" s="24"/>
      <c r="AC9" s="24"/>
      <c r="AD9" s="24"/>
      <c r="AE9" s="24"/>
      <c r="AF9" s="25"/>
      <c r="AG9" s="26"/>
      <c r="AH9" s="26"/>
      <c r="AI9" s="26"/>
      <c r="AJ9" s="26"/>
      <c r="AK9" s="25"/>
      <c r="AL9" s="52"/>
      <c r="AM9" s="25"/>
      <c r="AN9" s="27"/>
    </row>
    <row r="10" spans="2:40" ht="18" customHeight="1">
      <c r="B10" s="18"/>
      <c r="C10" s="108" t="s">
        <v>97</v>
      </c>
      <c r="D10" s="202"/>
      <c r="E10" s="248" t="str">
        <f>IF(D10="","verplicht veld","")</f>
        <v>verplicht veld</v>
      </c>
      <c r="F10" s="22"/>
      <c r="G10" s="23"/>
      <c r="H10" s="29"/>
      <c r="I10" s="29"/>
      <c r="J10" s="29"/>
      <c r="K10" s="50"/>
      <c r="L10" s="51"/>
      <c r="M10" s="50"/>
      <c r="N10" s="23"/>
      <c r="O10" s="29"/>
      <c r="P10" s="51"/>
      <c r="Q10" s="29"/>
      <c r="R10" s="23"/>
      <c r="S10" s="31"/>
      <c r="T10" s="31"/>
      <c r="U10" s="31"/>
      <c r="V10" s="32"/>
      <c r="W10" s="22"/>
      <c r="X10" s="18"/>
      <c r="Y10" s="23"/>
      <c r="Z10" s="23"/>
      <c r="AA10" s="33"/>
      <c r="AB10" s="24"/>
      <c r="AC10" s="24"/>
      <c r="AD10" s="24"/>
      <c r="AE10" s="24"/>
      <c r="AF10" s="25"/>
      <c r="AG10" s="26"/>
      <c r="AH10" s="26"/>
      <c r="AI10" s="26"/>
      <c r="AJ10" s="26"/>
      <c r="AK10" s="25"/>
      <c r="AL10" s="52"/>
      <c r="AM10" s="25"/>
      <c r="AN10" s="27"/>
    </row>
    <row r="11" spans="2:40" ht="18" customHeight="1">
      <c r="B11" s="18"/>
      <c r="C11" s="109" t="s">
        <v>8</v>
      </c>
      <c r="D11" s="208"/>
      <c r="E11" s="248" t="str">
        <f>IF(D11="","verplicht veld","")</f>
        <v>verplicht veld</v>
      </c>
      <c r="F11" s="22"/>
      <c r="G11" s="23"/>
      <c r="H11" s="29"/>
      <c r="I11" s="29"/>
      <c r="J11" s="29"/>
      <c r="K11" s="29" t="s">
        <v>2</v>
      </c>
      <c r="L11" s="29" t="s">
        <v>2</v>
      </c>
      <c r="M11" s="50"/>
      <c r="N11" s="23"/>
      <c r="O11" s="39" t="s">
        <v>2</v>
      </c>
      <c r="P11" s="39"/>
      <c r="Q11" s="40" t="s">
        <v>2</v>
      </c>
      <c r="R11" s="23"/>
      <c r="S11" s="31"/>
      <c r="T11" s="31"/>
      <c r="U11" s="31" t="s">
        <v>2</v>
      </c>
      <c r="V11" s="32" t="s">
        <v>2</v>
      </c>
      <c r="W11" s="22"/>
      <c r="X11" s="18"/>
      <c r="Y11" s="23"/>
      <c r="Z11" s="23"/>
      <c r="AA11" s="33"/>
      <c r="AB11" s="24"/>
      <c r="AC11" s="24"/>
      <c r="AD11" s="24"/>
      <c r="AE11" s="53"/>
      <c r="AF11" s="25"/>
      <c r="AG11" s="26"/>
      <c r="AH11" s="26"/>
      <c r="AI11" s="26"/>
      <c r="AJ11" s="26"/>
      <c r="AK11" s="53"/>
      <c r="AL11" s="54"/>
      <c r="AM11" s="25"/>
      <c r="AN11" s="27"/>
    </row>
    <row r="12" spans="2:40" ht="18" customHeight="1">
      <c r="B12" s="18"/>
      <c r="C12" s="109" t="s">
        <v>58</v>
      </c>
      <c r="D12" s="49" t="s">
        <v>119</v>
      </c>
      <c r="E12" s="194"/>
      <c r="F12" s="22"/>
      <c r="G12" s="23"/>
      <c r="H12" s="29"/>
      <c r="I12" s="29"/>
      <c r="J12" s="29"/>
      <c r="K12" s="29"/>
      <c r="L12" s="29"/>
      <c r="M12" s="50"/>
      <c r="N12" s="23"/>
      <c r="O12" s="39"/>
      <c r="P12" s="39"/>
      <c r="Q12" s="40"/>
      <c r="R12" s="23"/>
      <c r="S12" s="31"/>
      <c r="T12" s="31"/>
      <c r="U12" s="31"/>
      <c r="V12" s="32"/>
      <c r="W12" s="22"/>
      <c r="X12" s="18"/>
      <c r="Y12" s="55"/>
      <c r="Z12" s="406" t="str">
        <f>"RESULTAAT "&amp;$D$3</f>
        <v>RESULTAAT MIKRO GIDS</v>
      </c>
      <c r="AA12" s="406"/>
      <c r="AB12" s="406"/>
      <c r="AC12" s="406"/>
      <c r="AD12" s="406"/>
      <c r="AE12" s="406"/>
      <c r="AF12" s="406"/>
      <c r="AG12" s="406"/>
      <c r="AH12" s="406"/>
      <c r="AI12" s="406"/>
      <c r="AJ12" s="406"/>
      <c r="AK12" s="406"/>
      <c r="AL12" s="57"/>
      <c r="AM12" s="57"/>
      <c r="AN12" s="27"/>
    </row>
    <row r="13" spans="2:40" ht="18" customHeight="1">
      <c r="B13" s="18"/>
      <c r="C13" s="109" t="s">
        <v>59</v>
      </c>
      <c r="D13" s="198" t="s">
        <v>69</v>
      </c>
      <c r="E13" s="194"/>
      <c r="F13" s="22"/>
      <c r="G13" s="23"/>
      <c r="H13" s="29"/>
      <c r="I13" s="29"/>
      <c r="J13" s="29"/>
      <c r="K13" s="29"/>
      <c r="L13" s="29"/>
      <c r="M13" s="50"/>
      <c r="N13" s="23"/>
      <c r="O13" s="39"/>
      <c r="P13" s="39"/>
      <c r="Q13" s="40"/>
      <c r="R13" s="23"/>
      <c r="S13" s="31"/>
      <c r="T13" s="31"/>
      <c r="U13" s="31"/>
      <c r="V13" s="32"/>
      <c r="W13" s="22"/>
      <c r="X13" s="18"/>
      <c r="Y13" s="55"/>
      <c r="Z13" s="406"/>
      <c r="AA13" s="406"/>
      <c r="AB13" s="406"/>
      <c r="AC13" s="406"/>
      <c r="AD13" s="406"/>
      <c r="AE13" s="406"/>
      <c r="AF13" s="406"/>
      <c r="AG13" s="406"/>
      <c r="AH13" s="406"/>
      <c r="AI13" s="406"/>
      <c r="AJ13" s="406"/>
      <c r="AK13" s="406"/>
      <c r="AL13" s="56" t="str">
        <f>C8&amp;" jaarbasis"</f>
        <v>Oplage: jaarbasis</v>
      </c>
      <c r="AM13" s="57"/>
      <c r="AN13" s="27"/>
    </row>
    <row r="14" spans="2:40" ht="18" customHeight="1">
      <c r="B14" s="18"/>
      <c r="C14" s="109" t="s">
        <v>9</v>
      </c>
      <c r="D14" s="49" t="s">
        <v>10</v>
      </c>
      <c r="E14" s="194"/>
      <c r="F14" s="22"/>
      <c r="G14" s="23"/>
      <c r="H14" s="29"/>
      <c r="I14" s="29"/>
      <c r="J14" s="29"/>
      <c r="K14" s="29" t="s">
        <v>2</v>
      </c>
      <c r="L14" s="29" t="s">
        <v>2</v>
      </c>
      <c r="M14" s="50"/>
      <c r="N14" s="23"/>
      <c r="O14" s="39"/>
      <c r="P14" s="39"/>
      <c r="Q14" s="40"/>
      <c r="R14" s="23"/>
      <c r="S14" s="31"/>
      <c r="T14" s="31"/>
      <c r="U14" s="31"/>
      <c r="V14" s="32"/>
      <c r="W14" s="22"/>
      <c r="X14" s="18"/>
      <c r="Y14" s="55"/>
      <c r="Z14" s="406"/>
      <c r="AA14" s="406"/>
      <c r="AB14" s="406"/>
      <c r="AC14" s="406"/>
      <c r="AD14" s="406"/>
      <c r="AE14" s="406"/>
      <c r="AF14" s="406"/>
      <c r="AG14" s="406"/>
      <c r="AH14" s="406"/>
      <c r="AI14" s="406"/>
      <c r="AJ14" s="406"/>
      <c r="AK14" s="406"/>
      <c r="AL14" s="60">
        <f>D5*D8</f>
        <v>7697250</v>
      </c>
      <c r="AM14" s="57"/>
      <c r="AN14" s="27"/>
    </row>
    <row r="15" spans="2:40" ht="18" customHeight="1" thickBot="1">
      <c r="B15" s="18"/>
      <c r="C15" s="93" t="s">
        <v>75</v>
      </c>
      <c r="D15" s="197"/>
      <c r="E15" s="248" t="str">
        <f>IF(D15="","verplicht veld","")</f>
        <v>verplicht veld</v>
      </c>
      <c r="F15" s="22"/>
      <c r="G15" s="23"/>
      <c r="H15" s="29"/>
      <c r="I15" s="29"/>
      <c r="J15" s="29"/>
      <c r="K15" s="29"/>
      <c r="L15" s="29"/>
      <c r="M15" s="50"/>
      <c r="N15" s="23"/>
      <c r="O15" s="39"/>
      <c r="P15" s="39"/>
      <c r="Q15" s="40"/>
      <c r="R15" s="23"/>
      <c r="S15" s="31"/>
      <c r="T15" s="31"/>
      <c r="U15" s="31"/>
      <c r="V15" s="32"/>
      <c r="W15" s="22"/>
      <c r="X15" s="18"/>
      <c r="Y15" s="55"/>
      <c r="Z15" s="184"/>
      <c r="AA15" s="184"/>
      <c r="AB15" s="184"/>
      <c r="AC15" s="184"/>
      <c r="AD15" s="184"/>
      <c r="AE15" s="184"/>
      <c r="AF15" s="184"/>
      <c r="AG15" s="184"/>
      <c r="AH15" s="184"/>
      <c r="AI15" s="184"/>
      <c r="AJ15" s="184"/>
      <c r="AK15" s="184"/>
      <c r="AL15" s="60"/>
      <c r="AM15" s="57"/>
      <c r="AN15" s="27"/>
    </row>
    <row r="16" spans="2:40" s="65" customFormat="1" ht="31.5" customHeight="1" thickBot="1">
      <c r="B16" s="18"/>
      <c r="C16" s="190" t="s">
        <v>11</v>
      </c>
      <c r="D16" s="141"/>
      <c r="E16" s="404" t="s">
        <v>55</v>
      </c>
      <c r="F16" s="405"/>
      <c r="G16" s="23"/>
      <c r="H16" s="407" t="s">
        <v>12</v>
      </c>
      <c r="I16" s="408"/>
      <c r="J16" s="408"/>
      <c r="K16" s="408"/>
      <c r="L16" s="408"/>
      <c r="M16" s="409"/>
      <c r="N16" s="61"/>
      <c r="O16" s="407" t="s">
        <v>13</v>
      </c>
      <c r="P16" s="408"/>
      <c r="Q16" s="409"/>
      <c r="R16" s="61"/>
      <c r="S16" s="407" t="s">
        <v>14</v>
      </c>
      <c r="T16" s="408"/>
      <c r="U16" s="408"/>
      <c r="V16" s="409"/>
      <c r="W16" s="22"/>
      <c r="X16" s="18"/>
      <c r="Y16" s="62"/>
      <c r="Z16" s="253"/>
      <c r="AA16" s="410" t="s">
        <v>15</v>
      </c>
      <c r="AB16" s="411"/>
      <c r="AC16" s="411"/>
      <c r="AD16" s="411"/>
      <c r="AE16" s="412"/>
      <c r="AF16" s="254"/>
      <c r="AG16" s="413" t="s">
        <v>16</v>
      </c>
      <c r="AH16" s="414"/>
      <c r="AI16" s="414"/>
      <c r="AJ16" s="414"/>
      <c r="AK16" s="411"/>
      <c r="AL16" s="255" t="s">
        <v>17</v>
      </c>
      <c r="AM16" s="63"/>
      <c r="AN16" s="64"/>
    </row>
    <row r="17" spans="2:40" ht="201" thickBot="1">
      <c r="B17" s="18"/>
      <c r="C17" s="191"/>
      <c r="D17" s="185"/>
      <c r="E17" s="23"/>
      <c r="F17" s="14"/>
      <c r="G17" s="23"/>
      <c r="H17" s="143" t="s">
        <v>19</v>
      </c>
      <c r="I17" s="144" t="s">
        <v>20</v>
      </c>
      <c r="J17" s="144" t="s">
        <v>21</v>
      </c>
      <c r="K17" s="144" t="s">
        <v>22</v>
      </c>
      <c r="L17" s="145" t="s">
        <v>118</v>
      </c>
      <c r="M17" s="67" t="s">
        <v>23</v>
      </c>
      <c r="N17" s="23"/>
      <c r="O17" s="146" t="s">
        <v>24</v>
      </c>
      <c r="P17" s="147" t="s">
        <v>25</v>
      </c>
      <c r="Q17" s="68" t="s">
        <v>26</v>
      </c>
      <c r="R17" s="23"/>
      <c r="S17" s="146" t="s">
        <v>24</v>
      </c>
      <c r="T17" s="147" t="s">
        <v>26</v>
      </c>
      <c r="U17" s="147" t="s">
        <v>25</v>
      </c>
      <c r="V17" s="66" t="s">
        <v>27</v>
      </c>
      <c r="W17" s="22"/>
      <c r="X17" s="18"/>
      <c r="Y17" s="55"/>
      <c r="Z17" s="256"/>
      <c r="AA17" s="257" t="s">
        <v>28</v>
      </c>
      <c r="AB17" s="258" t="s">
        <v>29</v>
      </c>
      <c r="AC17" s="258" t="s">
        <v>30</v>
      </c>
      <c r="AD17" s="258" t="s">
        <v>31</v>
      </c>
      <c r="AE17" s="259" t="s">
        <v>32</v>
      </c>
      <c r="AF17" s="254"/>
      <c r="AG17" s="257" t="s">
        <v>28</v>
      </c>
      <c r="AH17" s="258" t="s">
        <v>29</v>
      </c>
      <c r="AI17" s="258" t="s">
        <v>30</v>
      </c>
      <c r="AJ17" s="260" t="s">
        <v>31</v>
      </c>
      <c r="AK17" s="261" t="s">
        <v>33</v>
      </c>
      <c r="AL17" s="262"/>
      <c r="AM17" s="57"/>
      <c r="AN17" s="27"/>
    </row>
    <row r="18" spans="2:40" ht="15.75" thickBot="1">
      <c r="B18" s="18"/>
      <c r="C18" s="107" t="s">
        <v>51</v>
      </c>
      <c r="D18" s="69"/>
      <c r="E18" s="177" t="s">
        <v>53</v>
      </c>
      <c r="F18" s="178" t="s">
        <v>54</v>
      </c>
      <c r="G18" s="148"/>
      <c r="H18" s="149"/>
      <c r="I18" s="150"/>
      <c r="J18" s="149"/>
      <c r="K18" s="150"/>
      <c r="L18" s="151"/>
      <c r="M18" s="152"/>
      <c r="N18" s="148"/>
      <c r="O18" s="153" t="s">
        <v>35</v>
      </c>
      <c r="P18" s="154" t="s">
        <v>36</v>
      </c>
      <c r="Q18" s="155" t="s">
        <v>36</v>
      </c>
      <c r="R18" s="148"/>
      <c r="S18" s="153" t="s">
        <v>35</v>
      </c>
      <c r="T18" s="156" t="s">
        <v>36</v>
      </c>
      <c r="U18" s="154" t="s">
        <v>36</v>
      </c>
      <c r="V18" s="157" t="s">
        <v>36</v>
      </c>
      <c r="W18" s="22"/>
      <c r="X18" s="18"/>
      <c r="Y18" s="55"/>
      <c r="Z18" s="263" t="s">
        <v>51</v>
      </c>
      <c r="AA18" s="264"/>
      <c r="AB18" s="265"/>
      <c r="AC18" s="265"/>
      <c r="AD18" s="265"/>
      <c r="AE18" s="266"/>
      <c r="AF18" s="267"/>
      <c r="AG18" s="268"/>
      <c r="AH18" s="269"/>
      <c r="AI18" s="269"/>
      <c r="AJ18" s="269"/>
      <c r="AK18" s="270"/>
      <c r="AL18" s="262"/>
      <c r="AM18" s="57"/>
      <c r="AN18" s="27"/>
    </row>
    <row r="19" spans="2:40" ht="9.9499999999999993" customHeight="1">
      <c r="B19" s="18"/>
      <c r="C19" s="70"/>
      <c r="D19" s="71"/>
      <c r="E19" s="23"/>
      <c r="F19" s="22"/>
      <c r="G19" s="23"/>
      <c r="H19" s="72"/>
      <c r="I19" s="73"/>
      <c r="J19" s="73"/>
      <c r="K19" s="73"/>
      <c r="L19" s="74"/>
      <c r="M19" s="75"/>
      <c r="N19" s="23"/>
      <c r="O19" s="76"/>
      <c r="P19" s="77"/>
      <c r="Q19" s="68"/>
      <c r="R19" s="23"/>
      <c r="S19" s="76"/>
      <c r="T19" s="77"/>
      <c r="U19" s="77"/>
      <c r="V19" s="78"/>
      <c r="W19" s="22"/>
      <c r="X19" s="18"/>
      <c r="Y19" s="55"/>
      <c r="Z19" s="271"/>
      <c r="AA19" s="272"/>
      <c r="AB19" s="273"/>
      <c r="AC19" s="273"/>
      <c r="AD19" s="273"/>
      <c r="AE19" s="274"/>
      <c r="AF19" s="254"/>
      <c r="AG19" s="272"/>
      <c r="AH19" s="275"/>
      <c r="AI19" s="273"/>
      <c r="AJ19" s="273"/>
      <c r="AK19" s="274"/>
      <c r="AL19" s="262"/>
      <c r="AM19" s="57"/>
      <c r="AN19" s="27"/>
    </row>
    <row r="20" spans="2:40" ht="15.75" thickBot="1">
      <c r="B20" s="18"/>
      <c r="C20" s="79" t="s">
        <v>66</v>
      </c>
      <c r="D20" s="250">
        <f>IF(AND($D$15="Offline",$D$27&gt;0),$D$27,IF(AND($D$15="Offline",$D$28&gt;0),$D$28,0))+$D$31+D32+$D$33</f>
        <v>0</v>
      </c>
      <c r="E20" s="210">
        <f>IF(D20&gt;0,$D$10,0)</f>
        <v>0</v>
      </c>
      <c r="F20" s="372">
        <f>$D$10</f>
        <v>0</v>
      </c>
      <c r="G20" s="23"/>
      <c r="H20" s="182">
        <v>0</v>
      </c>
      <c r="I20" s="183">
        <v>0</v>
      </c>
      <c r="J20" s="83">
        <v>0</v>
      </c>
      <c r="K20" s="83">
        <v>0</v>
      </c>
      <c r="L20" s="85"/>
      <c r="M20" s="80">
        <v>600</v>
      </c>
      <c r="N20" s="23"/>
      <c r="O20" s="244">
        <v>0</v>
      </c>
      <c r="P20" s="89">
        <v>0</v>
      </c>
      <c r="Q20" s="246">
        <f>O20*(M20/1000)</f>
        <v>0</v>
      </c>
      <c r="R20" s="23"/>
      <c r="S20" s="244">
        <v>0</v>
      </c>
      <c r="T20" s="238">
        <f>S20*(M20/1000)</f>
        <v>0</v>
      </c>
      <c r="U20" s="89">
        <v>0</v>
      </c>
      <c r="V20" s="205">
        <v>1</v>
      </c>
      <c r="W20" s="22"/>
      <c r="X20" s="18"/>
      <c r="Y20" s="55"/>
      <c r="Z20" s="276" t="s">
        <v>66</v>
      </c>
      <c r="AA20" s="277">
        <f>$O20*$D20</f>
        <v>0</v>
      </c>
      <c r="AB20" s="278">
        <f>$AA20*$M20/1000</f>
        <v>0</v>
      </c>
      <c r="AC20" s="278">
        <f>$P20*$D20</f>
        <v>0</v>
      </c>
      <c r="AD20" s="278" t="s">
        <v>37</v>
      </c>
      <c r="AE20" s="279">
        <f>SUM(AB20:AC20)</f>
        <v>0</v>
      </c>
      <c r="AF20" s="280"/>
      <c r="AG20" s="277">
        <f>$S20*$D20*($D$8/10000)</f>
        <v>0</v>
      </c>
      <c r="AH20" s="278">
        <f t="shared" ref="AH20" si="0">(D20*T20)*($D$8/10000)</f>
        <v>0</v>
      </c>
      <c r="AI20" s="278">
        <f>($D20*$U20)*$D$8/10000</f>
        <v>0</v>
      </c>
      <c r="AJ20" s="278" t="s">
        <v>37</v>
      </c>
      <c r="AK20" s="281">
        <f>SUM(AH20:AJ20)</f>
        <v>0</v>
      </c>
      <c r="AL20" s="282">
        <f>AE20+AK20</f>
        <v>0</v>
      </c>
      <c r="AM20" s="57"/>
      <c r="AN20" s="27"/>
    </row>
    <row r="21" spans="2:40" ht="9.9499999999999993" customHeight="1" thickBot="1">
      <c r="B21" s="18"/>
      <c r="C21" s="70"/>
      <c r="D21" s="71"/>
      <c r="E21" s="23"/>
      <c r="F21" s="22"/>
      <c r="G21" s="23"/>
      <c r="H21" s="72"/>
      <c r="I21" s="73"/>
      <c r="J21" s="73"/>
      <c r="K21" s="73"/>
      <c r="L21" s="74"/>
      <c r="M21" s="75"/>
      <c r="N21" s="23"/>
      <c r="O21" s="76"/>
      <c r="P21" s="77"/>
      <c r="Q21" s="68"/>
      <c r="R21" s="23"/>
      <c r="S21" s="76"/>
      <c r="T21" s="239"/>
      <c r="U21" s="77">
        <v>0</v>
      </c>
      <c r="V21" s="78"/>
      <c r="W21" s="22"/>
      <c r="X21" s="18"/>
      <c r="Y21" s="55"/>
      <c r="Z21" s="271"/>
      <c r="AA21" s="283"/>
      <c r="AB21" s="284"/>
      <c r="AC21" s="284"/>
      <c r="AD21" s="284"/>
      <c r="AE21" s="285"/>
      <c r="AF21" s="254"/>
      <c r="AG21" s="283"/>
      <c r="AH21" s="284"/>
      <c r="AI21" s="284"/>
      <c r="AJ21" s="284"/>
      <c r="AK21" s="286"/>
      <c r="AL21" s="287"/>
      <c r="AM21" s="57"/>
      <c r="AN21" s="27"/>
    </row>
    <row r="22" spans="2:40" ht="14.45" customHeight="1">
      <c r="B22" s="18"/>
      <c r="C22" s="396" t="s">
        <v>83</v>
      </c>
      <c r="D22" s="397"/>
      <c r="E22" s="177" t="s">
        <v>53</v>
      </c>
      <c r="F22" s="178" t="s">
        <v>54</v>
      </c>
      <c r="G22" s="148"/>
      <c r="H22" s="158" t="s">
        <v>2</v>
      </c>
      <c r="I22" s="159" t="s">
        <v>2</v>
      </c>
      <c r="J22" s="158" t="s">
        <v>2</v>
      </c>
      <c r="K22" s="159" t="s">
        <v>2</v>
      </c>
      <c r="L22" s="160" t="s">
        <v>2</v>
      </c>
      <c r="M22" s="161" t="s">
        <v>2</v>
      </c>
      <c r="N22" s="148"/>
      <c r="O22" s="162" t="s">
        <v>35</v>
      </c>
      <c r="P22" s="163" t="s">
        <v>36</v>
      </c>
      <c r="Q22" s="164" t="s">
        <v>36</v>
      </c>
      <c r="R22" s="148"/>
      <c r="S22" s="162" t="s">
        <v>35</v>
      </c>
      <c r="T22" s="240" t="s">
        <v>36</v>
      </c>
      <c r="U22" s="163" t="s">
        <v>36</v>
      </c>
      <c r="V22" s="165" t="s">
        <v>36</v>
      </c>
      <c r="W22" s="22"/>
      <c r="X22" s="18"/>
      <c r="Y22" s="55"/>
      <c r="Z22" s="288" t="s">
        <v>34</v>
      </c>
      <c r="AA22" s="289"/>
      <c r="AB22" s="290"/>
      <c r="AC22" s="290"/>
      <c r="AD22" s="290"/>
      <c r="AE22" s="291"/>
      <c r="AF22" s="292"/>
      <c r="AG22" s="293"/>
      <c r="AH22" s="290"/>
      <c r="AI22" s="290"/>
      <c r="AJ22" s="290"/>
      <c r="AK22" s="294"/>
      <c r="AL22" s="295"/>
      <c r="AM22" s="57"/>
      <c r="AN22" s="27"/>
    </row>
    <row r="23" spans="2:40" ht="15" customHeight="1">
      <c r="B23" s="18"/>
      <c r="C23" s="81" t="s">
        <v>60</v>
      </c>
      <c r="D23" s="250">
        <f>IF($D$9="84 p. selfcovered",IF($D$15="Inline",28,0),0)</f>
        <v>0</v>
      </c>
      <c r="E23" s="210">
        <f t="shared" ref="E23:E24" si="1">IF(D23&gt;0,$D$10,0)</f>
        <v>0</v>
      </c>
      <c r="F23" s="187">
        <f t="shared" ref="F23:F24" si="2">$D$10</f>
        <v>0</v>
      </c>
      <c r="G23" s="23"/>
      <c r="H23" s="82">
        <v>0</v>
      </c>
      <c r="I23" s="83">
        <v>0</v>
      </c>
      <c r="J23" s="84" t="s">
        <v>37</v>
      </c>
      <c r="K23" s="84" t="s">
        <v>37</v>
      </c>
      <c r="L23" s="85"/>
      <c r="M23" s="80">
        <v>555</v>
      </c>
      <c r="N23" s="23"/>
      <c r="O23" s="244">
        <v>0</v>
      </c>
      <c r="P23" s="89">
        <v>0</v>
      </c>
      <c r="Q23" s="246">
        <f>O23*(M23/1000)</f>
        <v>0</v>
      </c>
      <c r="R23" s="23"/>
      <c r="S23" s="244">
        <v>0</v>
      </c>
      <c r="T23" s="238">
        <f>S23*(M23/1000)</f>
        <v>0</v>
      </c>
      <c r="U23" s="89">
        <v>0</v>
      </c>
      <c r="V23" s="199" t="s">
        <v>37</v>
      </c>
      <c r="W23" s="22"/>
      <c r="X23" s="18"/>
      <c r="Y23" s="55"/>
      <c r="Z23" s="296" t="s">
        <v>60</v>
      </c>
      <c r="AA23" s="297">
        <f t="shared" ref="AA23:AA24" si="3">$O23*$D23</f>
        <v>0</v>
      </c>
      <c r="AB23" s="307">
        <f>$AA23*$M23/1000</f>
        <v>0</v>
      </c>
      <c r="AC23" s="307">
        <f t="shared" ref="AC23" si="4">$P23*$D23</f>
        <v>0</v>
      </c>
      <c r="AD23" s="307" t="s">
        <v>37</v>
      </c>
      <c r="AE23" s="308">
        <f t="shared" ref="AE23" si="5">SUM(AB23:AC23)</f>
        <v>0</v>
      </c>
      <c r="AF23" s="280"/>
      <c r="AG23" s="297">
        <f>$S23*$D23*($D$8/10000)</f>
        <v>0</v>
      </c>
      <c r="AH23" s="307">
        <f t="shared" ref="AH23:AH24" si="6">(D23*T23)*($D$8/10000)</f>
        <v>0</v>
      </c>
      <c r="AI23" s="307">
        <f>($D23*$U23)*$D$8/10000</f>
        <v>0</v>
      </c>
      <c r="AJ23" s="307" t="str">
        <f>IFERROR(VLOOKUP($V23,$C$37:$U$43,$U$35,FALSE)*($D$8/10000)*$D23,"n.v.t.")</f>
        <v>n.v.t.</v>
      </c>
      <c r="AK23" s="300">
        <f t="shared" ref="AK23" si="7">SUM(AH23:AJ23)</f>
        <v>0</v>
      </c>
      <c r="AL23" s="282">
        <f>AE23+AK23</f>
        <v>0</v>
      </c>
      <c r="AM23" s="57"/>
      <c r="AN23" s="27"/>
    </row>
    <row r="24" spans="2:40" ht="15" customHeight="1" thickBot="1">
      <c r="B24" s="18"/>
      <c r="C24" s="81" t="s">
        <v>63</v>
      </c>
      <c r="D24" s="250">
        <f>IF($D$9="88 p. selfcovered",IF($D$15="Inline",28,0),0)</f>
        <v>0</v>
      </c>
      <c r="E24" s="210">
        <f t="shared" si="1"/>
        <v>0</v>
      </c>
      <c r="F24" s="187">
        <f t="shared" si="2"/>
        <v>0</v>
      </c>
      <c r="G24" s="23"/>
      <c r="H24" s="82">
        <v>0</v>
      </c>
      <c r="I24" s="83">
        <v>0</v>
      </c>
      <c r="J24" s="84" t="s">
        <v>37</v>
      </c>
      <c r="K24" s="84" t="s">
        <v>37</v>
      </c>
      <c r="L24" s="85"/>
      <c r="M24" s="80">
        <v>555</v>
      </c>
      <c r="N24" s="23"/>
      <c r="O24" s="244">
        <v>0</v>
      </c>
      <c r="P24" s="89">
        <v>0</v>
      </c>
      <c r="Q24" s="246">
        <f>O24*(M24/1000)</f>
        <v>0</v>
      </c>
      <c r="R24" s="23"/>
      <c r="S24" s="244">
        <v>0</v>
      </c>
      <c r="T24" s="238">
        <f>S24*(M24/1000)</f>
        <v>0</v>
      </c>
      <c r="U24" s="89">
        <v>0</v>
      </c>
      <c r="V24" s="199" t="s">
        <v>37</v>
      </c>
      <c r="W24" s="22"/>
      <c r="X24" s="18"/>
      <c r="Y24" s="55"/>
      <c r="Z24" s="296" t="s">
        <v>63</v>
      </c>
      <c r="AA24" s="297">
        <f t="shared" si="3"/>
        <v>0</v>
      </c>
      <c r="AB24" s="307">
        <f>$AA24*$M24/1000</f>
        <v>0</v>
      </c>
      <c r="AC24" s="307">
        <f>$P24*$D24</f>
        <v>0</v>
      </c>
      <c r="AD24" s="307" t="s">
        <v>37</v>
      </c>
      <c r="AE24" s="308">
        <f t="shared" ref="AE24" si="8">SUM(AB24:AC24)</f>
        <v>0</v>
      </c>
      <c r="AF24" s="280"/>
      <c r="AG24" s="297">
        <f>$S24*$D24*($D$8/10000)</f>
        <v>0</v>
      </c>
      <c r="AH24" s="307">
        <f t="shared" si="6"/>
        <v>0</v>
      </c>
      <c r="AI24" s="307">
        <f>($D24*$U24)*$D$8/10000</f>
        <v>0</v>
      </c>
      <c r="AJ24" s="307" t="str">
        <f>IFERROR(VLOOKUP($V24,$C$37:$U$43,$U$35,FALSE)*($D$8/10000)*$D24,"n.v.t.")</f>
        <v>n.v.t.</v>
      </c>
      <c r="AK24" s="300">
        <f>SUM(AH24:AI24)</f>
        <v>0</v>
      </c>
      <c r="AL24" s="282">
        <f>AE24+AK24</f>
        <v>0</v>
      </c>
      <c r="AM24" s="57"/>
      <c r="AN24" s="27"/>
    </row>
    <row r="25" spans="2:40" ht="9.9499999999999993" customHeight="1" thickBot="1">
      <c r="B25" s="18"/>
      <c r="C25" s="70"/>
      <c r="D25" s="100"/>
      <c r="E25" s="23"/>
      <c r="F25" s="22"/>
      <c r="G25" s="23"/>
      <c r="H25" s="101"/>
      <c r="I25" s="25"/>
      <c r="J25" s="25"/>
      <c r="K25" s="25"/>
      <c r="L25" s="25"/>
      <c r="M25" s="102"/>
      <c r="N25" s="23"/>
      <c r="O25" s="103"/>
      <c r="P25" s="104"/>
      <c r="Q25" s="105"/>
      <c r="R25" s="23"/>
      <c r="S25" s="103"/>
      <c r="T25" s="241"/>
      <c r="U25" s="104"/>
      <c r="V25" s="106"/>
      <c r="W25" s="22"/>
      <c r="X25" s="18"/>
      <c r="Y25" s="55"/>
      <c r="Z25" s="254"/>
      <c r="AA25" s="297"/>
      <c r="AB25" s="298"/>
      <c r="AC25" s="298"/>
      <c r="AD25" s="298"/>
      <c r="AE25" s="299"/>
      <c r="AF25" s="280"/>
      <c r="AG25" s="297"/>
      <c r="AH25" s="298"/>
      <c r="AI25" s="298"/>
      <c r="AJ25" s="298"/>
      <c r="AK25" s="300"/>
      <c r="AL25" s="282"/>
      <c r="AM25" s="57"/>
      <c r="AN25" s="27"/>
    </row>
    <row r="26" spans="2:40" ht="15">
      <c r="B26" s="18"/>
      <c r="C26" s="398" t="s">
        <v>38</v>
      </c>
      <c r="D26" s="399"/>
      <c r="E26" s="177" t="s">
        <v>53</v>
      </c>
      <c r="F26" s="179" t="s">
        <v>54</v>
      </c>
      <c r="G26" s="148"/>
      <c r="H26" s="166" t="s">
        <v>2</v>
      </c>
      <c r="I26" s="167" t="s">
        <v>2</v>
      </c>
      <c r="J26" s="158" t="s">
        <v>2</v>
      </c>
      <c r="K26" s="159" t="s">
        <v>2</v>
      </c>
      <c r="L26" s="160" t="s">
        <v>2</v>
      </c>
      <c r="M26" s="161" t="s">
        <v>2</v>
      </c>
      <c r="N26" s="148"/>
      <c r="O26" s="168" t="s">
        <v>35</v>
      </c>
      <c r="P26" s="169" t="s">
        <v>36</v>
      </c>
      <c r="Q26" s="170" t="s">
        <v>36</v>
      </c>
      <c r="R26" s="148"/>
      <c r="S26" s="168" t="s">
        <v>35</v>
      </c>
      <c r="T26" s="242" t="s">
        <v>36</v>
      </c>
      <c r="U26" s="169" t="s">
        <v>36</v>
      </c>
      <c r="V26" s="171" t="s">
        <v>39</v>
      </c>
      <c r="W26" s="22"/>
      <c r="X26" s="18"/>
      <c r="Y26" s="55"/>
      <c r="Z26" s="301" t="s">
        <v>38</v>
      </c>
      <c r="AA26" s="302"/>
      <c r="AB26" s="303"/>
      <c r="AC26" s="303"/>
      <c r="AD26" s="303"/>
      <c r="AE26" s="304"/>
      <c r="AF26" s="280"/>
      <c r="AG26" s="305"/>
      <c r="AH26" s="303"/>
      <c r="AI26" s="303"/>
      <c r="AJ26" s="303"/>
      <c r="AK26" s="306"/>
      <c r="AL26" s="282"/>
      <c r="AM26" s="57"/>
      <c r="AN26" s="27"/>
    </row>
    <row r="27" spans="2:40" ht="15" customHeight="1">
      <c r="B27" s="18"/>
      <c r="C27" s="81" t="s">
        <v>87</v>
      </c>
      <c r="D27" s="250">
        <f>IF($D$9="80 p. binnenwerk + 4 p. omslag",IF($D$15="Offline",38,0),0)</f>
        <v>0</v>
      </c>
      <c r="E27" s="210">
        <f t="shared" ref="E27:E33" si="9">IF(D27&gt;0,$D$10,0)</f>
        <v>0</v>
      </c>
      <c r="F27" s="187">
        <f t="shared" ref="F27:F33" si="10">$D$10</f>
        <v>0</v>
      </c>
      <c r="G27" s="23"/>
      <c r="H27" s="82">
        <v>0</v>
      </c>
      <c r="I27" s="83">
        <v>0</v>
      </c>
      <c r="J27" s="84" t="s">
        <v>37</v>
      </c>
      <c r="K27" s="84" t="s">
        <v>37</v>
      </c>
      <c r="L27" s="85"/>
      <c r="M27" s="80">
        <v>555</v>
      </c>
      <c r="N27" s="23"/>
      <c r="O27" s="244">
        <v>0</v>
      </c>
      <c r="P27" s="89">
        <v>0</v>
      </c>
      <c r="Q27" s="246">
        <f>O27*(M27/1000)</f>
        <v>0</v>
      </c>
      <c r="R27" s="23"/>
      <c r="S27" s="244">
        <v>0</v>
      </c>
      <c r="T27" s="238">
        <f>S27*(M27/1000)</f>
        <v>0</v>
      </c>
      <c r="U27" s="89">
        <v>0</v>
      </c>
      <c r="V27" s="90">
        <v>1</v>
      </c>
      <c r="W27" s="206">
        <f>IF(D27&gt;0,1,0)+V27</f>
        <v>1</v>
      </c>
      <c r="X27" s="18"/>
      <c r="Y27" s="55"/>
      <c r="Z27" s="296" t="s">
        <v>62</v>
      </c>
      <c r="AA27" s="297">
        <f t="shared" ref="AA27:AA29" si="11">$O27*$D27</f>
        <v>0</v>
      </c>
      <c r="AB27" s="307">
        <f>$AA27*$M27/1000</f>
        <v>0</v>
      </c>
      <c r="AC27" s="307">
        <f t="shared" ref="AC27:AC29" si="12">$P27*$D27</f>
        <v>0</v>
      </c>
      <c r="AD27" s="307">
        <f t="shared" ref="AD27:AD33" si="13">VLOOKUP($W27,$C$37:$P$43,$P$35,FALSE)*$D27</f>
        <v>0</v>
      </c>
      <c r="AE27" s="308">
        <f>SUM(AB27:AD27)</f>
        <v>0</v>
      </c>
      <c r="AF27" s="280"/>
      <c r="AG27" s="297">
        <f>$S27*$D27*($D$8/10000)</f>
        <v>0</v>
      </c>
      <c r="AH27" s="307">
        <f t="shared" ref="AH27:AH30" si="14">(D27*T27)*($D$8/10000)</f>
        <v>0</v>
      </c>
      <c r="AI27" s="307">
        <f>($D27*$U27)*$D$8/10000</f>
        <v>0</v>
      </c>
      <c r="AJ27" s="307">
        <f t="shared" ref="AJ27:AJ33" si="15">VLOOKUP($W27,$C$37:$U$43,$U$35,FALSE)*($D$8/10000)*$D27</f>
        <v>0</v>
      </c>
      <c r="AK27" s="300">
        <f t="shared" ref="AK27:AK33" si="16">SUM(AH27:AJ27)</f>
        <v>0</v>
      </c>
      <c r="AL27" s="282">
        <f>AE27+AK27</f>
        <v>0</v>
      </c>
      <c r="AM27" s="57"/>
      <c r="AN27" s="27"/>
    </row>
    <row r="28" spans="2:40" ht="15" customHeight="1">
      <c r="B28" s="18"/>
      <c r="C28" s="81" t="s">
        <v>86</v>
      </c>
      <c r="D28" s="250">
        <f>IF($D$9="84 p. binnenwerk + 4 p. omslag",IF($D$15="Offline",38,0),0)</f>
        <v>0</v>
      </c>
      <c r="E28" s="210">
        <f t="shared" si="9"/>
        <v>0</v>
      </c>
      <c r="F28" s="187">
        <f t="shared" si="10"/>
        <v>0</v>
      </c>
      <c r="G28" s="23"/>
      <c r="H28" s="82">
        <v>0</v>
      </c>
      <c r="I28" s="83">
        <v>0</v>
      </c>
      <c r="J28" s="84" t="s">
        <v>37</v>
      </c>
      <c r="K28" s="84" t="s">
        <v>37</v>
      </c>
      <c r="L28" s="85"/>
      <c r="M28" s="80">
        <v>555</v>
      </c>
      <c r="N28" s="23"/>
      <c r="O28" s="244">
        <v>0</v>
      </c>
      <c r="P28" s="89">
        <v>0</v>
      </c>
      <c r="Q28" s="246">
        <f>O28*(M28/1000)</f>
        <v>0</v>
      </c>
      <c r="R28" s="23"/>
      <c r="S28" s="244">
        <v>0</v>
      </c>
      <c r="T28" s="238">
        <f>S28*(M28/1000)</f>
        <v>0</v>
      </c>
      <c r="U28" s="89">
        <v>0</v>
      </c>
      <c r="V28" s="90">
        <v>1</v>
      </c>
      <c r="W28" s="206">
        <f t="shared" ref="W28" si="17">IF(D28&gt;0,1,0)+V28</f>
        <v>1</v>
      </c>
      <c r="X28" s="18"/>
      <c r="Y28" s="55"/>
      <c r="Z28" s="296" t="s">
        <v>61</v>
      </c>
      <c r="AA28" s="297">
        <f t="shared" si="11"/>
        <v>0</v>
      </c>
      <c r="AB28" s="307">
        <f>$AA28*$M28/1000</f>
        <v>0</v>
      </c>
      <c r="AC28" s="307">
        <f t="shared" si="12"/>
        <v>0</v>
      </c>
      <c r="AD28" s="307">
        <f t="shared" si="13"/>
        <v>0</v>
      </c>
      <c r="AE28" s="308">
        <f t="shared" ref="AE28:AE33" si="18">SUM(AB28:AD28)</f>
        <v>0</v>
      </c>
      <c r="AF28" s="280"/>
      <c r="AG28" s="297">
        <f>$S28*$D28*($D$8/10000)</f>
        <v>0</v>
      </c>
      <c r="AH28" s="307">
        <f t="shared" si="14"/>
        <v>0</v>
      </c>
      <c r="AI28" s="307">
        <f>($D28*$U28)*$D$8/10000</f>
        <v>0</v>
      </c>
      <c r="AJ28" s="307">
        <f t="shared" si="15"/>
        <v>0</v>
      </c>
      <c r="AK28" s="300">
        <f t="shared" si="16"/>
        <v>0</v>
      </c>
      <c r="AL28" s="282">
        <f>AE28+AK28</f>
        <v>0</v>
      </c>
      <c r="AM28" s="57"/>
      <c r="AN28" s="27"/>
    </row>
    <row r="29" spans="2:40" ht="15" customHeight="1">
      <c r="B29" s="18"/>
      <c r="C29" s="81" t="s">
        <v>88</v>
      </c>
      <c r="D29" s="250">
        <f>IF($D$9="84 p. selfcovered",IF($D$15="Offline",38,10),0)</f>
        <v>0</v>
      </c>
      <c r="E29" s="210">
        <f t="shared" si="9"/>
        <v>0</v>
      </c>
      <c r="F29" s="187">
        <f t="shared" si="10"/>
        <v>0</v>
      </c>
      <c r="G29" s="23"/>
      <c r="H29" s="82">
        <v>0</v>
      </c>
      <c r="I29" s="83">
        <v>0</v>
      </c>
      <c r="J29" s="84" t="s">
        <v>37</v>
      </c>
      <c r="K29" s="84" t="s">
        <v>37</v>
      </c>
      <c r="L29" s="85"/>
      <c r="M29" s="80">
        <v>555</v>
      </c>
      <c r="N29" s="23"/>
      <c r="O29" s="244">
        <v>0</v>
      </c>
      <c r="P29" s="89">
        <v>0</v>
      </c>
      <c r="Q29" s="246">
        <f>O29*(M29/1000)</f>
        <v>0</v>
      </c>
      <c r="R29" s="23"/>
      <c r="S29" s="244">
        <v>0</v>
      </c>
      <c r="T29" s="238">
        <f>S29*(M29/1000)</f>
        <v>0</v>
      </c>
      <c r="U29" s="89">
        <v>0</v>
      </c>
      <c r="V29" s="90">
        <v>1</v>
      </c>
      <c r="W29" s="393">
        <f>IF(D29&gt;0,0,0)+V29</f>
        <v>1</v>
      </c>
      <c r="X29" s="18"/>
      <c r="Y29" s="55"/>
      <c r="Z29" s="296" t="s">
        <v>60</v>
      </c>
      <c r="AA29" s="297">
        <f t="shared" si="11"/>
        <v>0</v>
      </c>
      <c r="AB29" s="307">
        <f>$AA29*$M29/1000</f>
        <v>0</v>
      </c>
      <c r="AC29" s="307">
        <f t="shared" si="12"/>
        <v>0</v>
      </c>
      <c r="AD29" s="307">
        <f t="shared" si="13"/>
        <v>0</v>
      </c>
      <c r="AE29" s="308">
        <f t="shared" ref="AE29" si="19">SUM(AB29:AD29)</f>
        <v>0</v>
      </c>
      <c r="AF29" s="280"/>
      <c r="AG29" s="297">
        <f>$S29*$D29*($D$8/10000)</f>
        <v>0</v>
      </c>
      <c r="AH29" s="307">
        <f t="shared" si="14"/>
        <v>0</v>
      </c>
      <c r="AI29" s="307">
        <f>($D29*$U29)*$D$8/10000</f>
        <v>0</v>
      </c>
      <c r="AJ29" s="307">
        <f t="shared" si="15"/>
        <v>0</v>
      </c>
      <c r="AK29" s="300">
        <f t="shared" ref="AK29" si="20">SUM(AH29:AJ29)</f>
        <v>0</v>
      </c>
      <c r="AL29" s="282">
        <f t="shared" ref="AL29:AL33" si="21">AE29+AK29</f>
        <v>0</v>
      </c>
      <c r="AM29" s="57"/>
      <c r="AN29" s="27"/>
    </row>
    <row r="30" spans="2:40" s="87" customFormat="1" ht="15" customHeight="1">
      <c r="B30" s="18"/>
      <c r="C30" s="108" t="s">
        <v>63</v>
      </c>
      <c r="D30" s="250">
        <f>IF($D$9="88 p. selfcovered",IF($D$15="Offline",38,10),0)</f>
        <v>0</v>
      </c>
      <c r="E30" s="210">
        <f t="shared" si="9"/>
        <v>0</v>
      </c>
      <c r="F30" s="187">
        <f t="shared" si="10"/>
        <v>0</v>
      </c>
      <c r="G30" s="23"/>
      <c r="H30" s="82">
        <v>0</v>
      </c>
      <c r="I30" s="83">
        <v>0</v>
      </c>
      <c r="J30" s="86" t="s">
        <v>37</v>
      </c>
      <c r="K30" s="86" t="s">
        <v>37</v>
      </c>
      <c r="L30" s="85"/>
      <c r="M30" s="80">
        <v>555</v>
      </c>
      <c r="N30" s="23"/>
      <c r="O30" s="244">
        <v>0</v>
      </c>
      <c r="P30" s="89">
        <v>0</v>
      </c>
      <c r="Q30" s="246">
        <f>O30*M30/1000</f>
        <v>0</v>
      </c>
      <c r="R30" s="23"/>
      <c r="S30" s="244">
        <v>0</v>
      </c>
      <c r="T30" s="238">
        <f t="shared" ref="T30:T33" si="22">S30*M30/1000</f>
        <v>0</v>
      </c>
      <c r="U30" s="89">
        <v>0</v>
      </c>
      <c r="V30" s="90">
        <v>1</v>
      </c>
      <c r="W30" s="206">
        <f t="shared" ref="W30:W33" si="23">IF(D30&gt;0,0,0)+V30</f>
        <v>1</v>
      </c>
      <c r="X30" s="18"/>
      <c r="Y30" s="55"/>
      <c r="Z30" s="309" t="s">
        <v>63</v>
      </c>
      <c r="AA30" s="297">
        <f t="shared" ref="AA30:AA33" si="24">$O30*$D30</f>
        <v>0</v>
      </c>
      <c r="AB30" s="307">
        <f t="shared" ref="AB30:AB33" si="25">$AA30*$M30/1000</f>
        <v>0</v>
      </c>
      <c r="AC30" s="307">
        <f t="shared" ref="AC30:AC33" si="26">$P30*$D30</f>
        <v>0</v>
      </c>
      <c r="AD30" s="307">
        <f t="shared" si="13"/>
        <v>0</v>
      </c>
      <c r="AE30" s="308">
        <f t="shared" si="18"/>
        <v>0</v>
      </c>
      <c r="AF30" s="280"/>
      <c r="AG30" s="297">
        <f t="shared" ref="AG30:AG33" si="27">$S30*$D30*($D$8/10000)</f>
        <v>0</v>
      </c>
      <c r="AH30" s="307">
        <f t="shared" si="14"/>
        <v>0</v>
      </c>
      <c r="AI30" s="307">
        <f t="shared" ref="AI30:AI33" si="28">($D30*$U30)*$D$8/10000</f>
        <v>0</v>
      </c>
      <c r="AJ30" s="307">
        <f t="shared" si="15"/>
        <v>0</v>
      </c>
      <c r="AK30" s="300">
        <f t="shared" si="16"/>
        <v>0</v>
      </c>
      <c r="AL30" s="282">
        <f t="shared" si="21"/>
        <v>0</v>
      </c>
      <c r="AM30" s="91"/>
      <c r="AN30" s="92"/>
    </row>
    <row r="31" spans="2:40" s="87" customFormat="1" ht="15" customHeight="1">
      <c r="B31" s="18"/>
      <c r="C31" s="88" t="s">
        <v>98</v>
      </c>
      <c r="D31" s="251">
        <f>IF(D27&gt;0,7,0)</f>
        <v>0</v>
      </c>
      <c r="E31" s="210">
        <f t="shared" ref="E31" si="29">IF(D31&gt;0,$D$10,0)</f>
        <v>0</v>
      </c>
      <c r="F31" s="187">
        <f t="shared" si="10"/>
        <v>0</v>
      </c>
      <c r="G31" s="23"/>
      <c r="H31" s="82">
        <v>0</v>
      </c>
      <c r="I31" s="83">
        <v>0</v>
      </c>
      <c r="J31" s="86" t="s">
        <v>37</v>
      </c>
      <c r="K31" s="86" t="s">
        <v>37</v>
      </c>
      <c r="L31" s="85"/>
      <c r="M31" s="80">
        <v>555</v>
      </c>
      <c r="N31" s="23"/>
      <c r="O31" s="244">
        <v>0</v>
      </c>
      <c r="P31" s="89">
        <v>0</v>
      </c>
      <c r="Q31" s="246">
        <f t="shared" ref="Q31" si="30">O31*M31/1000</f>
        <v>0</v>
      </c>
      <c r="R31" s="23"/>
      <c r="S31" s="244">
        <v>0</v>
      </c>
      <c r="T31" s="238">
        <f t="shared" ref="T31" si="31">S31*M31/1000</f>
        <v>0</v>
      </c>
      <c r="U31" s="89">
        <v>0</v>
      </c>
      <c r="V31" s="90">
        <v>1</v>
      </c>
      <c r="W31" s="206">
        <f t="shared" si="23"/>
        <v>1</v>
      </c>
      <c r="X31" s="18"/>
      <c r="Y31" s="55"/>
      <c r="Z31" s="310" t="s">
        <v>98</v>
      </c>
      <c r="AA31" s="297">
        <f t="shared" si="24"/>
        <v>0</v>
      </c>
      <c r="AB31" s="307">
        <f t="shared" si="25"/>
        <v>0</v>
      </c>
      <c r="AC31" s="307">
        <f t="shared" si="26"/>
        <v>0</v>
      </c>
      <c r="AD31" s="307">
        <f t="shared" si="13"/>
        <v>0</v>
      </c>
      <c r="AE31" s="308">
        <f t="shared" ref="AE31" si="32">SUM(AB31:AD31)</f>
        <v>0</v>
      </c>
      <c r="AF31" s="280"/>
      <c r="AG31" s="297">
        <f t="shared" si="27"/>
        <v>0</v>
      </c>
      <c r="AH31" s="307">
        <f t="shared" ref="AH31" si="33">(D31*T31)*($D$8/10000)</f>
        <v>0</v>
      </c>
      <c r="AI31" s="307">
        <f t="shared" si="28"/>
        <v>0</v>
      </c>
      <c r="AJ31" s="307">
        <f t="shared" si="15"/>
        <v>0</v>
      </c>
      <c r="AK31" s="300">
        <f t="shared" ref="AK31" si="34">SUM(AH31:AJ31)</f>
        <v>0</v>
      </c>
      <c r="AL31" s="282">
        <f>AE31+AK31</f>
        <v>0</v>
      </c>
      <c r="AM31" s="91"/>
      <c r="AN31" s="92"/>
    </row>
    <row r="32" spans="2:40" s="87" customFormat="1" ht="15" customHeight="1">
      <c r="B32" s="18"/>
      <c r="C32" s="88" t="s">
        <v>64</v>
      </c>
      <c r="D32" s="251">
        <f>IF(D28&gt;0,7,IF(D23&gt;0,7,IF(D29&gt;0,7,IF(D30&gt;0,7,0))))</f>
        <v>0</v>
      </c>
      <c r="E32" s="210">
        <f t="shared" si="9"/>
        <v>0</v>
      </c>
      <c r="F32" s="187">
        <f t="shared" si="10"/>
        <v>0</v>
      </c>
      <c r="G32" s="23"/>
      <c r="H32" s="82">
        <v>0</v>
      </c>
      <c r="I32" s="83">
        <v>0</v>
      </c>
      <c r="J32" s="86" t="s">
        <v>37</v>
      </c>
      <c r="K32" s="86" t="s">
        <v>37</v>
      </c>
      <c r="L32" s="85"/>
      <c r="M32" s="80">
        <v>555</v>
      </c>
      <c r="N32" s="23"/>
      <c r="O32" s="244">
        <v>0</v>
      </c>
      <c r="P32" s="89">
        <v>0</v>
      </c>
      <c r="Q32" s="246">
        <f t="shared" ref="Q32:Q33" si="35">O32*M32/1000</f>
        <v>0</v>
      </c>
      <c r="R32" s="23"/>
      <c r="S32" s="244">
        <v>0</v>
      </c>
      <c r="T32" s="238">
        <f t="shared" si="22"/>
        <v>0</v>
      </c>
      <c r="U32" s="89">
        <v>0</v>
      </c>
      <c r="V32" s="90">
        <v>1</v>
      </c>
      <c r="W32" s="206">
        <f t="shared" si="23"/>
        <v>1</v>
      </c>
      <c r="X32" s="18"/>
      <c r="Y32" s="55"/>
      <c r="Z32" s="310" t="s">
        <v>64</v>
      </c>
      <c r="AA32" s="297">
        <f t="shared" si="24"/>
        <v>0</v>
      </c>
      <c r="AB32" s="307">
        <f t="shared" si="25"/>
        <v>0</v>
      </c>
      <c r="AC32" s="307">
        <f t="shared" si="26"/>
        <v>0</v>
      </c>
      <c r="AD32" s="307">
        <f t="shared" si="13"/>
        <v>0</v>
      </c>
      <c r="AE32" s="308">
        <f t="shared" si="18"/>
        <v>0</v>
      </c>
      <c r="AF32" s="280"/>
      <c r="AG32" s="297">
        <f t="shared" si="27"/>
        <v>0</v>
      </c>
      <c r="AH32" s="307">
        <f t="shared" ref="AH32:AH33" si="36">(D32*T32)*($D$8/10000)</f>
        <v>0</v>
      </c>
      <c r="AI32" s="307">
        <f t="shared" si="28"/>
        <v>0</v>
      </c>
      <c r="AJ32" s="307">
        <f t="shared" si="15"/>
        <v>0</v>
      </c>
      <c r="AK32" s="300">
        <f t="shared" si="16"/>
        <v>0</v>
      </c>
      <c r="AL32" s="282">
        <f>AE32+AK32</f>
        <v>0</v>
      </c>
      <c r="AM32" s="91"/>
      <c r="AN32" s="92"/>
    </row>
    <row r="33" spans="2:40" s="87" customFormat="1" ht="15" customHeight="1" thickBot="1">
      <c r="B33" s="18"/>
      <c r="C33" s="93" t="s">
        <v>65</v>
      </c>
      <c r="D33" s="252">
        <v>0</v>
      </c>
      <c r="E33" s="210">
        <f t="shared" si="9"/>
        <v>0</v>
      </c>
      <c r="F33" s="187">
        <f t="shared" si="10"/>
        <v>0</v>
      </c>
      <c r="G33" s="23"/>
      <c r="H33" s="94">
        <v>0</v>
      </c>
      <c r="I33" s="95">
        <v>0</v>
      </c>
      <c r="J33" s="96" t="s">
        <v>37</v>
      </c>
      <c r="K33" s="96" t="s">
        <v>37</v>
      </c>
      <c r="L33" s="211"/>
      <c r="M33" s="97">
        <v>555</v>
      </c>
      <c r="N33" s="23"/>
      <c r="O33" s="245">
        <v>0</v>
      </c>
      <c r="P33" s="98">
        <v>0</v>
      </c>
      <c r="Q33" s="247">
        <f t="shared" si="35"/>
        <v>0</v>
      </c>
      <c r="R33" s="23"/>
      <c r="S33" s="245">
        <v>0</v>
      </c>
      <c r="T33" s="243">
        <f t="shared" si="22"/>
        <v>0</v>
      </c>
      <c r="U33" s="98">
        <v>0</v>
      </c>
      <c r="V33" s="99">
        <v>1</v>
      </c>
      <c r="W33" s="206">
        <f t="shared" si="23"/>
        <v>1</v>
      </c>
      <c r="X33" s="18"/>
      <c r="Y33" s="55"/>
      <c r="Z33" s="311" t="s">
        <v>65</v>
      </c>
      <c r="AA33" s="277">
        <f t="shared" si="24"/>
        <v>0</v>
      </c>
      <c r="AB33" s="278">
        <f t="shared" si="25"/>
        <v>0</v>
      </c>
      <c r="AC33" s="278">
        <f t="shared" si="26"/>
        <v>0</v>
      </c>
      <c r="AD33" s="278">
        <f t="shared" si="13"/>
        <v>0</v>
      </c>
      <c r="AE33" s="279">
        <f t="shared" si="18"/>
        <v>0</v>
      </c>
      <c r="AF33" s="280"/>
      <c r="AG33" s="277">
        <f t="shared" si="27"/>
        <v>0</v>
      </c>
      <c r="AH33" s="278">
        <f t="shared" si="36"/>
        <v>0</v>
      </c>
      <c r="AI33" s="278">
        <f t="shared" si="28"/>
        <v>0</v>
      </c>
      <c r="AJ33" s="278">
        <f t="shared" si="15"/>
        <v>0</v>
      </c>
      <c r="AK33" s="281">
        <f t="shared" si="16"/>
        <v>0</v>
      </c>
      <c r="AL33" s="282">
        <f t="shared" si="21"/>
        <v>0</v>
      </c>
      <c r="AM33" s="91"/>
      <c r="AN33" s="92"/>
    </row>
    <row r="34" spans="2:40" ht="15.6" customHeight="1" thickBot="1">
      <c r="B34" s="18"/>
      <c r="C34" s="110"/>
      <c r="D34" s="25"/>
      <c r="E34" s="23"/>
      <c r="F34" s="23"/>
      <c r="G34" s="23"/>
      <c r="H34" s="25"/>
      <c r="I34" s="25"/>
      <c r="J34" s="25"/>
      <c r="K34" s="25"/>
      <c r="L34" s="25"/>
      <c r="M34" s="30"/>
      <c r="N34" s="23"/>
      <c r="O34" s="104"/>
      <c r="P34" s="104"/>
      <c r="Q34" s="104"/>
      <c r="R34" s="23"/>
      <c r="S34" s="103"/>
      <c r="T34" s="104"/>
      <c r="U34" s="104"/>
      <c r="V34" s="111"/>
      <c r="W34" s="22"/>
      <c r="X34" s="18"/>
      <c r="Y34" s="55"/>
      <c r="Z34" s="254"/>
      <c r="AA34" s="312"/>
      <c r="AB34" s="298"/>
      <c r="AC34" s="298"/>
      <c r="AD34" s="298"/>
      <c r="AE34" s="299"/>
      <c r="AF34" s="313"/>
      <c r="AG34" s="312"/>
      <c r="AH34" s="298"/>
      <c r="AI34" s="298"/>
      <c r="AJ34" s="298"/>
      <c r="AK34" s="300"/>
      <c r="AL34" s="282"/>
      <c r="AM34" s="57"/>
      <c r="AN34" s="27"/>
    </row>
    <row r="35" spans="2:40" ht="20.45" customHeight="1" thickBot="1">
      <c r="B35" s="18"/>
      <c r="C35" s="398" t="s">
        <v>52</v>
      </c>
      <c r="D35" s="400"/>
      <c r="E35" s="400"/>
      <c r="F35" s="400"/>
      <c r="G35" s="400"/>
      <c r="H35" s="400"/>
      <c r="I35" s="400"/>
      <c r="J35" s="113"/>
      <c r="K35" s="113"/>
      <c r="L35" s="113"/>
      <c r="M35" s="113"/>
      <c r="N35" s="113"/>
      <c r="O35" s="112"/>
      <c r="P35" s="114">
        <v>14</v>
      </c>
      <c r="Q35" s="115"/>
      <c r="R35" s="113"/>
      <c r="S35" s="112"/>
      <c r="T35" s="113"/>
      <c r="U35" s="114">
        <v>19</v>
      </c>
      <c r="V35" s="115"/>
      <c r="W35" s="22"/>
      <c r="X35" s="18"/>
      <c r="Y35" s="55"/>
      <c r="Z35" s="314" t="str">
        <f>C45</f>
        <v>Extra bewerkingen (Pluspropositie):</v>
      </c>
      <c r="AA35" s="315"/>
      <c r="AB35" s="316"/>
      <c r="AC35" s="316"/>
      <c r="AD35" s="316"/>
      <c r="AE35" s="317"/>
      <c r="AF35" s="318"/>
      <c r="AG35" s="319"/>
      <c r="AH35" s="316"/>
      <c r="AI35" s="316"/>
      <c r="AJ35" s="316"/>
      <c r="AK35" s="320"/>
      <c r="AL35" s="321"/>
      <c r="AM35" s="57"/>
      <c r="AN35" s="27"/>
    </row>
    <row r="36" spans="2:40" ht="32.450000000000003" customHeight="1">
      <c r="B36" s="18"/>
      <c r="C36" s="204" t="s">
        <v>40</v>
      </c>
      <c r="D36" s="30"/>
      <c r="E36" s="23"/>
      <c r="F36" s="23"/>
      <c r="G36" s="23"/>
      <c r="H36" s="24"/>
      <c r="I36" s="24"/>
      <c r="J36" s="30"/>
      <c r="K36" s="30"/>
      <c r="L36" s="30"/>
      <c r="M36" s="30"/>
      <c r="N36" s="23"/>
      <c r="O36" s="401" t="s">
        <v>41</v>
      </c>
      <c r="P36" s="402"/>
      <c r="Q36" s="403"/>
      <c r="R36" s="104"/>
      <c r="S36" s="116"/>
      <c r="T36" s="13"/>
      <c r="U36" s="176" t="s">
        <v>42</v>
      </c>
      <c r="V36" s="117"/>
      <c r="W36" s="22"/>
      <c r="X36" s="18"/>
      <c r="Y36" s="55"/>
      <c r="Z36" s="322"/>
      <c r="AA36" s="323"/>
      <c r="AB36" s="324"/>
      <c r="AC36" s="324"/>
      <c r="AD36" s="324"/>
      <c r="AE36" s="325"/>
      <c r="AF36" s="326"/>
      <c r="AG36" s="327"/>
      <c r="AH36" s="324"/>
      <c r="AI36" s="324"/>
      <c r="AJ36" s="324"/>
      <c r="AK36" s="325"/>
      <c r="AL36" s="282"/>
      <c r="AM36" s="57"/>
      <c r="AN36" s="27"/>
    </row>
    <row r="37" spans="2:40" ht="15">
      <c r="B37" s="18"/>
      <c r="C37" s="118">
        <v>1</v>
      </c>
      <c r="D37" s="25"/>
      <c r="E37" s="23"/>
      <c r="F37" s="23"/>
      <c r="G37" s="23"/>
      <c r="H37" s="25"/>
      <c r="I37" s="25"/>
      <c r="J37" s="25"/>
      <c r="K37" s="25"/>
      <c r="L37" s="25"/>
      <c r="M37" s="25"/>
      <c r="N37" s="25"/>
      <c r="O37" s="103"/>
      <c r="P37" s="232">
        <v>0</v>
      </c>
      <c r="Q37" s="106"/>
      <c r="R37" s="104"/>
      <c r="S37" s="103"/>
      <c r="T37" s="104"/>
      <c r="U37" s="232">
        <v>0</v>
      </c>
      <c r="V37" s="106"/>
      <c r="W37" s="22"/>
      <c r="X37" s="18"/>
      <c r="Y37" s="55"/>
      <c r="Z37" s="328" t="str">
        <f>C47</f>
        <v>Meehechten extra katern / insert / outsert</v>
      </c>
      <c r="AA37" s="323"/>
      <c r="AB37" s="324"/>
      <c r="AC37" s="329"/>
      <c r="AD37" s="329">
        <f>D47*P47</f>
        <v>0</v>
      </c>
      <c r="AE37" s="348">
        <f>AD37</f>
        <v>0</v>
      </c>
      <c r="AF37" s="349"/>
      <c r="AG37" s="350"/>
      <c r="AH37" s="351"/>
      <c r="AI37" s="352"/>
      <c r="AJ37" s="352">
        <f>(E47/10000)*U47*D47</f>
        <v>0</v>
      </c>
      <c r="AK37" s="353">
        <f>AJ37</f>
        <v>0</v>
      </c>
      <c r="AL37" s="282">
        <f>AE37+AK37</f>
        <v>0</v>
      </c>
      <c r="AM37" s="57"/>
      <c r="AN37" s="27"/>
    </row>
    <row r="38" spans="2:40" ht="15">
      <c r="B38" s="18"/>
      <c r="C38" s="119">
        <v>2</v>
      </c>
      <c r="D38" s="25"/>
      <c r="E38" s="23"/>
      <c r="F38" s="23"/>
      <c r="G38" s="23"/>
      <c r="H38" s="25"/>
      <c r="I38" s="25"/>
      <c r="J38" s="25"/>
      <c r="K38" s="25"/>
      <c r="L38" s="25"/>
      <c r="M38" s="30"/>
      <c r="N38" s="23"/>
      <c r="O38" s="103"/>
      <c r="P38" s="232">
        <v>0</v>
      </c>
      <c r="Q38" s="106"/>
      <c r="R38" s="104"/>
      <c r="S38" s="103"/>
      <c r="T38" s="104"/>
      <c r="U38" s="232">
        <v>0</v>
      </c>
      <c r="V38" s="106"/>
      <c r="W38" s="22"/>
      <c r="X38" s="18"/>
      <c r="Y38" s="55"/>
      <c r="Z38" s="330" t="str">
        <f>C48</f>
        <v>Meehechten via plano oplegstation (outsert)</v>
      </c>
      <c r="AA38" s="331"/>
      <c r="AB38" s="332"/>
      <c r="AC38" s="333"/>
      <c r="AD38" s="333">
        <f>$D48*$P48</f>
        <v>0</v>
      </c>
      <c r="AE38" s="354">
        <f>AD38</f>
        <v>0</v>
      </c>
      <c r="AF38" s="355"/>
      <c r="AG38" s="356"/>
      <c r="AH38" s="357"/>
      <c r="AI38" s="358"/>
      <c r="AJ38" s="352">
        <f>(E48/10000)*U48*D48</f>
        <v>0</v>
      </c>
      <c r="AK38" s="359">
        <f>AJ38</f>
        <v>0</v>
      </c>
      <c r="AL38" s="282">
        <f>AE38+AK38</f>
        <v>0</v>
      </c>
      <c r="AM38" s="57"/>
      <c r="AN38" s="27"/>
    </row>
    <row r="39" spans="2:40" ht="15">
      <c r="B39" s="18"/>
      <c r="C39" s="118">
        <v>3</v>
      </c>
      <c r="D39" s="25"/>
      <c r="E39" s="23"/>
      <c r="F39" s="23"/>
      <c r="G39" s="23"/>
      <c r="H39" s="25"/>
      <c r="I39" s="25"/>
      <c r="J39" s="25"/>
      <c r="K39" s="25"/>
      <c r="L39" s="25"/>
      <c r="M39" s="30"/>
      <c r="N39" s="23"/>
      <c r="O39" s="103"/>
      <c r="P39" s="232">
        <v>0</v>
      </c>
      <c r="Q39" s="106"/>
      <c r="R39" s="104"/>
      <c r="S39" s="103"/>
      <c r="T39" s="104"/>
      <c r="U39" s="232">
        <v>0</v>
      </c>
      <c r="V39" s="106"/>
      <c r="W39" s="22"/>
      <c r="X39" s="18"/>
      <c r="Y39" s="55"/>
      <c r="Z39" s="328" t="str">
        <f>C49</f>
        <v>Plakkaart (op katernscheiding)</v>
      </c>
      <c r="AA39" s="331"/>
      <c r="AB39" s="332"/>
      <c r="AC39" s="333"/>
      <c r="AD39" s="333">
        <f>$D49*$P49</f>
        <v>0</v>
      </c>
      <c r="AE39" s="354">
        <f>AD39</f>
        <v>0</v>
      </c>
      <c r="AF39" s="355"/>
      <c r="AG39" s="356"/>
      <c r="AH39" s="357"/>
      <c r="AI39" s="358"/>
      <c r="AJ39" s="352">
        <f>(E49/10000)*U49*D49</f>
        <v>0</v>
      </c>
      <c r="AK39" s="359">
        <f>AJ39</f>
        <v>0</v>
      </c>
      <c r="AL39" s="282">
        <f>AE39+AK39</f>
        <v>0</v>
      </c>
      <c r="AM39" s="57"/>
      <c r="AN39" s="27"/>
    </row>
    <row r="40" spans="2:40" ht="15">
      <c r="B40" s="18"/>
      <c r="C40" s="119">
        <v>4</v>
      </c>
      <c r="D40" s="25"/>
      <c r="E40" s="23"/>
      <c r="F40" s="23"/>
      <c r="G40" s="23"/>
      <c r="H40" s="25"/>
      <c r="I40" s="25"/>
      <c r="J40" s="25"/>
      <c r="K40" s="25"/>
      <c r="L40" s="25"/>
      <c r="M40" s="30"/>
      <c r="N40" s="23"/>
      <c r="O40" s="103"/>
      <c r="P40" s="232">
        <v>0</v>
      </c>
      <c r="Q40" s="106"/>
      <c r="R40" s="104"/>
      <c r="S40" s="103"/>
      <c r="T40" s="104"/>
      <c r="U40" s="232">
        <v>0</v>
      </c>
      <c r="V40" s="106"/>
      <c r="W40" s="22"/>
      <c r="X40" s="18"/>
      <c r="Y40" s="55"/>
      <c r="Z40" s="330" t="str">
        <f>C50</f>
        <v xml:space="preserve">Insteekkaart, kaart los insteken tijdens hechten (willekeurig) </v>
      </c>
      <c r="AA40" s="334"/>
      <c r="AB40" s="332"/>
      <c r="AC40" s="333"/>
      <c r="AD40" s="333">
        <f>$D50*$P50</f>
        <v>0</v>
      </c>
      <c r="AE40" s="354">
        <f>AD40</f>
        <v>0</v>
      </c>
      <c r="AF40" s="355"/>
      <c r="AG40" s="356"/>
      <c r="AH40" s="357"/>
      <c r="AI40" s="358"/>
      <c r="AJ40" s="352">
        <f>(E50/10000)*U50*D50</f>
        <v>0</v>
      </c>
      <c r="AK40" s="359">
        <f>AJ40</f>
        <v>0</v>
      </c>
      <c r="AL40" s="282">
        <f>AE40+AK40</f>
        <v>0</v>
      </c>
      <c r="AM40" s="57"/>
      <c r="AN40" s="27"/>
    </row>
    <row r="41" spans="2:40" ht="15.75" thickBot="1">
      <c r="B41" s="18"/>
      <c r="C41" s="118">
        <v>5</v>
      </c>
      <c r="D41" s="25"/>
      <c r="E41" s="23"/>
      <c r="F41" s="23"/>
      <c r="G41" s="23"/>
      <c r="H41" s="25"/>
      <c r="I41" s="25"/>
      <c r="J41" s="25"/>
      <c r="K41" s="25"/>
      <c r="L41" s="25"/>
      <c r="M41" s="30"/>
      <c r="N41" s="23"/>
      <c r="O41" s="103"/>
      <c r="P41" s="232">
        <v>0</v>
      </c>
      <c r="Q41" s="106"/>
      <c r="R41" s="104"/>
      <c r="S41" s="103"/>
      <c r="T41" s="104"/>
      <c r="U41" s="232">
        <v>0</v>
      </c>
      <c r="V41" s="106"/>
      <c r="W41" s="22"/>
      <c r="X41" s="18"/>
      <c r="Y41" s="55"/>
      <c r="Z41" s="335"/>
      <c r="AA41" s="336"/>
      <c r="AB41" s="337"/>
      <c r="AC41" s="337"/>
      <c r="AD41" s="360"/>
      <c r="AE41" s="361"/>
      <c r="AF41" s="362"/>
      <c r="AG41" s="363"/>
      <c r="AH41" s="364"/>
      <c r="AI41" s="364"/>
      <c r="AJ41" s="364"/>
      <c r="AK41" s="361"/>
      <c r="AL41" s="282"/>
      <c r="AM41" s="57"/>
      <c r="AN41" s="27"/>
    </row>
    <row r="42" spans="2:40" ht="20.45" customHeight="1">
      <c r="B42" s="18"/>
      <c r="C42" s="118">
        <v>6</v>
      </c>
      <c r="D42" s="25"/>
      <c r="E42" s="23"/>
      <c r="F42" s="23"/>
      <c r="G42" s="23"/>
      <c r="H42" s="25"/>
      <c r="I42" s="25"/>
      <c r="J42" s="25"/>
      <c r="K42" s="25"/>
      <c r="L42" s="25"/>
      <c r="M42" s="30"/>
      <c r="N42" s="23"/>
      <c r="O42" s="103"/>
      <c r="P42" s="232">
        <v>0</v>
      </c>
      <c r="Q42" s="106"/>
      <c r="R42" s="104"/>
      <c r="S42" s="103"/>
      <c r="T42" s="104"/>
      <c r="U42" s="232">
        <v>0</v>
      </c>
      <c r="V42" s="106"/>
      <c r="W42" s="22"/>
      <c r="X42" s="18"/>
      <c r="Y42" s="55"/>
      <c r="Z42" s="314" t="s">
        <v>70</v>
      </c>
      <c r="AA42" s="338"/>
      <c r="AB42" s="339"/>
      <c r="AC42" s="339"/>
      <c r="AD42" s="365"/>
      <c r="AE42" s="366"/>
      <c r="AF42" s="362"/>
      <c r="AG42" s="367"/>
      <c r="AH42" s="368"/>
      <c r="AI42" s="368"/>
      <c r="AJ42" s="368"/>
      <c r="AK42" s="368"/>
      <c r="AL42" s="282"/>
      <c r="AM42" s="57"/>
      <c r="AN42" s="27"/>
    </row>
    <row r="43" spans="2:40" ht="15.75" thickBot="1">
      <c r="B43" s="18"/>
      <c r="C43" s="120">
        <v>7</v>
      </c>
      <c r="D43" s="121"/>
      <c r="E43" s="121"/>
      <c r="F43" s="121"/>
      <c r="G43" s="121"/>
      <c r="H43" s="121"/>
      <c r="I43" s="121"/>
      <c r="J43" s="121"/>
      <c r="K43" s="121"/>
      <c r="L43" s="121"/>
      <c r="M43" s="122"/>
      <c r="N43" s="121"/>
      <c r="O43" s="123"/>
      <c r="P43" s="233">
        <v>0</v>
      </c>
      <c r="Q43" s="124"/>
      <c r="R43" s="121"/>
      <c r="S43" s="123"/>
      <c r="T43" s="125"/>
      <c r="U43" s="234">
        <v>0</v>
      </c>
      <c r="V43" s="126"/>
      <c r="W43" s="22"/>
      <c r="X43" s="18"/>
      <c r="Y43" s="55"/>
      <c r="Z43" s="340" t="s">
        <v>71</v>
      </c>
      <c r="AA43" s="334"/>
      <c r="AB43" s="332"/>
      <c r="AC43" s="333"/>
      <c r="AD43" s="333">
        <f>$D52*$P52</f>
        <v>0</v>
      </c>
      <c r="AE43" s="354">
        <f>AD43</f>
        <v>0</v>
      </c>
      <c r="AF43" s="355"/>
      <c r="AG43" s="356"/>
      <c r="AH43" s="357"/>
      <c r="AI43" s="358"/>
      <c r="AJ43" s="369">
        <f>(E50/10000)*U52*D52</f>
        <v>0</v>
      </c>
      <c r="AK43" s="359">
        <f>AJ43</f>
        <v>0</v>
      </c>
      <c r="AL43" s="282">
        <f>AE43+AK43</f>
        <v>0</v>
      </c>
      <c r="AM43" s="57"/>
      <c r="AN43" s="27"/>
    </row>
    <row r="44" spans="2:40" ht="9.9499999999999993" customHeight="1" thickBot="1">
      <c r="B44" s="18"/>
      <c r="C44" s="127"/>
      <c r="D44" s="25"/>
      <c r="E44" s="23"/>
      <c r="F44" s="23"/>
      <c r="G44" s="23"/>
      <c r="H44" s="25"/>
      <c r="I44" s="25"/>
      <c r="J44" s="25"/>
      <c r="K44" s="25"/>
      <c r="L44" s="25"/>
      <c r="M44" s="30"/>
      <c r="N44" s="23"/>
      <c r="O44" s="103"/>
      <c r="P44" s="104"/>
      <c r="Q44" s="106"/>
      <c r="R44" s="23"/>
      <c r="S44" s="103"/>
      <c r="T44" s="104"/>
      <c r="U44" s="104"/>
      <c r="V44" s="105"/>
      <c r="W44" s="22"/>
      <c r="X44" s="18"/>
      <c r="Y44" s="55"/>
      <c r="Z44" s="335"/>
      <c r="AA44" s="336"/>
      <c r="AB44" s="337"/>
      <c r="AC44" s="337"/>
      <c r="AD44" s="360"/>
      <c r="AE44" s="361"/>
      <c r="AF44" s="362"/>
      <c r="AG44" s="363"/>
      <c r="AH44" s="360"/>
      <c r="AI44" s="360"/>
      <c r="AJ44" s="360"/>
      <c r="AK44" s="360"/>
      <c r="AL44" s="282"/>
      <c r="AM44" s="57"/>
      <c r="AN44" s="27"/>
    </row>
    <row r="45" spans="2:40" ht="35.450000000000003" customHeight="1">
      <c r="B45" s="18"/>
      <c r="C45" s="112" t="s">
        <v>44</v>
      </c>
      <c r="D45" s="172" t="s">
        <v>18</v>
      </c>
      <c r="E45" s="172" t="s">
        <v>121</v>
      </c>
      <c r="F45" s="172"/>
      <c r="G45" s="172"/>
      <c r="H45" s="172"/>
      <c r="I45" s="172"/>
      <c r="J45" s="172"/>
      <c r="K45" s="172"/>
      <c r="L45" s="172"/>
      <c r="M45" s="172"/>
      <c r="N45" s="172"/>
      <c r="O45" s="394" t="s">
        <v>89</v>
      </c>
      <c r="P45" s="394"/>
      <c r="Q45" s="395"/>
      <c r="R45" s="172"/>
      <c r="S45" s="173"/>
      <c r="T45" s="172"/>
      <c r="U45" s="174" t="s">
        <v>45</v>
      </c>
      <c r="V45" s="175"/>
      <c r="W45" s="22"/>
      <c r="X45" s="18"/>
      <c r="Y45" s="55"/>
      <c r="Z45" s="314" t="s">
        <v>72</v>
      </c>
      <c r="AA45" s="314"/>
      <c r="AB45" s="332"/>
      <c r="AC45" s="333"/>
      <c r="AD45" s="333"/>
      <c r="AE45" s="354"/>
      <c r="AF45" s="355"/>
      <c r="AG45" s="356"/>
      <c r="AH45" s="357"/>
      <c r="AI45" s="358"/>
      <c r="AJ45" s="369"/>
      <c r="AK45" s="359"/>
      <c r="AL45" s="282"/>
      <c r="AM45" s="57"/>
      <c r="AN45" s="27"/>
    </row>
    <row r="46" spans="2:40" ht="18" customHeight="1">
      <c r="B46" s="193"/>
      <c r="C46" s="188" t="s">
        <v>67</v>
      </c>
      <c r="D46" s="128">
        <f>D5</f>
        <v>45</v>
      </c>
      <c r="E46" s="195">
        <v>138000</v>
      </c>
      <c r="F46" s="203" t="s">
        <v>124</v>
      </c>
      <c r="G46" s="23"/>
      <c r="H46" s="25"/>
      <c r="I46" s="25"/>
      <c r="J46" s="25"/>
      <c r="K46" s="25"/>
      <c r="L46" s="25"/>
      <c r="M46" s="30"/>
      <c r="N46" s="25"/>
      <c r="O46" s="103"/>
      <c r="P46" s="207"/>
      <c r="Q46" s="106"/>
      <c r="R46" s="104"/>
      <c r="S46" s="103"/>
      <c r="T46" s="201"/>
      <c r="U46" s="207"/>
      <c r="V46" s="129"/>
      <c r="W46" s="22"/>
      <c r="X46" s="18"/>
      <c r="Y46" s="57"/>
      <c r="Z46" s="340" t="str">
        <f>C54</f>
        <v>Transportkosten (1 adres in Nederland)</v>
      </c>
      <c r="AA46" s="386"/>
      <c r="AB46" s="339"/>
      <c r="AC46" s="333"/>
      <c r="AD46" s="333">
        <f>$D54*$P54</f>
        <v>0</v>
      </c>
      <c r="AE46" s="387">
        <f>AD46</f>
        <v>0</v>
      </c>
      <c r="AF46" s="370"/>
      <c r="AG46" s="391"/>
      <c r="AH46" s="365"/>
      <c r="AI46" s="358"/>
      <c r="AJ46" s="352">
        <f>(E54/10000)*U54</f>
        <v>0</v>
      </c>
      <c r="AK46" s="359">
        <f>AJ46</f>
        <v>0</v>
      </c>
      <c r="AL46" s="392">
        <f>AE46+AK46</f>
        <v>0</v>
      </c>
      <c r="AM46" s="57"/>
      <c r="AN46" s="27"/>
    </row>
    <row r="47" spans="2:40" ht="16.5" customHeight="1" thickBot="1">
      <c r="B47" s="18"/>
      <c r="C47" s="188" t="s">
        <v>46</v>
      </c>
      <c r="D47" s="128">
        <v>13</v>
      </c>
      <c r="E47" s="195">
        <v>110000</v>
      </c>
      <c r="F47" s="23"/>
      <c r="G47" s="23"/>
      <c r="H47" s="25"/>
      <c r="I47" s="25"/>
      <c r="J47" s="25"/>
      <c r="K47" s="25"/>
      <c r="L47" s="25"/>
      <c r="M47" s="30"/>
      <c r="N47" s="25"/>
      <c r="O47" s="103"/>
      <c r="P47" s="235">
        <v>0</v>
      </c>
      <c r="Q47" s="106"/>
      <c r="R47" s="104"/>
      <c r="S47" s="103"/>
      <c r="T47" s="104"/>
      <c r="U47" s="235">
        <v>0</v>
      </c>
      <c r="V47" s="129"/>
      <c r="W47" s="22"/>
      <c r="X47" s="18"/>
      <c r="Y47" s="57"/>
      <c r="Z47" s="381" t="str">
        <f>C55</f>
        <v>Transportkosten t.b.v. losse verkoop (Gilze)</v>
      </c>
      <c r="AA47" s="382"/>
      <c r="AB47" s="383"/>
      <c r="AC47" s="384"/>
      <c r="AD47" s="384">
        <f>$D55*$P55</f>
        <v>0</v>
      </c>
      <c r="AE47" s="385">
        <f>AD47</f>
        <v>0</v>
      </c>
      <c r="AF47" s="370"/>
      <c r="AG47" s="388"/>
      <c r="AH47" s="389"/>
      <c r="AI47" s="371"/>
      <c r="AJ47" s="371">
        <f>(E55/10000)*U55</f>
        <v>0</v>
      </c>
      <c r="AK47" s="390">
        <f>AJ47</f>
        <v>0</v>
      </c>
      <c r="AL47" s="341">
        <f>AE47+AK47</f>
        <v>0</v>
      </c>
      <c r="AM47" s="57"/>
      <c r="AN47" s="27"/>
    </row>
    <row r="48" spans="2:40" ht="16.5" customHeight="1">
      <c r="B48" s="18"/>
      <c r="C48" s="130" t="s">
        <v>47</v>
      </c>
      <c r="D48" s="128">
        <v>0</v>
      </c>
      <c r="E48" s="195">
        <v>0</v>
      </c>
      <c r="F48" s="23"/>
      <c r="G48" s="23"/>
      <c r="H48" s="25"/>
      <c r="I48" s="25"/>
      <c r="J48" s="25"/>
      <c r="K48" s="25"/>
      <c r="L48" s="25"/>
      <c r="M48" s="30"/>
      <c r="N48" s="25"/>
      <c r="O48" s="103"/>
      <c r="P48" s="235">
        <v>0</v>
      </c>
      <c r="Q48" s="106"/>
      <c r="R48" s="104"/>
      <c r="S48" s="103"/>
      <c r="T48" s="104"/>
      <c r="U48" s="235">
        <v>0</v>
      </c>
      <c r="V48" s="129"/>
      <c r="W48" s="22"/>
      <c r="X48" s="18"/>
      <c r="Y48" s="57"/>
      <c r="Z48" s="378"/>
      <c r="AA48" s="378"/>
      <c r="AB48" s="378"/>
      <c r="AC48" s="378"/>
      <c r="AD48" s="378"/>
      <c r="AE48" s="378"/>
      <c r="AF48" s="378"/>
      <c r="AG48" s="378"/>
      <c r="AH48" s="378"/>
      <c r="AI48" s="378"/>
      <c r="AJ48" s="378"/>
      <c r="AK48" s="378"/>
      <c r="AL48" s="378"/>
      <c r="AM48" s="57"/>
      <c r="AN48" s="27"/>
    </row>
    <row r="49" spans="1:40" ht="16.5" customHeight="1">
      <c r="B49" s="18"/>
      <c r="C49" s="130" t="s">
        <v>48</v>
      </c>
      <c r="D49" s="128">
        <v>1</v>
      </c>
      <c r="E49" s="195">
        <f>E46</f>
        <v>138000</v>
      </c>
      <c r="F49" s="23"/>
      <c r="G49" s="23"/>
      <c r="H49" s="25"/>
      <c r="I49" s="25"/>
      <c r="J49" s="25"/>
      <c r="K49" s="25"/>
      <c r="L49" s="25"/>
      <c r="M49" s="30"/>
      <c r="N49" s="25"/>
      <c r="O49" s="103"/>
      <c r="P49" s="235">
        <v>0</v>
      </c>
      <c r="Q49" s="106"/>
      <c r="R49" s="104"/>
      <c r="S49" s="103"/>
      <c r="T49" s="104"/>
      <c r="U49" s="235">
        <v>0</v>
      </c>
      <c r="V49" s="129"/>
      <c r="W49" s="22"/>
      <c r="X49" s="18"/>
      <c r="Y49" s="57"/>
      <c r="Z49" s="378"/>
      <c r="AA49" s="378"/>
      <c r="AB49" s="378"/>
      <c r="AC49" s="378"/>
      <c r="AD49" s="378"/>
      <c r="AE49" s="378"/>
      <c r="AF49" s="378"/>
      <c r="AG49" s="378"/>
      <c r="AH49" s="378"/>
      <c r="AI49" s="378"/>
      <c r="AJ49" s="378"/>
      <c r="AK49" s="378"/>
      <c r="AL49" s="378"/>
      <c r="AM49" s="57"/>
      <c r="AN49" s="27"/>
    </row>
    <row r="50" spans="1:40" ht="16.5" customHeight="1" thickBot="1">
      <c r="B50" s="18"/>
      <c r="C50" s="130" t="s">
        <v>49</v>
      </c>
      <c r="D50" s="128">
        <v>45</v>
      </c>
      <c r="E50" s="195">
        <v>30500</v>
      </c>
      <c r="F50" s="347" t="s">
        <v>120</v>
      </c>
      <c r="G50" s="23"/>
      <c r="H50" s="25"/>
      <c r="I50" s="25"/>
      <c r="J50" s="25"/>
      <c r="K50" s="25"/>
      <c r="L50" s="25"/>
      <c r="M50" s="30"/>
      <c r="N50" s="25"/>
      <c r="O50" s="103"/>
      <c r="P50" s="235">
        <v>0</v>
      </c>
      <c r="Q50" s="106"/>
      <c r="R50" s="104"/>
      <c r="S50" s="103"/>
      <c r="T50" s="104"/>
      <c r="U50" s="235">
        <v>0</v>
      </c>
      <c r="V50" s="129"/>
      <c r="W50" s="22"/>
      <c r="X50" s="18"/>
      <c r="Y50" s="57"/>
      <c r="Z50" s="378"/>
      <c r="AA50" s="378"/>
      <c r="AB50" s="378"/>
      <c r="AC50" s="378"/>
      <c r="AD50" s="378"/>
      <c r="AE50" s="378"/>
      <c r="AF50" s="378"/>
      <c r="AG50" s="378"/>
      <c r="AH50" s="378"/>
      <c r="AI50" s="378"/>
      <c r="AJ50" s="378"/>
      <c r="AK50" s="378"/>
      <c r="AL50" s="378"/>
      <c r="AM50" s="57"/>
      <c r="AN50" s="27"/>
    </row>
    <row r="51" spans="1:40" ht="16.5" customHeight="1">
      <c r="B51" s="18"/>
      <c r="C51" s="112" t="s">
        <v>70</v>
      </c>
      <c r="D51" s="112"/>
      <c r="E51" s="112"/>
      <c r="F51" s="212"/>
      <c r="G51" s="212"/>
      <c r="H51" s="212"/>
      <c r="I51" s="212"/>
      <c r="J51" s="212"/>
      <c r="K51" s="212"/>
      <c r="L51" s="212"/>
      <c r="M51" s="212"/>
      <c r="N51" s="212"/>
      <c r="O51" s="212"/>
      <c r="P51" s="236"/>
      <c r="Q51" s="212"/>
      <c r="R51" s="212"/>
      <c r="S51" s="212"/>
      <c r="T51" s="212"/>
      <c r="U51" s="236"/>
      <c r="V51" s="213"/>
      <c r="W51" s="22"/>
      <c r="X51" s="18"/>
      <c r="Y51" s="57"/>
      <c r="Z51" s="378"/>
      <c r="AA51" s="378"/>
      <c r="AB51" s="378"/>
      <c r="AC51" s="378"/>
      <c r="AD51" s="378"/>
      <c r="AE51" s="378"/>
      <c r="AF51" s="378"/>
      <c r="AG51" s="378"/>
      <c r="AH51" s="378"/>
      <c r="AI51" s="378"/>
      <c r="AJ51" s="378"/>
      <c r="AK51" s="378"/>
      <c r="AL51" s="378"/>
      <c r="AM51" s="57"/>
      <c r="AN51" s="27"/>
    </row>
    <row r="52" spans="1:40" ht="16.5" customHeight="1" thickBot="1">
      <c r="B52" s="18"/>
      <c r="C52" s="196" t="s">
        <v>71</v>
      </c>
      <c r="D52" s="128">
        <v>45</v>
      </c>
      <c r="E52" s="195">
        <v>0</v>
      </c>
      <c r="F52" s="214"/>
      <c r="G52" s="214"/>
      <c r="H52" s="215"/>
      <c r="I52" s="215"/>
      <c r="J52" s="215"/>
      <c r="K52" s="215"/>
      <c r="L52" s="215"/>
      <c r="M52" s="216"/>
      <c r="N52" s="215"/>
      <c r="O52" s="217"/>
      <c r="P52" s="235">
        <v>0</v>
      </c>
      <c r="Q52" s="218"/>
      <c r="R52" s="219"/>
      <c r="S52" s="217"/>
      <c r="T52" s="219"/>
      <c r="U52" s="237">
        <v>0</v>
      </c>
      <c r="V52" s="218"/>
      <c r="W52" s="22"/>
      <c r="X52" s="18"/>
      <c r="Y52" s="57"/>
      <c r="Z52" s="379"/>
      <c r="AA52" s="326"/>
      <c r="AB52" s="377"/>
      <c r="AC52" s="377"/>
      <c r="AD52" s="377"/>
      <c r="AE52" s="377"/>
      <c r="AF52" s="326"/>
      <c r="AG52" s="326"/>
      <c r="AH52" s="377"/>
      <c r="AI52" s="377"/>
      <c r="AJ52" s="377"/>
      <c r="AK52" s="377"/>
      <c r="AL52" s="380"/>
      <c r="AM52" s="57"/>
      <c r="AN52" s="27"/>
    </row>
    <row r="53" spans="1:40" ht="16.5" customHeight="1">
      <c r="B53" s="18"/>
      <c r="C53" s="112" t="s">
        <v>72</v>
      </c>
      <c r="D53" s="112"/>
      <c r="E53" s="112"/>
      <c r="F53" s="212"/>
      <c r="G53" s="212"/>
      <c r="H53" s="212"/>
      <c r="I53" s="212"/>
      <c r="J53" s="212"/>
      <c r="K53" s="212"/>
      <c r="L53" s="212"/>
      <c r="M53" s="212"/>
      <c r="N53" s="212"/>
      <c r="O53" s="212"/>
      <c r="P53" s="236"/>
      <c r="Q53" s="212"/>
      <c r="R53" s="212"/>
      <c r="S53" s="212"/>
      <c r="T53" s="212"/>
      <c r="U53" s="236"/>
      <c r="V53" s="213"/>
      <c r="W53" s="22"/>
      <c r="X53" s="18"/>
      <c r="Y53" s="57"/>
      <c r="Z53" s="342" t="s">
        <v>43</v>
      </c>
      <c r="AA53" s="343" t="str">
        <f>SUM(AA20:AA46)&amp;" KG"</f>
        <v>0 KG</v>
      </c>
      <c r="AB53" s="344">
        <f>SUM(AB20:AB46)</f>
        <v>0</v>
      </c>
      <c r="AC53" s="344">
        <f>SUM(AC20:AC46)</f>
        <v>0</v>
      </c>
      <c r="AD53" s="344">
        <f>SUM(AD20:AD46)</f>
        <v>0</v>
      </c>
      <c r="AE53" s="344">
        <f>SUM(AB53:AD53)</f>
        <v>0</v>
      </c>
      <c r="AF53" s="345"/>
      <c r="AG53" s="346" t="str">
        <f>SUM(AG20:AG46)&amp;" KG"</f>
        <v>0 KG</v>
      </c>
      <c r="AH53" s="344">
        <f>SUM(AH20:AH46)</f>
        <v>0</v>
      </c>
      <c r="AI53" s="344">
        <f>SUM(AI20:AI46)</f>
        <v>0</v>
      </c>
      <c r="AJ53" s="344">
        <f>SUM(AJ20:AJ46)</f>
        <v>0</v>
      </c>
      <c r="AK53" s="344">
        <f>SUM(AH53:AJ53)</f>
        <v>0</v>
      </c>
      <c r="AL53" s="344">
        <f>SUM(AL20:AL51)</f>
        <v>0</v>
      </c>
      <c r="AM53" s="57"/>
      <c r="AN53" s="27"/>
    </row>
    <row r="54" spans="1:40" ht="16.5" customHeight="1">
      <c r="B54" s="18"/>
      <c r="C54" s="196" t="s">
        <v>50</v>
      </c>
      <c r="D54" s="128">
        <v>45</v>
      </c>
      <c r="E54" s="195">
        <v>0</v>
      </c>
      <c r="F54" s="214"/>
      <c r="G54" s="214"/>
      <c r="H54" s="215"/>
      <c r="I54" s="215"/>
      <c r="J54" s="215"/>
      <c r="K54" s="215"/>
      <c r="L54" s="215"/>
      <c r="M54" s="216"/>
      <c r="N54" s="376"/>
      <c r="O54" s="217"/>
      <c r="P54" s="235">
        <v>0</v>
      </c>
      <c r="Q54" s="218"/>
      <c r="R54" s="219"/>
      <c r="S54" s="217"/>
      <c r="T54" s="219"/>
      <c r="U54" s="235">
        <v>0</v>
      </c>
      <c r="V54" s="218"/>
      <c r="W54" s="22"/>
      <c r="X54" s="18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27"/>
    </row>
    <row r="55" spans="1:40" ht="16.5" customHeight="1" thickBot="1">
      <c r="B55" s="18"/>
      <c r="C55" s="373" t="s">
        <v>123</v>
      </c>
      <c r="D55" s="374">
        <v>45</v>
      </c>
      <c r="E55" s="375">
        <v>0</v>
      </c>
      <c r="F55" s="131"/>
      <c r="G55" s="131"/>
      <c r="H55" s="58"/>
      <c r="I55" s="58"/>
      <c r="J55" s="58"/>
      <c r="K55" s="58"/>
      <c r="L55" s="58"/>
      <c r="M55" s="132"/>
      <c r="N55" s="133"/>
      <c r="O55" s="134"/>
      <c r="P55" s="234">
        <v>0</v>
      </c>
      <c r="Q55" s="111"/>
      <c r="R55" s="31"/>
      <c r="S55" s="134"/>
      <c r="T55" s="59"/>
      <c r="U55" s="234">
        <v>0</v>
      </c>
      <c r="V55" s="111"/>
      <c r="W55" s="22"/>
      <c r="X55" s="18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7"/>
    </row>
    <row r="56" spans="1:40" ht="22.5" customHeight="1" thickBot="1">
      <c r="A56" s="1"/>
      <c r="B56" s="135"/>
      <c r="C56" s="192"/>
      <c r="D56" s="121" t="s">
        <v>2</v>
      </c>
      <c r="E56" s="131"/>
      <c r="F56" s="131"/>
      <c r="G56" s="131"/>
      <c r="H56" s="121" t="s">
        <v>2</v>
      </c>
      <c r="I56" s="121" t="s">
        <v>2</v>
      </c>
      <c r="J56" s="121"/>
      <c r="K56" s="121"/>
      <c r="L56" s="121"/>
      <c r="M56" s="122" t="s">
        <v>2</v>
      </c>
      <c r="N56" s="131"/>
      <c r="O56" s="125"/>
      <c r="P56" s="125"/>
      <c r="Q56" s="125"/>
      <c r="R56" s="131"/>
      <c r="S56" s="125"/>
      <c r="T56" s="125"/>
      <c r="U56" s="125"/>
      <c r="V56" s="125"/>
      <c r="W56" s="136"/>
      <c r="X56" s="135"/>
      <c r="Y56" s="131"/>
      <c r="Z56" s="131"/>
      <c r="AA56" s="137"/>
      <c r="AB56" s="137"/>
      <c r="AC56" s="138"/>
      <c r="AD56" s="138"/>
      <c r="AE56" s="137"/>
      <c r="AF56" s="139"/>
      <c r="AG56" s="137"/>
      <c r="AH56" s="137"/>
      <c r="AI56" s="137"/>
      <c r="AJ56" s="137"/>
      <c r="AK56" s="140"/>
      <c r="AL56" s="140"/>
      <c r="AM56" s="121"/>
      <c r="AN56" s="124"/>
    </row>
    <row r="57" spans="1:40" customFormat="1" ht="18" customHeight="1"/>
    <row r="58" spans="1:40" customFormat="1" ht="15"/>
    <row r="59" spans="1:40" customFormat="1" ht="15"/>
    <row r="60" spans="1:40" customFormat="1" ht="15"/>
    <row r="61" spans="1:40" customFormat="1" ht="15"/>
    <row r="62" spans="1:40" customFormat="1" ht="15"/>
    <row r="63" spans="1:40" customFormat="1" ht="15"/>
    <row r="64" spans="1:40" customFormat="1" ht="15"/>
    <row r="65" customFormat="1" ht="15"/>
    <row r="66" customFormat="1" ht="15"/>
    <row r="67" customFormat="1" ht="15"/>
    <row r="68" customFormat="1" ht="15"/>
    <row r="69" customFormat="1" ht="15"/>
    <row r="70" customFormat="1" ht="15"/>
    <row r="71" customFormat="1" ht="15"/>
    <row r="72" customFormat="1" ht="15"/>
    <row r="73" customFormat="1" ht="15"/>
    <row r="74" customFormat="1" ht="15"/>
    <row r="75" customFormat="1" ht="15" hidden="1"/>
    <row r="76" customFormat="1" ht="15" hidden="1"/>
    <row r="77" customFormat="1" ht="15"/>
    <row r="78" customFormat="1" ht="15"/>
    <row r="79" customFormat="1" ht="15"/>
    <row r="80" customFormat="1" ht="15"/>
    <row r="81" customFormat="1" ht="15"/>
    <row r="82" customFormat="1" ht="15"/>
    <row r="83" customFormat="1" ht="15"/>
    <row r="84" customFormat="1" ht="15"/>
    <row r="85" customFormat="1" ht="15"/>
    <row r="86" customFormat="1" ht="15"/>
    <row r="87" customFormat="1" ht="15"/>
    <row r="88" customFormat="1" ht="15"/>
    <row r="89" customFormat="1" ht="15"/>
    <row r="90" customFormat="1" ht="15"/>
    <row r="91" customFormat="1" ht="15"/>
    <row r="92" customFormat="1" ht="15"/>
    <row r="93" customFormat="1" ht="15"/>
    <row r="94" customFormat="1" ht="15"/>
    <row r="95" customFormat="1" ht="15"/>
    <row r="96" customFormat="1" ht="15"/>
    <row r="97" customFormat="1" ht="15"/>
    <row r="98" customFormat="1" ht="15"/>
    <row r="99" customFormat="1" ht="15"/>
    <row r="100" customFormat="1" ht="15"/>
    <row r="101" customFormat="1" ht="15"/>
    <row r="102" customFormat="1" ht="15"/>
  </sheetData>
  <sheetProtection algorithmName="SHA-512" hashValue="dWAYsBcgnoV+49Lpb67gIDyNo4FMMqJm8BERSQRySdvOORf/3t/QnfpG2NSOWY+memgANRvzdCll8Tv7iUpNzg==" saltValue="J+BNFuO6CmueKPKIQQVoMQ==" spinCount="100000" sheet="1" objects="1" scenarios="1"/>
  <mergeCells count="12">
    <mergeCell ref="E16:F16"/>
    <mergeCell ref="Z12:AK14"/>
    <mergeCell ref="H16:M16"/>
    <mergeCell ref="O16:Q16"/>
    <mergeCell ref="S16:V16"/>
    <mergeCell ref="AA16:AE16"/>
    <mergeCell ref="AG16:AK16"/>
    <mergeCell ref="O45:Q45"/>
    <mergeCell ref="C22:D22"/>
    <mergeCell ref="C26:D26"/>
    <mergeCell ref="C35:I35"/>
    <mergeCell ref="O36:Q36"/>
  </mergeCells>
  <pageMargins left="0.31496062992125984" right="0.31496062992125984" top="0.35433070866141736" bottom="0" header="0.31496062992125984" footer="0.31496062992125984"/>
  <pageSetup paperSize="8" scale="67" orientation="landscape" r:id="rId1"/>
  <headerFooter>
    <oddFooter>&amp;C&amp;"Muli,Standaard"&amp;A&amp;R&amp;"Muli,Standaard"Pagina &amp;P</oddFooter>
  </headerFooter>
  <rowBreaks count="1" manualBreakCount="1">
    <brk id="56" min="1" max="22" man="1"/>
  </rowBreaks>
  <colBreaks count="1" manualBreakCount="1">
    <brk id="23" min="1" max="5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="Selecteer een afwerkings methode." xr:uid="{0377C2DB-2B81-4691-85CA-2E0179BF6D4A}">
          <x14:formula1>
            <xm:f>Blad2!$B$1:$B$3</xm:f>
          </x14:formula1>
          <xm:sqref>D15</xm:sqref>
        </x14:dataValidation>
        <x14:dataValidation type="list" allowBlank="1" showInputMessage="1" showErrorMessage="1" prompt="Selecteer een druktechniek." xr:uid="{3692108D-40AE-4C3B-B8D6-1077825EDB4F}">
          <x14:formula1>
            <xm:f>Blad2!$A$1:$A$3</xm:f>
          </x14:formula1>
          <xm:sqref>D11</xm:sqref>
        </x14:dataValidation>
        <x14:dataValidation type="list" allowBlank="1" showInputMessage="1" showErrorMessage="1" prompt="Selecteer een omvang." xr:uid="{650AAD1B-429F-4207-B9EF-CDA54E35CC00}">
          <x14:formula1>
            <xm:f>Blad2!$C$1:$C$5</xm:f>
          </x14:formula1>
          <xm:sqref>D9</xm:sqref>
        </x14:dataValidation>
        <x14:dataValidation type="list" allowBlank="1" showInputMessage="1" showErrorMessage="1" prompt="Selecteer een looprichting." xr:uid="{9196D565-FFC5-4D55-B690-9E76CD0FB96B}">
          <x14:formula1>
            <xm:f>Blad2!$F$1:$F$3</xm:f>
          </x14:formula1>
          <xm:sqref>L20 L23:L24 L27:L33</xm:sqref>
        </x14:dataValidation>
        <x14:dataValidation type="list" allowBlank="1" showInputMessage="1" showErrorMessage="1" prompt="Selecteer een pagina breedte." xr:uid="{7DB09251-1EE8-4F4D-AD20-6733D8560092}">
          <x14:formula1>
            <xm:f>Blad2!$E$1:$E$10</xm:f>
          </x14:formula1>
          <xm:sqref>D10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299A5-F719-4A99-84F3-BE59CCFC5031}">
  <dimension ref="A1:G26"/>
  <sheetViews>
    <sheetView workbookViewId="0">
      <selection activeCell="E1" sqref="E1:E9"/>
    </sheetView>
  </sheetViews>
  <sheetFormatPr defaultRowHeight="15"/>
  <cols>
    <col min="3" max="3" width="27.28515625" bestFit="1" customWidth="1"/>
    <col min="4" max="4" width="16.5703125" customWidth="1"/>
    <col min="5" max="5" width="16.28515625" customWidth="1"/>
    <col min="6" max="6" width="27.5703125" customWidth="1"/>
  </cols>
  <sheetData>
    <row r="1" spans="1:7">
      <c r="A1" t="s">
        <v>73</v>
      </c>
      <c r="B1" t="s">
        <v>76</v>
      </c>
      <c r="C1" t="s">
        <v>79</v>
      </c>
      <c r="E1" s="209" t="s">
        <v>68</v>
      </c>
      <c r="F1" t="s">
        <v>91</v>
      </c>
    </row>
    <row r="2" spans="1:7">
      <c r="A2" t="s">
        <v>74</v>
      </c>
      <c r="B2" t="s">
        <v>77</v>
      </c>
      <c r="C2" t="s">
        <v>80</v>
      </c>
      <c r="E2" s="209" t="s">
        <v>110</v>
      </c>
      <c r="F2" t="s">
        <v>93</v>
      </c>
    </row>
    <row r="3" spans="1:7">
      <c r="C3" t="s">
        <v>84</v>
      </c>
      <c r="E3" s="209" t="s">
        <v>111</v>
      </c>
    </row>
    <row r="4" spans="1:7">
      <c r="C4" t="s">
        <v>78</v>
      </c>
      <c r="E4" s="209" t="s">
        <v>112</v>
      </c>
    </row>
    <row r="5" spans="1:7">
      <c r="E5" s="209" t="s">
        <v>113</v>
      </c>
    </row>
    <row r="6" spans="1:7">
      <c r="E6" s="209" t="s">
        <v>114</v>
      </c>
    </row>
    <row r="7" spans="1:7">
      <c r="C7" t="s">
        <v>85</v>
      </c>
      <c r="D7" s="200" t="s">
        <v>81</v>
      </c>
      <c r="E7" s="209" t="s">
        <v>115</v>
      </c>
    </row>
    <row r="8" spans="1:7">
      <c r="E8" s="209" t="s">
        <v>116</v>
      </c>
    </row>
    <row r="9" spans="1:7">
      <c r="E9" s="209" t="s">
        <v>107</v>
      </c>
    </row>
    <row r="11" spans="1:7" ht="15.75" thickBot="1"/>
    <row r="12" spans="1:7">
      <c r="B12" s="415" t="s">
        <v>106</v>
      </c>
      <c r="C12" s="223" t="s">
        <v>99</v>
      </c>
      <c r="E12" s="223" t="s">
        <v>100</v>
      </c>
      <c r="F12" s="223" t="s">
        <v>101</v>
      </c>
      <c r="G12" s="224" t="s">
        <v>104</v>
      </c>
    </row>
    <row r="13" spans="1:7">
      <c r="B13" s="416"/>
      <c r="C13" s="220" t="s">
        <v>79</v>
      </c>
      <c r="E13" s="220" t="s">
        <v>102</v>
      </c>
      <c r="F13" s="220" t="s">
        <v>103</v>
      </c>
      <c r="G13" s="221" t="s">
        <v>80</v>
      </c>
    </row>
    <row r="14" spans="1:7">
      <c r="B14" s="416"/>
      <c r="C14" s="220" t="s">
        <v>80</v>
      </c>
      <c r="E14" s="220"/>
      <c r="F14" s="220"/>
      <c r="G14" s="221" t="s">
        <v>78</v>
      </c>
    </row>
    <row r="15" spans="1:7">
      <c r="B15" s="416"/>
      <c r="C15" s="220" t="s">
        <v>84</v>
      </c>
      <c r="E15" s="220"/>
      <c r="F15" s="220"/>
      <c r="G15" s="221" t="s">
        <v>81</v>
      </c>
    </row>
    <row r="16" spans="1:7" ht="15.75" thickBot="1">
      <c r="B16" s="416"/>
      <c r="C16" s="220" t="s">
        <v>78</v>
      </c>
      <c r="E16" s="220"/>
      <c r="F16" s="220"/>
      <c r="G16" s="221" t="s">
        <v>105</v>
      </c>
    </row>
    <row r="17" spans="2:7">
      <c r="B17" s="229"/>
      <c r="C17" s="227" t="s">
        <v>99</v>
      </c>
      <c r="D17" s="230" t="s">
        <v>109</v>
      </c>
      <c r="E17" s="227" t="s">
        <v>100</v>
      </c>
      <c r="F17" s="227" t="s">
        <v>101</v>
      </c>
      <c r="G17" s="228" t="s">
        <v>104</v>
      </c>
    </row>
    <row r="18" spans="2:7" ht="14.45" customHeight="1">
      <c r="B18" s="417" t="s">
        <v>108</v>
      </c>
      <c r="C18" s="225" t="s">
        <v>90</v>
      </c>
      <c r="D18" t="s">
        <v>68</v>
      </c>
      <c r="E18" s="220" t="s">
        <v>107</v>
      </c>
      <c r="F18" s="220" t="s">
        <v>68</v>
      </c>
      <c r="G18" s="225" t="s">
        <v>90</v>
      </c>
    </row>
    <row r="19" spans="2:7">
      <c r="B19" s="417"/>
      <c r="C19" s="225" t="s">
        <v>92</v>
      </c>
      <c r="D19" t="s">
        <v>110</v>
      </c>
      <c r="E19" s="220"/>
      <c r="F19" s="220"/>
      <c r="G19" s="225" t="s">
        <v>92</v>
      </c>
    </row>
    <row r="20" spans="2:7">
      <c r="B20" s="417"/>
      <c r="C20" s="225" t="s">
        <v>94</v>
      </c>
      <c r="D20" t="s">
        <v>111</v>
      </c>
      <c r="E20" s="220"/>
      <c r="F20" s="220"/>
      <c r="G20" s="225" t="s">
        <v>94</v>
      </c>
    </row>
    <row r="21" spans="2:7">
      <c r="B21" s="417"/>
      <c r="C21" s="225" t="s">
        <v>95</v>
      </c>
      <c r="D21" t="s">
        <v>112</v>
      </c>
      <c r="E21" s="220"/>
      <c r="F21" s="220"/>
      <c r="G21" s="225" t="s">
        <v>95</v>
      </c>
    </row>
    <row r="22" spans="2:7">
      <c r="B22" s="417"/>
      <c r="C22" s="225" t="s">
        <v>96</v>
      </c>
      <c r="D22" t="s">
        <v>113</v>
      </c>
      <c r="E22" s="220"/>
      <c r="F22" s="220"/>
      <c r="G22" s="225" t="s">
        <v>96</v>
      </c>
    </row>
    <row r="23" spans="2:7" ht="15.75" thickBot="1">
      <c r="B23" s="418"/>
      <c r="C23" s="226" t="s">
        <v>68</v>
      </c>
      <c r="D23" t="s">
        <v>114</v>
      </c>
      <c r="E23" s="222"/>
      <c r="F23" s="222"/>
      <c r="G23" s="226" t="s">
        <v>68</v>
      </c>
    </row>
    <row r="24" spans="2:7">
      <c r="D24" t="s">
        <v>115</v>
      </c>
    </row>
    <row r="25" spans="2:7">
      <c r="D25" t="s">
        <v>116</v>
      </c>
    </row>
    <row r="26" spans="2:7">
      <c r="D26" t="s">
        <v>107</v>
      </c>
    </row>
  </sheetData>
  <mergeCells count="2">
    <mergeCell ref="B12:B16"/>
    <mergeCell ref="B18:B23"/>
  </mergeCells>
  <phoneticPr fontId="35" type="noConversion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A2A07F84E50F449483AA017D96C573" ma:contentTypeVersion="4" ma:contentTypeDescription="Een nieuw document maken." ma:contentTypeScope="" ma:versionID="f8949f92302e0a8d694c9fcf52209092">
  <xsd:schema xmlns:xsd="http://www.w3.org/2001/XMLSchema" xmlns:xs="http://www.w3.org/2001/XMLSchema" xmlns:p="http://schemas.microsoft.com/office/2006/metadata/properties" xmlns:ns2="6a8f263c-bdae-4d07-beb7-699426cd1ab8" xmlns:ns3="3685859b-d252-40ea-9584-73dc881131d6" targetNamespace="http://schemas.microsoft.com/office/2006/metadata/properties" ma:root="true" ma:fieldsID="8b6637e6b8a591c18a9532219f3e2034" ns2:_="" ns3:_="">
    <xsd:import namespace="6a8f263c-bdae-4d07-beb7-699426cd1ab8"/>
    <xsd:import namespace="3685859b-d252-40ea-9584-73dc881131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8f263c-bdae-4d07-beb7-699426cd1a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85859b-d252-40ea-9584-73dc881131d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FD3AA4F-4BB5-4139-91E7-A91B11222605}">
  <ds:schemaRefs>
    <ds:schemaRef ds:uri="http://schemas.openxmlformats.org/package/2006/metadata/core-properties"/>
    <ds:schemaRef ds:uri="http://purl.org/dc/elements/1.1/"/>
    <ds:schemaRef ds:uri="http://purl.org/dc/terms/"/>
    <ds:schemaRef ds:uri="3685859b-d252-40ea-9584-73dc881131d6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6a8f263c-bdae-4d07-beb7-699426cd1ab8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49C341C-3CCE-4AE3-9F69-420632E6D9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D8C6134-A50F-4003-86A2-F3CBCE4720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8f263c-bdae-4d07-beb7-699426cd1ab8"/>
    <ds:schemaRef ds:uri="3685859b-d252-40ea-9584-73dc881131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Perceel 19</vt:lpstr>
      <vt:lpstr>Blad2</vt:lpstr>
      <vt:lpstr>'Perceel 19'!Afdrukbereik</vt:lpstr>
    </vt:vector>
  </TitlesOfParts>
  <Company>KRO-NCRV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Kromopawiro, Fanny</dc:creator>
  <cp:lastModifiedBy>Fransien Lukkezen</cp:lastModifiedBy>
  <cp:lastPrinted>2021-04-30T14:27:21Z</cp:lastPrinted>
  <dcterms:created xsi:type="dcterms:W3CDTF">2021-02-15T12:12:53Z</dcterms:created>
  <dcterms:modified xsi:type="dcterms:W3CDTF">2021-05-27T14:18:24Z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0x010100E8A2A07F84E50F449483AA017D96C573</vt:lpwstr>
  </property>
</Properties>
</file>