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60F7C9D2-318D-45C7-B1E2-A88513BDC3EB}" xr6:coauthVersionLast="46" xr6:coauthVersionMax="46" xr10:uidLastSave="{00000000-0000-0000-0000-000000000000}"/>
  <workbookProtection workbookAlgorithmName="SHA-512" workbookHashValue="dqQip+9L3mNW8RdimgOEvl1KCc6dXb1F49cyZwi5cG9/koCsgvl1oi4MmRVdQX59UD5OH6jXyBaLPzyDrK12yA==" workbookSaltValue="esxS5D5UqX9fGMZqzK33uQ==" workbookSpinCount="100000" lockStructure="1"/>
  <bookViews>
    <workbookView xWindow="28680" yWindow="195" windowWidth="25440" windowHeight="15390" xr2:uid="{00000000-000D-0000-FFFF-FFFF00000000}"/>
  </bookViews>
  <sheets>
    <sheet name="Perceel 18" sheetId="1" r:id="rId1"/>
    <sheet name="Blad2" sheetId="3" state="hidden" r:id="rId2"/>
  </sheets>
  <definedNames>
    <definedName name="_xlnm.Print_Area" localSheetId="0">'Perceel 18'!$B$2:$W$88,'Perceel 18'!$X$2:$AN$45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1" l="1"/>
  <c r="E39" i="1"/>
  <c r="E4" i="1"/>
  <c r="E36" i="1" l="1"/>
  <c r="E40" i="1" s="1"/>
  <c r="D74" i="1" l="1"/>
  <c r="D75" i="1"/>
  <c r="D71" i="1"/>
  <c r="D23" i="1" l="1"/>
  <c r="D20" i="1" s="1"/>
  <c r="D61" i="1"/>
  <c r="D36" i="1"/>
  <c r="AL14" i="1" l="1"/>
  <c r="D42" i="1"/>
  <c r="D44" i="1" s="1"/>
  <c r="D10" i="1"/>
  <c r="K72" i="1" l="1"/>
  <c r="K73" i="1"/>
  <c r="K83" i="1"/>
  <c r="K82" i="1"/>
  <c r="K81" i="1"/>
  <c r="K80" i="1"/>
  <c r="K75" i="1" l="1"/>
  <c r="K74" i="1" l="1"/>
  <c r="AJ33" i="1"/>
  <c r="AJ30" i="1"/>
  <c r="AJ28" i="1"/>
  <c r="E23" i="1" l="1"/>
  <c r="E20" i="1" l="1"/>
  <c r="W23" i="1"/>
  <c r="K70" i="1"/>
  <c r="K71" i="1" l="1"/>
  <c r="AJ23" i="1"/>
  <c r="AD23" i="1"/>
  <c r="K76" i="1" l="1"/>
  <c r="AL40" i="1" s="1"/>
  <c r="K84" i="1" l="1"/>
  <c r="AL41" i="1" s="1"/>
  <c r="K86" i="1"/>
  <c r="AD33" i="1" l="1"/>
  <c r="AJ27" i="1" l="1"/>
  <c r="AK33" i="1"/>
  <c r="AE33" i="1"/>
  <c r="AJ29" i="1" l="1"/>
  <c r="AL33" i="1"/>
  <c r="AD27" i="1" l="1"/>
  <c r="AJ36" i="1" l="1"/>
  <c r="AA20" i="1" l="1"/>
  <c r="AI23" i="1" l="1"/>
  <c r="AG23" i="1"/>
  <c r="AC23" i="1"/>
  <c r="AA23" i="1"/>
  <c r="AB23" i="1" s="1"/>
  <c r="T23" i="1"/>
  <c r="AH23" i="1" s="1"/>
  <c r="Q23" i="1"/>
  <c r="AG20" i="1"/>
  <c r="AC20" i="1"/>
  <c r="AB20" i="1"/>
  <c r="AI20" i="1"/>
  <c r="T20" i="1"/>
  <c r="AH20" i="1" s="1"/>
  <c r="Q20" i="1"/>
  <c r="AE23" i="1" l="1"/>
  <c r="AK23" i="1"/>
  <c r="AE20" i="1"/>
  <c r="AK20" i="1" l="1"/>
  <c r="AL20" i="1" s="1"/>
  <c r="AL23" i="1"/>
  <c r="AK36" i="1" l="1"/>
  <c r="AD36" i="1"/>
  <c r="AE36" i="1" s="1"/>
  <c r="Z36" i="1"/>
  <c r="AK30" i="1"/>
  <c r="AD30" i="1"/>
  <c r="AE30" i="1" s="1"/>
  <c r="Z30" i="1"/>
  <c r="AK29" i="1"/>
  <c r="AD29" i="1"/>
  <c r="AE29" i="1" s="1"/>
  <c r="Z29" i="1"/>
  <c r="AK28" i="1"/>
  <c r="AD28" i="1"/>
  <c r="AE28" i="1" s="1"/>
  <c r="Z28" i="1"/>
  <c r="AK27" i="1"/>
  <c r="AE27" i="1"/>
  <c r="Z27" i="1"/>
  <c r="Z25" i="1"/>
  <c r="AL13" i="1"/>
  <c r="Z12" i="1"/>
  <c r="AJ43" i="1" l="1"/>
  <c r="AC43" i="1"/>
  <c r="AA43" i="1"/>
  <c r="AD43" i="1"/>
  <c r="AG43" i="1"/>
  <c r="AI43" i="1"/>
  <c r="AL36" i="1"/>
  <c r="AL28" i="1"/>
  <c r="AL30" i="1"/>
  <c r="AL27" i="1"/>
  <c r="AL29" i="1"/>
  <c r="AB43" i="1"/>
  <c r="AH43" i="1" l="1"/>
  <c r="AK43" i="1" s="1"/>
  <c r="AE43" i="1"/>
  <c r="AL43" i="1" l="1"/>
</calcChain>
</file>

<file path=xl/sharedStrings.xml><?xml version="1.0" encoding="utf-8"?>
<sst xmlns="http://schemas.openxmlformats.org/spreadsheetml/2006/main" count="219" uniqueCount="146">
  <si>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</si>
  <si>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</si>
  <si>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</si>
  <si>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</si>
  <si>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</si>
  <si>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</si>
  <si>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</si>
  <si>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</si>
  <si>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</si>
  <si>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</si>
  <si>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</si>
  <si>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</si>
  <si>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</si>
  <si>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</si>
  <si>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</si>
  <si>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</si>
  <si>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</si>
  <si>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</si>
  <si>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</si>
  <si>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</si>
  <si>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</si>
  <si>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</si>
  <si>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</si>
  <si>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</si>
  <si>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</si>
  <si>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</si>
  <si>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</si>
  <si>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</si>
  <si>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</si>
  <si>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</si>
  <si>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</si>
  <si>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</si>
  <si>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</si>
  <si>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</si>
  <si>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kg</t>
  </si>
  <si>
    <t>eur</t>
  </si>
  <si>
    <t>n.v.t.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</si>
  <si>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</si>
  <si>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</si>
  <si>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</si>
  <si>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</si>
  <si>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</si>
  <si>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</si>
  <si>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</si>
  <si>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</si>
  <si>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</si>
  <si>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</si>
  <si>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</si>
  <si>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</si>
  <si>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</si>
  <si>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</si>
  <si>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</si>
  <si>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</si>
  <si>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</si>
  <si>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</si>
  <si>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</si>
  <si>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</si>
  <si>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</si>
  <si>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</si>
  <si>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</si>
  <si>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</si>
  <si>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</si>
  <si>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</si>
  <si>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</si>
  <si>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</si>
  <si>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Adresseren tijdens hechten</t>
  </si>
  <si>
    <t>202 mm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</si>
  <si>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</si>
  <si>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</si>
  <si>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</si>
  <si>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</si>
  <si>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</si>
  <si>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</si>
  <si>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</si>
  <si>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</si>
  <si>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</si>
  <si>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</si>
  <si>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</si>
  <si>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</si>
  <si>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</si>
  <si>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</si>
  <si>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80 p. binnenwerk + 4 p. omslag</t>
  </si>
  <si>
    <t>voor VARA</t>
  </si>
  <si>
    <t>Drukken en hechten in combinatie met</t>
  </si>
  <si>
    <t>Postaal verwerken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</si>
  <si>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</si>
  <si>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</si>
  <si>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</si>
  <si>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</si>
  <si>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</si>
  <si>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</si>
  <si>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</si>
  <si>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</si>
  <si>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1. Postaal verwerken           kosten</t>
  </si>
  <si>
    <t>Totale kosten op jaarbasis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</si>
  <si>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</si>
  <si>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</si>
  <si>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</si>
  <si>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</si>
  <si>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</si>
  <si>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</si>
  <si>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</si>
  <si>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</si>
  <si>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</si>
  <si>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</si>
  <si>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</si>
  <si>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</si>
  <si>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</si>
  <si>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</si>
  <si>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</si>
  <si>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</si>
  <si>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</si>
  <si>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</si>
  <si>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</si>
  <si>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</si>
  <si>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</si>
  <si>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</si>
  <si>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</si>
  <si>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</si>
  <si>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</si>
  <si>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</si>
  <si>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Adresseren (eventueel tijdens hechtproces)</t>
  </si>
  <si>
    <t>4 pagina's</t>
  </si>
  <si>
    <t>Cover</t>
  </si>
  <si>
    <t xml:space="preserve">Binnenwerk
</t>
  </si>
  <si>
    <t>Brocheerkosten :</t>
  </si>
  <si>
    <t>Binnenwerk</t>
  </si>
  <si>
    <t>Vervolg Perceel 18</t>
  </si>
  <si>
    <t>PERCEEL 18</t>
  </si>
  <si>
    <t>TVFILM</t>
  </si>
  <si>
    <t>128 p. binnenwerk + 4 p. omslag</t>
  </si>
  <si>
    <t>128 pagina's</t>
  </si>
  <si>
    <t>LWC X; 100 grs</t>
  </si>
  <si>
    <t>UMI; 52 grams</t>
  </si>
  <si>
    <t>Looprichting (LL / BL)</t>
  </si>
  <si>
    <t>t.b.v. van losse verkoop kaart, insteken tijdens hechtproces of op andere wijze</t>
  </si>
  <si>
    <t>Transportkosten exemplaren wekelijks één adres Hilversum</t>
  </si>
  <si>
    <t>zie vervolg Perceel 18 hieronder</t>
  </si>
  <si>
    <t>zie Postaal verwerken</t>
  </si>
  <si>
    <t>Toeslag sealen t.b.v. bijlage(s)</t>
  </si>
  <si>
    <t>40000 exemplaren in 1 transport per week</t>
  </si>
  <si>
    <t>1300 exemplaren in 1 transport per week</t>
  </si>
  <si>
    <t>68000 exemplaren in 1 transport per week</t>
  </si>
  <si>
    <t> 1000 exemplaren in 1 transport per week</t>
  </si>
  <si>
    <t>210 mm</t>
  </si>
  <si>
    <t>285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</si>
</sst>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7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1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2" applyFont="1" applyFill="1" applyBorder="1" applyAlignment="1">
      <alignment horizontal="left" vertical="center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65" fontId="22" fillId="3" borderId="0" xfId="3" applyFont="1" applyFill="1" applyBorder="1"/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30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1" fillId="7" borderId="4" xfId="2" applyFont="1" applyFill="1" applyBorder="1" applyAlignment="1">
      <alignment horizontal="left" vertical="top"/>
    </xf>
    <xf numFmtId="0" fontId="31" fillId="7" borderId="0" xfId="2" applyFont="1" applyFill="1" applyBorder="1" applyAlignment="1">
      <alignment horizontal="left" vertical="top"/>
    </xf>
    <xf numFmtId="0" fontId="31" fillId="7" borderId="7" xfId="2" applyFont="1" applyFill="1" applyBorder="1" applyAlignment="1">
      <alignment horizontal="left" vertical="top"/>
    </xf>
    <xf numFmtId="1" fontId="31" fillId="7" borderId="16" xfId="2" applyNumberFormat="1" applyFont="1" applyFill="1" applyBorder="1" applyAlignment="1">
      <alignment horizontal="left" vertical="top"/>
    </xf>
    <xf numFmtId="0" fontId="31" fillId="7" borderId="23" xfId="2" applyFont="1" applyFill="1" applyBorder="1" applyAlignment="1">
      <alignment horizontal="left" vertical="top"/>
    </xf>
    <xf numFmtId="0" fontId="31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2" fillId="5" borderId="12" xfId="2" applyFont="1" applyFill="1" applyBorder="1" applyAlignment="1">
      <alignment vertical="top"/>
    </xf>
    <xf numFmtId="0" fontId="32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4" fillId="3" borderId="1" xfId="2" applyFont="1" applyFill="1" applyBorder="1" applyAlignment="1">
      <alignment horizontal="left" vertical="top" wrapText="1"/>
    </xf>
    <xf numFmtId="0" fontId="33" fillId="3" borderId="14" xfId="2" applyFont="1" applyFill="1" applyBorder="1" applyAlignment="1">
      <alignment vertical="top"/>
    </xf>
    <xf numFmtId="0" fontId="35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1" fillId="4" borderId="9" xfId="2" applyNumberFormat="1" applyFont="1" applyFill="1" applyBorder="1" applyAlignment="1" applyProtection="1">
      <alignment horizontal="left" vertical="center"/>
    </xf>
    <xf numFmtId="0" fontId="0" fillId="10" borderId="0" xfId="0" applyFill="1"/>
    <xf numFmtId="4" fontId="4" fillId="3" borderId="0" xfId="2" applyNumberFormat="1" applyFont="1" applyFill="1" applyAlignment="1">
      <alignment vertical="top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6" fillId="8" borderId="0" xfId="0" applyFont="1" applyFill="1"/>
    <xf numFmtId="0" fontId="3" fillId="8" borderId="0" xfId="0" applyFont="1" applyFill="1"/>
    <xf numFmtId="0" fontId="3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38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9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3" fontId="15" fillId="8" borderId="35" xfId="0" applyNumberFormat="1" applyFont="1" applyFill="1" applyBorder="1" applyAlignment="1">
      <alignment horizontal="right"/>
    </xf>
    <xf numFmtId="0" fontId="40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1" fillId="7" borderId="2" xfId="0" applyNumberFormat="1" applyFont="1" applyFill="1" applyBorder="1" applyAlignment="1">
      <alignment horizontal="center"/>
    </xf>
    <xf numFmtId="3" fontId="41" fillId="7" borderId="0" xfId="0" applyNumberFormat="1" applyFont="1" applyFill="1"/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2" fillId="8" borderId="0" xfId="0" applyFont="1" applyFill="1"/>
    <xf numFmtId="9" fontId="41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23" xfId="0" applyFont="1" applyFill="1" applyBorder="1" applyAlignment="1">
      <alignment horizontal="left"/>
    </xf>
    <xf numFmtId="0" fontId="22" fillId="8" borderId="31" xfId="0" applyFont="1" applyFill="1" applyBorder="1"/>
    <xf numFmtId="44" fontId="22" fillId="2" borderId="29" xfId="1" applyFont="1" applyFill="1" applyBorder="1" applyProtection="1">
      <protection locked="0"/>
    </xf>
    <xf numFmtId="9" fontId="41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3" borderId="10" xfId="0" applyFont="1" applyFill="1" applyBorder="1"/>
    <xf numFmtId="0" fontId="22" fillId="13" borderId="11" xfId="0" applyFont="1" applyFill="1" applyBorder="1"/>
    <xf numFmtId="170" fontId="15" fillId="13" borderId="11" xfId="0" applyNumberFormat="1" applyFont="1" applyFill="1" applyBorder="1"/>
    <xf numFmtId="170" fontId="15" fillId="13" borderId="12" xfId="0" applyNumberFormat="1" applyFont="1" applyFill="1" applyBorder="1"/>
    <xf numFmtId="0" fontId="22" fillId="3" borderId="0" xfId="0" applyFont="1" applyFill="1"/>
    <xf numFmtId="0" fontId="24" fillId="3" borderId="8" xfId="0" applyFont="1" applyFill="1" applyBorder="1"/>
    <xf numFmtId="165" fontId="22" fillId="3" borderId="19" xfId="3" applyFont="1" applyFill="1" applyBorder="1"/>
    <xf numFmtId="0" fontId="22" fillId="3" borderId="19" xfId="0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4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166" fontId="4" fillId="3" borderId="0" xfId="2" applyNumberFormat="1" applyFont="1" applyFill="1" applyAlignment="1">
      <alignment vertical="top"/>
    </xf>
    <xf numFmtId="166" fontId="4" fillId="3" borderId="2" xfId="2" applyNumberFormat="1" applyFont="1" applyFill="1" applyBorder="1" applyAlignment="1">
      <alignment vertical="top"/>
    </xf>
    <xf numFmtId="166" fontId="22" fillId="3" borderId="0" xfId="3" applyNumberFormat="1" applyFont="1" applyFill="1" applyBorder="1"/>
    <xf numFmtId="166" fontId="22" fillId="3" borderId="19" xfId="3" applyNumberFormat="1" applyFont="1" applyFill="1" applyBorder="1"/>
    <xf numFmtId="166" fontId="22" fillId="3" borderId="14" xfId="3" applyNumberFormat="1" applyFont="1" applyFill="1" applyBorder="1"/>
    <xf numFmtId="166" fontId="18" fillId="7" borderId="0" xfId="1" applyNumberFormat="1" applyFont="1" applyFill="1" applyBorder="1" applyAlignment="1" applyProtection="1">
      <alignment vertical="top"/>
    </xf>
    <xf numFmtId="166" fontId="22" fillId="3" borderId="0" xfId="1" applyNumberFormat="1" applyFont="1" applyFill="1" applyBorder="1"/>
    <xf numFmtId="166" fontId="22" fillId="3" borderId="19" xfId="1" applyNumberFormat="1" applyFont="1" applyFill="1" applyBorder="1"/>
    <xf numFmtId="166" fontId="22" fillId="3" borderId="14" xfId="1" applyNumberFormat="1" applyFont="1" applyFill="1" applyBorder="1"/>
    <xf numFmtId="166" fontId="20" fillId="4" borderId="0" xfId="0" applyNumberFormat="1" applyFont="1" applyFill="1" applyBorder="1" applyAlignment="1">
      <alignment horizontal="right" textRotation="90"/>
    </xf>
    <xf numFmtId="166" fontId="11" fillId="7" borderId="16" xfId="1" applyNumberFormat="1" applyFont="1" applyFill="1" applyBorder="1" applyAlignment="1" applyProtection="1">
      <alignment horizontal="right"/>
    </xf>
    <xf numFmtId="166" fontId="26" fillId="7" borderId="3" xfId="2" applyNumberFormat="1" applyFont="1" applyFill="1" applyBorder="1" applyAlignment="1">
      <alignment vertical="top"/>
    </xf>
    <xf numFmtId="166" fontId="43" fillId="7" borderId="7" xfId="3" applyNumberFormat="1" applyFont="1" applyFill="1" applyBorder="1"/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8" fillId="8" borderId="0" xfId="1" applyNumberFormat="1" applyFont="1" applyFill="1" applyBorder="1" applyProtection="1"/>
    <xf numFmtId="166" fontId="28" fillId="8" borderId="0" xfId="1" applyNumberFormat="1" applyFont="1" applyFill="1" applyBorder="1" applyAlignment="1" applyProtection="1">
      <alignment vertical="top"/>
    </xf>
    <xf numFmtId="0" fontId="29" fillId="8" borderId="0" xfId="2" applyFont="1" applyFill="1" applyBorder="1" applyAlignment="1" applyProtection="1">
      <alignment vertical="top"/>
    </xf>
    <xf numFmtId="166" fontId="29" fillId="8" borderId="0" xfId="2" applyNumberFormat="1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8" fillId="8" borderId="0" xfId="3" applyNumberFormat="1" applyFont="1" applyFill="1" applyBorder="1" applyProtection="1"/>
    <xf numFmtId="166" fontId="21" fillId="8" borderId="3" xfId="2" applyNumberFormat="1" applyFont="1" applyFill="1" applyBorder="1" applyAlignment="1">
      <alignment vertical="center"/>
    </xf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3" fontId="11" fillId="4" borderId="9" xfId="2" applyNumberFormat="1" applyFont="1" applyFill="1" applyBorder="1" applyAlignment="1">
      <alignment horizontal="left" vertical="center" wrapText="1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0" fontId="37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4" fontId="16" fillId="4" borderId="20" xfId="1" applyNumberFormat="1" applyFont="1" applyFill="1" applyBorder="1" applyAlignment="1">
      <alignment vertical="top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0" fontId="41" fillId="7" borderId="13" xfId="0" applyFont="1" applyFill="1" applyBorder="1" applyAlignment="1">
      <alignment horizontal="center"/>
    </xf>
    <xf numFmtId="0" fontId="41" fillId="7" borderId="15" xfId="0" applyFont="1" applyFill="1" applyBorder="1" applyAlignment="1">
      <alignment horizontal="center"/>
    </xf>
    <xf numFmtId="44" fontId="22" fillId="8" borderId="53" xfId="1" applyFont="1" applyFill="1" applyBorder="1" applyAlignment="1" applyProtection="1">
      <alignment horizontal="center"/>
    </xf>
    <xf numFmtId="44" fontId="22" fillId="8" borderId="54" xfId="1" applyFont="1" applyFill="1" applyBorder="1" applyAlignment="1" applyProtection="1">
      <alignment horizontal="center"/>
    </xf>
    <xf numFmtId="0" fontId="35" fillId="3" borderId="0" xfId="0" applyFont="1" applyFill="1" applyProtection="1">
      <protection hidden="1"/>
    </xf>
    <xf numFmtId="0" fontId="8" fillId="3" borderId="0" xfId="0" applyFont="1" applyFill="1"/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0" fontId="8" fillId="3" borderId="14" xfId="0" applyFont="1" applyFill="1" applyBorder="1"/>
    <xf numFmtId="44" fontId="4" fillId="3" borderId="14" xfId="1" applyNumberFormat="1" applyFont="1" applyFill="1" applyBorder="1" applyAlignment="1" applyProtection="1">
      <alignment vertical="center"/>
      <protection locked="0"/>
    </xf>
    <xf numFmtId="0" fontId="41" fillId="7" borderId="1" xfId="0" applyFont="1" applyFill="1" applyBorder="1" applyAlignment="1">
      <alignment horizontal="center" vertical="center"/>
    </xf>
    <xf numFmtId="0" fontId="41" fillId="7" borderId="3" xfId="0" applyFont="1" applyFill="1" applyBorder="1" applyAlignment="1">
      <alignment horizontal="center" vertical="center"/>
    </xf>
    <xf numFmtId="0" fontId="41" fillId="7" borderId="13" xfId="0" applyFont="1" applyFill="1" applyBorder="1" applyAlignment="1">
      <alignment horizontal="center" vertical="center"/>
    </xf>
    <xf numFmtId="0" fontId="41" fillId="7" borderId="15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 textRotation="90"/>
    </xf>
    <xf numFmtId="0" fontId="15" fillId="12" borderId="16" xfId="0" applyFont="1" applyFill="1" applyBorder="1" applyAlignment="1">
      <alignment horizontal="center" vertical="center" textRotation="90"/>
    </xf>
    <xf numFmtId="0" fontId="15" fillId="12" borderId="22" xfId="0" applyFont="1" applyFill="1" applyBorder="1" applyAlignment="1">
      <alignment horizontal="center" vertical="center" textRotation="90"/>
    </xf>
    <xf numFmtId="0" fontId="41" fillId="7" borderId="1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41" fillId="7" borderId="0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39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 wrapText="1"/>
    </xf>
    <xf numFmtId="43" fontId="30" fillId="8" borderId="5" xfId="0" applyNumberFormat="1" applyFont="1" applyFill="1" applyBorder="1" applyAlignment="1" applyProtection="1">
      <alignment horizontal="right" vertical="center"/>
      <protection hidden="1"/>
    </xf>
    <xf numFmtId="43" fontId="30" fillId="8" borderId="45" xfId="0" applyNumberFormat="1" applyFont="1" applyFill="1" applyBorder="1" applyAlignment="1" applyProtection="1">
      <alignment horizontal="right" vertical="center"/>
      <protection hidden="1"/>
    </xf>
    <xf numFmtId="43" fontId="30" fillId="8" borderId="6" xfId="0" applyNumberFormat="1" applyFont="1" applyFill="1" applyBorder="1" applyAlignment="1" applyProtection="1">
      <alignment horizontal="right" vertical="center"/>
      <protection hidden="1"/>
    </xf>
    <xf numFmtId="0" fontId="30" fillId="8" borderId="8" xfId="0" applyFont="1" applyFill="1" applyBorder="1" applyAlignment="1" applyProtection="1">
      <alignment horizontal="right" vertical="center"/>
      <protection hidden="1"/>
    </xf>
    <xf numFmtId="0" fontId="30" fillId="8" borderId="19" xfId="0" applyFont="1" applyFill="1" applyBorder="1" applyAlignment="1" applyProtection="1">
      <alignment horizontal="right" vertical="center"/>
      <protection hidden="1"/>
    </xf>
    <xf numFmtId="0" fontId="30" fillId="8" borderId="9" xfId="0" applyFont="1" applyFill="1" applyBorder="1" applyAlignment="1" applyProtection="1">
      <alignment horizontal="right" vertical="center"/>
      <protection hidden="1"/>
    </xf>
    <xf numFmtId="0" fontId="30" fillId="8" borderId="31" xfId="0" applyFont="1" applyFill="1" applyBorder="1" applyAlignment="1" applyProtection="1">
      <alignment horizontal="right" vertical="center"/>
      <protection hidden="1"/>
    </xf>
    <xf numFmtId="0" fontId="30" fillId="8" borderId="33" xfId="0" applyFont="1" applyFill="1" applyBorder="1" applyAlignment="1" applyProtection="1">
      <alignment horizontal="right" vertical="center"/>
      <protection hidden="1"/>
    </xf>
    <xf numFmtId="0" fontId="30" fillId="8" borderId="21" xfId="0" applyFont="1" applyFill="1" applyBorder="1" applyAlignment="1" applyProtection="1">
      <alignment horizontal="right" vertical="center"/>
      <protection hidden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 textRotation="90" wrapText="1"/>
    </xf>
    <xf numFmtId="0" fontId="15" fillId="11" borderId="16" xfId="0" applyFont="1" applyFill="1" applyBorder="1" applyAlignment="1">
      <alignment horizontal="center" vertical="center" textRotation="90" wrapText="1"/>
    </xf>
    <xf numFmtId="0" fontId="15" fillId="11" borderId="22" xfId="0" applyFont="1" applyFill="1" applyBorder="1" applyAlignment="1">
      <alignment horizontal="center" vertical="center" textRotation="90" wrapText="1"/>
    </xf>
    <xf numFmtId="0" fontId="41" fillId="7" borderId="18" xfId="0" applyFont="1" applyFill="1" applyBorder="1" applyAlignment="1">
      <alignment horizontal="center" vertical="center" wrapText="1"/>
    </xf>
    <xf numFmtId="0" fontId="41" fillId="7" borderId="26" xfId="0" applyFont="1" applyFill="1" applyBorder="1" applyAlignment="1">
      <alignment horizontal="center" vertical="center" wrapText="1"/>
    </xf>
    <xf numFmtId="0" fontId="41" fillId="7" borderId="1" xfId="0" applyFont="1" applyFill="1" applyBorder="1" applyAlignment="1">
      <alignment horizontal="center"/>
    </xf>
    <xf numFmtId="0" fontId="41" fillId="7" borderId="3" xfId="0" applyFont="1" applyFill="1" applyBorder="1" applyAlignment="1">
      <alignment horizontal="center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1" fillId="7" borderId="18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left" vertical="top" wrapText="1"/>
    </xf>
    <xf numFmtId="0" fontId="11" fillId="7" borderId="3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564737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52</xdr:row>
      <xdr:rowOff>101308</xdr:rowOff>
    </xdr:from>
    <xdr:to>
      <xdr:col>11</xdr:col>
      <xdr:colOff>525472</xdr:colOff>
      <xdr:row>56</xdr:row>
      <xdr:rowOff>123505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8"/>
  <sheetViews>
    <sheetView showGridLines="0" tabSelected="1" topLeftCell="A4" zoomScale="85" zoomScaleNormal="85" workbookViewId="0">
      <selection activeCell="F24" sqref="F24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6328125" style="2" customWidth="1"/>
    <col min="4" max="4" width="18.453125" style="2" customWidth="1"/>
    <col min="5" max="6" width="10.632812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089843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02" t="s">
        <v>128</v>
      </c>
      <c r="D2" s="201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12" t="s">
        <v>0</v>
      </c>
      <c r="D3" s="328" t="s">
        <v>129</v>
      </c>
      <c r="E3" s="19"/>
      <c r="F3" s="166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20" t="s">
        <v>1</v>
      </c>
      <c r="D4" s="28"/>
      <c r="E4" s="344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20" t="s">
        <v>3</v>
      </c>
      <c r="D5" s="35">
        <v>26</v>
      </c>
      <c r="E5" s="23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20" t="s">
        <v>61</v>
      </c>
      <c r="D6" s="207" t="s">
        <v>144</v>
      </c>
      <c r="E6" s="23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20" t="s">
        <v>62</v>
      </c>
      <c r="D7" s="207" t="s">
        <v>145</v>
      </c>
      <c r="E7" s="23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20" t="s">
        <v>7</v>
      </c>
      <c r="D8" s="50">
        <v>110300</v>
      </c>
      <c r="E8" s="23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" customHeight="1" x14ac:dyDescent="0.45">
      <c r="B9" s="18"/>
      <c r="C9" s="119" t="s">
        <v>80</v>
      </c>
      <c r="D9" s="327" t="s">
        <v>130</v>
      </c>
      <c r="E9" s="23"/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 x14ac:dyDescent="0.45">
      <c r="B10" s="18"/>
      <c r="C10" s="119" t="s">
        <v>120</v>
      </c>
      <c r="D10" s="50" t="str">
        <f>D6</f>
        <v>210 mm</v>
      </c>
      <c r="E10" s="23"/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 x14ac:dyDescent="0.45">
      <c r="B11" s="18"/>
      <c r="C11" s="120" t="s">
        <v>8</v>
      </c>
      <c r="D11" s="50" t="s">
        <v>72</v>
      </c>
      <c r="E11" s="23"/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 x14ac:dyDescent="0.45">
      <c r="B12" s="18"/>
      <c r="C12" s="120" t="s">
        <v>63</v>
      </c>
      <c r="D12" s="50" t="s">
        <v>133</v>
      </c>
      <c r="E12" s="23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467" t="str">
        <f>"RESULTAAT "&amp;$D$3</f>
        <v>RESULTAAT TVFILM</v>
      </c>
      <c r="AA12" s="467"/>
      <c r="AB12" s="467"/>
      <c r="AC12" s="467"/>
      <c r="AD12" s="467"/>
      <c r="AE12" s="467"/>
      <c r="AF12" s="467"/>
      <c r="AG12" s="467"/>
      <c r="AH12" s="467"/>
      <c r="AI12" s="467"/>
      <c r="AJ12" s="467"/>
      <c r="AK12" s="467"/>
      <c r="AL12" s="58"/>
      <c r="AM12" s="58"/>
      <c r="AN12" s="27"/>
    </row>
    <row r="13" spans="2:40" ht="18" customHeight="1" x14ac:dyDescent="0.45">
      <c r="B13" s="18"/>
      <c r="C13" s="120" t="s">
        <v>64</v>
      </c>
      <c r="D13" s="222" t="s">
        <v>132</v>
      </c>
      <c r="E13" s="23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467"/>
      <c r="AA13" s="467"/>
      <c r="AB13" s="467"/>
      <c r="AC13" s="467"/>
      <c r="AD13" s="467"/>
      <c r="AE13" s="467"/>
      <c r="AF13" s="467"/>
      <c r="AG13" s="467"/>
      <c r="AH13" s="467"/>
      <c r="AI13" s="467"/>
      <c r="AJ13" s="467"/>
      <c r="AK13" s="467"/>
      <c r="AL13" s="57" t="str">
        <f>C8&amp;" jaarbasis"</f>
        <v>Oplage: jaarbasis</v>
      </c>
      <c r="AM13" s="58"/>
      <c r="AN13" s="27"/>
    </row>
    <row r="14" spans="2:40" ht="18" customHeight="1" x14ac:dyDescent="0.45">
      <c r="B14" s="18"/>
      <c r="C14" s="120" t="s">
        <v>9</v>
      </c>
      <c r="D14" s="50" t="s">
        <v>10</v>
      </c>
      <c r="E14" s="23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467"/>
      <c r="AA14" s="467"/>
      <c r="AB14" s="467"/>
      <c r="AC14" s="467"/>
      <c r="AD14" s="467"/>
      <c r="AE14" s="467"/>
      <c r="AF14" s="467"/>
      <c r="AG14" s="467"/>
      <c r="AH14" s="467"/>
      <c r="AI14" s="467"/>
      <c r="AJ14" s="467"/>
      <c r="AK14" s="467"/>
      <c r="AL14" s="62">
        <f>D8*D5</f>
        <v>2867800</v>
      </c>
      <c r="AM14" s="58"/>
      <c r="AN14" s="27"/>
    </row>
    <row r="15" spans="2:40" ht="18" customHeight="1" thickBot="1" x14ac:dyDescent="0.5">
      <c r="B15" s="18"/>
      <c r="C15" s="112" t="s">
        <v>73</v>
      </c>
      <c r="D15" s="59" t="s">
        <v>75</v>
      </c>
      <c r="E15" s="23"/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62"/>
      <c r="AM15" s="58"/>
      <c r="AN15" s="27"/>
    </row>
    <row r="16" spans="2:40" s="69" customFormat="1" ht="31.5" customHeight="1" thickBot="1" x14ac:dyDescent="0.5">
      <c r="B16" s="18"/>
      <c r="C16" s="213" t="s">
        <v>11</v>
      </c>
      <c r="D16" s="165"/>
      <c r="E16" s="458" t="s">
        <v>60</v>
      </c>
      <c r="F16" s="459"/>
      <c r="G16" s="23"/>
      <c r="H16" s="468" t="s">
        <v>12</v>
      </c>
      <c r="I16" s="469"/>
      <c r="J16" s="469"/>
      <c r="K16" s="469"/>
      <c r="L16" s="469"/>
      <c r="M16" s="470"/>
      <c r="N16" s="63"/>
      <c r="O16" s="468" t="s">
        <v>13</v>
      </c>
      <c r="P16" s="469"/>
      <c r="Q16" s="470"/>
      <c r="R16" s="63"/>
      <c r="S16" s="468" t="s">
        <v>14</v>
      </c>
      <c r="T16" s="469"/>
      <c r="U16" s="469"/>
      <c r="V16" s="470"/>
      <c r="W16" s="22"/>
      <c r="X16" s="18"/>
      <c r="Y16" s="64"/>
      <c r="Z16" s="65"/>
      <c r="AA16" s="471" t="s">
        <v>15</v>
      </c>
      <c r="AB16" s="472"/>
      <c r="AC16" s="472"/>
      <c r="AD16" s="472"/>
      <c r="AE16" s="473"/>
      <c r="AF16" s="23"/>
      <c r="AG16" s="474" t="s">
        <v>16</v>
      </c>
      <c r="AH16" s="475"/>
      <c r="AI16" s="475"/>
      <c r="AJ16" s="475"/>
      <c r="AK16" s="472"/>
      <c r="AL16" s="66" t="s">
        <v>17</v>
      </c>
      <c r="AM16" s="67"/>
      <c r="AN16" s="68"/>
    </row>
    <row r="17" spans="2:40" ht="189.5" thickBot="1" x14ac:dyDescent="0.5">
      <c r="B17" s="18"/>
      <c r="C17" s="214"/>
      <c r="D17" s="206"/>
      <c r="E17" s="23"/>
      <c r="F17" s="14"/>
      <c r="G17" s="23"/>
      <c r="H17" s="167" t="s">
        <v>19</v>
      </c>
      <c r="I17" s="168" t="s">
        <v>20</v>
      </c>
      <c r="J17" s="168" t="s">
        <v>21</v>
      </c>
      <c r="K17" s="168" t="s">
        <v>22</v>
      </c>
      <c r="L17" s="169" t="s">
        <v>134</v>
      </c>
      <c r="M17" s="71" t="s">
        <v>23</v>
      </c>
      <c r="N17" s="23"/>
      <c r="O17" s="170" t="s">
        <v>24</v>
      </c>
      <c r="P17" s="171" t="s">
        <v>25</v>
      </c>
      <c r="Q17" s="72" t="s">
        <v>26</v>
      </c>
      <c r="R17" s="23"/>
      <c r="S17" s="170" t="s">
        <v>24</v>
      </c>
      <c r="T17" s="171" t="s">
        <v>26</v>
      </c>
      <c r="U17" s="171" t="s">
        <v>25</v>
      </c>
      <c r="V17" s="70" t="s">
        <v>27</v>
      </c>
      <c r="W17" s="22"/>
      <c r="X17" s="18"/>
      <c r="Y17" s="56"/>
      <c r="Z17" s="73"/>
      <c r="AA17" s="74" t="s">
        <v>28</v>
      </c>
      <c r="AB17" s="75" t="s">
        <v>29</v>
      </c>
      <c r="AC17" s="75" t="s">
        <v>30</v>
      </c>
      <c r="AD17" s="75" t="s">
        <v>31</v>
      </c>
      <c r="AE17" s="76" t="s">
        <v>32</v>
      </c>
      <c r="AF17" s="23"/>
      <c r="AG17" s="74" t="s">
        <v>28</v>
      </c>
      <c r="AH17" s="75" t="s">
        <v>29</v>
      </c>
      <c r="AI17" s="75" t="s">
        <v>30</v>
      </c>
      <c r="AJ17" s="77" t="s">
        <v>31</v>
      </c>
      <c r="AK17" s="78" t="s">
        <v>33</v>
      </c>
      <c r="AL17" s="79"/>
      <c r="AM17" s="58"/>
      <c r="AN17" s="27"/>
    </row>
    <row r="18" spans="2:40" ht="17" thickBot="1" x14ac:dyDescent="0.5">
      <c r="B18" s="18"/>
      <c r="C18" s="117" t="s">
        <v>123</v>
      </c>
      <c r="D18" s="80"/>
      <c r="E18" s="198" t="s">
        <v>58</v>
      </c>
      <c r="F18" s="199" t="s">
        <v>59</v>
      </c>
      <c r="G18" s="172"/>
      <c r="H18" s="173"/>
      <c r="I18" s="174"/>
      <c r="J18" s="173"/>
      <c r="K18" s="174"/>
      <c r="L18" s="175"/>
      <c r="M18" s="176"/>
      <c r="N18" s="172"/>
      <c r="O18" s="177" t="s">
        <v>34</v>
      </c>
      <c r="P18" s="178" t="s">
        <v>35</v>
      </c>
      <c r="Q18" s="179" t="s">
        <v>35</v>
      </c>
      <c r="R18" s="172"/>
      <c r="S18" s="177" t="s">
        <v>34</v>
      </c>
      <c r="T18" s="180" t="s">
        <v>35</v>
      </c>
      <c r="U18" s="178" t="s">
        <v>35</v>
      </c>
      <c r="V18" s="181" t="s">
        <v>35</v>
      </c>
      <c r="W18" s="22"/>
      <c r="X18" s="18"/>
      <c r="Y18" s="56"/>
      <c r="Z18" s="81" t="s">
        <v>123</v>
      </c>
      <c r="AA18" s="82"/>
      <c r="AB18" s="83"/>
      <c r="AC18" s="83"/>
      <c r="AD18" s="83"/>
      <c r="AE18" s="84"/>
      <c r="AF18" s="85"/>
      <c r="AG18" s="86"/>
      <c r="AH18" s="87"/>
      <c r="AI18" s="87"/>
      <c r="AJ18" s="87"/>
      <c r="AK18" s="88"/>
      <c r="AL18" s="79"/>
      <c r="AM18" s="58"/>
      <c r="AN18" s="27"/>
    </row>
    <row r="19" spans="2:40" ht="10" customHeight="1" x14ac:dyDescent="0.45">
      <c r="B19" s="18"/>
      <c r="C19" s="89"/>
      <c r="D19" s="90"/>
      <c r="E19" s="23"/>
      <c r="F19" s="22"/>
      <c r="G19" s="23"/>
      <c r="H19" s="91"/>
      <c r="I19" s="92"/>
      <c r="J19" s="92"/>
      <c r="K19" s="92"/>
      <c r="L19" s="93"/>
      <c r="M19" s="94"/>
      <c r="N19" s="23"/>
      <c r="O19" s="95"/>
      <c r="P19" s="96"/>
      <c r="Q19" s="72"/>
      <c r="R19" s="23"/>
      <c r="S19" s="95"/>
      <c r="T19" s="96"/>
      <c r="U19" s="96"/>
      <c r="V19" s="97"/>
      <c r="W19" s="22"/>
      <c r="X19" s="18"/>
      <c r="Y19" s="56"/>
      <c r="Z19" s="98"/>
      <c r="AA19" s="99"/>
      <c r="AB19" s="100"/>
      <c r="AC19" s="100"/>
      <c r="AD19" s="100"/>
      <c r="AE19" s="101"/>
      <c r="AF19" s="23"/>
      <c r="AG19" s="99"/>
      <c r="AH19" s="295"/>
      <c r="AI19" s="100"/>
      <c r="AJ19" s="100"/>
      <c r="AK19" s="101"/>
      <c r="AL19" s="79"/>
      <c r="AM19" s="58"/>
      <c r="AN19" s="27"/>
    </row>
    <row r="20" spans="2:40" ht="17" thickBot="1" x14ac:dyDescent="0.5">
      <c r="B20" s="18"/>
      <c r="C20" s="102" t="s">
        <v>122</v>
      </c>
      <c r="D20" s="346">
        <f>IF(AND($D$15="Offline",$D$23&gt;0),$D$23,0)</f>
        <v>26</v>
      </c>
      <c r="E20" s="304" t="str">
        <f>IF(D20&gt;0,$D$10,0)</f>
        <v>210 mm</v>
      </c>
      <c r="F20" s="208" t="s">
        <v>145</v>
      </c>
      <c r="G20" s="23"/>
      <c r="H20" s="203">
        <v>0</v>
      </c>
      <c r="I20" s="204">
        <v>0</v>
      </c>
      <c r="J20" s="107">
        <v>0</v>
      </c>
      <c r="K20" s="107">
        <v>0</v>
      </c>
      <c r="L20" s="109"/>
      <c r="M20" s="103">
        <v>600</v>
      </c>
      <c r="N20" s="23"/>
      <c r="O20" s="338">
        <v>0</v>
      </c>
      <c r="P20" s="339">
        <v>0</v>
      </c>
      <c r="Q20" s="337">
        <f>O20*(M20/1000)</f>
        <v>0</v>
      </c>
      <c r="R20" s="23"/>
      <c r="S20" s="338">
        <v>0</v>
      </c>
      <c r="T20" s="329">
        <f>S20*(M20/1000)</f>
        <v>0</v>
      </c>
      <c r="U20" s="339">
        <v>0</v>
      </c>
      <c r="V20" s="283">
        <v>1</v>
      </c>
      <c r="W20" s="22"/>
      <c r="X20" s="18"/>
      <c r="Y20" s="56"/>
      <c r="Z20" s="104" t="s">
        <v>122</v>
      </c>
      <c r="AA20" s="352">
        <f>$O20*$D20</f>
        <v>0</v>
      </c>
      <c r="AB20" s="353">
        <f>$AA20*$M20/1000</f>
        <v>0</v>
      </c>
      <c r="AC20" s="353">
        <f>$P20*$D20</f>
        <v>0</v>
      </c>
      <c r="AD20" s="353" t="s">
        <v>36</v>
      </c>
      <c r="AE20" s="354">
        <f>SUM(AB20:AC20)</f>
        <v>0</v>
      </c>
      <c r="AF20" s="355"/>
      <c r="AG20" s="352">
        <f>$S20*$D20*($D$8/10000)</f>
        <v>0</v>
      </c>
      <c r="AH20" s="353">
        <f t="shared" ref="AH20" si="0">(D20*T20)*($D$8/10000)</f>
        <v>0</v>
      </c>
      <c r="AI20" s="353">
        <f>($D20*$U20)*$D$8/10000</f>
        <v>0</v>
      </c>
      <c r="AJ20" s="353" t="s">
        <v>36</v>
      </c>
      <c r="AK20" s="356">
        <f>SUM(AH20:AJ20)</f>
        <v>0</v>
      </c>
      <c r="AL20" s="357">
        <f>AE20+AK20</f>
        <v>0</v>
      </c>
      <c r="AM20" s="58"/>
      <c r="AN20" s="27"/>
    </row>
    <row r="21" spans="2:40" ht="10" customHeight="1" thickBot="1" x14ac:dyDescent="0.5">
      <c r="B21" s="18"/>
      <c r="C21" s="89"/>
      <c r="D21" s="90"/>
      <c r="E21" s="23"/>
      <c r="F21" s="22"/>
      <c r="G21" s="23"/>
      <c r="H21" s="91"/>
      <c r="I21" s="92"/>
      <c r="J21" s="92"/>
      <c r="K21" s="92"/>
      <c r="L21" s="93"/>
      <c r="M21" s="94"/>
      <c r="N21" s="23"/>
      <c r="O21" s="95"/>
      <c r="P21" s="96"/>
      <c r="Q21" s="72"/>
      <c r="R21" s="23"/>
      <c r="S21" s="95"/>
      <c r="T21" s="96"/>
      <c r="U21" s="96"/>
      <c r="V21" s="97"/>
      <c r="W21" s="22"/>
      <c r="X21" s="18"/>
      <c r="Y21" s="56"/>
      <c r="Z21" s="98"/>
      <c r="AA21" s="358"/>
      <c r="AB21" s="359"/>
      <c r="AC21" s="359"/>
      <c r="AD21" s="359"/>
      <c r="AE21" s="360"/>
      <c r="AF21" s="361"/>
      <c r="AG21" s="358"/>
      <c r="AH21" s="359"/>
      <c r="AI21" s="359"/>
      <c r="AJ21" s="359"/>
      <c r="AK21" s="362"/>
      <c r="AL21" s="363"/>
      <c r="AM21" s="58"/>
      <c r="AN21" s="27"/>
    </row>
    <row r="22" spans="2:40" x14ac:dyDescent="0.45">
      <c r="B22" s="18"/>
      <c r="C22" s="480" t="s">
        <v>124</v>
      </c>
      <c r="D22" s="481"/>
      <c r="E22" s="198" t="s">
        <v>58</v>
      </c>
      <c r="F22" s="200" t="s">
        <v>59</v>
      </c>
      <c r="G22" s="172"/>
      <c r="H22" s="186" t="s">
        <v>2</v>
      </c>
      <c r="I22" s="187" t="s">
        <v>2</v>
      </c>
      <c r="J22" s="182" t="s">
        <v>2</v>
      </c>
      <c r="K22" s="183" t="s">
        <v>2</v>
      </c>
      <c r="L22" s="184" t="s">
        <v>2</v>
      </c>
      <c r="M22" s="185" t="s">
        <v>2</v>
      </c>
      <c r="N22" s="172"/>
      <c r="O22" s="188" t="s">
        <v>34</v>
      </c>
      <c r="P22" s="189" t="s">
        <v>35</v>
      </c>
      <c r="Q22" s="190" t="s">
        <v>35</v>
      </c>
      <c r="R22" s="172"/>
      <c r="S22" s="188" t="s">
        <v>34</v>
      </c>
      <c r="T22" s="191" t="s">
        <v>35</v>
      </c>
      <c r="U22" s="189"/>
      <c r="V22" s="192" t="s">
        <v>37</v>
      </c>
      <c r="W22" s="22"/>
      <c r="X22" s="18"/>
      <c r="Y22" s="56"/>
      <c r="Z22" s="118" t="s">
        <v>126</v>
      </c>
      <c r="AA22" s="364"/>
      <c r="AB22" s="365"/>
      <c r="AC22" s="365"/>
      <c r="AD22" s="365"/>
      <c r="AE22" s="366"/>
      <c r="AF22" s="355"/>
      <c r="AG22" s="367"/>
      <c r="AH22" s="365"/>
      <c r="AI22" s="365"/>
      <c r="AJ22" s="365"/>
      <c r="AK22" s="368"/>
      <c r="AL22" s="357"/>
      <c r="AM22" s="58"/>
      <c r="AN22" s="27"/>
    </row>
    <row r="23" spans="2:40" ht="18" customHeight="1" x14ac:dyDescent="0.45">
      <c r="B23" s="18"/>
      <c r="C23" s="105" t="s">
        <v>131</v>
      </c>
      <c r="D23" s="346">
        <f>IF($D$9="128 p. binnenwerk + 4 p. omslag",IF($D$15="Offline",26,0),0)</f>
        <v>26</v>
      </c>
      <c r="E23" s="304" t="str">
        <f t="shared" ref="E23" si="1">IF(D23&gt;0,$D$10,0)</f>
        <v>210 mm</v>
      </c>
      <c r="F23" s="208" t="s">
        <v>145</v>
      </c>
      <c r="G23" s="23"/>
      <c r="H23" s="106">
        <v>0</v>
      </c>
      <c r="I23" s="107">
        <v>0</v>
      </c>
      <c r="J23" s="108" t="s">
        <v>36</v>
      </c>
      <c r="K23" s="108" t="s">
        <v>36</v>
      </c>
      <c r="L23" s="109"/>
      <c r="M23" s="103">
        <v>555</v>
      </c>
      <c r="N23" s="23"/>
      <c r="O23" s="338">
        <v>0</v>
      </c>
      <c r="P23" s="339">
        <v>0</v>
      </c>
      <c r="Q23" s="337">
        <f>O23*(M23/1000)</f>
        <v>0</v>
      </c>
      <c r="R23" s="23"/>
      <c r="S23" s="338">
        <v>0</v>
      </c>
      <c r="T23" s="329">
        <f>S23*(M23/1000)</f>
        <v>0</v>
      </c>
      <c r="U23" s="339">
        <v>0</v>
      </c>
      <c r="V23" s="111">
        <v>1</v>
      </c>
      <c r="W23" s="284">
        <f t="shared" ref="W23" si="2">IF(D23&gt;0,1,0)+V23</f>
        <v>2</v>
      </c>
      <c r="X23" s="18"/>
      <c r="Y23" s="56"/>
      <c r="Z23" s="110" t="s">
        <v>131</v>
      </c>
      <c r="AA23" s="369">
        <f t="shared" ref="AA23" si="3">$O23*$D23</f>
        <v>0</v>
      </c>
      <c r="AB23" s="370">
        <f>$AA23*$M23/1000</f>
        <v>0</v>
      </c>
      <c r="AC23" s="370">
        <f t="shared" ref="AC23" si="4">$P23*$D23</f>
        <v>0</v>
      </c>
      <c r="AD23" s="370">
        <f>VLOOKUP($W23,$C$27:$P$33,$P$25,FALSE)*$D23</f>
        <v>0</v>
      </c>
      <c r="AE23" s="371">
        <f t="shared" ref="AE23" si="5">SUM(AB23:AD23)</f>
        <v>0</v>
      </c>
      <c r="AF23" s="355"/>
      <c r="AG23" s="369">
        <f>$S23*$D23*($D$8/10000)</f>
        <v>0</v>
      </c>
      <c r="AH23" s="370">
        <f t="shared" ref="AH23" si="6">(D23*T23)*($D$8/10000)</f>
        <v>0</v>
      </c>
      <c r="AI23" s="370">
        <f>($D23*$U23)*$D$8/10000</f>
        <v>0</v>
      </c>
      <c r="AJ23" s="370">
        <f>VLOOKUP($W23,$C$27:$U$33,$U$25,FALSE)*($D$8/10000)*$D23</f>
        <v>0</v>
      </c>
      <c r="AK23" s="372">
        <f t="shared" ref="AK23" si="7">SUM(AH23:AJ23)</f>
        <v>0</v>
      </c>
      <c r="AL23" s="357">
        <f>AE23+AK23</f>
        <v>0</v>
      </c>
      <c r="AM23" s="58"/>
      <c r="AN23" s="27"/>
    </row>
    <row r="24" spans="2:40" ht="15.65" customHeight="1" thickBot="1" x14ac:dyDescent="0.5">
      <c r="B24" s="18"/>
      <c r="C24" s="121"/>
      <c r="D24" s="25"/>
      <c r="E24" s="23"/>
      <c r="F24" s="23"/>
      <c r="G24" s="23"/>
      <c r="H24" s="25"/>
      <c r="I24" s="25"/>
      <c r="J24" s="25"/>
      <c r="K24" s="25"/>
      <c r="L24" s="25"/>
      <c r="M24" s="31"/>
      <c r="N24" s="23"/>
      <c r="O24" s="114"/>
      <c r="P24" s="114"/>
      <c r="Q24" s="114"/>
      <c r="R24" s="23"/>
      <c r="S24" s="113"/>
      <c r="T24" s="114"/>
      <c r="U24" s="114"/>
      <c r="V24" s="122"/>
      <c r="W24" s="22"/>
      <c r="X24" s="18"/>
      <c r="Y24" s="56"/>
      <c r="Z24" s="23"/>
      <c r="AA24" s="373"/>
      <c r="AB24" s="374"/>
      <c r="AC24" s="374"/>
      <c r="AD24" s="374"/>
      <c r="AE24" s="375"/>
      <c r="AF24" s="376"/>
      <c r="AG24" s="373"/>
      <c r="AH24" s="374"/>
      <c r="AI24" s="374"/>
      <c r="AJ24" s="374"/>
      <c r="AK24" s="372"/>
      <c r="AL24" s="357"/>
      <c r="AM24" s="58"/>
      <c r="AN24" s="27"/>
    </row>
    <row r="25" spans="2:40" ht="20.5" customHeight="1" thickBot="1" x14ac:dyDescent="0.5">
      <c r="B25" s="18"/>
      <c r="C25" s="482" t="s">
        <v>125</v>
      </c>
      <c r="D25" s="483"/>
      <c r="E25" s="483"/>
      <c r="F25" s="483"/>
      <c r="G25" s="483"/>
      <c r="H25" s="483"/>
      <c r="I25" s="483"/>
      <c r="J25" s="124"/>
      <c r="K25" s="124"/>
      <c r="L25" s="124"/>
      <c r="M25" s="124"/>
      <c r="N25" s="124"/>
      <c r="O25" s="123"/>
      <c r="P25" s="125">
        <v>14</v>
      </c>
      <c r="Q25" s="126"/>
      <c r="R25" s="124"/>
      <c r="S25" s="123"/>
      <c r="T25" s="124"/>
      <c r="U25" s="125">
        <v>19</v>
      </c>
      <c r="V25" s="126"/>
      <c r="W25" s="22"/>
      <c r="X25" s="18"/>
      <c r="Y25" s="56"/>
      <c r="Z25" s="123" t="str">
        <f>C35</f>
        <v>Extra bewerkingen (Pluspropositie):</v>
      </c>
      <c r="AA25" s="377"/>
      <c r="AB25" s="378"/>
      <c r="AC25" s="378"/>
      <c r="AD25" s="378"/>
      <c r="AE25" s="379"/>
      <c r="AF25" s="380"/>
      <c r="AG25" s="381"/>
      <c r="AH25" s="378"/>
      <c r="AI25" s="378"/>
      <c r="AJ25" s="378"/>
      <c r="AK25" s="382"/>
      <c r="AL25" s="383"/>
      <c r="AM25" s="58"/>
      <c r="AN25" s="27"/>
    </row>
    <row r="26" spans="2:40" ht="32.5" customHeight="1" x14ac:dyDescent="0.45">
      <c r="B26" s="18"/>
      <c r="C26" s="226" t="s">
        <v>38</v>
      </c>
      <c r="D26" s="31"/>
      <c r="E26" s="23"/>
      <c r="F26" s="23"/>
      <c r="G26" s="23"/>
      <c r="H26" s="24"/>
      <c r="I26" s="24"/>
      <c r="J26" s="31"/>
      <c r="K26" s="31"/>
      <c r="L26" s="31"/>
      <c r="M26" s="31"/>
      <c r="N26" s="23"/>
      <c r="O26" s="484" t="s">
        <v>39</v>
      </c>
      <c r="P26" s="485"/>
      <c r="Q26" s="486"/>
      <c r="R26" s="114"/>
      <c r="S26" s="127"/>
      <c r="T26" s="13"/>
      <c r="U26" s="197" t="s">
        <v>40</v>
      </c>
      <c r="V26" s="128"/>
      <c r="W26" s="22"/>
      <c r="X26" s="18"/>
      <c r="Y26" s="56"/>
      <c r="Z26" s="210"/>
      <c r="AA26" s="384"/>
      <c r="AB26" s="385"/>
      <c r="AC26" s="385"/>
      <c r="AD26" s="385"/>
      <c r="AE26" s="386"/>
      <c r="AF26" s="387"/>
      <c r="AG26" s="388"/>
      <c r="AH26" s="385"/>
      <c r="AI26" s="385"/>
      <c r="AJ26" s="385"/>
      <c r="AK26" s="386"/>
      <c r="AL26" s="357"/>
      <c r="AM26" s="58"/>
      <c r="AN26" s="27"/>
    </row>
    <row r="27" spans="2:40" x14ac:dyDescent="0.45">
      <c r="B27" s="18"/>
      <c r="C27" s="130">
        <v>1</v>
      </c>
      <c r="D27" s="25"/>
      <c r="E27" s="23"/>
      <c r="F27" s="23"/>
      <c r="G27" s="23"/>
      <c r="H27" s="25"/>
      <c r="I27" s="25"/>
      <c r="J27" s="25"/>
      <c r="K27" s="25"/>
      <c r="L27" s="25"/>
      <c r="M27" s="25"/>
      <c r="N27" s="25"/>
      <c r="O27" s="113"/>
      <c r="P27" s="331">
        <v>0</v>
      </c>
      <c r="Q27" s="116"/>
      <c r="R27" s="114"/>
      <c r="S27" s="113"/>
      <c r="T27" s="114"/>
      <c r="U27" s="331">
        <v>0</v>
      </c>
      <c r="V27" s="116"/>
      <c r="W27" s="22"/>
      <c r="X27" s="18"/>
      <c r="Y27" s="56"/>
      <c r="Z27" s="131" t="str">
        <f>C37</f>
        <v>Meehechten extra katern / insert / outsert</v>
      </c>
      <c r="AA27" s="384"/>
      <c r="AB27" s="385"/>
      <c r="AC27" s="389"/>
      <c r="AD27" s="389">
        <f>D37*P37</f>
        <v>0</v>
      </c>
      <c r="AE27" s="390">
        <f>AD27</f>
        <v>0</v>
      </c>
      <c r="AF27" s="391"/>
      <c r="AG27" s="392"/>
      <c r="AH27" s="393"/>
      <c r="AI27" s="394"/>
      <c r="AJ27" s="394">
        <f>(E37/10000)*U37*D37</f>
        <v>0</v>
      </c>
      <c r="AK27" s="395">
        <f>AJ27</f>
        <v>0</v>
      </c>
      <c r="AL27" s="357">
        <f>AE27+AK27</f>
        <v>0</v>
      </c>
      <c r="AM27" s="58"/>
      <c r="AN27" s="27"/>
    </row>
    <row r="28" spans="2:40" x14ac:dyDescent="0.45">
      <c r="B28" s="18"/>
      <c r="C28" s="132">
        <v>2</v>
      </c>
      <c r="D28" s="25"/>
      <c r="E28" s="23"/>
      <c r="F28" s="23"/>
      <c r="G28" s="23"/>
      <c r="H28" s="25"/>
      <c r="I28" s="25"/>
      <c r="J28" s="25"/>
      <c r="K28" s="25"/>
      <c r="L28" s="25"/>
      <c r="M28" s="31"/>
      <c r="N28" s="23"/>
      <c r="O28" s="113"/>
      <c r="P28" s="331">
        <v>0</v>
      </c>
      <c r="Q28" s="116"/>
      <c r="R28" s="114"/>
      <c r="S28" s="113"/>
      <c r="T28" s="114"/>
      <c r="U28" s="331">
        <v>0</v>
      </c>
      <c r="V28" s="116"/>
      <c r="W28" s="22"/>
      <c r="X28" s="18"/>
      <c r="Y28" s="56"/>
      <c r="Z28" s="129" t="str">
        <f>C38</f>
        <v>Meehechten via plano oplegstation (outsert)</v>
      </c>
      <c r="AA28" s="396"/>
      <c r="AB28" s="397"/>
      <c r="AC28" s="398"/>
      <c r="AD28" s="398">
        <f>$D38*$P38</f>
        <v>0</v>
      </c>
      <c r="AE28" s="399">
        <f>AD28</f>
        <v>0</v>
      </c>
      <c r="AF28" s="400"/>
      <c r="AG28" s="401"/>
      <c r="AH28" s="402"/>
      <c r="AI28" s="403"/>
      <c r="AJ28" s="394">
        <f>(E38/10000)*U38*D38</f>
        <v>0</v>
      </c>
      <c r="AK28" s="404">
        <f>AJ28</f>
        <v>0</v>
      </c>
      <c r="AL28" s="357">
        <f>AE28+AK28</f>
        <v>0</v>
      </c>
      <c r="AM28" s="58"/>
      <c r="AN28" s="27"/>
    </row>
    <row r="29" spans="2:40" x14ac:dyDescent="0.45">
      <c r="B29" s="18"/>
      <c r="C29" s="130">
        <v>3</v>
      </c>
      <c r="D29" s="25"/>
      <c r="E29" s="23"/>
      <c r="F29" s="23"/>
      <c r="G29" s="23"/>
      <c r="H29" s="25"/>
      <c r="I29" s="25"/>
      <c r="J29" s="25"/>
      <c r="K29" s="25"/>
      <c r="L29" s="25"/>
      <c r="M29" s="31"/>
      <c r="N29" s="23"/>
      <c r="O29" s="113"/>
      <c r="P29" s="331">
        <v>0</v>
      </c>
      <c r="Q29" s="116"/>
      <c r="R29" s="114"/>
      <c r="S29" s="113"/>
      <c r="T29" s="114"/>
      <c r="U29" s="331">
        <v>0</v>
      </c>
      <c r="V29" s="116"/>
      <c r="W29" s="22"/>
      <c r="X29" s="18"/>
      <c r="Y29" s="56"/>
      <c r="Z29" s="131" t="str">
        <f>C39</f>
        <v>Plakkaart (op katernscheiding)</v>
      </c>
      <c r="AA29" s="396"/>
      <c r="AB29" s="397"/>
      <c r="AC29" s="398"/>
      <c r="AD29" s="398">
        <f>$D39*$P39</f>
        <v>0</v>
      </c>
      <c r="AE29" s="399">
        <f>AD29</f>
        <v>0</v>
      </c>
      <c r="AF29" s="400"/>
      <c r="AG29" s="401"/>
      <c r="AH29" s="402"/>
      <c r="AI29" s="403"/>
      <c r="AJ29" s="394">
        <f>(E39/10000)*U39*D39</f>
        <v>0</v>
      </c>
      <c r="AK29" s="404">
        <f>AJ29</f>
        <v>0</v>
      </c>
      <c r="AL29" s="357">
        <f>AE29+AK29</f>
        <v>0</v>
      </c>
      <c r="AM29" s="58"/>
      <c r="AN29" s="27"/>
    </row>
    <row r="30" spans="2:40" x14ac:dyDescent="0.45">
      <c r="B30" s="18"/>
      <c r="C30" s="132">
        <v>4</v>
      </c>
      <c r="D30" s="25"/>
      <c r="E30" s="23"/>
      <c r="F30" s="23"/>
      <c r="G30" s="23"/>
      <c r="H30" s="25"/>
      <c r="I30" s="25"/>
      <c r="J30" s="25"/>
      <c r="K30" s="25"/>
      <c r="L30" s="25"/>
      <c r="M30" s="31"/>
      <c r="N30" s="23"/>
      <c r="O30" s="113"/>
      <c r="P30" s="331">
        <v>0</v>
      </c>
      <c r="Q30" s="116"/>
      <c r="R30" s="114"/>
      <c r="S30" s="113"/>
      <c r="T30" s="114"/>
      <c r="U30" s="331">
        <v>0</v>
      </c>
      <c r="V30" s="116"/>
      <c r="W30" s="22"/>
      <c r="X30" s="18"/>
      <c r="Y30" s="56"/>
      <c r="Z30" s="129" t="str">
        <f>C40</f>
        <v xml:space="preserve">Insteekkaart, kaart los insteken tijdens hechten (willekeurig) </v>
      </c>
      <c r="AA30" s="405"/>
      <c r="AB30" s="397"/>
      <c r="AC30" s="398"/>
      <c r="AD30" s="398">
        <f>$D40*$P40</f>
        <v>0</v>
      </c>
      <c r="AE30" s="399">
        <f>AD30</f>
        <v>0</v>
      </c>
      <c r="AF30" s="400"/>
      <c r="AG30" s="401"/>
      <c r="AH30" s="402"/>
      <c r="AI30" s="403"/>
      <c r="AJ30" s="394">
        <f>(E40/10000)*U40*D40</f>
        <v>0</v>
      </c>
      <c r="AK30" s="404">
        <f>AJ30</f>
        <v>0</v>
      </c>
      <c r="AL30" s="357">
        <f>AE30+AK30</f>
        <v>0</v>
      </c>
      <c r="AM30" s="58"/>
      <c r="AN30" s="27"/>
    </row>
    <row r="31" spans="2:40" ht="17" thickBot="1" x14ac:dyDescent="0.5">
      <c r="B31" s="18"/>
      <c r="C31" s="130">
        <v>5</v>
      </c>
      <c r="D31" s="25"/>
      <c r="E31" s="23"/>
      <c r="F31" s="23"/>
      <c r="G31" s="23"/>
      <c r="H31" s="25"/>
      <c r="I31" s="25"/>
      <c r="J31" s="25"/>
      <c r="K31" s="25"/>
      <c r="L31" s="25"/>
      <c r="M31" s="31"/>
      <c r="N31" s="23"/>
      <c r="O31" s="113"/>
      <c r="P31" s="331">
        <v>0</v>
      </c>
      <c r="Q31" s="116"/>
      <c r="R31" s="114"/>
      <c r="S31" s="113"/>
      <c r="T31" s="114"/>
      <c r="U31" s="331">
        <v>0</v>
      </c>
      <c r="V31" s="116"/>
      <c r="W31" s="22"/>
      <c r="X31" s="18"/>
      <c r="Y31" s="56"/>
      <c r="Z31" s="217"/>
      <c r="AA31" s="406"/>
      <c r="AB31" s="407"/>
      <c r="AC31" s="407"/>
      <c r="AD31" s="408"/>
      <c r="AE31" s="409"/>
      <c r="AF31" s="410"/>
      <c r="AG31" s="411"/>
      <c r="AH31" s="412"/>
      <c r="AI31" s="412"/>
      <c r="AJ31" s="412"/>
      <c r="AK31" s="409"/>
      <c r="AL31" s="357"/>
      <c r="AM31" s="58"/>
      <c r="AN31" s="27"/>
    </row>
    <row r="32" spans="2:40" ht="20.5" customHeight="1" x14ac:dyDescent="0.45">
      <c r="B32" s="18"/>
      <c r="C32" s="130">
        <v>6</v>
      </c>
      <c r="D32" s="25"/>
      <c r="E32" s="23"/>
      <c r="F32" s="23"/>
      <c r="G32" s="23"/>
      <c r="H32" s="25"/>
      <c r="I32" s="25"/>
      <c r="J32" s="25"/>
      <c r="K32" s="25"/>
      <c r="L32" s="25"/>
      <c r="M32" s="31"/>
      <c r="N32" s="23"/>
      <c r="O32" s="113"/>
      <c r="P32" s="331">
        <v>0</v>
      </c>
      <c r="Q32" s="116"/>
      <c r="R32" s="114"/>
      <c r="S32" s="113"/>
      <c r="T32" s="114"/>
      <c r="U32" s="331">
        <v>0</v>
      </c>
      <c r="V32" s="116"/>
      <c r="W32" s="22"/>
      <c r="X32" s="18"/>
      <c r="Y32" s="56"/>
      <c r="Z32" s="123" t="s">
        <v>68</v>
      </c>
      <c r="AA32" s="413"/>
      <c r="AB32" s="414"/>
      <c r="AC32" s="414"/>
      <c r="AD32" s="415"/>
      <c r="AE32" s="416"/>
      <c r="AF32" s="410"/>
      <c r="AG32" s="417"/>
      <c r="AH32" s="418"/>
      <c r="AI32" s="418"/>
      <c r="AJ32" s="418"/>
      <c r="AK32" s="418"/>
      <c r="AL32" s="357"/>
      <c r="AM32" s="58"/>
      <c r="AN32" s="27"/>
    </row>
    <row r="33" spans="1:40" ht="17" thickBot="1" x14ac:dyDescent="0.5">
      <c r="B33" s="18"/>
      <c r="C33" s="138">
        <v>7</v>
      </c>
      <c r="D33" s="139"/>
      <c r="E33" s="139"/>
      <c r="F33" s="139"/>
      <c r="G33" s="139"/>
      <c r="H33" s="139"/>
      <c r="I33" s="139"/>
      <c r="J33" s="139"/>
      <c r="K33" s="139"/>
      <c r="L33" s="139"/>
      <c r="M33" s="140"/>
      <c r="N33" s="139"/>
      <c r="O33" s="141"/>
      <c r="P33" s="332">
        <v>0</v>
      </c>
      <c r="Q33" s="142"/>
      <c r="R33" s="139"/>
      <c r="S33" s="141"/>
      <c r="T33" s="143"/>
      <c r="U33" s="333">
        <v>0</v>
      </c>
      <c r="V33" s="144"/>
      <c r="W33" s="22"/>
      <c r="X33" s="18"/>
      <c r="Y33" s="56"/>
      <c r="Z33" s="133" t="s">
        <v>69</v>
      </c>
      <c r="AA33" s="405"/>
      <c r="AB33" s="397"/>
      <c r="AC33" s="398"/>
      <c r="AD33" s="398">
        <f>$D42*$P42</f>
        <v>0</v>
      </c>
      <c r="AE33" s="399">
        <f>AD33</f>
        <v>0</v>
      </c>
      <c r="AF33" s="400"/>
      <c r="AG33" s="401"/>
      <c r="AH33" s="402"/>
      <c r="AI33" s="403"/>
      <c r="AJ33" s="419">
        <f>(E40/10000)*U42*D42</f>
        <v>0</v>
      </c>
      <c r="AK33" s="404">
        <f>AJ33</f>
        <v>0</v>
      </c>
      <c r="AL33" s="357">
        <f>AE33+AK33</f>
        <v>0</v>
      </c>
      <c r="AM33" s="58"/>
      <c r="AN33" s="27"/>
    </row>
    <row r="34" spans="1:40" ht="10" customHeight="1" thickBot="1" x14ac:dyDescent="0.5">
      <c r="B34" s="18"/>
      <c r="C34" s="145"/>
      <c r="D34" s="25"/>
      <c r="E34" s="23"/>
      <c r="F34" s="23"/>
      <c r="G34" s="23"/>
      <c r="H34" s="25"/>
      <c r="I34" s="25"/>
      <c r="J34" s="25"/>
      <c r="K34" s="25"/>
      <c r="L34" s="25"/>
      <c r="M34" s="31"/>
      <c r="N34" s="23"/>
      <c r="O34" s="113"/>
      <c r="P34" s="114"/>
      <c r="Q34" s="116"/>
      <c r="R34" s="23"/>
      <c r="S34" s="113"/>
      <c r="T34" s="114"/>
      <c r="U34" s="114"/>
      <c r="V34" s="115"/>
      <c r="W34" s="22"/>
      <c r="X34" s="18"/>
      <c r="Y34" s="56"/>
      <c r="Z34" s="217"/>
      <c r="AA34" s="406"/>
      <c r="AB34" s="407"/>
      <c r="AC34" s="407"/>
      <c r="AD34" s="408"/>
      <c r="AE34" s="409"/>
      <c r="AF34" s="410"/>
      <c r="AG34" s="411"/>
      <c r="AH34" s="408"/>
      <c r="AI34" s="408"/>
      <c r="AJ34" s="408"/>
      <c r="AK34" s="408"/>
      <c r="AL34" s="357"/>
      <c r="AM34" s="58"/>
      <c r="AN34" s="27"/>
    </row>
    <row r="35" spans="1:40" ht="35.5" customHeight="1" x14ac:dyDescent="0.45">
      <c r="B35" s="18"/>
      <c r="C35" s="123" t="s">
        <v>42</v>
      </c>
      <c r="D35" s="193" t="s">
        <v>18</v>
      </c>
      <c r="E35" s="193" t="s">
        <v>67</v>
      </c>
      <c r="F35" s="193"/>
      <c r="G35" s="193"/>
      <c r="H35" s="193"/>
      <c r="I35" s="193"/>
      <c r="J35" s="193"/>
      <c r="K35" s="193"/>
      <c r="L35" s="193"/>
      <c r="M35" s="193"/>
      <c r="N35" s="193"/>
      <c r="O35" s="476" t="s">
        <v>108</v>
      </c>
      <c r="P35" s="476"/>
      <c r="Q35" s="477"/>
      <c r="R35" s="193"/>
      <c r="S35" s="194"/>
      <c r="T35" s="193"/>
      <c r="U35" s="195" t="s">
        <v>43</v>
      </c>
      <c r="V35" s="196"/>
      <c r="W35" s="22"/>
      <c r="X35" s="18"/>
      <c r="Y35" s="56"/>
      <c r="Z35" s="123" t="s">
        <v>70</v>
      </c>
      <c r="AA35" s="420"/>
      <c r="AB35" s="397"/>
      <c r="AC35" s="398"/>
      <c r="AD35" s="398"/>
      <c r="AE35" s="399"/>
      <c r="AF35" s="400"/>
      <c r="AG35" s="401"/>
      <c r="AH35" s="402"/>
      <c r="AI35" s="403"/>
      <c r="AJ35" s="419"/>
      <c r="AK35" s="404"/>
      <c r="AL35" s="357"/>
      <c r="AM35" s="58"/>
      <c r="AN35" s="27"/>
    </row>
    <row r="36" spans="1:40" ht="18" customHeight="1" thickBot="1" x14ac:dyDescent="0.5">
      <c r="B36" s="216"/>
      <c r="C36" s="211" t="s">
        <v>65</v>
      </c>
      <c r="D36" s="147">
        <f>D5</f>
        <v>26</v>
      </c>
      <c r="E36" s="218">
        <f>D57</f>
        <v>40000</v>
      </c>
      <c r="F36" s="225" t="s">
        <v>138</v>
      </c>
      <c r="G36" s="23"/>
      <c r="H36" s="25"/>
      <c r="I36" s="25"/>
      <c r="J36" s="25"/>
      <c r="K36" s="25"/>
      <c r="L36" s="25"/>
      <c r="M36" s="31"/>
      <c r="N36" s="25"/>
      <c r="O36" s="113"/>
      <c r="P36" s="285"/>
      <c r="Q36" s="116"/>
      <c r="R36" s="114"/>
      <c r="S36" s="113"/>
      <c r="T36" s="224"/>
      <c r="U36" s="285"/>
      <c r="V36" s="148"/>
      <c r="W36" s="22"/>
      <c r="X36" s="18"/>
      <c r="Y36" s="58"/>
      <c r="Z36" s="209" t="str">
        <f>C44</f>
        <v>Transportkosten (1 adres in Nederland)</v>
      </c>
      <c r="AA36" s="421"/>
      <c r="AB36" s="422"/>
      <c r="AC36" s="423"/>
      <c r="AD36" s="423">
        <f>$D44*$P44</f>
        <v>0</v>
      </c>
      <c r="AE36" s="424">
        <f>AD36</f>
        <v>0</v>
      </c>
      <c r="AF36" s="425"/>
      <c r="AG36" s="426"/>
      <c r="AH36" s="427"/>
      <c r="AI36" s="428"/>
      <c r="AJ36" s="429">
        <f>(E44/10000)*U44</f>
        <v>0</v>
      </c>
      <c r="AK36" s="430">
        <f>AJ36</f>
        <v>0</v>
      </c>
      <c r="AL36" s="431">
        <f>AE36+AK36</f>
        <v>0</v>
      </c>
      <c r="AM36" s="58"/>
      <c r="AN36" s="27"/>
    </row>
    <row r="37" spans="1:40" ht="16.5" customHeight="1" thickBot="1" x14ac:dyDescent="0.55000000000000004">
      <c r="B37" s="18"/>
      <c r="C37" s="211" t="s">
        <v>44</v>
      </c>
      <c r="D37" s="147">
        <v>9</v>
      </c>
      <c r="E37" s="218">
        <v>68000</v>
      </c>
      <c r="F37" s="23"/>
      <c r="G37" s="23"/>
      <c r="H37" s="25"/>
      <c r="I37" s="25"/>
      <c r="J37" s="25"/>
      <c r="K37" s="25"/>
      <c r="L37" s="25"/>
      <c r="M37" s="31"/>
      <c r="N37" s="25"/>
      <c r="O37" s="113"/>
      <c r="P37" s="334">
        <v>0</v>
      </c>
      <c r="Q37" s="116"/>
      <c r="R37" s="114"/>
      <c r="S37" s="113"/>
      <c r="T37" s="114"/>
      <c r="U37" s="334">
        <v>0</v>
      </c>
      <c r="V37" s="148"/>
      <c r="W37" s="22"/>
      <c r="X37" s="18"/>
      <c r="Y37" s="58"/>
      <c r="Z37" s="314"/>
      <c r="AA37" s="315"/>
      <c r="AB37" s="316"/>
      <c r="AC37" s="317"/>
      <c r="AD37" s="318"/>
      <c r="AE37" s="319"/>
      <c r="AF37" s="320"/>
      <c r="AG37" s="320"/>
      <c r="AH37" s="321"/>
      <c r="AI37" s="322"/>
      <c r="AJ37" s="322"/>
      <c r="AK37" s="323"/>
      <c r="AL37" s="324"/>
      <c r="AM37" s="58"/>
      <c r="AN37" s="27"/>
    </row>
    <row r="38" spans="1:40" ht="16.5" customHeight="1" x14ac:dyDescent="0.45">
      <c r="B38" s="18"/>
      <c r="C38" s="149" t="s">
        <v>45</v>
      </c>
      <c r="D38" s="147">
        <v>0</v>
      </c>
      <c r="E38" s="218">
        <v>0</v>
      </c>
      <c r="F38" s="23"/>
      <c r="G38" s="23"/>
      <c r="H38" s="25"/>
      <c r="I38" s="25"/>
      <c r="J38" s="25"/>
      <c r="K38" s="25"/>
      <c r="L38" s="25"/>
      <c r="M38" s="31"/>
      <c r="N38" s="25"/>
      <c r="O38" s="113"/>
      <c r="P38" s="334">
        <v>0</v>
      </c>
      <c r="Q38" s="116"/>
      <c r="R38" s="114"/>
      <c r="S38" s="113"/>
      <c r="T38" s="114"/>
      <c r="U38" s="334">
        <v>0</v>
      </c>
      <c r="V38" s="148"/>
      <c r="W38" s="22"/>
      <c r="X38" s="18"/>
      <c r="Y38" s="58"/>
      <c r="Z38" s="123" t="s">
        <v>105</v>
      </c>
      <c r="AA38" s="15"/>
      <c r="AB38" s="287"/>
      <c r="AC38" s="287"/>
      <c r="AD38" s="287"/>
      <c r="AE38" s="287"/>
      <c r="AF38" s="10"/>
      <c r="AG38" s="16"/>
      <c r="AH38" s="287"/>
      <c r="AI38" s="287"/>
      <c r="AJ38" s="287"/>
      <c r="AK38" s="287"/>
      <c r="AL38" s="297"/>
      <c r="AM38" s="58"/>
      <c r="AN38" s="27"/>
    </row>
    <row r="39" spans="1:40" ht="16.5" customHeight="1" x14ac:dyDescent="0.45">
      <c r="B39" s="18"/>
      <c r="C39" s="149" t="s">
        <v>46</v>
      </c>
      <c r="D39" s="147">
        <v>26</v>
      </c>
      <c r="E39" s="218">
        <f>68000</f>
        <v>68000</v>
      </c>
      <c r="F39" s="23"/>
      <c r="G39" s="23"/>
      <c r="H39" s="25"/>
      <c r="I39" s="25"/>
      <c r="J39" s="25"/>
      <c r="K39" s="25"/>
      <c r="L39" s="25"/>
      <c r="M39" s="31"/>
      <c r="N39" s="25"/>
      <c r="O39" s="113"/>
      <c r="P39" s="334">
        <v>0</v>
      </c>
      <c r="Q39" s="116"/>
      <c r="R39" s="114"/>
      <c r="S39" s="113"/>
      <c r="T39" s="114"/>
      <c r="U39" s="334">
        <v>0</v>
      </c>
      <c r="V39" s="148"/>
      <c r="W39" s="22"/>
      <c r="X39" s="18"/>
      <c r="Y39" s="58"/>
      <c r="Z39" s="18"/>
      <c r="AA39" s="146"/>
      <c r="AB39" s="288"/>
      <c r="AC39" s="292"/>
      <c r="AD39" s="292"/>
      <c r="AE39" s="288"/>
      <c r="AF39" s="278"/>
      <c r="AG39" s="146"/>
      <c r="AH39" s="288"/>
      <c r="AI39" s="288"/>
      <c r="AJ39" s="288"/>
      <c r="AK39" s="286"/>
      <c r="AL39" s="298"/>
      <c r="AM39" s="58"/>
      <c r="AN39" s="27"/>
    </row>
    <row r="40" spans="1:40" ht="16.5" customHeight="1" thickBot="1" x14ac:dyDescent="0.5">
      <c r="B40" s="18"/>
      <c r="C40" s="149" t="s">
        <v>47</v>
      </c>
      <c r="D40" s="147">
        <v>2</v>
      </c>
      <c r="E40" s="218">
        <f>E36</f>
        <v>40000</v>
      </c>
      <c r="F40" s="345" t="s">
        <v>135</v>
      </c>
      <c r="G40" s="23"/>
      <c r="H40" s="25"/>
      <c r="I40" s="25"/>
      <c r="J40" s="25"/>
      <c r="K40" s="25"/>
      <c r="L40" s="25"/>
      <c r="M40" s="31"/>
      <c r="N40" s="25"/>
      <c r="O40" s="113"/>
      <c r="P40" s="334">
        <v>0</v>
      </c>
      <c r="Q40" s="116"/>
      <c r="R40" s="114"/>
      <c r="S40" s="113"/>
      <c r="T40" s="114"/>
      <c r="U40" s="334">
        <v>0</v>
      </c>
      <c r="V40" s="148"/>
      <c r="W40" s="22"/>
      <c r="X40" s="18"/>
      <c r="Y40" s="58"/>
      <c r="Z40" s="279" t="s">
        <v>106</v>
      </c>
      <c r="AA40" s="280"/>
      <c r="AB40" s="289"/>
      <c r="AC40" s="293"/>
      <c r="AD40" s="293"/>
      <c r="AE40" s="289"/>
      <c r="AF40" s="281"/>
      <c r="AG40" s="280"/>
      <c r="AH40" s="289"/>
      <c r="AI40" s="289"/>
      <c r="AJ40" s="289"/>
      <c r="AK40" s="289"/>
      <c r="AL40" s="296">
        <f>$K$76</f>
        <v>0</v>
      </c>
      <c r="AM40" s="58"/>
      <c r="AN40" s="27"/>
    </row>
    <row r="41" spans="1:40" ht="16.5" customHeight="1" thickBot="1" x14ac:dyDescent="0.5">
      <c r="B41" s="18"/>
      <c r="C41" s="123" t="s">
        <v>68</v>
      </c>
      <c r="D41" s="123"/>
      <c r="E41" s="123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35"/>
      <c r="Q41" s="305"/>
      <c r="R41" s="305"/>
      <c r="S41" s="305"/>
      <c r="T41" s="305"/>
      <c r="U41" s="335"/>
      <c r="V41" s="306"/>
      <c r="W41" s="22"/>
      <c r="X41" s="18"/>
      <c r="Y41" s="58"/>
      <c r="Z41" s="282" t="s">
        <v>107</v>
      </c>
      <c r="AA41" s="157"/>
      <c r="AB41" s="290"/>
      <c r="AC41" s="294"/>
      <c r="AD41" s="294"/>
      <c r="AE41" s="290"/>
      <c r="AF41" s="159"/>
      <c r="AG41" s="157"/>
      <c r="AH41" s="290"/>
      <c r="AI41" s="290"/>
      <c r="AJ41" s="290"/>
      <c r="AK41" s="290"/>
      <c r="AL41" s="296">
        <f>$K$84</f>
        <v>0</v>
      </c>
      <c r="AM41" s="58"/>
      <c r="AN41" s="27"/>
    </row>
    <row r="42" spans="1:40" ht="16.5" customHeight="1" thickBot="1" x14ac:dyDescent="0.5">
      <c r="B42" s="18"/>
      <c r="C42" s="220" t="s">
        <v>69</v>
      </c>
      <c r="D42" s="147">
        <f>D36</f>
        <v>26</v>
      </c>
      <c r="E42" s="218">
        <v>0</v>
      </c>
      <c r="F42" s="307"/>
      <c r="G42" s="307"/>
      <c r="H42" s="308"/>
      <c r="I42" s="308"/>
      <c r="J42" s="308"/>
      <c r="K42" s="308"/>
      <c r="L42" s="308"/>
      <c r="M42" s="309"/>
      <c r="N42" s="308"/>
      <c r="O42" s="310"/>
      <c r="P42" s="334">
        <v>0</v>
      </c>
      <c r="Q42" s="311"/>
      <c r="R42" s="312"/>
      <c r="S42" s="310"/>
      <c r="T42" s="312"/>
      <c r="U42" s="336">
        <v>0</v>
      </c>
      <c r="V42" s="311"/>
      <c r="W42" s="22"/>
      <c r="X42" s="18"/>
      <c r="Y42" s="58"/>
      <c r="Z42" s="325"/>
      <c r="AA42" s="315"/>
      <c r="AB42" s="316"/>
      <c r="AC42" s="316"/>
      <c r="AD42" s="316"/>
      <c r="AE42" s="316"/>
      <c r="AF42" s="315"/>
      <c r="AG42" s="315"/>
      <c r="AH42" s="316"/>
      <c r="AI42" s="316"/>
      <c r="AJ42" s="316"/>
      <c r="AK42" s="316"/>
      <c r="AL42" s="326"/>
      <c r="AM42" s="58"/>
      <c r="AN42" s="27"/>
    </row>
    <row r="43" spans="1:40" ht="16.5" customHeight="1" x14ac:dyDescent="0.45">
      <c r="B43" s="18"/>
      <c r="C43" s="123" t="s">
        <v>70</v>
      </c>
      <c r="D43" s="123"/>
      <c r="E43" s="123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35"/>
      <c r="Q43" s="305"/>
      <c r="R43" s="305"/>
      <c r="S43" s="305"/>
      <c r="T43" s="305"/>
      <c r="U43" s="335"/>
      <c r="V43" s="306"/>
      <c r="W43" s="22"/>
      <c r="X43" s="18"/>
      <c r="Y43" s="58"/>
      <c r="Z43" s="134" t="s">
        <v>41</v>
      </c>
      <c r="AA43" s="135" t="str">
        <f>SUM(AA20:AA36)&amp;" KG"</f>
        <v>0 KG</v>
      </c>
      <c r="AB43" s="291">
        <f>SUM(AB20:AB36)</f>
        <v>0</v>
      </c>
      <c r="AC43" s="291">
        <f>SUM(AC20:AC36)</f>
        <v>0</v>
      </c>
      <c r="AD43" s="291">
        <f>SUM(AD20:AD36)</f>
        <v>0</v>
      </c>
      <c r="AE43" s="291">
        <f>SUM(AB43:AD43)</f>
        <v>0</v>
      </c>
      <c r="AF43" s="136"/>
      <c r="AG43" s="137" t="str">
        <f>SUM(AG20:AG36)&amp;" KG"</f>
        <v>0 KG</v>
      </c>
      <c r="AH43" s="291">
        <f>SUM(AH20:AH36)</f>
        <v>0</v>
      </c>
      <c r="AI43" s="291">
        <f>SUM(AI20:AI36)</f>
        <v>0</v>
      </c>
      <c r="AJ43" s="291">
        <f>SUM(AJ20:AJ36)</f>
        <v>0</v>
      </c>
      <c r="AK43" s="291">
        <f>SUM(AH43:AJ43)</f>
        <v>0</v>
      </c>
      <c r="AL43" s="291">
        <f>SUM(AL20:AL42)</f>
        <v>0</v>
      </c>
      <c r="AM43" s="58"/>
      <c r="AN43" s="27"/>
    </row>
    <row r="44" spans="1:40" ht="16.5" customHeight="1" thickBot="1" x14ac:dyDescent="0.5">
      <c r="B44" s="18"/>
      <c r="C44" s="221" t="s">
        <v>48</v>
      </c>
      <c r="D44" s="150">
        <f>D42</f>
        <v>26</v>
      </c>
      <c r="E44" s="219">
        <v>0</v>
      </c>
      <c r="F44" s="432" t="s">
        <v>137</v>
      </c>
      <c r="G44" s="151"/>
      <c r="H44" s="60"/>
      <c r="I44" s="60"/>
      <c r="J44" s="60"/>
      <c r="K44" s="60"/>
      <c r="L44" s="60"/>
      <c r="M44" s="152"/>
      <c r="N44" s="153"/>
      <c r="O44" s="154"/>
      <c r="P44" s="433">
        <v>0</v>
      </c>
      <c r="Q44" s="122"/>
      <c r="R44" s="32"/>
      <c r="S44" s="154"/>
      <c r="T44" s="61"/>
      <c r="U44" s="433">
        <v>0</v>
      </c>
      <c r="V44" s="122"/>
      <c r="W44" s="22"/>
      <c r="X44" s="1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27"/>
    </row>
    <row r="45" spans="1:40" ht="22.5" customHeight="1" thickBot="1" x14ac:dyDescent="0.5">
      <c r="A45" s="1"/>
      <c r="B45" s="155"/>
      <c r="C45" s="215"/>
      <c r="D45" s="139" t="s">
        <v>2</v>
      </c>
      <c r="E45" s="151"/>
      <c r="F45" s="151"/>
      <c r="G45" s="151"/>
      <c r="H45" s="139" t="s">
        <v>2</v>
      </c>
      <c r="I45" s="139" t="s">
        <v>2</v>
      </c>
      <c r="J45" s="139"/>
      <c r="K45" s="139"/>
      <c r="L45" s="139"/>
      <c r="M45" s="140" t="s">
        <v>2</v>
      </c>
      <c r="N45" s="151"/>
      <c r="O45" s="143"/>
      <c r="P45" s="143"/>
      <c r="Q45" s="143"/>
      <c r="R45" s="151"/>
      <c r="S45" s="143"/>
      <c r="T45" s="143"/>
      <c r="U45" s="143"/>
      <c r="V45" s="143"/>
      <c r="W45" s="156"/>
      <c r="X45" s="155"/>
      <c r="Y45" s="151"/>
      <c r="Z45" s="151"/>
      <c r="AA45" s="157"/>
      <c r="AB45" s="157"/>
      <c r="AC45" s="158"/>
      <c r="AD45" s="158"/>
      <c r="AE45" s="157"/>
      <c r="AF45" s="159"/>
      <c r="AG45" s="157"/>
      <c r="AH45" s="157"/>
      <c r="AI45" s="157"/>
      <c r="AJ45" s="157"/>
      <c r="AK45" s="160"/>
      <c r="AL45" s="160"/>
      <c r="AM45" s="139"/>
      <c r="AN45" s="142"/>
    </row>
    <row r="46" spans="1:40" ht="18" customHeight="1" x14ac:dyDescent="0.45"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28" hidden="1" x14ac:dyDescent="0.45">
      <c r="H47" s="161" t="s">
        <v>49</v>
      </c>
      <c r="I47" s="161" t="s">
        <v>50</v>
      </c>
      <c r="J47" s="161" t="s">
        <v>51</v>
      </c>
      <c r="K47" s="161" t="s">
        <v>52</v>
      </c>
      <c r="L47" s="161" t="s">
        <v>53</v>
      </c>
      <c r="M47" s="162" t="s">
        <v>54</v>
      </c>
      <c r="P47" s="6" t="s">
        <v>55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hidden="1" x14ac:dyDescent="0.45">
      <c r="C48" s="2" t="s">
        <v>44</v>
      </c>
      <c r="D48" s="163">
        <v>2</v>
      </c>
      <c r="H48" s="164">
        <v>16</v>
      </c>
      <c r="I48" s="164">
        <v>12</v>
      </c>
      <c r="J48" s="164">
        <v>4</v>
      </c>
      <c r="K48" s="164">
        <v>16</v>
      </c>
      <c r="L48" s="164">
        <v>7</v>
      </c>
      <c r="M48" s="164">
        <v>8</v>
      </c>
      <c r="P48" s="6" t="s">
        <v>56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idden="1" x14ac:dyDescent="0.45">
      <c r="C49" s="2" t="s">
        <v>47</v>
      </c>
      <c r="D49" s="163">
        <v>5</v>
      </c>
      <c r="H49" s="164">
        <v>1</v>
      </c>
      <c r="I49" s="164">
        <v>0</v>
      </c>
      <c r="J49" s="164">
        <v>21</v>
      </c>
      <c r="K49" s="164">
        <v>0</v>
      </c>
      <c r="L49" s="164">
        <v>51</v>
      </c>
      <c r="M49" s="164">
        <v>26</v>
      </c>
      <c r="P49" s="6" t="s">
        <v>57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idden="1" x14ac:dyDescent="0.45">
      <c r="C50" s="2" t="s">
        <v>45</v>
      </c>
      <c r="D50" s="163">
        <v>3</v>
      </c>
      <c r="H50" s="164">
        <v>4</v>
      </c>
      <c r="I50" s="164">
        <v>4</v>
      </c>
      <c r="J50" s="164">
        <v>0</v>
      </c>
      <c r="K50" s="164">
        <v>4</v>
      </c>
      <c r="L50" s="164">
        <v>0</v>
      </c>
      <c r="M50" s="164">
        <v>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idden="1" x14ac:dyDescent="0.45">
      <c r="C51" s="2" t="s">
        <v>46</v>
      </c>
      <c r="D51" s="163">
        <v>4</v>
      </c>
      <c r="H51" s="164">
        <v>0</v>
      </c>
      <c r="I51" s="164">
        <v>0</v>
      </c>
      <c r="J51" s="164">
        <v>0</v>
      </c>
      <c r="K51" s="164">
        <v>0</v>
      </c>
      <c r="L51" s="164">
        <v>0</v>
      </c>
      <c r="M51" s="164">
        <v>4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26.5" x14ac:dyDescent="0.45">
      <c r="A52" s="227"/>
      <c r="B52" s="228"/>
      <c r="C52" s="330" t="s">
        <v>83</v>
      </c>
      <c r="D52" s="230" t="s">
        <v>84</v>
      </c>
      <c r="E52" s="230"/>
      <c r="F52" s="228"/>
      <c r="G52" s="228"/>
      <c r="H52" s="231"/>
      <c r="I52" s="228"/>
      <c r="J52" s="229" t="s">
        <v>127</v>
      </c>
      <c r="K52" s="228"/>
      <c r="L52" s="229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7" thickBot="1" x14ac:dyDescent="0.5">
      <c r="A53" s="227"/>
      <c r="B53" s="232"/>
      <c r="C53" s="232"/>
      <c r="D53" s="232"/>
      <c r="E53" s="232"/>
      <c r="F53" s="228"/>
      <c r="G53" s="228"/>
      <c r="H53" s="232"/>
      <c r="I53" s="228"/>
      <c r="J53" s="232"/>
      <c r="K53" s="228"/>
      <c r="L53" s="232"/>
    </row>
    <row r="54" spans="1:40" ht="27.5" thickTop="1" thickBot="1" x14ac:dyDescent="0.5">
      <c r="A54" s="227"/>
      <c r="B54" s="228"/>
      <c r="C54" s="229" t="s">
        <v>1</v>
      </c>
      <c r="D54" s="313">
        <f>D4</f>
        <v>0</v>
      </c>
      <c r="E54" s="230"/>
      <c r="F54" s="228"/>
      <c r="G54" s="228"/>
      <c r="H54" s="231"/>
      <c r="I54" s="228"/>
      <c r="J54" s="232"/>
      <c r="K54" s="228"/>
      <c r="L54" s="232"/>
    </row>
    <row r="55" spans="1:40" ht="27" thickTop="1" x14ac:dyDescent="0.45">
      <c r="A55" s="227"/>
      <c r="B55" s="229"/>
      <c r="C55" s="230"/>
      <c r="D55" s="230"/>
      <c r="E55" s="230"/>
      <c r="F55" s="228"/>
      <c r="G55" s="228"/>
      <c r="H55" s="231"/>
      <c r="I55" s="228"/>
      <c r="J55" s="232"/>
      <c r="K55" s="228"/>
      <c r="L55" s="232"/>
    </row>
    <row r="56" spans="1:40" ht="17" thickBot="1" x14ac:dyDescent="0.5">
      <c r="A56" s="227"/>
      <c r="B56" s="233" t="s">
        <v>85</v>
      </c>
      <c r="C56" s="234" t="s">
        <v>54</v>
      </c>
      <c r="D56" s="232"/>
      <c r="E56" s="235"/>
      <c r="F56" s="228"/>
      <c r="G56" s="228"/>
      <c r="H56" s="236"/>
      <c r="I56" s="228"/>
      <c r="J56" s="232"/>
      <c r="K56" s="228"/>
      <c r="L56" s="232"/>
    </row>
    <row r="57" spans="1:40" ht="17.5" thickTop="1" thickBot="1" x14ac:dyDescent="0.5">
      <c r="A57" s="227"/>
      <c r="B57" s="233" t="s">
        <v>85</v>
      </c>
      <c r="C57" s="238" t="s">
        <v>86</v>
      </c>
      <c r="D57" s="348">
        <v>40000</v>
      </c>
      <c r="E57" s="235"/>
      <c r="F57" s="228"/>
      <c r="G57" s="228"/>
      <c r="H57" s="236"/>
      <c r="I57" s="228"/>
      <c r="J57" s="232"/>
      <c r="K57" s="228"/>
      <c r="L57" s="232"/>
    </row>
    <row r="58" spans="1:40" ht="17.5" hidden="1" thickTop="1" thickBot="1" x14ac:dyDescent="0.5">
      <c r="A58" s="227"/>
      <c r="B58" s="233" t="s">
        <v>85</v>
      </c>
      <c r="C58" s="237" t="s">
        <v>87</v>
      </c>
      <c r="D58" s="347">
        <v>40</v>
      </c>
      <c r="E58" s="235"/>
      <c r="F58" s="228"/>
      <c r="G58" s="228"/>
      <c r="H58" s="235"/>
      <c r="I58" s="228"/>
      <c r="J58" s="235"/>
      <c r="K58" s="228"/>
      <c r="L58" s="235"/>
    </row>
    <row r="59" spans="1:40" ht="17.5" hidden="1" thickTop="1" thickBot="1" x14ac:dyDescent="0.5">
      <c r="A59" s="227"/>
      <c r="B59" s="228"/>
      <c r="C59" s="238" t="s">
        <v>88</v>
      </c>
      <c r="D59" s="348">
        <v>40040</v>
      </c>
      <c r="E59" s="228"/>
      <c r="F59" s="228"/>
      <c r="G59" s="228"/>
      <c r="H59" s="235"/>
      <c r="I59" s="228"/>
      <c r="J59" s="235"/>
      <c r="K59" s="228"/>
      <c r="L59" s="235"/>
    </row>
    <row r="60" spans="1:40" ht="17.5" thickTop="1" thickBot="1" x14ac:dyDescent="0.5">
      <c r="A60" s="227"/>
      <c r="B60" s="228"/>
      <c r="C60" s="233"/>
      <c r="D60" s="349"/>
      <c r="E60" s="232"/>
      <c r="F60" s="228"/>
      <c r="G60" s="228"/>
      <c r="H60" s="236"/>
      <c r="I60" s="228"/>
      <c r="J60" s="232"/>
      <c r="K60" s="228"/>
      <c r="L60" s="232"/>
    </row>
    <row r="61" spans="1:40" ht="17.5" thickTop="1" thickBot="1" x14ac:dyDescent="0.5">
      <c r="A61" s="240"/>
      <c r="B61" s="228"/>
      <c r="C61" s="238" t="s">
        <v>89</v>
      </c>
      <c r="D61" s="348">
        <f>D5</f>
        <v>26</v>
      </c>
      <c r="E61" s="235"/>
      <c r="F61" s="228"/>
      <c r="G61" s="228"/>
      <c r="H61" s="235"/>
      <c r="I61" s="228"/>
      <c r="J61" s="235"/>
      <c r="K61" s="228"/>
      <c r="L61" s="235"/>
    </row>
    <row r="62" spans="1:40" ht="17.5" thickTop="1" thickBot="1" x14ac:dyDescent="0.5">
      <c r="A62" s="227"/>
      <c r="B62" s="228"/>
      <c r="C62" s="233"/>
      <c r="D62" s="349"/>
      <c r="E62" s="232"/>
      <c r="F62" s="228"/>
      <c r="G62" s="228"/>
      <c r="H62" s="236"/>
      <c r="I62" s="228"/>
      <c r="J62" s="232"/>
      <c r="K62" s="228"/>
      <c r="L62" s="232"/>
    </row>
    <row r="63" spans="1:40" ht="17.5" thickTop="1" thickBot="1" x14ac:dyDescent="0.5">
      <c r="A63" s="240"/>
      <c r="B63" s="228"/>
      <c r="C63" s="241" t="s">
        <v>90</v>
      </c>
      <c r="D63" s="348">
        <v>68000</v>
      </c>
      <c r="E63" s="235"/>
      <c r="F63" s="228"/>
      <c r="G63" s="228"/>
      <c r="H63" s="235"/>
      <c r="I63" s="228"/>
      <c r="J63" s="235"/>
      <c r="K63" s="228"/>
      <c r="L63" s="235"/>
    </row>
    <row r="64" spans="1:40" ht="17.5" hidden="1" thickTop="1" thickBot="1" x14ac:dyDescent="0.5">
      <c r="A64" s="240"/>
      <c r="B64" s="242"/>
      <c r="C64" s="238" t="s">
        <v>91</v>
      </c>
      <c r="D64" s="239">
        <v>1</v>
      </c>
      <c r="E64" s="235"/>
      <c r="F64" s="228"/>
      <c r="G64" s="228"/>
      <c r="H64" s="235"/>
      <c r="I64" s="228"/>
      <c r="J64" s="235"/>
      <c r="K64" s="228"/>
      <c r="L64" s="235"/>
    </row>
    <row r="65" spans="1:12" ht="32" hidden="1" thickTop="1" thickBot="1" x14ac:dyDescent="0.5">
      <c r="A65" s="240"/>
      <c r="B65" s="228"/>
      <c r="C65" s="241" t="s">
        <v>92</v>
      </c>
      <c r="D65" s="239">
        <v>0</v>
      </c>
      <c r="E65" s="235"/>
      <c r="F65" s="228"/>
      <c r="G65" s="228"/>
      <c r="H65" s="235"/>
      <c r="I65" s="228"/>
      <c r="J65" s="235"/>
      <c r="K65" s="228"/>
      <c r="L65" s="235"/>
    </row>
    <row r="66" spans="1:12" ht="17" thickTop="1" x14ac:dyDescent="0.45">
      <c r="A66" s="240"/>
      <c r="B66" s="242"/>
      <c r="C66" s="243"/>
      <c r="D66" s="244"/>
      <c r="E66" s="235"/>
      <c r="F66" s="228"/>
      <c r="G66" s="228"/>
      <c r="H66" s="235"/>
      <c r="I66" s="228"/>
      <c r="J66" s="235"/>
      <c r="K66" s="228"/>
      <c r="L66" s="235"/>
    </row>
    <row r="67" spans="1:12" ht="17" thickBot="1" x14ac:dyDescent="0.5">
      <c r="A67" s="240"/>
      <c r="B67" s="228"/>
      <c r="C67" s="235"/>
      <c r="D67" s="228"/>
      <c r="E67" s="228"/>
      <c r="F67" s="228"/>
      <c r="G67" s="228"/>
      <c r="H67" s="228"/>
      <c r="I67" s="228"/>
      <c r="J67" s="228"/>
      <c r="K67" s="228"/>
      <c r="L67" s="228"/>
    </row>
    <row r="68" spans="1:12" x14ac:dyDescent="0.45">
      <c r="A68" s="240"/>
      <c r="B68" s="460" t="s">
        <v>93</v>
      </c>
      <c r="C68" s="245"/>
      <c r="D68" s="463" t="s">
        <v>110</v>
      </c>
      <c r="E68" s="478" t="s">
        <v>109</v>
      </c>
      <c r="F68" s="228"/>
      <c r="G68" s="228"/>
      <c r="H68" s="447" t="s">
        <v>111</v>
      </c>
      <c r="I68" s="228"/>
      <c r="J68" s="465" t="s">
        <v>94</v>
      </c>
      <c r="K68" s="466"/>
      <c r="L68" s="228"/>
    </row>
    <row r="69" spans="1:12" ht="17" thickBot="1" x14ac:dyDescent="0.5">
      <c r="A69" s="240"/>
      <c r="B69" s="461"/>
      <c r="C69" s="246"/>
      <c r="D69" s="464"/>
      <c r="E69" s="479"/>
      <c r="F69" s="228"/>
      <c r="G69" s="228"/>
      <c r="H69" s="448"/>
      <c r="I69" s="228"/>
      <c r="J69" s="340"/>
      <c r="K69" s="341"/>
      <c r="L69" s="228"/>
    </row>
    <row r="70" spans="1:12" x14ac:dyDescent="0.45">
      <c r="A70" s="240"/>
      <c r="B70" s="461"/>
      <c r="C70" s="247" t="s">
        <v>121</v>
      </c>
      <c r="D70" s="350">
        <v>40000</v>
      </c>
      <c r="E70" s="350">
        <v>26</v>
      </c>
      <c r="F70" s="228"/>
      <c r="G70" s="228"/>
      <c r="H70" s="248">
        <v>0</v>
      </c>
      <c r="I70" s="228"/>
      <c r="J70" s="249"/>
      <c r="K70" s="299">
        <f>$H70/1000*$D70*E70</f>
        <v>0</v>
      </c>
      <c r="L70" s="228"/>
    </row>
    <row r="71" spans="1:12" x14ac:dyDescent="0.45">
      <c r="A71" s="240"/>
      <c r="B71" s="461"/>
      <c r="C71" s="250" t="s">
        <v>139</v>
      </c>
      <c r="D71" s="350">
        <f>D70</f>
        <v>40000</v>
      </c>
      <c r="E71" s="350">
        <v>17</v>
      </c>
      <c r="F71" s="228"/>
      <c r="G71" s="228"/>
      <c r="H71" s="248">
        <v>0</v>
      </c>
      <c r="I71" s="228"/>
      <c r="J71" s="251"/>
      <c r="K71" s="300">
        <f>$H71/1000*$D71*E71</f>
        <v>0</v>
      </c>
      <c r="L71" s="228"/>
    </row>
    <row r="72" spans="1:12" x14ac:dyDescent="0.45">
      <c r="A72" s="240"/>
      <c r="B72" s="461"/>
      <c r="C72" s="250" t="s">
        <v>95</v>
      </c>
      <c r="D72" s="350">
        <v>42000</v>
      </c>
      <c r="E72" s="350">
        <v>1</v>
      </c>
      <c r="F72" s="228"/>
      <c r="G72" s="228"/>
      <c r="H72" s="248">
        <v>0</v>
      </c>
      <c r="I72" s="228"/>
      <c r="J72" s="251"/>
      <c r="K72" s="300">
        <f>$H72/1000*$D72*E72</f>
        <v>0</v>
      </c>
      <c r="L72" s="228"/>
    </row>
    <row r="73" spans="1:12" x14ac:dyDescent="0.45">
      <c r="A73" s="240"/>
      <c r="B73" s="461"/>
      <c r="C73" s="250" t="s">
        <v>96</v>
      </c>
      <c r="D73" s="350">
        <v>70000</v>
      </c>
      <c r="E73" s="350">
        <v>17</v>
      </c>
      <c r="F73" s="228"/>
      <c r="G73" s="228"/>
      <c r="H73" s="248">
        <v>0</v>
      </c>
      <c r="I73" s="228"/>
      <c r="J73" s="251"/>
      <c r="K73" s="300">
        <f t="shared" ref="K73:K75" si="8">$H73/1000*$D73*E73</f>
        <v>0</v>
      </c>
      <c r="L73" s="228"/>
    </row>
    <row r="74" spans="1:12" x14ac:dyDescent="0.45">
      <c r="A74" s="240"/>
      <c r="B74" s="461"/>
      <c r="C74" s="250" t="s">
        <v>97</v>
      </c>
      <c r="D74" s="350">
        <f>D70</f>
        <v>40000</v>
      </c>
      <c r="E74" s="350">
        <v>1</v>
      </c>
      <c r="F74" s="228"/>
      <c r="G74" s="228"/>
      <c r="H74" s="248">
        <v>0</v>
      </c>
      <c r="I74" s="228"/>
      <c r="J74" s="251"/>
      <c r="K74" s="300">
        <f t="shared" si="8"/>
        <v>0</v>
      </c>
      <c r="L74" s="228"/>
    </row>
    <row r="75" spans="1:12" ht="17" thickBot="1" x14ac:dyDescent="0.5">
      <c r="A75" s="240"/>
      <c r="B75" s="462"/>
      <c r="C75" s="252" t="s">
        <v>98</v>
      </c>
      <c r="D75" s="351">
        <f>D70</f>
        <v>40000</v>
      </c>
      <c r="E75" s="351">
        <v>1</v>
      </c>
      <c r="F75" s="228"/>
      <c r="G75" s="228"/>
      <c r="H75" s="253">
        <v>0</v>
      </c>
      <c r="I75" s="228"/>
      <c r="J75" s="254"/>
      <c r="K75" s="301">
        <f t="shared" si="8"/>
        <v>0</v>
      </c>
      <c r="L75" s="228"/>
    </row>
    <row r="76" spans="1:12" x14ac:dyDescent="0.45">
      <c r="A76" s="240"/>
      <c r="B76" s="255"/>
      <c r="C76" s="256" t="s">
        <v>99</v>
      </c>
      <c r="D76" s="257"/>
      <c r="E76" s="228"/>
      <c r="F76" s="228"/>
      <c r="G76" s="228"/>
      <c r="H76" s="258"/>
      <c r="I76" s="228"/>
      <c r="J76" s="259"/>
      <c r="K76" s="302">
        <f>SUM(K70:K75)</f>
        <v>0</v>
      </c>
      <c r="L76" s="228"/>
    </row>
    <row r="77" spans="1:12" ht="17" thickBot="1" x14ac:dyDescent="0.5">
      <c r="A77" s="240"/>
      <c r="B77" s="235"/>
      <c r="C77" s="235"/>
      <c r="D77" s="235"/>
      <c r="E77" s="235"/>
      <c r="F77" s="260"/>
      <c r="G77" s="260"/>
      <c r="H77" s="235"/>
      <c r="I77" s="228"/>
      <c r="J77" s="235"/>
      <c r="K77" s="228"/>
      <c r="L77" s="228"/>
    </row>
    <row r="78" spans="1:12" x14ac:dyDescent="0.45">
      <c r="A78" s="240"/>
      <c r="B78" s="438" t="s">
        <v>100</v>
      </c>
      <c r="C78" s="261"/>
      <c r="D78" s="441" t="s">
        <v>112</v>
      </c>
      <c r="E78" s="442"/>
      <c r="F78" s="443"/>
      <c r="G78" s="260"/>
      <c r="H78" s="447" t="s">
        <v>101</v>
      </c>
      <c r="I78" s="228"/>
      <c r="J78" s="434" t="s">
        <v>94</v>
      </c>
      <c r="K78" s="435"/>
      <c r="L78" s="228"/>
    </row>
    <row r="79" spans="1:12" ht="17" thickBot="1" x14ac:dyDescent="0.5">
      <c r="A79" s="240"/>
      <c r="B79" s="439"/>
      <c r="C79" s="262"/>
      <c r="D79" s="444"/>
      <c r="E79" s="445"/>
      <c r="F79" s="446"/>
      <c r="G79" s="260"/>
      <c r="H79" s="448"/>
      <c r="I79" s="228"/>
      <c r="J79" s="436"/>
      <c r="K79" s="437"/>
      <c r="L79" s="228"/>
    </row>
    <row r="80" spans="1:12" x14ac:dyDescent="0.45">
      <c r="A80" s="240"/>
      <c r="B80" s="439"/>
      <c r="C80" s="263" t="s">
        <v>102</v>
      </c>
      <c r="D80" s="449" t="s">
        <v>140</v>
      </c>
      <c r="E80" s="450"/>
      <c r="F80" s="451"/>
      <c r="G80" s="260"/>
      <c r="H80" s="264">
        <v>0</v>
      </c>
      <c r="I80" s="228"/>
      <c r="J80" s="342"/>
      <c r="K80" s="343">
        <f>H80*$D$61</f>
        <v>0</v>
      </c>
      <c r="L80" s="228"/>
    </row>
    <row r="81" spans="1:12" x14ac:dyDescent="0.45">
      <c r="A81" s="240"/>
      <c r="B81" s="439"/>
      <c r="C81" s="267" t="s">
        <v>136</v>
      </c>
      <c r="D81" s="452" t="s">
        <v>141</v>
      </c>
      <c r="E81" s="453"/>
      <c r="F81" s="454"/>
      <c r="G81" s="260"/>
      <c r="H81" s="248">
        <v>0</v>
      </c>
      <c r="I81" s="228"/>
      <c r="J81" s="265"/>
      <c r="K81" s="266">
        <f>H81*$D$61</f>
        <v>0</v>
      </c>
      <c r="L81" s="228"/>
    </row>
    <row r="82" spans="1:12" x14ac:dyDescent="0.45">
      <c r="A82" s="240"/>
      <c r="B82" s="439"/>
      <c r="C82" s="263" t="s">
        <v>103</v>
      </c>
      <c r="D82" s="452" t="s">
        <v>142</v>
      </c>
      <c r="E82" s="453"/>
      <c r="F82" s="454"/>
      <c r="G82" s="260"/>
      <c r="H82" s="264">
        <v>0</v>
      </c>
      <c r="I82" s="228"/>
      <c r="J82" s="265"/>
      <c r="K82" s="266">
        <f>H82*$D$61</f>
        <v>0</v>
      </c>
      <c r="L82" s="228"/>
    </row>
    <row r="83" spans="1:12" ht="17" thickBot="1" x14ac:dyDescent="0.5">
      <c r="A83" s="240"/>
      <c r="B83" s="440"/>
      <c r="C83" s="268" t="s">
        <v>104</v>
      </c>
      <c r="D83" s="455" t="s">
        <v>143</v>
      </c>
      <c r="E83" s="456"/>
      <c r="F83" s="457"/>
      <c r="G83" s="260"/>
      <c r="H83" s="269">
        <v>0</v>
      </c>
      <c r="I83" s="228"/>
      <c r="J83" s="265"/>
      <c r="K83" s="266">
        <f>H83*$D$61</f>
        <v>0</v>
      </c>
      <c r="L83" s="228"/>
    </row>
    <row r="84" spans="1:12" x14ac:dyDescent="0.45">
      <c r="A84" s="240"/>
      <c r="B84" s="235"/>
      <c r="C84" s="256" t="s">
        <v>99</v>
      </c>
      <c r="D84" s="270"/>
      <c r="E84" s="228"/>
      <c r="F84" s="260"/>
      <c r="G84" s="260"/>
      <c r="H84" s="271"/>
      <c r="I84" s="228"/>
      <c r="J84" s="272"/>
      <c r="K84" s="273">
        <f>SUM(K78:K83)</f>
        <v>0</v>
      </c>
      <c r="L84" s="228"/>
    </row>
    <row r="85" spans="1:12" ht="17" thickBot="1" x14ac:dyDescent="0.5">
      <c r="A85" s="240"/>
      <c r="B85" s="235"/>
      <c r="C85" s="235"/>
      <c r="D85" s="235"/>
      <c r="E85" s="235"/>
      <c r="F85" s="260"/>
      <c r="G85" s="260"/>
      <c r="H85" s="235"/>
      <c r="I85" s="228"/>
      <c r="J85" s="228"/>
      <c r="K85" s="228"/>
      <c r="L85" s="228"/>
    </row>
    <row r="86" spans="1:12" ht="17" thickBot="1" x14ac:dyDescent="0.5">
      <c r="A86" s="240"/>
      <c r="B86" s="242"/>
      <c r="C86" s="274"/>
      <c r="D86" s="275"/>
      <c r="E86" s="275"/>
      <c r="F86" s="275"/>
      <c r="G86" s="275"/>
      <c r="H86" s="275"/>
      <c r="I86" s="275"/>
      <c r="J86" s="276"/>
      <c r="K86" s="277">
        <f>SUM(J70:K75, J80:K83)</f>
        <v>0</v>
      </c>
      <c r="L86" s="228"/>
    </row>
    <row r="87" spans="1:12" x14ac:dyDescent="0.45">
      <c r="A87" s="240"/>
      <c r="B87" s="242"/>
      <c r="C87" s="235"/>
      <c r="D87" s="235"/>
      <c r="E87" s="235"/>
      <c r="F87" s="235"/>
      <c r="G87" s="235"/>
      <c r="H87" s="235"/>
      <c r="I87" s="235"/>
      <c r="J87" s="235"/>
      <c r="K87" s="235"/>
      <c r="L87" s="228"/>
    </row>
    <row r="88" spans="1:12" x14ac:dyDescent="0.45">
      <c r="A88" s="240"/>
      <c r="B88" s="235"/>
      <c r="C88" s="235"/>
      <c r="D88" s="235"/>
      <c r="E88" s="235"/>
      <c r="F88" s="235"/>
      <c r="G88" s="235"/>
      <c r="H88" s="235"/>
      <c r="I88" s="228"/>
      <c r="J88" s="228"/>
      <c r="K88" s="228"/>
      <c r="L88" s="228"/>
    </row>
  </sheetData>
  <sheetProtection algorithmName="SHA-512" hashValue="nN6cfnX8PPwj7Xud/HvZjCeNv9xmQHnFzGAtYQOMnvfTcllfa2NcAScvYjMEg+fHEigxpv4TNhY1G8LD5DK8ow==" saltValue="NBBA+Rx5VZIJ7Z/bkzsu5g==" spinCount="100000" sheet="1" objects="1" scenarios="1"/>
  <mergeCells count="24">
    <mergeCell ref="O35:Q35"/>
    <mergeCell ref="E68:E69"/>
    <mergeCell ref="C22:D22"/>
    <mergeCell ref="C25:I25"/>
    <mergeCell ref="O26:Q26"/>
    <mergeCell ref="Z12:AK14"/>
    <mergeCell ref="H16:M16"/>
    <mergeCell ref="O16:Q16"/>
    <mergeCell ref="S16:V16"/>
    <mergeCell ref="AA16:AE16"/>
    <mergeCell ref="AG16:AK16"/>
    <mergeCell ref="E16:F16"/>
    <mergeCell ref="B68:B75"/>
    <mergeCell ref="D68:D69"/>
    <mergeCell ref="H68:H69"/>
    <mergeCell ref="J68:K68"/>
    <mergeCell ref="J78:K79"/>
    <mergeCell ref="B78:B83"/>
    <mergeCell ref="D78:F79"/>
    <mergeCell ref="H78:H79"/>
    <mergeCell ref="D80:F80"/>
    <mergeCell ref="D81:F81"/>
    <mergeCell ref="D82:F82"/>
    <mergeCell ref="D83:F83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&amp;C&amp;"Muli,Standaard"&amp;A&amp;R&amp;"Muli,Standaard"Pagina &amp;P</oddFooter>
  </headerFooter>
  <rowBreaks count="1" manualBreakCount="1">
    <brk id="4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5" x14ac:dyDescent="0.35"/>
  <cols>
    <col min="6" max="6" width="10.08984375" bestFit="1" customWidth="1"/>
  </cols>
  <sheetData>
    <row r="1" spans="1:6" x14ac:dyDescent="0.35">
      <c r="A1" t="s">
        <v>71</v>
      </c>
      <c r="B1" t="s">
        <v>74</v>
      </c>
      <c r="C1" t="s">
        <v>77</v>
      </c>
      <c r="E1" s="303" t="s">
        <v>113</v>
      </c>
      <c r="F1" t="s">
        <v>114</v>
      </c>
    </row>
    <row r="2" spans="1:6" x14ac:dyDescent="0.35">
      <c r="A2" t="s">
        <v>72</v>
      </c>
      <c r="B2" t="s">
        <v>75</v>
      </c>
      <c r="C2" t="s">
        <v>78</v>
      </c>
      <c r="E2" s="303" t="s">
        <v>115</v>
      </c>
      <c r="F2" t="s">
        <v>116</v>
      </c>
    </row>
    <row r="3" spans="1:6" x14ac:dyDescent="0.35">
      <c r="C3" t="s">
        <v>81</v>
      </c>
      <c r="E3" s="303" t="s">
        <v>117</v>
      </c>
    </row>
    <row r="4" spans="1:6" x14ac:dyDescent="0.35">
      <c r="C4" t="s">
        <v>76</v>
      </c>
      <c r="E4" s="303" t="s">
        <v>118</v>
      </c>
    </row>
    <row r="5" spans="1:6" x14ac:dyDescent="0.35">
      <c r="E5" s="303" t="s">
        <v>119</v>
      </c>
    </row>
    <row r="6" spans="1:6" x14ac:dyDescent="0.35">
      <c r="E6" s="303" t="s">
        <v>66</v>
      </c>
    </row>
    <row r="7" spans="1:6" x14ac:dyDescent="0.35">
      <c r="C7" t="s">
        <v>82</v>
      </c>
      <c r="D7" s="223" t="s">
        <v>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4A95A1-49D7-4061-BBA2-2EDA38990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525EF5-3A60-452D-A5E7-FEE62CE26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EFABC8-408A-41DD-941B-E1BD19FDE65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18</vt:lpstr>
      <vt:lpstr>Blad2</vt:lpstr>
      <vt:lpstr>'Perceel 18'!Afdrukbereik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2021-05-04T12:20:46Z</cp:lastPrinted>
  <dcterms:created xsi:type="dcterms:W3CDTF">2021-02-15T12:12:53Z</dcterms:created>
  <dcterms:modified xsi:type="dcterms:W3CDTF">2021-05-25T18:14:56Z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