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E8220403-7B31-46AD-9331-2429A3240E9E}" xr6:coauthVersionLast="46" xr6:coauthVersionMax="46" xr10:uidLastSave="{00000000-0000-0000-0000-000000000000}"/>
  <workbookProtection workbookAlgorithmName="SHA-512" workbookHashValue="XjClfw09kYLPGcKnk0yb4grNMTiG4mTchpLWnCqBpBhgYC77vNhePmiTDUegpRt7dt0mGaAGpcpi3Ad8kjkZ+g==" workbookSaltValue="WtRicFXe0JOOwM2Xri9+jg==" workbookSpinCount="100000" lockStructure="1"/>
  <bookViews>
    <workbookView xWindow="-120" yWindow="-120" windowWidth="25440" windowHeight="15390" tabRatio="417" xr2:uid="{00000000-000D-0000-FFFF-FFFF00000000}"/>
  </bookViews>
  <sheets>
    <sheet name="Inschrijfsom 1, bij SC" sheetId="1" r:id="rId1"/>
    <sheet name="Inschrijfsom 2, bij niet SC" sheetId="7" r:id="rId2"/>
    <sheet name="lijstjes" sheetId="3" state="hidden" r:id="rId3"/>
    <sheet name="oplage" sheetId="4" state="hidden" r:id="rId4"/>
    <sheet name="drukkers NIET GEBRUIKEN " sheetId="6" state="hidden" r:id="rId5"/>
  </sheets>
  <definedNames>
    <definedName name="_xlnm.Print_Area" localSheetId="4">'drukkers NIET GEBRUIKEN '!$A$1:$K$95</definedName>
    <definedName name="_xlnm.Print_Area" localSheetId="0">'Inschrijfsom 1, bij SC'!$A$1:$M$37</definedName>
    <definedName name="_xlnm.Print_Area" localSheetId="1">'Inschrijfsom 2, bij niet SC'!$A$1:$M$37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7" l="1"/>
  <c r="I30" i="7"/>
  <c r="K30" i="7" s="1"/>
  <c r="I24" i="7"/>
  <c r="K24" i="7" s="1"/>
  <c r="I23" i="7"/>
  <c r="K23" i="7" s="1"/>
  <c r="I22" i="7"/>
  <c r="K22" i="7" s="1"/>
  <c r="D15" i="7"/>
  <c r="D13" i="7"/>
  <c r="D11" i="7"/>
  <c r="E20" i="7" s="1"/>
  <c r="D8" i="7"/>
  <c r="D7" i="7"/>
  <c r="D20" i="7" s="1"/>
  <c r="I31" i="7" l="1"/>
  <c r="K31" i="7" s="1"/>
  <c r="I32" i="7"/>
  <c r="K32" i="7" s="1"/>
  <c r="D21" i="7"/>
  <c r="I21" i="7" s="1"/>
  <c r="K21" i="7" s="1"/>
  <c r="I20" i="7"/>
  <c r="K33" i="7"/>
  <c r="D25" i="7"/>
  <c r="I25" i="7" s="1"/>
  <c r="K25" i="7" s="1"/>
  <c r="D9" i="7"/>
  <c r="I33" i="7" l="1"/>
  <c r="I26" i="7"/>
  <c r="K20" i="7"/>
  <c r="K26" i="7" s="1"/>
  <c r="I35" i="7"/>
  <c r="I24" i="1" l="1"/>
  <c r="I23" i="1"/>
  <c r="I22" i="1"/>
  <c r="D11" i="1" l="1"/>
  <c r="E20" i="1" l="1"/>
  <c r="E21" i="1" s="1"/>
  <c r="I31" i="1"/>
  <c r="D13" i="1"/>
  <c r="E53" i="3" l="1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9" i="3"/>
  <c r="D15" i="1" s="1"/>
  <c r="C45" i="3"/>
  <c r="C43" i="3"/>
  <c r="C41" i="3"/>
  <c r="C40" i="3"/>
  <c r="C39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D7" i="1" l="1"/>
  <c r="C51" i="3"/>
  <c r="F41" i="3"/>
  <c r="F42" i="3"/>
  <c r="E46" i="3"/>
  <c r="F40" i="3"/>
  <c r="F39" i="3"/>
  <c r="F45" i="3"/>
  <c r="C46" i="3"/>
  <c r="F43" i="3"/>
  <c r="I88" i="6"/>
  <c r="D25" i="1" l="1"/>
  <c r="I25" i="1" s="1"/>
  <c r="D20" i="1"/>
  <c r="E51" i="3"/>
  <c r="C58" i="3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I32" i="1"/>
  <c r="K32" i="1" s="1"/>
  <c r="I30" i="1"/>
  <c r="K30" i="1" s="1"/>
  <c r="K31" i="1"/>
  <c r="I20" i="1" l="1"/>
  <c r="D21" i="1"/>
  <c r="I21" i="1" s="1"/>
  <c r="F51" i="3"/>
  <c r="F58" i="3" s="1"/>
  <c r="E58" i="3"/>
  <c r="K33" i="1"/>
  <c r="I33" i="1"/>
  <c r="C34" i="3"/>
  <c r="AD15" i="3" l="1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K21" i="1" l="1"/>
  <c r="D78" i="6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K20" i="1" l="1"/>
  <c r="I78" i="6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8" i="1" s="1"/>
  <c r="D27" i="3"/>
  <c r="F27" i="3" l="1"/>
  <c r="F28" i="3"/>
  <c r="F32" i="3"/>
  <c r="E34" i="3"/>
  <c r="D9" i="1" s="1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K23" i="1"/>
  <c r="K24" i="1"/>
  <c r="K25" i="1"/>
  <c r="K22" i="1" l="1"/>
  <c r="I35" i="1"/>
  <c r="K26" i="1"/>
  <c r="K35" i="1"/>
  <c r="I26" i="1"/>
  <c r="I64" i="6"/>
  <c r="I93" i="6" s="1"/>
  <c r="I94" i="6" s="1"/>
</calcChain>
</file>

<file path=xl/sharedStrings.xml><?xml version="1.0" encoding="utf-8"?>
<sst xmlns="http://schemas.openxmlformats.org/spreadsheetml/2006/main" count="542" uniqueCount="165">
  <si>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</si>
  <si>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</si>
  <si>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</si>
  <si>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</si>
  <si>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</si>
  <si>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</si>
  <si>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</si>
  <si>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</si>
  <si>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</si>
  <si>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</si>
  <si>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</si>
  <si>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</si>
  <si>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</si>
  <si>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</si>
  <si>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</si>
  <si>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</si>
  <si>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</si>
  <si>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</si>
  <si>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</si>
  <si>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</si>
  <si>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</si>
  <si>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</si>
  <si>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</si>
  <si>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</si>
  <si>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</si>
  <si>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</si>
  <si>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</si>
  <si>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</si>
  <si>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</si>
  <si>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</si>
  <si>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</si>
  <si>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</si>
  <si>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</si>
  <si>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</si>
  <si>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</si>
  <si>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</si>
  <si>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</si>
  <si>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</si>
  <si>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</si>
  <si>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</si>
  <si>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</si>
  <si>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</si>
  <si>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</si>
  <si>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</si>
  <si>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</si>
  <si>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</si>
  <si>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</si>
  <si>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</si>
  <si>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</si>
  <si>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</si>
  <si>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</si>
  <si>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</si>
  <si>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</si>
  <si>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</si>
  <si>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</si>
  <si>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</si>
  <si>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</si>
  <si>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</si>
  <si>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</si>
  <si>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</si>
  <si>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</si>
  <si>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</si>
  <si>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</si>
  <si>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</si>
  <si>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</si>
  <si>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</si>
  <si>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</si>
  <si>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</si>
  <si>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</si>
  <si>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</si>
  <si>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</si>
  <si>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</si>
  <si>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</si>
  <si>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</si>
  <si>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</si>
  <si>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</si>
  <si>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</si>
  <si>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</si>
  <si>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</si>
  <si>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</si>
  <si>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</si>
  <si>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</si>
  <si>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</si>
  <si>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</si>
  <si>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</si>
  <si>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</si>
  <si>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</si>
  <si>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</si>
  <si>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</si>
  <si>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</si>
  <si>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</si>
  <si>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</si>
  <si>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</si>
  <si>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</si>
  <si>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</si>
  <si>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</si>
  <si>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</si>
  <si>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</si>
  <si>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</si>
  <si>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</si>
  <si>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</si>
  <si>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</si>
  <si>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</si>
  <si>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</si>
  <si>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</si>
  <si>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</si>
  <si>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</si>
  <si>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</si>
  <si>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</si>
  <si>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</si>
  <si>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</si>
  <si>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</si>
  <si>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</si>
  <si>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</si>
  <si>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</si>
  <si>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</si>
  <si>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</si>
  <si>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</si>
  <si>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</si>
  <si>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</si>
  <si>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</si>
  <si>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</si>
  <si>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</si>
  <si>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</si>
  <si>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</si>
  <si>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</si>
  <si>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</si>
  <si>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</si>
  <si>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</si>
  <si>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</si>
  <si>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</si>
  <si>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</si>
  <si>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</si>
  <si>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</si>
  <si>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</si>
  <si>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</si>
  <si>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</si>
  <si>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</si>
  <si>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</si>
  <si>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</si>
  <si>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</si>
  <si>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</si>
  <si>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</si>
  <si>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</si>
  <si>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</si>
  <si>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</si>
  <si>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</si>
  <si>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</si>
  <si>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</si>
  <si>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</si>
  <si>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Transportkosten hoofdzending (abonnementen oplage) Nieuwegein</t>
  </si>
  <si>
    <t>Totale leesportefeuillehouders aantallen welke wordt afgeleverd bij verzendhuis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</si>
  <si>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</si>
  <si>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</si>
  <si>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</si>
  <si>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</si>
  <si>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</si>
  <si>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1. Postaal verwerken            kosten</t>
  </si>
  <si>
    <t>Transportkosten exemplaren wekelijks één adres Hilversum</t>
  </si>
  <si>
    <t>Toeslag sealen bij selfcover</t>
  </si>
  <si>
    <t>Toeslag sealen bij niet-selfcover en/of bijlage(s)</t>
  </si>
  <si>
    <t>138000 exemplaren in 1 transport per week</t>
  </si>
  <si>
    <t>1550 exemplaren in 1 transport per week</t>
  </si>
  <si>
    <t>Perceel 20; Inschrijfsom 2 bij niet selfcover</t>
  </si>
  <si>
    <t>Perceel 20, Inschrijfsom 1 bij selfcover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</si>
</sst>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1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6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50" xfId="0" applyFont="1" applyFill="1" applyBorder="1" applyAlignment="1" applyProtection="1"/>
    <xf numFmtId="0" fontId="5" fillId="11" borderId="51" xfId="0" applyFont="1" applyFill="1" applyBorder="1" applyAlignment="1" applyProtection="1"/>
    <xf numFmtId="44" fontId="5" fillId="7" borderId="47" xfId="2" applyFont="1" applyFill="1" applyBorder="1" applyProtection="1">
      <protection locked="0"/>
    </xf>
    <xf numFmtId="0" fontId="5" fillId="10" borderId="24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55" xfId="2" applyFont="1" applyFill="1" applyBorder="1" applyProtection="1">
      <protection locked="0"/>
    </xf>
    <xf numFmtId="0" fontId="5" fillId="10" borderId="14" xfId="0" applyFont="1" applyFill="1" applyBorder="1" applyProtection="1"/>
    <xf numFmtId="0" fontId="5" fillId="11" borderId="46" xfId="0" applyFont="1" applyFill="1" applyBorder="1" applyAlignment="1" applyProtection="1"/>
    <xf numFmtId="0" fontId="5" fillId="11" borderId="57" xfId="0" applyFont="1" applyFill="1" applyBorder="1" applyAlignment="1" applyProtection="1"/>
    <xf numFmtId="44" fontId="5" fillId="7" borderId="59" xfId="2" applyFont="1" applyFill="1" applyBorder="1" applyProtection="1">
      <protection locked="0"/>
    </xf>
    <xf numFmtId="44" fontId="5" fillId="7" borderId="60" xfId="2" applyFont="1" applyFill="1" applyBorder="1" applyProtection="1">
      <protection locked="0"/>
    </xf>
    <xf numFmtId="44" fontId="5" fillId="7" borderId="42" xfId="2" applyFont="1" applyFill="1" applyBorder="1" applyProtection="1">
      <protection locked="0"/>
    </xf>
    <xf numFmtId="0" fontId="5" fillId="10" borderId="24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50" xfId="0" applyFont="1" applyFill="1" applyBorder="1" applyProtection="1"/>
    <xf numFmtId="0" fontId="0" fillId="2" borderId="26" xfId="0" applyFill="1" applyBorder="1" applyAlignment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ont="1" applyFill="1" applyBorder="1" applyProtection="1"/>
    <xf numFmtId="0" fontId="0" fillId="0" borderId="21" xfId="0" applyBorder="1"/>
    <xf numFmtId="0" fontId="0" fillId="2" borderId="7" xfId="0" applyFill="1" applyBorder="1"/>
    <xf numFmtId="0" fontId="0" fillId="2" borderId="21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70" xfId="0" applyNumberFormat="1" applyBorder="1"/>
    <xf numFmtId="3" fontId="0" fillId="0" borderId="0" xfId="0" applyNumberFormat="1" applyAlignment="1">
      <alignment horizontal="center"/>
    </xf>
    <xf numFmtId="167" fontId="0" fillId="0" borderId="70" xfId="0" applyNumberFormat="1" applyBorder="1"/>
    <xf numFmtId="0" fontId="0" fillId="0" borderId="12" xfId="0" applyBorder="1"/>
    <xf numFmtId="0" fontId="2" fillId="6" borderId="71" xfId="0" applyFont="1" applyFill="1" applyBorder="1"/>
    <xf numFmtId="0" fontId="2" fillId="6" borderId="72" xfId="0" applyFont="1" applyFill="1" applyBorder="1"/>
    <xf numFmtId="0" fontId="0" fillId="2" borderId="29" xfId="0" applyFill="1" applyBorder="1"/>
    <xf numFmtId="0" fontId="2" fillId="6" borderId="9" xfId="0" applyFont="1" applyFill="1" applyBorder="1"/>
    <xf numFmtId="0" fontId="2" fillId="6" borderId="7" xfId="0" applyFont="1" applyFill="1" applyBorder="1"/>
    <xf numFmtId="0" fontId="10" fillId="6" borderId="61" xfId="0" applyFont="1" applyFill="1" applyBorder="1" applyAlignment="1" applyProtection="1">
      <alignment horizontal="center"/>
    </xf>
    <xf numFmtId="0" fontId="10" fillId="6" borderId="62" xfId="0" applyFont="1" applyFill="1" applyBorder="1" applyAlignment="1" applyProtection="1">
      <alignment horizontal="center"/>
    </xf>
    <xf numFmtId="0" fontId="2" fillId="6" borderId="27" xfId="0" applyFont="1" applyFill="1" applyBorder="1"/>
    <xf numFmtId="0" fontId="10" fillId="6" borderId="16" xfId="0" applyFont="1" applyFill="1" applyBorder="1" applyProtection="1"/>
    <xf numFmtId="0" fontId="2" fillId="6" borderId="2" xfId="0" applyFont="1" applyFill="1" applyBorder="1"/>
    <xf numFmtId="0" fontId="2" fillId="6" borderId="16" xfId="0" applyFont="1" applyFill="1" applyBorder="1"/>
    <xf numFmtId="0" fontId="0" fillId="10" borderId="12" xfId="0" applyFill="1" applyBorder="1"/>
    <xf numFmtId="168" fontId="0" fillId="10" borderId="39" xfId="1" applyNumberFormat="1" applyFont="1" applyFill="1" applyBorder="1"/>
    <xf numFmtId="0" fontId="0" fillId="10" borderId="29" xfId="0" applyFill="1" applyBorder="1"/>
    <xf numFmtId="0" fontId="0" fillId="10" borderId="50" xfId="0" applyFill="1" applyBorder="1"/>
    <xf numFmtId="0" fontId="0" fillId="10" borderId="21" xfId="0" applyFill="1" applyBorder="1"/>
    <xf numFmtId="168" fontId="2" fillId="6" borderId="38" xfId="1" applyNumberFormat="1" applyFont="1" applyFill="1" applyBorder="1"/>
    <xf numFmtId="168" fontId="2" fillId="6" borderId="16" xfId="1" applyNumberFormat="1" applyFont="1" applyFill="1" applyBorder="1"/>
    <xf numFmtId="168" fontId="0" fillId="10" borderId="0" xfId="1" applyNumberFormat="1" applyFont="1" applyFill="1" applyBorder="1"/>
    <xf numFmtId="0" fontId="0" fillId="10" borderId="39" xfId="0" applyFill="1" applyBorder="1"/>
    <xf numFmtId="0" fontId="0" fillId="10" borderId="9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10" borderId="7" xfId="0" applyFill="1" applyBorder="1"/>
    <xf numFmtId="0" fontId="0" fillId="9" borderId="7" xfId="0" applyFill="1" applyBorder="1"/>
    <xf numFmtId="0" fontId="0" fillId="9" borderId="39" xfId="0" applyFill="1" applyBorder="1"/>
    <xf numFmtId="0" fontId="0" fillId="9" borderId="0" xfId="0" applyFill="1" applyBorder="1"/>
    <xf numFmtId="0" fontId="0" fillId="9" borderId="12" xfId="0" applyFill="1" applyBorder="1"/>
    <xf numFmtId="0" fontId="0" fillId="9" borderId="9" xfId="0" applyFill="1" applyBorder="1"/>
    <xf numFmtId="0" fontId="0" fillId="9" borderId="21" xfId="0" applyFill="1" applyBorder="1"/>
    <xf numFmtId="0" fontId="0" fillId="9" borderId="52" xfId="0" applyFill="1" applyBorder="1"/>
    <xf numFmtId="0" fontId="0" fillId="9" borderId="51" xfId="0" applyFill="1" applyBorder="1"/>
    <xf numFmtId="0" fontId="10" fillId="6" borderId="75" xfId="0" applyFont="1" applyFill="1" applyBorder="1" applyAlignment="1" applyProtection="1">
      <alignment horizontal="center"/>
    </xf>
    <xf numFmtId="0" fontId="0" fillId="2" borderId="50" xfId="0" applyFill="1" applyBorder="1"/>
    <xf numFmtId="0" fontId="6" fillId="10" borderId="14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5" xfId="0" applyNumberFormat="1" applyFont="1" applyFill="1" applyBorder="1" applyAlignment="1" applyProtection="1"/>
    <xf numFmtId="0" fontId="6" fillId="10" borderId="43" xfId="0" applyFont="1" applyFill="1" applyBorder="1" applyAlignment="1" applyProtection="1">
      <alignment horizontal="left"/>
    </xf>
    <xf numFmtId="3" fontId="3" fillId="10" borderId="44" xfId="0" applyNumberFormat="1" applyFont="1" applyFill="1" applyBorder="1" applyAlignment="1" applyProtection="1"/>
    <xf numFmtId="0" fontId="6" fillId="10" borderId="24" xfId="0" applyFont="1" applyFill="1" applyBorder="1" applyAlignment="1" applyProtection="1">
      <alignment horizontal="left"/>
    </xf>
    <xf numFmtId="0" fontId="0" fillId="10" borderId="51" xfId="0" applyFill="1" applyBorder="1" applyAlignment="1" applyProtection="1"/>
    <xf numFmtId="3" fontId="3" fillId="10" borderId="25" xfId="0" applyNumberFormat="1" applyFont="1" applyFill="1" applyBorder="1" applyAlignment="1" applyProtection="1"/>
    <xf numFmtId="0" fontId="0" fillId="10" borderId="37" xfId="0" applyFill="1" applyBorder="1" applyAlignment="1" applyProtection="1"/>
    <xf numFmtId="0" fontId="6" fillId="10" borderId="28" xfId="0" applyFont="1" applyFill="1" applyBorder="1" applyAlignment="1" applyProtection="1">
      <alignment horizontal="left"/>
    </xf>
    <xf numFmtId="0" fontId="5" fillId="11" borderId="71" xfId="0" applyFont="1" applyFill="1" applyBorder="1" applyProtection="1"/>
    <xf numFmtId="0" fontId="5" fillId="11" borderId="30" xfId="0" applyFont="1" applyFill="1" applyBorder="1" applyProtection="1"/>
    <xf numFmtId="0" fontId="5" fillId="11" borderId="28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0" fillId="10" borderId="58" xfId="0" applyFill="1" applyBorder="1" applyAlignment="1" applyProtection="1">
      <alignment horizontal="righ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/>
    </xf>
    <xf numFmtId="0" fontId="10" fillId="6" borderId="36" xfId="0" applyFont="1" applyFill="1" applyBorder="1" applyProtection="1"/>
    <xf numFmtId="0" fontId="6" fillId="10" borderId="27" xfId="0" applyFont="1" applyFill="1" applyBorder="1" applyAlignment="1" applyProtection="1">
      <alignment horizontal="left"/>
    </xf>
    <xf numFmtId="0" fontId="0" fillId="10" borderId="56" xfId="0" applyFill="1" applyBorder="1" applyAlignment="1" applyProtection="1">
      <alignment horizontal="right"/>
    </xf>
    <xf numFmtId="0" fontId="14" fillId="15" borderId="34" xfId="0" applyFont="1" applyFill="1" applyBorder="1" applyAlignment="1" applyProtection="1">
      <alignment horizontal="left"/>
    </xf>
    <xf numFmtId="0" fontId="14" fillId="15" borderId="35" xfId="0" applyFont="1" applyFill="1" applyBorder="1" applyAlignment="1" applyProtection="1">
      <alignment vertical="center"/>
    </xf>
    <xf numFmtId="0" fontId="14" fillId="15" borderId="36" xfId="0" applyFont="1" applyFill="1" applyBorder="1" applyProtection="1"/>
    <xf numFmtId="0" fontId="10" fillId="6" borderId="35" xfId="0" applyFont="1" applyFill="1" applyBorder="1" applyProtection="1"/>
    <xf numFmtId="0" fontId="10" fillId="6" borderId="74" xfId="0" applyFont="1" applyFill="1" applyBorder="1" applyAlignment="1" applyProtection="1">
      <alignment horizontal="center" wrapText="1"/>
    </xf>
    <xf numFmtId="0" fontId="10" fillId="6" borderId="51" xfId="0" applyFont="1" applyFill="1" applyBorder="1" applyAlignment="1" applyProtection="1">
      <alignment horizontal="center" wrapText="1"/>
    </xf>
    <xf numFmtId="0" fontId="2" fillId="6" borderId="29" xfId="0" applyFont="1" applyFill="1" applyBorder="1"/>
    <xf numFmtId="0" fontId="10" fillId="6" borderId="78" xfId="0" applyFont="1" applyFill="1" applyBorder="1" applyAlignment="1" applyProtection="1">
      <alignment horizontal="center"/>
    </xf>
    <xf numFmtId="0" fontId="0" fillId="0" borderId="7" xfId="0" applyBorder="1"/>
    <xf numFmtId="0" fontId="10" fillId="6" borderId="17" xfId="0" applyFont="1" applyFill="1" applyBorder="1" applyAlignment="1" applyProtection="1">
      <alignment horizontal="center" wrapText="1"/>
    </xf>
    <xf numFmtId="0" fontId="11" fillId="15" borderId="39" xfId="0" applyFont="1" applyFill="1" applyBorder="1"/>
    <xf numFmtId="0" fontId="10" fillId="6" borderId="30" xfId="0" applyFont="1" applyFill="1" applyBorder="1" applyAlignment="1" applyProtection="1">
      <alignment horizontal="center" wrapText="1"/>
    </xf>
    <xf numFmtId="0" fontId="10" fillId="6" borderId="18" xfId="0" applyFont="1" applyFill="1" applyBorder="1" applyAlignment="1" applyProtection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39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0" fontId="11" fillId="4" borderId="7" xfId="0" applyFont="1" applyFill="1" applyBorder="1"/>
    <xf numFmtId="0" fontId="11" fillId="4" borderId="12" xfId="0" applyFont="1" applyFill="1" applyBorder="1"/>
    <xf numFmtId="0" fontId="11" fillId="4" borderId="21" xfId="0" applyFont="1" applyFill="1" applyBorder="1"/>
    <xf numFmtId="0" fontId="11" fillId="18" borderId="7" xfId="0" applyFont="1" applyFill="1" applyBorder="1"/>
    <xf numFmtId="0" fontId="11" fillId="18" borderId="12" xfId="0" applyFont="1" applyFill="1" applyBorder="1"/>
    <xf numFmtId="0" fontId="11" fillId="18" borderId="21" xfId="0" applyFont="1" applyFill="1" applyBorder="1"/>
    <xf numFmtId="0" fontId="0" fillId="14" borderId="12" xfId="0" applyFill="1" applyBorder="1"/>
    <xf numFmtId="0" fontId="0" fillId="14" borderId="39" xfId="0" applyFill="1" applyBorder="1" applyAlignment="1">
      <alignment horizontal="center"/>
    </xf>
    <xf numFmtId="0" fontId="11" fillId="14" borderId="12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6" borderId="48" xfId="0" applyFont="1" applyFill="1" applyBorder="1" applyAlignment="1">
      <alignment wrapText="1"/>
    </xf>
    <xf numFmtId="0" fontId="0" fillId="4" borderId="7" xfId="0" applyFill="1" applyBorder="1"/>
    <xf numFmtId="0" fontId="0" fillId="4" borderId="12" xfId="0" applyFill="1" applyBorder="1"/>
    <xf numFmtId="0" fontId="0" fillId="4" borderId="21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2" xfId="0" applyFill="1" applyBorder="1"/>
    <xf numFmtId="0" fontId="2" fillId="6" borderId="38" xfId="0" applyFont="1" applyFill="1" applyBorder="1"/>
    <xf numFmtId="169" fontId="5" fillId="11" borderId="84" xfId="2" applyNumberFormat="1" applyFont="1" applyFill="1" applyBorder="1" applyProtection="1"/>
    <xf numFmtId="0" fontId="14" fillId="13" borderId="56" xfId="0" applyFont="1" applyFill="1" applyBorder="1" applyAlignment="1" applyProtection="1">
      <alignment horizontal="center"/>
    </xf>
    <xf numFmtId="168" fontId="16" fillId="10" borderId="37" xfId="1" applyNumberFormat="1" applyFont="1" applyFill="1" applyBorder="1" applyProtection="1"/>
    <xf numFmtId="169" fontId="5" fillId="11" borderId="86" xfId="2" applyNumberFormat="1" applyFont="1" applyFill="1" applyBorder="1" applyProtection="1"/>
    <xf numFmtId="0" fontId="5" fillId="16" borderId="0" xfId="0" applyFont="1" applyFill="1" applyProtection="1"/>
    <xf numFmtId="3" fontId="5" fillId="11" borderId="80" xfId="0" applyNumberFormat="1" applyFont="1" applyFill="1" applyBorder="1" applyProtection="1"/>
    <xf numFmtId="0" fontId="5" fillId="11" borderId="77" xfId="0" applyFont="1" applyFill="1" applyBorder="1" applyAlignment="1" applyProtection="1"/>
    <xf numFmtId="0" fontId="5" fillId="11" borderId="54" xfId="0" applyFont="1" applyFill="1" applyBorder="1" applyAlignment="1" applyProtection="1"/>
    <xf numFmtId="44" fontId="5" fillId="7" borderId="88" xfId="2" applyFont="1" applyFill="1" applyBorder="1" applyProtection="1">
      <protection locked="0"/>
    </xf>
    <xf numFmtId="44" fontId="5" fillId="7" borderId="73" xfId="2" applyFont="1" applyFill="1" applyBorder="1" applyProtection="1">
      <protection locked="0"/>
    </xf>
    <xf numFmtId="0" fontId="10" fillId="6" borderId="34" xfId="0" applyFont="1" applyFill="1" applyBorder="1" applyProtection="1"/>
    <xf numFmtId="44" fontId="5" fillId="7" borderId="89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4" xfId="0" applyFont="1" applyFill="1" applyBorder="1" applyAlignment="1" applyProtection="1">
      <alignment horizontal="left"/>
    </xf>
    <xf numFmtId="0" fontId="0" fillId="10" borderId="35" xfId="0" applyFill="1" applyBorder="1" applyAlignment="1" applyProtection="1"/>
    <xf numFmtId="0" fontId="10" fillId="6" borderId="8" xfId="0" applyFont="1" applyFill="1" applyBorder="1" applyAlignment="1" applyProtection="1">
      <alignment vertical="center"/>
    </xf>
    <xf numFmtId="0" fontId="6" fillId="10" borderId="29" xfId="0" applyFont="1" applyFill="1" applyBorder="1" applyAlignment="1" applyProtection="1">
      <alignment horizontal="left"/>
    </xf>
    <xf numFmtId="0" fontId="6" fillId="10" borderId="50" xfId="0" applyFont="1" applyFill="1" applyBorder="1" applyAlignment="1" applyProtection="1">
      <alignment horizontal="left"/>
    </xf>
    <xf numFmtId="0" fontId="0" fillId="10" borderId="51" xfId="0" applyFill="1" applyBorder="1" applyAlignment="1" applyProtection="1">
      <alignment horizontal="right"/>
    </xf>
    <xf numFmtId="0" fontId="10" fillId="6" borderId="11" xfId="0" applyFont="1" applyFill="1" applyBorder="1" applyProtection="1"/>
    <xf numFmtId="3" fontId="3" fillId="10" borderId="84" xfId="0" applyNumberFormat="1" applyFont="1" applyFill="1" applyBorder="1" applyAlignment="1" applyProtection="1">
      <alignment horizontal="right"/>
    </xf>
    <xf numFmtId="3" fontId="3" fillId="10" borderId="32" xfId="0" applyNumberFormat="1" applyFont="1" applyFill="1" applyBorder="1" applyAlignment="1" applyProtection="1"/>
    <xf numFmtId="3" fontId="3" fillId="10" borderId="79" xfId="0" applyNumberFormat="1" applyFont="1" applyFill="1" applyBorder="1" applyAlignment="1" applyProtection="1"/>
    <xf numFmtId="0" fontId="5" fillId="10" borderId="54" xfId="0" applyFont="1" applyFill="1" applyBorder="1" applyProtection="1"/>
    <xf numFmtId="0" fontId="5" fillId="10" borderId="53" xfId="0" applyFont="1" applyFill="1" applyBorder="1" applyProtection="1"/>
    <xf numFmtId="0" fontId="5" fillId="10" borderId="57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6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9" xfId="0" applyFont="1" applyFill="1" applyBorder="1" applyAlignment="1" applyProtection="1"/>
    <xf numFmtId="0" fontId="13" fillId="6" borderId="29" xfId="0" applyFont="1" applyFill="1" applyBorder="1" applyAlignment="1" applyProtection="1"/>
    <xf numFmtId="0" fontId="13" fillId="6" borderId="39" xfId="0" applyFont="1" applyFill="1" applyBorder="1" applyAlignment="1" applyProtection="1"/>
    <xf numFmtId="0" fontId="10" fillId="6" borderId="79" xfId="0" applyFont="1" applyFill="1" applyBorder="1" applyProtection="1"/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2" xfId="0" applyNumberFormat="1" applyFont="1" applyFill="1" applyBorder="1" applyAlignment="1" applyProtection="1">
      <alignment horizontal="right"/>
    </xf>
    <xf numFmtId="0" fontId="2" fillId="6" borderId="40" xfId="0" applyFont="1" applyFill="1" applyBorder="1"/>
    <xf numFmtId="168" fontId="0" fillId="10" borderId="52" xfId="1" applyNumberFormat="1" applyFont="1" applyFill="1" applyBorder="1"/>
    <xf numFmtId="0" fontId="7" fillId="16" borderId="0" xfId="0" applyFont="1" applyFill="1" applyBorder="1" applyProtection="1"/>
    <xf numFmtId="168" fontId="7" fillId="10" borderId="44" xfId="1" applyNumberFormat="1" applyFont="1" applyFill="1" applyBorder="1" applyProtection="1"/>
    <xf numFmtId="0" fontId="20" fillId="19" borderId="35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 wrapText="1"/>
    </xf>
    <xf numFmtId="3" fontId="5" fillId="10" borderId="14" xfId="0" applyNumberFormat="1" applyFont="1" applyFill="1" applyBorder="1" applyProtection="1"/>
    <xf numFmtId="3" fontId="5" fillId="10" borderId="43" xfId="0" applyNumberFormat="1" applyFont="1" applyFill="1" applyBorder="1" applyProtection="1"/>
    <xf numFmtId="0" fontId="18" fillId="10" borderId="14" xfId="0" applyFont="1" applyFill="1" applyBorder="1" applyProtection="1"/>
    <xf numFmtId="0" fontId="18" fillId="10" borderId="43" xfId="0" applyFont="1" applyFill="1" applyBorder="1" applyProtection="1"/>
    <xf numFmtId="0" fontId="18" fillId="10" borderId="24" xfId="0" applyFont="1" applyFill="1" applyBorder="1" applyProtection="1"/>
    <xf numFmtId="0" fontId="15" fillId="13" borderId="34" xfId="0" applyFont="1" applyFill="1" applyBorder="1" applyAlignment="1" applyProtection="1">
      <alignment horizontal="left" vertical="center"/>
    </xf>
    <xf numFmtId="0" fontId="10" fillId="6" borderId="26" xfId="0" applyFont="1" applyFill="1" applyBorder="1" applyAlignment="1" applyProtection="1">
      <alignment horizontal="left"/>
    </xf>
    <xf numFmtId="3" fontId="0" fillId="2" borderId="5" xfId="0" applyNumberFormat="1" applyFill="1" applyBorder="1"/>
    <xf numFmtId="0" fontId="0" fillId="2" borderId="5" xfId="0" applyFill="1" applyBorder="1"/>
    <xf numFmtId="3" fontId="0" fillId="2" borderId="12" xfId="0" applyNumberFormat="1" applyFill="1" applyBorder="1"/>
    <xf numFmtId="3" fontId="0" fillId="2" borderId="21" xfId="0" applyNumberFormat="1" applyFill="1" applyBorder="1"/>
    <xf numFmtId="0" fontId="0" fillId="0" borderId="34" xfId="0" applyBorder="1" applyProtection="1"/>
    <xf numFmtId="0" fontId="0" fillId="0" borderId="33" xfId="0" applyBorder="1" applyProtection="1"/>
    <xf numFmtId="0" fontId="0" fillId="0" borderId="36" xfId="0" applyBorder="1" applyProtection="1"/>
    <xf numFmtId="0" fontId="0" fillId="20" borderId="0" xfId="0" applyFill="1" applyProtection="1"/>
    <xf numFmtId="0" fontId="11" fillId="13" borderId="33" xfId="0" applyFont="1" applyFill="1" applyBorder="1" applyAlignment="1" applyProtection="1"/>
    <xf numFmtId="0" fontId="11" fillId="13" borderId="34" xfId="0" applyFont="1" applyFill="1" applyBorder="1" applyProtection="1"/>
    <xf numFmtId="0" fontId="11" fillId="13" borderId="33" xfId="0" applyFont="1" applyFill="1" applyBorder="1" applyProtection="1"/>
    <xf numFmtId="0" fontId="11" fillId="13" borderId="7" xfId="0" applyFont="1" applyFill="1" applyBorder="1" applyAlignment="1" applyProtection="1"/>
    <xf numFmtId="0" fontId="0" fillId="0" borderId="0" xfId="0" applyBorder="1" applyProtection="1"/>
    <xf numFmtId="0" fontId="0" fillId="0" borderId="39" xfId="0" applyBorder="1" applyProtection="1"/>
    <xf numFmtId="0" fontId="2" fillId="6" borderId="28" xfId="0" applyFont="1" applyFill="1" applyBorder="1" applyAlignment="1" applyProtection="1"/>
    <xf numFmtId="0" fontId="2" fillId="6" borderId="22" xfId="0" applyFont="1" applyFill="1" applyBorder="1" applyProtection="1"/>
    <xf numFmtId="0" fontId="2" fillId="6" borderId="76" xfId="0" applyFont="1" applyFill="1" applyBorder="1" applyProtection="1"/>
    <xf numFmtId="0" fontId="0" fillId="0" borderId="26" xfId="0" applyBorder="1" applyProtection="1"/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2" fillId="6" borderId="28" xfId="0" applyFont="1" applyFill="1" applyBorder="1" applyProtection="1"/>
    <xf numFmtId="0" fontId="2" fillId="6" borderId="51" xfId="0" applyFont="1" applyFill="1" applyBorder="1" applyProtection="1"/>
    <xf numFmtId="0" fontId="0" fillId="12" borderId="34" xfId="0" applyFill="1" applyBorder="1" applyProtection="1"/>
    <xf numFmtId="0" fontId="0" fillId="12" borderId="36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5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5" xfId="2" applyNumberFormat="1" applyFont="1" applyFill="1" applyBorder="1" applyProtection="1">
      <protection locked="0"/>
    </xf>
    <xf numFmtId="169" fontId="5" fillId="0" borderId="86" xfId="2" applyNumberFormat="1" applyFont="1" applyFill="1" applyBorder="1" applyProtection="1">
      <protection locked="0"/>
    </xf>
    <xf numFmtId="169" fontId="6" fillId="0" borderId="86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9" fontId="5" fillId="0" borderId="84" xfId="2" applyNumberFormat="1" applyFont="1" applyFill="1" applyBorder="1" applyProtection="1">
      <protection locked="0"/>
    </xf>
    <xf numFmtId="168" fontId="6" fillId="0" borderId="84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3" xfId="2" applyFont="1" applyFill="1" applyBorder="1" applyProtection="1"/>
    <xf numFmtId="0" fontId="20" fillId="19" borderId="0" xfId="0" applyFont="1" applyFill="1" applyBorder="1" applyProtection="1"/>
    <xf numFmtId="169" fontId="3" fillId="19" borderId="95" xfId="2" applyNumberFormat="1" applyFont="1" applyFill="1" applyBorder="1" applyProtection="1"/>
    <xf numFmtId="44" fontId="0" fillId="0" borderId="0" xfId="0" applyNumberFormat="1" applyProtection="1"/>
    <xf numFmtId="44" fontId="13" fillId="19" borderId="33" xfId="2" applyFont="1" applyFill="1" applyBorder="1" applyProtection="1"/>
    <xf numFmtId="44" fontId="3" fillId="10" borderId="13" xfId="2" applyFont="1" applyFill="1" applyBorder="1" applyProtection="1"/>
    <xf numFmtId="44" fontId="3" fillId="10" borderId="17" xfId="2" applyFont="1" applyFill="1" applyBorder="1" applyProtection="1"/>
    <xf numFmtId="0" fontId="24" fillId="19" borderId="91" xfId="0" applyFont="1" applyFill="1" applyBorder="1" applyProtection="1"/>
    <xf numFmtId="170" fontId="25" fillId="19" borderId="97" xfId="0" applyNumberFormat="1" applyFont="1" applyFill="1" applyBorder="1" applyAlignment="1" applyProtection="1">
      <alignment horizontal="left" wrapText="1"/>
    </xf>
    <xf numFmtId="0" fontId="8" fillId="16" borderId="90" xfId="0" applyFont="1" applyFill="1" applyBorder="1" applyProtection="1"/>
    <xf numFmtId="0" fontId="8" fillId="16" borderId="91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1" xfId="0" applyFont="1" applyFill="1" applyBorder="1" applyProtection="1"/>
    <xf numFmtId="0" fontId="0" fillId="10" borderId="98" xfId="0" applyFill="1" applyBorder="1" applyProtection="1"/>
    <xf numFmtId="0" fontId="5" fillId="10" borderId="98" xfId="0" applyFont="1" applyFill="1" applyBorder="1" applyProtection="1"/>
    <xf numFmtId="0" fontId="5" fillId="11" borderId="98" xfId="0" applyFont="1" applyFill="1" applyBorder="1" applyAlignment="1" applyProtection="1">
      <alignment horizontal="left" wrapText="1"/>
    </xf>
    <xf numFmtId="0" fontId="23" fillId="19" borderId="99" xfId="0" applyFont="1" applyFill="1" applyBorder="1" applyProtection="1"/>
    <xf numFmtId="0" fontId="24" fillId="19" borderId="100" xfId="0" applyFont="1" applyFill="1" applyBorder="1" applyProtection="1"/>
    <xf numFmtId="0" fontId="10" fillId="6" borderId="33" xfId="0" applyFont="1" applyFill="1" applyBorder="1" applyAlignment="1" applyProtection="1">
      <alignment horizontal="center"/>
    </xf>
    <xf numFmtId="0" fontId="22" fillId="19" borderId="7" xfId="0" applyFont="1" applyFill="1" applyBorder="1" applyProtection="1"/>
    <xf numFmtId="0" fontId="22" fillId="19" borderId="12" xfId="0" applyFont="1" applyFill="1" applyBorder="1" applyProtection="1"/>
    <xf numFmtId="0" fontId="22" fillId="19" borderId="21" xfId="0" applyFont="1" applyFill="1" applyBorder="1" applyProtection="1"/>
    <xf numFmtId="169" fontId="14" fillId="19" borderId="33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1" xfId="2" applyFont="1" applyFill="1" applyBorder="1" applyProtection="1">
      <protection locked="0"/>
    </xf>
    <xf numFmtId="0" fontId="13" fillId="13" borderId="75" xfId="0" applyFont="1" applyFill="1" applyBorder="1" applyAlignment="1" applyProtection="1">
      <alignment horizontal="center"/>
    </xf>
    <xf numFmtId="0" fontId="13" fillId="19" borderId="34" xfId="0" applyFont="1" applyFill="1" applyBorder="1" applyAlignment="1" applyProtection="1">
      <alignment horizontal="left"/>
    </xf>
    <xf numFmtId="169" fontId="10" fillId="14" borderId="44" xfId="2" applyNumberFormat="1" applyFont="1" applyFill="1" applyBorder="1" applyProtection="1"/>
    <xf numFmtId="169" fontId="10" fillId="17" borderId="44" xfId="2" applyNumberFormat="1" applyFont="1" applyFill="1" applyBorder="1" applyProtection="1"/>
    <xf numFmtId="169" fontId="10" fillId="19" borderId="79" xfId="2" applyNumberFormat="1" applyFont="1" applyFill="1" applyBorder="1" applyProtection="1"/>
    <xf numFmtId="169" fontId="10" fillId="14" borderId="37" xfId="2" applyNumberFormat="1" applyFont="1" applyFill="1" applyBorder="1" applyProtection="1"/>
    <xf numFmtId="169" fontId="10" fillId="17" borderId="37" xfId="2" applyNumberFormat="1" applyFont="1" applyFill="1" applyBorder="1" applyProtection="1"/>
    <xf numFmtId="3" fontId="5" fillId="11" borderId="48" xfId="0" applyNumberFormat="1" applyFont="1" applyFill="1" applyBorder="1" applyProtection="1"/>
    <xf numFmtId="0" fontId="14" fillId="19" borderId="34" xfId="0" applyFont="1" applyFill="1" applyBorder="1" applyAlignment="1" applyProtection="1">
      <alignment horizontal="left"/>
    </xf>
    <xf numFmtId="0" fontId="11" fillId="19" borderId="35" xfId="0" applyFont="1" applyFill="1" applyBorder="1" applyAlignment="1" applyProtection="1">
      <alignment horizontal="left"/>
    </xf>
    <xf numFmtId="169" fontId="14" fillId="19" borderId="40" xfId="2" applyNumberFormat="1" applyFont="1" applyFill="1" applyBorder="1" applyProtection="1"/>
    <xf numFmtId="0" fontId="10" fillId="6" borderId="33" xfId="0" applyFont="1" applyFill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vertical="center"/>
    </xf>
    <xf numFmtId="3" fontId="5" fillId="10" borderId="13" xfId="0" applyNumberFormat="1" applyFont="1" applyFill="1" applyBorder="1" applyProtection="1"/>
    <xf numFmtId="3" fontId="5" fillId="10" borderId="17" xfId="0" applyNumberFormat="1" applyFont="1" applyFill="1" applyBorder="1" applyProtection="1"/>
    <xf numFmtId="3" fontId="5" fillId="10" borderId="23" xfId="0" applyNumberFormat="1" applyFont="1" applyFill="1" applyBorder="1" applyProtection="1"/>
    <xf numFmtId="0" fontId="10" fillId="6" borderId="33" xfId="0" applyFont="1" applyFill="1" applyBorder="1" applyAlignment="1" applyProtection="1">
      <alignment wrapText="1"/>
    </xf>
    <xf numFmtId="0" fontId="10" fillId="6" borderId="35" xfId="0" applyFont="1" applyFill="1" applyBorder="1" applyAlignment="1" applyProtection="1">
      <alignment horizontal="left"/>
    </xf>
    <xf numFmtId="0" fontId="13" fillId="6" borderId="94" xfId="0" applyFont="1" applyFill="1" applyBorder="1" applyProtection="1"/>
    <xf numFmtId="0" fontId="7" fillId="6" borderId="36" xfId="0" applyFont="1" applyFill="1" applyBorder="1" applyProtection="1"/>
    <xf numFmtId="0" fontId="7" fillId="6" borderId="35" xfId="0" applyFont="1" applyFill="1" applyBorder="1" applyProtection="1"/>
    <xf numFmtId="0" fontId="6" fillId="10" borderId="77" xfId="0" applyFont="1" applyFill="1" applyBorder="1" applyProtection="1"/>
    <xf numFmtId="0" fontId="6" fillId="10" borderId="45" xfId="0" applyFont="1" applyFill="1" applyBorder="1" applyProtection="1"/>
    <xf numFmtId="0" fontId="21" fillId="10" borderId="46" xfId="0" applyFont="1" applyFill="1" applyBorder="1" applyAlignment="1" applyProtection="1"/>
    <xf numFmtId="171" fontId="25" fillId="19" borderId="96" xfId="0" applyNumberFormat="1" applyFont="1" applyFill="1" applyBorder="1" applyProtection="1"/>
    <xf numFmtId="0" fontId="0" fillId="20" borderId="39" xfId="0" applyFill="1" applyBorder="1"/>
    <xf numFmtId="0" fontId="0" fillId="20" borderId="52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6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6" borderId="50" xfId="0" applyFont="1" applyFill="1" applyBorder="1" applyAlignment="1" applyProtection="1">
      <alignment horizontal="center" wrapText="1"/>
    </xf>
    <xf numFmtId="10" fontId="10" fillId="6" borderId="50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0" fillId="2" borderId="0" xfId="0" applyFont="1" applyFill="1" applyProtection="1"/>
    <xf numFmtId="0" fontId="31" fillId="2" borderId="0" xfId="0" applyFont="1" applyFill="1" applyProtection="1"/>
    <xf numFmtId="0" fontId="32" fillId="12" borderId="34" xfId="0" applyFont="1" applyFill="1" applyBorder="1" applyAlignment="1" applyProtection="1">
      <alignment horizontal="left" vertical="center"/>
    </xf>
    <xf numFmtId="0" fontId="32" fillId="12" borderId="36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Border="1" applyProtection="1"/>
    <xf numFmtId="0" fontId="30" fillId="2" borderId="0" xfId="0" applyFont="1" applyFill="1" applyBorder="1" applyProtection="1"/>
    <xf numFmtId="0" fontId="31" fillId="0" borderId="0" xfId="0" applyFont="1" applyProtection="1"/>
    <xf numFmtId="0" fontId="35" fillId="3" borderId="1" xfId="0" applyFont="1" applyFill="1" applyBorder="1" applyAlignment="1" applyProtection="1">
      <alignment vertical="center"/>
      <protection locked="0"/>
    </xf>
    <xf numFmtId="0" fontId="30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/>
    <xf numFmtId="0" fontId="37" fillId="2" borderId="0" xfId="0" applyFont="1" applyFill="1" applyBorder="1" applyAlignment="1" applyProtection="1">
      <alignment horizontal="right"/>
    </xf>
    <xf numFmtId="0" fontId="30" fillId="2" borderId="4" xfId="0" applyFont="1" applyFill="1" applyBorder="1" applyAlignment="1" applyProtection="1">
      <alignment horizontal="left" wrapText="1"/>
    </xf>
    <xf numFmtId="0" fontId="30" fillId="2" borderId="6" xfId="0" applyFont="1" applyFill="1" applyBorder="1" applyAlignment="1" applyProtection="1">
      <alignment horizontal="left" wrapText="1"/>
    </xf>
    <xf numFmtId="3" fontId="30" fillId="2" borderId="1" xfId="0" applyNumberFormat="1" applyFont="1" applyFill="1" applyBorder="1" applyAlignment="1" applyProtection="1">
      <alignment horizontal="right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/>
    <xf numFmtId="0" fontId="37" fillId="2" borderId="0" xfId="0" applyFont="1" applyFill="1" applyProtection="1"/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0" xfId="0" applyFont="1" applyFill="1" applyAlignment="1" applyProtection="1">
      <alignment horizontal="right"/>
    </xf>
    <xf numFmtId="0" fontId="30" fillId="2" borderId="0" xfId="0" applyFont="1" applyFill="1" applyBorder="1" applyAlignment="1" applyProtection="1">
      <alignment horizontal="left" wrapText="1"/>
    </xf>
    <xf numFmtId="3" fontId="30" fillId="2" borderId="0" xfId="0" applyNumberFormat="1" applyFont="1" applyFill="1" applyBorder="1" applyAlignment="1" applyProtection="1">
      <alignment horizontal="right"/>
    </xf>
    <xf numFmtId="3" fontId="38" fillId="6" borderId="8" xfId="0" applyNumberFormat="1" applyFont="1" applyFill="1" applyBorder="1" applyAlignment="1" applyProtection="1">
      <alignment horizontal="center"/>
    </xf>
    <xf numFmtId="0" fontId="38" fillId="6" borderId="7" xfId="0" applyFont="1" applyFill="1" applyBorder="1" applyAlignment="1" applyProtection="1">
      <alignment horizontal="center"/>
    </xf>
    <xf numFmtId="0" fontId="39" fillId="6" borderId="92" xfId="0" applyFont="1" applyFill="1" applyBorder="1" applyAlignment="1" applyProtection="1">
      <alignment horizontal="center"/>
    </xf>
    <xf numFmtId="3" fontId="38" fillId="6" borderId="0" xfId="0" applyNumberFormat="1" applyFont="1" applyFill="1" applyBorder="1" applyProtection="1"/>
    <xf numFmtId="0" fontId="38" fillId="6" borderId="13" xfId="0" applyFont="1" applyFill="1" applyBorder="1" applyAlignment="1" applyProtection="1">
      <alignment horizontal="center"/>
    </xf>
    <xf numFmtId="0" fontId="38" fillId="6" borderId="63" xfId="0" applyFont="1" applyFill="1" applyBorder="1" applyAlignment="1" applyProtection="1">
      <alignment horizontal="center"/>
    </xf>
    <xf numFmtId="0" fontId="40" fillId="2" borderId="0" xfId="0" applyFont="1" applyFill="1" applyProtection="1"/>
    <xf numFmtId="44" fontId="37" fillId="7" borderId="19" xfId="2" applyFont="1" applyFill="1" applyBorder="1" applyProtection="1">
      <protection locked="0"/>
    </xf>
    <xf numFmtId="44" fontId="37" fillId="2" borderId="20" xfId="2" applyFont="1" applyFill="1" applyBorder="1" applyProtection="1"/>
    <xf numFmtId="44" fontId="37" fillId="2" borderId="64" xfId="2" applyFont="1" applyFill="1" applyBorder="1" applyProtection="1"/>
    <xf numFmtId="3" fontId="37" fillId="2" borderId="16" xfId="0" applyNumberFormat="1" applyFont="1" applyFill="1" applyBorder="1" applyProtection="1"/>
    <xf numFmtId="3" fontId="37" fillId="2" borderId="22" xfId="0" applyNumberFormat="1" applyFont="1" applyFill="1" applyBorder="1" applyProtection="1"/>
    <xf numFmtId="44" fontId="37" fillId="7" borderId="24" xfId="2" applyFont="1" applyFill="1" applyBorder="1" applyProtection="1">
      <protection locked="0"/>
    </xf>
    <xf numFmtId="44" fontId="37" fillId="2" borderId="5" xfId="2" applyFont="1" applyFill="1" applyBorder="1" applyProtection="1"/>
    <xf numFmtId="44" fontId="37" fillId="2" borderId="65" xfId="2" applyFont="1" applyFill="1" applyBorder="1" applyProtection="1"/>
    <xf numFmtId="0" fontId="31" fillId="2" borderId="0" xfId="0" applyFont="1" applyFill="1" applyBorder="1" applyAlignment="1" applyProtection="1">
      <alignment textRotation="90"/>
    </xf>
    <xf numFmtId="0" fontId="41" fillId="2" borderId="0" xfId="0" applyFont="1" applyFill="1" applyProtection="1"/>
    <xf numFmtId="9" fontId="38" fillId="2" borderId="8" xfId="0" applyNumberFormat="1" applyFont="1" applyFill="1" applyBorder="1" applyAlignment="1" applyProtection="1">
      <alignment horizontal="center"/>
    </xf>
    <xf numFmtId="44" fontId="37" fillId="2" borderId="0" xfId="2" applyFont="1" applyFill="1" applyBorder="1" applyProtection="1"/>
    <xf numFmtId="44" fontId="39" fillId="6" borderId="66" xfId="2" applyFont="1" applyFill="1" applyBorder="1" applyProtection="1"/>
    <xf numFmtId="0" fontId="37" fillId="2" borderId="0" xfId="0" applyFont="1" applyFill="1" applyBorder="1" applyAlignment="1" applyProtection="1">
      <alignment horizontal="left" vertical="top" wrapText="1"/>
    </xf>
    <xf numFmtId="0" fontId="42" fillId="2" borderId="0" xfId="0" applyFont="1" applyFill="1" applyAlignment="1" applyProtection="1">
      <alignment vertical="top"/>
    </xf>
    <xf numFmtId="0" fontId="37" fillId="2" borderId="0" xfId="0" applyFont="1" applyFill="1" applyBorder="1" applyProtection="1"/>
    <xf numFmtId="0" fontId="37" fillId="2" borderId="67" xfId="0" applyFont="1" applyFill="1" applyBorder="1" applyProtection="1"/>
    <xf numFmtId="44" fontId="37" fillId="2" borderId="23" xfId="2" applyFont="1" applyFill="1" applyBorder="1" applyProtection="1"/>
    <xf numFmtId="44" fontId="37" fillId="2" borderId="68" xfId="2" applyFont="1" applyFill="1" applyBorder="1" applyProtection="1"/>
    <xf numFmtId="0" fontId="37" fillId="6" borderId="26" xfId="0" applyFont="1" applyFill="1" applyBorder="1" applyAlignment="1" applyProtection="1">
      <alignment horizontal="left"/>
    </xf>
    <xf numFmtId="0" fontId="38" fillId="6" borderId="3" xfId="0" applyFont="1" applyFill="1" applyBorder="1" applyProtection="1"/>
    <xf numFmtId="0" fontId="38" fillId="6" borderId="67" xfId="0" applyFont="1" applyFill="1" applyBorder="1" applyAlignment="1" applyProtection="1">
      <alignment horizontal="center"/>
    </xf>
    <xf numFmtId="0" fontId="37" fillId="6" borderId="50" xfId="0" applyFont="1" applyFill="1" applyBorder="1" applyAlignment="1" applyProtection="1">
      <alignment horizontal="left"/>
    </xf>
    <xf numFmtId="0" fontId="38" fillId="6" borderId="12" xfId="0" applyFont="1" applyFill="1" applyBorder="1" applyProtection="1"/>
    <xf numFmtId="0" fontId="38" fillId="6" borderId="67" xfId="0" applyFont="1" applyFill="1" applyBorder="1" applyProtection="1"/>
    <xf numFmtId="0" fontId="37" fillId="2" borderId="27" xfId="0" applyFont="1" applyFill="1" applyBorder="1" applyAlignment="1" applyProtection="1">
      <alignment horizontal="left"/>
    </xf>
    <xf numFmtId="0" fontId="37" fillId="2" borderId="30" xfId="0" applyFont="1" applyFill="1" applyBorder="1" applyProtection="1"/>
    <xf numFmtId="44" fontId="37" fillId="7" borderId="43" xfId="2" applyFont="1" applyFill="1" applyBorder="1" applyProtection="1">
      <protection locked="0"/>
    </xf>
    <xf numFmtId="0" fontId="37" fillId="2" borderId="28" xfId="0" applyFont="1" applyFill="1" applyBorder="1" applyProtection="1"/>
    <xf numFmtId="44" fontId="37" fillId="7" borderId="31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0" fontId="31" fillId="2" borderId="67" xfId="0" applyFont="1" applyFill="1" applyBorder="1" applyProtection="1"/>
    <xf numFmtId="0" fontId="37" fillId="9" borderId="34" xfId="0" applyFont="1" applyFill="1" applyBorder="1" applyProtection="1"/>
    <xf numFmtId="0" fontId="37" fillId="9" borderId="35" xfId="0" applyFont="1" applyFill="1" applyBorder="1" applyProtection="1"/>
    <xf numFmtId="165" fontId="30" fillId="9" borderId="36" xfId="0" applyNumberFormat="1" applyFont="1" applyFill="1" applyBorder="1" applyProtection="1"/>
    <xf numFmtId="165" fontId="30" fillId="9" borderId="69" xfId="0" applyNumberFormat="1" applyFont="1" applyFill="1" applyBorder="1" applyProtection="1"/>
    <xf numFmtId="0" fontId="31" fillId="0" borderId="0" xfId="0" applyFont="1" applyBorder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44" fontId="31" fillId="0" borderId="0" xfId="0" applyNumberFormat="1" applyFont="1" applyProtection="1"/>
    <xf numFmtId="3" fontId="37" fillId="2" borderId="0" xfId="0" applyNumberFormat="1" applyFont="1" applyFill="1" applyBorder="1" applyAlignment="1" applyProtection="1">
      <alignment horizontal="right"/>
    </xf>
    <xf numFmtId="9" fontId="38" fillId="2" borderId="0" xfId="0" applyNumberFormat="1" applyFont="1" applyFill="1" applyBorder="1" applyAlignment="1" applyProtection="1">
      <alignment horizontal="center"/>
    </xf>
    <xf numFmtId="3" fontId="0" fillId="0" borderId="70" xfId="0" applyNumberFormat="1" applyFill="1" applyBorder="1"/>
    <xf numFmtId="3" fontId="37" fillId="2" borderId="93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164" fontId="37" fillId="2" borderId="17" xfId="1" applyNumberFormat="1" applyFont="1" applyFill="1" applyBorder="1" applyAlignment="1" applyProtection="1">
      <alignment horizontal="center"/>
      <protection hidden="1"/>
    </xf>
    <xf numFmtId="164" fontId="37" fillId="2" borderId="23" xfId="1" applyNumberFormat="1" applyFont="1" applyFill="1" applyBorder="1" applyAlignment="1" applyProtection="1">
      <alignment horizontal="center"/>
      <protection hidden="1"/>
    </xf>
    <xf numFmtId="3" fontId="37" fillId="2" borderId="16" xfId="0" applyNumberFormat="1" applyFont="1" applyFill="1" applyBorder="1" applyAlignment="1">
      <alignment horizontal="left"/>
    </xf>
    <xf numFmtId="0" fontId="30" fillId="8" borderId="7" xfId="0" applyFont="1" applyFill="1" applyBorder="1" applyAlignment="1" applyProtection="1">
      <alignment horizontal="center" vertical="center" textRotation="90"/>
    </xf>
    <xf numFmtId="0" fontId="30" fillId="8" borderId="12" xfId="0" applyFont="1" applyFill="1" applyBorder="1" applyAlignment="1" applyProtection="1">
      <alignment horizontal="center" vertical="center" textRotation="90"/>
    </xf>
    <xf numFmtId="0" fontId="30" fillId="8" borderId="21" xfId="0" applyFont="1" applyFill="1" applyBorder="1" applyAlignment="1" applyProtection="1">
      <alignment horizontal="center" vertical="center" textRotation="90"/>
    </xf>
    <xf numFmtId="0" fontId="38" fillId="6" borderId="10" xfId="0" applyFont="1" applyFill="1" applyBorder="1" applyAlignment="1" applyProtection="1">
      <alignment horizontal="center" vertical="center"/>
    </xf>
    <xf numFmtId="0" fontId="38" fillId="6" borderId="14" xfId="0" applyFont="1" applyFill="1" applyBorder="1" applyAlignment="1" applyProtection="1">
      <alignment horizontal="center" vertical="center"/>
    </xf>
    <xf numFmtId="0" fontId="30" fillId="5" borderId="7" xfId="0" applyFont="1" applyFill="1" applyBorder="1" applyAlignment="1" applyProtection="1">
      <alignment horizontal="center" vertical="center" textRotation="90" wrapText="1"/>
    </xf>
    <xf numFmtId="0" fontId="30" fillId="5" borderId="12" xfId="0" applyFont="1" applyFill="1" applyBorder="1" applyAlignment="1" applyProtection="1">
      <alignment horizontal="center" vertical="center" textRotation="90" wrapText="1"/>
    </xf>
    <xf numFmtId="0" fontId="30" fillId="5" borderId="21" xfId="0" applyFont="1" applyFill="1" applyBorder="1" applyAlignment="1" applyProtection="1">
      <alignment horizontal="center" vertical="center" textRotation="90" wrapText="1"/>
    </xf>
    <xf numFmtId="0" fontId="38" fillId="6" borderId="7" xfId="0" applyFont="1" applyFill="1" applyBorder="1" applyAlignment="1" applyProtection="1">
      <alignment horizontal="center" vertical="center" wrapText="1"/>
    </xf>
    <xf numFmtId="0" fontId="38" fillId="6" borderId="13" xfId="0" applyFont="1" applyFill="1" applyBorder="1" applyAlignment="1" applyProtection="1">
      <alignment horizontal="center" vertical="center" wrapText="1"/>
    </xf>
    <xf numFmtId="0" fontId="38" fillId="6" borderId="12" xfId="0" applyFont="1" applyFill="1" applyBorder="1" applyAlignment="1" applyProtection="1">
      <alignment horizontal="center" vertical="center" wrapText="1"/>
    </xf>
    <xf numFmtId="0" fontId="38" fillId="6" borderId="26" xfId="0" applyFont="1" applyFill="1" applyBorder="1" applyAlignment="1" applyProtection="1">
      <alignment horizontal="center" vertical="center" wrapText="1"/>
    </xf>
    <xf numFmtId="0" fontId="38" fillId="6" borderId="9" xfId="0" applyFont="1" applyFill="1" applyBorder="1" applyAlignment="1" applyProtection="1">
      <alignment horizontal="center" vertical="center" wrapText="1"/>
    </xf>
    <xf numFmtId="0" fontId="38" fillId="6" borderId="29" xfId="0" applyFont="1" applyFill="1" applyBorder="1" applyAlignment="1" applyProtection="1">
      <alignment horizontal="center" vertical="center" wrapText="1"/>
    </xf>
    <xf numFmtId="0" fontId="38" fillId="6" borderId="39" xfId="0" applyFont="1" applyFill="1" applyBorder="1" applyAlignment="1" applyProtection="1">
      <alignment horizontal="center" vertical="center" wrapText="1"/>
    </xf>
    <xf numFmtId="0" fontId="43" fillId="2" borderId="27" xfId="0" applyFont="1" applyFill="1" applyBorder="1" applyAlignment="1" applyProtection="1">
      <alignment horizontal="right" vertical="center"/>
      <protection hidden="1"/>
    </xf>
    <xf numFmtId="0" fontId="43" fillId="2" borderId="75" xfId="0" applyFont="1" applyFill="1" applyBorder="1" applyAlignment="1" applyProtection="1">
      <alignment horizontal="right" vertical="center"/>
      <protection hidden="1"/>
    </xf>
    <xf numFmtId="0" fontId="43" fillId="2" borderId="30" xfId="0" applyFont="1" applyFill="1" applyBorder="1" applyAlignment="1" applyProtection="1">
      <alignment horizontal="right" vertical="center"/>
      <protection hidden="1"/>
    </xf>
    <xf numFmtId="0" fontId="43" fillId="2" borderId="18" xfId="0" applyFont="1" applyFill="1" applyBorder="1" applyAlignment="1" applyProtection="1">
      <alignment horizontal="right" vertical="center"/>
      <protection hidden="1"/>
    </xf>
    <xf numFmtId="0" fontId="43" fillId="2" borderId="50" xfId="0" applyFont="1" applyFill="1" applyBorder="1" applyAlignment="1" applyProtection="1">
      <alignment horizontal="right" vertical="center"/>
      <protection hidden="1"/>
    </xf>
    <xf numFmtId="0" fontId="43" fillId="2" borderId="52" xfId="0" applyFont="1" applyFill="1" applyBorder="1" applyAlignment="1" applyProtection="1">
      <alignment horizontal="right" vertical="center"/>
      <protection hidden="1"/>
    </xf>
    <xf numFmtId="0" fontId="12" fillId="13" borderId="26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2" fillId="13" borderId="9" xfId="0" applyFont="1" applyFill="1" applyBorder="1" applyAlignment="1" applyProtection="1">
      <alignment horizontal="left"/>
    </xf>
    <xf numFmtId="0" fontId="11" fillId="13" borderId="29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9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10" fillId="6" borderId="26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/>
    </xf>
    <xf numFmtId="0" fontId="10" fillId="6" borderId="41" xfId="0" applyFont="1" applyFill="1" applyBorder="1" applyAlignment="1" applyProtection="1">
      <alignment horizontal="center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15" fillId="13" borderId="36" xfId="0" applyFont="1" applyFill="1" applyBorder="1" applyAlignment="1" applyProtection="1">
      <alignment horizontal="left" vertical="center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2" borderId="36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26" fillId="16" borderId="36" xfId="0" applyFont="1" applyFill="1" applyBorder="1" applyAlignment="1" applyProtection="1">
      <alignment horizontal="left"/>
    </xf>
    <xf numFmtId="0" fontId="5" fillId="11" borderId="29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5" borderId="35" xfId="0" applyFont="1" applyFill="1" applyBorder="1" applyAlignment="1" applyProtection="1">
      <alignment horizontal="left"/>
    </xf>
    <xf numFmtId="0" fontId="13" fillId="13" borderId="27" xfId="0" applyFont="1" applyFill="1" applyBorder="1" applyAlignment="1" applyProtection="1">
      <alignment horizontal="left"/>
    </xf>
    <xf numFmtId="0" fontId="13" fillId="13" borderId="62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horizontal="left"/>
    </xf>
    <xf numFmtId="0" fontId="14" fillId="13" borderId="27" xfId="0" applyFont="1" applyFill="1" applyBorder="1" applyAlignment="1" applyProtection="1">
      <alignment horizontal="left"/>
    </xf>
    <xf numFmtId="0" fontId="14" fillId="13" borderId="62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5" fillId="11" borderId="82" xfId="0" applyFont="1" applyFill="1" applyBorder="1" applyAlignment="1" applyProtection="1">
      <alignment horizontal="left"/>
    </xf>
    <xf numFmtId="0" fontId="13" fillId="17" borderId="30" xfId="0" applyFont="1" applyFill="1" applyBorder="1" applyAlignment="1" applyProtection="1">
      <alignment horizontal="left"/>
    </xf>
    <xf numFmtId="0" fontId="13" fillId="17" borderId="16" xfId="0" applyFont="1" applyFill="1" applyBorder="1" applyAlignment="1" applyProtection="1">
      <alignment horizontal="left"/>
    </xf>
    <xf numFmtId="0" fontId="6" fillId="11" borderId="29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0" fillId="10" borderId="72" xfId="0" applyFill="1" applyBorder="1" applyAlignment="1" applyProtection="1">
      <alignment horizontal="left"/>
    </xf>
    <xf numFmtId="0" fontId="5" fillId="10" borderId="41" xfId="0" applyFont="1" applyFill="1" applyBorder="1" applyAlignment="1" applyProtection="1">
      <alignment horizontal="left"/>
    </xf>
    <xf numFmtId="3" fontId="0" fillId="10" borderId="16" xfId="0" applyNumberFormat="1" applyFill="1" applyBorder="1" applyAlignment="1" applyProtection="1">
      <alignment horizontal="left"/>
    </xf>
    <xf numFmtId="3" fontId="5" fillId="10" borderId="18" xfId="0" applyNumberFormat="1" applyFont="1" applyFill="1" applyBorder="1" applyAlignment="1" applyProtection="1">
      <alignment horizontal="left"/>
    </xf>
    <xf numFmtId="3" fontId="0" fillId="10" borderId="22" xfId="0" applyNumberFormat="1" applyFill="1" applyBorder="1" applyAlignment="1" applyProtection="1">
      <alignment horizontal="left"/>
    </xf>
    <xf numFmtId="3" fontId="5" fillId="10" borderId="76" xfId="0" applyNumberFormat="1" applyFont="1" applyFill="1" applyBorder="1" applyAlignment="1" applyProtection="1">
      <alignment horizontal="left"/>
    </xf>
    <xf numFmtId="0" fontId="10" fillId="14" borderId="30" xfId="0" applyFont="1" applyFill="1" applyBorder="1" applyAlignment="1" applyProtection="1">
      <alignment horizontal="left"/>
    </xf>
    <xf numFmtId="0" fontId="10" fillId="14" borderId="16" xfId="0" applyFont="1" applyFill="1" applyBorder="1" applyAlignment="1" applyProtection="1">
      <alignment horizontal="left"/>
    </xf>
    <xf numFmtId="0" fontId="10" fillId="17" borderId="30" xfId="0" applyFont="1" applyFill="1" applyBorder="1" applyAlignment="1" applyProtection="1">
      <alignment horizontal="left"/>
    </xf>
    <xf numFmtId="0" fontId="10" fillId="17" borderId="16" xfId="0" applyFont="1" applyFill="1" applyBorder="1" applyAlignment="1" applyProtection="1">
      <alignment horizontal="left"/>
    </xf>
    <xf numFmtId="0" fontId="5" fillId="11" borderId="87" xfId="0" applyFont="1" applyFill="1" applyBorder="1" applyAlignment="1" applyProtection="1">
      <alignment horizontal="left"/>
    </xf>
    <xf numFmtId="0" fontId="5" fillId="11" borderId="74" xfId="0" applyFont="1" applyFill="1" applyBorder="1" applyAlignment="1" applyProtection="1">
      <alignment horizontal="left"/>
    </xf>
    <xf numFmtId="0" fontId="16" fillId="10" borderId="30" xfId="0" applyFont="1" applyFill="1" applyBorder="1" applyAlignment="1" applyProtection="1">
      <alignment horizontal="left"/>
    </xf>
    <xf numFmtId="0" fontId="16" fillId="10" borderId="16" xfId="0" applyFont="1" applyFill="1" applyBorder="1" applyAlignment="1" applyProtection="1">
      <alignment horizontal="left"/>
    </xf>
    <xf numFmtId="0" fontId="13" fillId="14" borderId="30" xfId="0" applyFont="1" applyFill="1" applyBorder="1" applyAlignment="1" applyProtection="1">
      <alignment horizontal="left"/>
    </xf>
    <xf numFmtId="0" fontId="13" fillId="14" borderId="16" xfId="0" applyFont="1" applyFill="1" applyBorder="1" applyAlignment="1" applyProtection="1">
      <alignment horizontal="left"/>
    </xf>
    <xf numFmtId="0" fontId="7" fillId="10" borderId="30" xfId="0" applyFont="1" applyFill="1" applyBorder="1" applyAlignment="1" applyProtection="1">
      <alignment horizontal="left"/>
    </xf>
    <xf numFmtId="0" fontId="7" fillId="10" borderId="16" xfId="0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4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223" y="191910"/>
          <a:ext cx="3161649" cy="8029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5529" cy="80821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25</xdr:row>
          <xdr:rowOff>19050</xdr:rowOff>
        </xdr:from>
        <xdr:to>
          <xdr:col>3</xdr:col>
          <xdr:colOff>1085850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26</xdr:row>
          <xdr:rowOff>31750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27</xdr:row>
          <xdr:rowOff>19050</xdr:rowOff>
        </xdr:from>
        <xdr:to>
          <xdr:col>3</xdr:col>
          <xdr:colOff>1066800</xdr:colOff>
          <xdr:row>27</xdr:row>
          <xdr:rowOff>222250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44"/>
  <sheetViews>
    <sheetView showGridLines="0" tabSelected="1" zoomScale="90" zoomScaleNormal="90" workbookViewId="0">
      <selection activeCell="E21" sqref="E21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5.6328125" style="309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69" customWidth="1"/>
    <col min="9" max="9" width="23.1796875" style="309" bestFit="1" customWidth="1"/>
    <col min="10" max="10" width="1.81640625" style="370" customWidth="1"/>
    <col min="11" max="11" width="23.1796875" style="309" hidden="1" customWidth="1"/>
    <col min="12" max="12" width="1.81640625" style="370" hidden="1" customWidth="1"/>
    <col min="13" max="13" width="1.81640625" style="370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164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ht="17" thickBot="1" x14ac:dyDescent="0.5">
      <c r="A6" s="300"/>
      <c r="B6" s="311" t="s">
        <v>3</v>
      </c>
      <c r="C6" s="312" t="s">
        <v>63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ht="17.5" thickTop="1" thickBot="1" x14ac:dyDescent="0.5">
      <c r="A7" s="300"/>
      <c r="B7" s="311" t="s">
        <v>3</v>
      </c>
      <c r="C7" s="316" t="s">
        <v>4</v>
      </c>
      <c r="D7" s="376">
        <f>VLOOKUP($C$6,lijstjes!$B$27:$F$34,2,FALSE)</f>
        <v>138000</v>
      </c>
      <c r="E7" s="372"/>
      <c r="F7" s="313"/>
      <c r="G7" s="314"/>
      <c r="H7" s="301"/>
      <c r="I7" s="308"/>
      <c r="J7" s="307"/>
      <c r="K7" s="308"/>
      <c r="L7" s="307"/>
      <c r="M7" s="307"/>
    </row>
    <row r="8" spans="1:13" ht="17.5" hidden="1" thickTop="1" thickBot="1" x14ac:dyDescent="0.5">
      <c r="A8" s="300"/>
      <c r="B8" s="311" t="s">
        <v>3</v>
      </c>
      <c r="C8" s="315" t="s">
        <v>144</v>
      </c>
      <c r="D8" s="375">
        <f>VLOOKUP($C$6,lijstjes!$B$27:$F$34,4,FALSE)</f>
        <v>138</v>
      </c>
      <c r="E8" s="372"/>
      <c r="F8" s="313"/>
      <c r="G8" s="313"/>
      <c r="H8" s="301"/>
      <c r="I8" s="313"/>
      <c r="J8" s="307"/>
      <c r="K8" s="313"/>
      <c r="L8" s="307"/>
      <c r="M8" s="307"/>
    </row>
    <row r="9" spans="1:13" ht="17.5" hidden="1" thickTop="1" thickBot="1" x14ac:dyDescent="0.5">
      <c r="A9" s="300"/>
      <c r="B9" s="301"/>
      <c r="C9" s="316" t="s">
        <v>5</v>
      </c>
      <c r="D9" s="376">
        <f>D7+D8</f>
        <v>138138</v>
      </c>
      <c r="E9" s="324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377"/>
      <c r="E10" s="318"/>
      <c r="F10" s="319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20"/>
      <c r="B11" s="301"/>
      <c r="C11" s="316" t="s">
        <v>149</v>
      </c>
      <c r="D11" s="376">
        <f>VLOOKUP($C$6,lijstjes!$B$17:$C$23,2,FALSE)</f>
        <v>45</v>
      </c>
      <c r="E11" s="324"/>
      <c r="F11" s="320"/>
      <c r="G11" s="320"/>
      <c r="H11" s="301"/>
      <c r="I11" s="320"/>
      <c r="J11" s="307"/>
      <c r="K11" s="320"/>
      <c r="L11" s="307"/>
      <c r="M11" s="307"/>
    </row>
    <row r="12" spans="1:13" ht="17.5" hidden="1" thickTop="1" thickBot="1" x14ac:dyDescent="0.5">
      <c r="A12" s="308"/>
      <c r="B12" s="301"/>
      <c r="C12" s="311"/>
      <c r="D12" s="377"/>
      <c r="E12" s="318"/>
      <c r="F12" s="319"/>
      <c r="G12" s="314"/>
      <c r="H12" s="301"/>
      <c r="I12" s="308"/>
      <c r="J12" s="307"/>
      <c r="K12" s="308"/>
      <c r="L12" s="307"/>
      <c r="M12" s="307"/>
    </row>
    <row r="13" spans="1:13" ht="17.5" hidden="1" thickTop="1" thickBot="1" x14ac:dyDescent="0.5">
      <c r="A13" s="320"/>
      <c r="B13" s="301"/>
      <c r="C13" s="321" t="s">
        <v>6</v>
      </c>
      <c r="D13" s="376">
        <f>ROUND(VLOOKUP(C6,oplage!$A$3:$F$13,6,FALSE),-2)</f>
        <v>30500</v>
      </c>
      <c r="E13" s="324"/>
      <c r="F13" s="320"/>
      <c r="G13" s="320"/>
      <c r="H13" s="301"/>
      <c r="I13" s="320"/>
      <c r="J13" s="307"/>
      <c r="K13" s="320"/>
      <c r="L13" s="307"/>
      <c r="M13" s="307"/>
    </row>
    <row r="14" spans="1:13" ht="17.5" hidden="1" thickTop="1" thickBot="1" x14ac:dyDescent="0.5">
      <c r="A14" s="320"/>
      <c r="B14" s="322"/>
      <c r="C14" s="316" t="s">
        <v>46</v>
      </c>
      <c r="D14" s="317">
        <v>1</v>
      </c>
      <c r="E14" s="324"/>
      <c r="F14" s="320"/>
      <c r="G14" s="320"/>
      <c r="H14" s="301"/>
      <c r="I14" s="320"/>
      <c r="J14" s="307"/>
      <c r="K14" s="320"/>
      <c r="L14" s="307"/>
      <c r="M14" s="307"/>
    </row>
    <row r="15" spans="1:13" ht="32" hidden="1" thickTop="1" thickBot="1" x14ac:dyDescent="0.5">
      <c r="A15" s="320"/>
      <c r="B15" s="301"/>
      <c r="C15" s="321" t="s">
        <v>151</v>
      </c>
      <c r="D15" s="317">
        <f>ROUND(VLOOKUP($C$6,lijstjes!$B$39:$F$46,3,FALSE),-2)</f>
        <v>0</v>
      </c>
      <c r="E15" s="324"/>
      <c r="F15" s="320"/>
      <c r="G15" s="320"/>
      <c r="H15" s="301"/>
      <c r="I15" s="320"/>
      <c r="J15" s="307"/>
      <c r="K15" s="320"/>
      <c r="L15" s="307"/>
      <c r="M15" s="307"/>
    </row>
    <row r="16" spans="1:13" ht="17" thickTop="1" x14ac:dyDescent="0.45">
      <c r="A16" s="320"/>
      <c r="B16" s="322"/>
      <c r="C16" s="323"/>
      <c r="D16" s="324"/>
      <c r="E16" s="324"/>
      <c r="F16" s="320"/>
      <c r="G16" s="320"/>
      <c r="H16" s="301"/>
      <c r="I16" s="320"/>
      <c r="J16" s="307"/>
      <c r="K16" s="320"/>
      <c r="L16" s="307"/>
      <c r="M16" s="307"/>
    </row>
    <row r="17" spans="1:13" ht="5.25" customHeight="1" thickBot="1" x14ac:dyDescent="0.5">
      <c r="A17" s="320"/>
      <c r="B17" s="301"/>
      <c r="C17" s="320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20"/>
      <c r="B18" s="386" t="s">
        <v>157</v>
      </c>
      <c r="C18" s="325"/>
      <c r="D18" s="389" t="s">
        <v>155</v>
      </c>
      <c r="E18" s="389" t="s">
        <v>50</v>
      </c>
      <c r="F18" s="301"/>
      <c r="G18" s="384" t="s">
        <v>34</v>
      </c>
      <c r="H18" s="301"/>
      <c r="I18" s="326" t="s">
        <v>7</v>
      </c>
      <c r="J18" s="307"/>
      <c r="K18" s="327" t="s">
        <v>81</v>
      </c>
      <c r="L18" s="307"/>
      <c r="M18" s="307"/>
    </row>
    <row r="19" spans="1:13" x14ac:dyDescent="0.45">
      <c r="A19" s="320"/>
      <c r="B19" s="387"/>
      <c r="C19" s="328"/>
      <c r="D19" s="390"/>
      <c r="E19" s="391"/>
      <c r="F19" s="301"/>
      <c r="G19" s="385"/>
      <c r="H19" s="301"/>
      <c r="I19" s="329"/>
      <c r="J19" s="307"/>
      <c r="K19" s="330"/>
      <c r="L19" s="307"/>
      <c r="M19" s="307"/>
    </row>
    <row r="20" spans="1:13" x14ac:dyDescent="0.45">
      <c r="A20" s="320"/>
      <c r="B20" s="387"/>
      <c r="C20" s="380" t="s">
        <v>8</v>
      </c>
      <c r="D20" s="378">
        <f>D7</f>
        <v>138000</v>
      </c>
      <c r="E20" s="378">
        <f>D11</f>
        <v>45</v>
      </c>
      <c r="F20" s="331">
        <v>1</v>
      </c>
      <c r="G20" s="332">
        <v>0</v>
      </c>
      <c r="H20" s="301"/>
      <c r="I20" s="333">
        <f>G20/1000*(D20*E20)</f>
        <v>0</v>
      </c>
      <c r="J20" s="307"/>
      <c r="K20" s="334">
        <f>I20*$D$14</f>
        <v>0</v>
      </c>
      <c r="L20" s="307"/>
      <c r="M20" s="307"/>
    </row>
    <row r="21" spans="1:13" x14ac:dyDescent="0.45">
      <c r="A21" s="320"/>
      <c r="B21" s="387"/>
      <c r="C21" s="335" t="s">
        <v>159</v>
      </c>
      <c r="D21" s="378">
        <f>D20</f>
        <v>138000</v>
      </c>
      <c r="E21" s="378">
        <f>E20</f>
        <v>45</v>
      </c>
      <c r="F21" s="331"/>
      <c r="G21" s="332">
        <v>0</v>
      </c>
      <c r="H21" s="301"/>
      <c r="I21" s="333">
        <f t="shared" ref="I21:I25" si="0">G21/1000*D21*E21</f>
        <v>0</v>
      </c>
      <c r="J21" s="307"/>
      <c r="K21" s="334">
        <f t="shared" ref="K21" si="1">I21*$D$14</f>
        <v>0</v>
      </c>
      <c r="L21" s="307"/>
      <c r="M21" s="307"/>
    </row>
    <row r="22" spans="1:13" x14ac:dyDescent="0.45">
      <c r="A22" s="320"/>
      <c r="B22" s="387"/>
      <c r="C22" s="335" t="s">
        <v>9</v>
      </c>
      <c r="D22" s="378">
        <v>0</v>
      </c>
      <c r="E22" s="378">
        <v>0</v>
      </c>
      <c r="F22" s="331"/>
      <c r="G22" s="332">
        <v>0</v>
      </c>
      <c r="H22" s="301"/>
      <c r="I22" s="333">
        <f t="shared" si="0"/>
        <v>0</v>
      </c>
      <c r="J22" s="307"/>
      <c r="K22" s="334">
        <f t="shared" ref="K22:K25" si="2">I22*$D$14</f>
        <v>0</v>
      </c>
      <c r="L22" s="307"/>
      <c r="M22" s="307"/>
    </row>
    <row r="23" spans="1:13" x14ac:dyDescent="0.45">
      <c r="A23" s="320"/>
      <c r="B23" s="387"/>
      <c r="C23" s="335" t="s">
        <v>10</v>
      </c>
      <c r="D23" s="378">
        <v>80000</v>
      </c>
      <c r="E23" s="378">
        <v>26</v>
      </c>
      <c r="F23" s="331"/>
      <c r="G23" s="332">
        <v>0</v>
      </c>
      <c r="H23" s="301"/>
      <c r="I23" s="333">
        <f t="shared" si="0"/>
        <v>0</v>
      </c>
      <c r="J23" s="307"/>
      <c r="K23" s="334">
        <f t="shared" si="2"/>
        <v>0</v>
      </c>
      <c r="L23" s="307"/>
      <c r="M23" s="307"/>
    </row>
    <row r="24" spans="1:13" x14ac:dyDescent="0.45">
      <c r="A24" s="320"/>
      <c r="B24" s="387"/>
      <c r="C24" s="335" t="s">
        <v>11</v>
      </c>
      <c r="D24" s="378">
        <v>0</v>
      </c>
      <c r="E24" s="378">
        <v>0</v>
      </c>
      <c r="F24" s="331"/>
      <c r="G24" s="332">
        <v>0</v>
      </c>
      <c r="H24" s="301"/>
      <c r="I24" s="333">
        <f t="shared" si="0"/>
        <v>0</v>
      </c>
      <c r="J24" s="307"/>
      <c r="K24" s="334">
        <f t="shared" si="2"/>
        <v>0</v>
      </c>
      <c r="L24" s="307"/>
      <c r="M24" s="307"/>
    </row>
    <row r="25" spans="1:13" ht="17" thickBot="1" x14ac:dyDescent="0.5">
      <c r="A25" s="320"/>
      <c r="B25" s="388"/>
      <c r="C25" s="336" t="s">
        <v>12</v>
      </c>
      <c r="D25" s="379">
        <f>D7</f>
        <v>138000</v>
      </c>
      <c r="E25" s="379">
        <v>1</v>
      </c>
      <c r="F25" s="331"/>
      <c r="G25" s="337">
        <v>0</v>
      </c>
      <c r="H25" s="301"/>
      <c r="I25" s="338">
        <f t="shared" si="0"/>
        <v>0</v>
      </c>
      <c r="J25" s="307"/>
      <c r="K25" s="339">
        <f t="shared" si="2"/>
        <v>0</v>
      </c>
      <c r="L25" s="307"/>
      <c r="M25" s="307"/>
    </row>
    <row r="26" spans="1:13" x14ac:dyDescent="0.45">
      <c r="A26" s="320"/>
      <c r="B26" s="340"/>
      <c r="C26" s="341" t="s">
        <v>13</v>
      </c>
      <c r="D26" s="342"/>
      <c r="E26" s="373"/>
      <c r="F26" s="301"/>
      <c r="G26" s="343"/>
      <c r="H26" s="301"/>
      <c r="I26" s="344">
        <f>SUM(I20:I25)</f>
        <v>0</v>
      </c>
      <c r="J26" s="307"/>
      <c r="K26" s="344">
        <f>SUM(K20:K25)</f>
        <v>0</v>
      </c>
      <c r="L26" s="307"/>
      <c r="M26" s="307"/>
    </row>
    <row r="27" spans="1:13" ht="17" thickBot="1" x14ac:dyDescent="0.5">
      <c r="A27" s="320"/>
      <c r="B27" s="320"/>
      <c r="C27" s="320"/>
      <c r="D27" s="345"/>
      <c r="E27" s="345"/>
      <c r="F27" s="320"/>
      <c r="G27" s="346"/>
      <c r="H27" s="301"/>
      <c r="I27" s="347"/>
      <c r="J27" s="307"/>
      <c r="K27" s="348"/>
      <c r="L27" s="307"/>
      <c r="M27" s="307"/>
    </row>
    <row r="28" spans="1:13" x14ac:dyDescent="0.45">
      <c r="A28" s="320"/>
      <c r="B28" s="381" t="s">
        <v>154</v>
      </c>
      <c r="C28" s="351"/>
      <c r="D28" s="392" t="s">
        <v>156</v>
      </c>
      <c r="E28" s="393"/>
      <c r="F28" s="347"/>
      <c r="G28" s="384" t="s">
        <v>124</v>
      </c>
      <c r="H28" s="301"/>
      <c r="I28" s="352" t="s">
        <v>7</v>
      </c>
      <c r="J28" s="307"/>
      <c r="K28" s="353" t="s">
        <v>45</v>
      </c>
      <c r="L28" s="307"/>
      <c r="M28" s="307"/>
    </row>
    <row r="29" spans="1:13" ht="17" thickBot="1" x14ac:dyDescent="0.5">
      <c r="A29" s="320"/>
      <c r="B29" s="382"/>
      <c r="C29" s="354"/>
      <c r="D29" s="394"/>
      <c r="E29" s="395"/>
      <c r="F29" s="347"/>
      <c r="G29" s="385"/>
      <c r="H29" s="301"/>
      <c r="I29" s="355"/>
      <c r="J29" s="307"/>
      <c r="K29" s="356"/>
      <c r="L29" s="307"/>
      <c r="M29" s="307"/>
    </row>
    <row r="30" spans="1:13" x14ac:dyDescent="0.45">
      <c r="A30" s="320"/>
      <c r="B30" s="382"/>
      <c r="C30" s="358" t="s">
        <v>150</v>
      </c>
      <c r="D30" s="396" t="s">
        <v>161</v>
      </c>
      <c r="E30" s="397"/>
      <c r="F30" s="301"/>
      <c r="G30" s="359">
        <v>0</v>
      </c>
      <c r="H30" s="301"/>
      <c r="I30" s="333">
        <f>G30*$D$11</f>
        <v>0</v>
      </c>
      <c r="J30" s="307"/>
      <c r="K30" s="334">
        <f>I30*$D$14</f>
        <v>0</v>
      </c>
      <c r="L30" s="307"/>
      <c r="M30" s="307"/>
    </row>
    <row r="31" spans="1:13" x14ac:dyDescent="0.45">
      <c r="A31" s="320"/>
      <c r="B31" s="382"/>
      <c r="C31" s="357" t="s">
        <v>158</v>
      </c>
      <c r="D31" s="398" t="s">
        <v>162</v>
      </c>
      <c r="E31" s="399"/>
      <c r="F31" s="301"/>
      <c r="G31" s="359">
        <v>0</v>
      </c>
      <c r="H31" s="301"/>
      <c r="I31" s="333">
        <f>G31*$D$11</f>
        <v>0</v>
      </c>
      <c r="J31" s="307"/>
      <c r="K31" s="334">
        <f t="shared" ref="K31:K32" si="3">I31*$D$14</f>
        <v>0</v>
      </c>
      <c r="L31" s="307"/>
      <c r="M31" s="307"/>
    </row>
    <row r="32" spans="1:13" ht="17" thickBot="1" x14ac:dyDescent="0.5">
      <c r="A32" s="320"/>
      <c r="B32" s="383"/>
      <c r="C32" s="360" t="s">
        <v>152</v>
      </c>
      <c r="D32" s="400" t="s">
        <v>153</v>
      </c>
      <c r="E32" s="401"/>
      <c r="F32" s="301"/>
      <c r="G32" s="361">
        <v>0</v>
      </c>
      <c r="H32" s="301"/>
      <c r="I32" s="349">
        <f t="shared" ref="I32" si="4">G32*$D$11</f>
        <v>0</v>
      </c>
      <c r="J32" s="307"/>
      <c r="K32" s="350">
        <f t="shared" si="3"/>
        <v>0</v>
      </c>
      <c r="L32" s="307"/>
      <c r="M32" s="307"/>
    </row>
    <row r="33" spans="1:13" x14ac:dyDescent="0.45">
      <c r="A33" s="320"/>
      <c r="B33" s="320"/>
      <c r="C33" s="341" t="s">
        <v>13</v>
      </c>
      <c r="D33" s="373"/>
      <c r="E33" s="373"/>
      <c r="F33" s="301"/>
      <c r="G33" s="362"/>
      <c r="H33" s="301"/>
      <c r="I33" s="344">
        <f>SUM(I28:I32)</f>
        <v>0</v>
      </c>
      <c r="J33" s="307"/>
      <c r="K33" s="344">
        <f>SUM(K28:K32)</f>
        <v>0</v>
      </c>
      <c r="L33" s="307"/>
      <c r="M33" s="307"/>
    </row>
    <row r="34" spans="1:13" ht="9" customHeight="1" thickBot="1" x14ac:dyDescent="0.5">
      <c r="A34" s="320"/>
      <c r="B34" s="320"/>
      <c r="C34" s="347"/>
      <c r="D34" s="347"/>
      <c r="E34" s="347"/>
      <c r="F34" s="347"/>
      <c r="G34" s="347"/>
      <c r="H34" s="301"/>
      <c r="I34" s="301"/>
      <c r="J34" s="307"/>
      <c r="K34" s="363"/>
      <c r="L34" s="307"/>
      <c r="M34" s="307"/>
    </row>
    <row r="35" spans="1:13" ht="17" thickBot="1" x14ac:dyDescent="0.5">
      <c r="A35" s="320"/>
      <c r="B35" s="322"/>
      <c r="C35" s="364"/>
      <c r="D35" s="365"/>
      <c r="E35" s="365"/>
      <c r="F35" s="365"/>
      <c r="G35" s="365"/>
      <c r="H35" s="365"/>
      <c r="I35" s="366">
        <f>SUM(I20:I25,I30:I32)</f>
        <v>0</v>
      </c>
      <c r="J35" s="307"/>
      <c r="K35" s="367" t="e">
        <f>SUM(K20:K25,#REF!,K31:K32)</f>
        <v>#REF!</v>
      </c>
      <c r="L35" s="307"/>
      <c r="M35" s="307"/>
    </row>
    <row r="36" spans="1:13" ht="9" customHeight="1" x14ac:dyDescent="0.45">
      <c r="A36" s="320"/>
      <c r="B36" s="322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07"/>
    </row>
    <row r="37" spans="1:13" s="368" customFormat="1" ht="9" customHeight="1" x14ac:dyDescent="0.45">
      <c r="A37" s="347"/>
      <c r="B37" s="347"/>
      <c r="C37" s="347"/>
      <c r="D37" s="347"/>
      <c r="E37" s="347"/>
      <c r="F37" s="347"/>
      <c r="G37" s="347"/>
      <c r="H37" s="307"/>
      <c r="I37" s="307"/>
      <c r="J37" s="307"/>
      <c r="K37" s="307"/>
      <c r="L37" s="307"/>
      <c r="M37" s="347"/>
    </row>
    <row r="38" spans="1:13" x14ac:dyDescent="0.45">
      <c r="K38" s="371"/>
    </row>
    <row r="39" spans="1:13" x14ac:dyDescent="0.45">
      <c r="H39" s="309"/>
    </row>
    <row r="40" spans="1:13" x14ac:dyDescent="0.45">
      <c r="H40" s="309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</sheetData>
  <sheetProtection algorithmName="SHA-512" hashValue="KgAMFNBGUzEfnks+GA1NiEWhmLQ+20zGtPBdTvhTzp7dJxy6mgu++9JpYttnhuJqFrDbbcki1Gbc2wYREO0pLw==" saltValue="5ilcqMo0Z4YmPzRrfBp4Bg==" spinCount="100000" sheet="1" objects="1" scenarios="1"/>
  <mergeCells count="10">
    <mergeCell ref="B28:B32"/>
    <mergeCell ref="G28:G29"/>
    <mergeCell ref="B18:B25"/>
    <mergeCell ref="D18:D19"/>
    <mergeCell ref="G18:G19"/>
    <mergeCell ref="E18:E19"/>
    <mergeCell ref="D28:E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3597A-7AB4-44B5-80B0-3C5A5810A4DC}">
  <sheetPr>
    <pageSetUpPr fitToPage="1"/>
  </sheetPr>
  <dimension ref="A1:M44"/>
  <sheetViews>
    <sheetView showGridLines="0" zoomScale="90" zoomScaleNormal="90" workbookViewId="0">
      <selection activeCell="C31" sqref="C31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9.6328125" style="309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69" customWidth="1"/>
    <col min="9" max="9" width="23.1796875" style="309" bestFit="1" customWidth="1"/>
    <col min="10" max="10" width="1.81640625" style="370" customWidth="1"/>
    <col min="11" max="11" width="23.1796875" style="309" hidden="1" customWidth="1"/>
    <col min="12" max="12" width="1.81640625" style="370" hidden="1" customWidth="1"/>
    <col min="13" max="13" width="1.81640625" style="370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163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ht="17" thickBot="1" x14ac:dyDescent="0.5">
      <c r="A6" s="300"/>
      <c r="B6" s="311" t="s">
        <v>3</v>
      </c>
      <c r="C6" s="312" t="s">
        <v>63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ht="17.5" thickTop="1" thickBot="1" x14ac:dyDescent="0.5">
      <c r="A7" s="300"/>
      <c r="B7" s="311" t="s">
        <v>3</v>
      </c>
      <c r="C7" s="316" t="s">
        <v>4</v>
      </c>
      <c r="D7" s="376">
        <f>VLOOKUP($C$6,lijstjes!$B$27:$F$34,2,FALSE)</f>
        <v>138000</v>
      </c>
      <c r="E7" s="372"/>
      <c r="F7" s="313"/>
      <c r="G7" s="314"/>
      <c r="H7" s="301"/>
      <c r="I7" s="308"/>
      <c r="J7" s="307"/>
      <c r="K7" s="308"/>
      <c r="L7" s="307"/>
      <c r="M7" s="307"/>
    </row>
    <row r="8" spans="1:13" ht="17.5" hidden="1" thickTop="1" thickBot="1" x14ac:dyDescent="0.5">
      <c r="A8" s="300"/>
      <c r="B8" s="311" t="s">
        <v>3</v>
      </c>
      <c r="C8" s="315" t="s">
        <v>144</v>
      </c>
      <c r="D8" s="375">
        <f>VLOOKUP($C$6,lijstjes!$B$27:$F$34,4,FALSE)</f>
        <v>138</v>
      </c>
      <c r="E8" s="372"/>
      <c r="F8" s="313"/>
      <c r="G8" s="313"/>
      <c r="H8" s="301"/>
      <c r="I8" s="313"/>
      <c r="J8" s="307"/>
      <c r="K8" s="313"/>
      <c r="L8" s="307"/>
      <c r="M8" s="307"/>
    </row>
    <row r="9" spans="1:13" ht="17.5" hidden="1" thickTop="1" thickBot="1" x14ac:dyDescent="0.5">
      <c r="A9" s="300"/>
      <c r="B9" s="301"/>
      <c r="C9" s="316" t="s">
        <v>5</v>
      </c>
      <c r="D9" s="376">
        <f>D7+D8</f>
        <v>138138</v>
      </c>
      <c r="E9" s="324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377"/>
      <c r="E10" s="318"/>
      <c r="F10" s="319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20"/>
      <c r="B11" s="301"/>
      <c r="C11" s="316" t="s">
        <v>149</v>
      </c>
      <c r="D11" s="376">
        <f>VLOOKUP($C$6,lijstjes!$B$17:$C$23,2,FALSE)</f>
        <v>45</v>
      </c>
      <c r="E11" s="324"/>
      <c r="F11" s="320"/>
      <c r="G11" s="320"/>
      <c r="H11" s="301"/>
      <c r="I11" s="320"/>
      <c r="J11" s="307"/>
      <c r="K11" s="320"/>
      <c r="L11" s="307"/>
      <c r="M11" s="307"/>
    </row>
    <row r="12" spans="1:13" ht="17.5" hidden="1" thickTop="1" thickBot="1" x14ac:dyDescent="0.5">
      <c r="A12" s="308"/>
      <c r="B12" s="301"/>
      <c r="C12" s="311"/>
      <c r="D12" s="377"/>
      <c r="E12" s="318"/>
      <c r="F12" s="319"/>
      <c r="G12" s="314"/>
      <c r="H12" s="301"/>
      <c r="I12" s="308"/>
      <c r="J12" s="307"/>
      <c r="K12" s="308"/>
      <c r="L12" s="307"/>
      <c r="M12" s="307"/>
    </row>
    <row r="13" spans="1:13" ht="17.5" hidden="1" thickTop="1" thickBot="1" x14ac:dyDescent="0.5">
      <c r="A13" s="320"/>
      <c r="B13" s="301"/>
      <c r="C13" s="321" t="s">
        <v>6</v>
      </c>
      <c r="D13" s="376">
        <f>ROUND(VLOOKUP(C6,oplage!$A$3:$F$13,6,FALSE),-2)</f>
        <v>30500</v>
      </c>
      <c r="E13" s="324"/>
      <c r="F13" s="320"/>
      <c r="G13" s="320"/>
      <c r="H13" s="301"/>
      <c r="I13" s="320"/>
      <c r="J13" s="307"/>
      <c r="K13" s="320"/>
      <c r="L13" s="307"/>
      <c r="M13" s="307"/>
    </row>
    <row r="14" spans="1:13" ht="17.5" hidden="1" thickTop="1" thickBot="1" x14ac:dyDescent="0.5">
      <c r="A14" s="320"/>
      <c r="B14" s="322"/>
      <c r="C14" s="316" t="s">
        <v>46</v>
      </c>
      <c r="D14" s="317">
        <v>1</v>
      </c>
      <c r="E14" s="324"/>
      <c r="F14" s="320"/>
      <c r="G14" s="320"/>
      <c r="H14" s="301"/>
      <c r="I14" s="320"/>
      <c r="J14" s="307"/>
      <c r="K14" s="320"/>
      <c r="L14" s="307"/>
      <c r="M14" s="307"/>
    </row>
    <row r="15" spans="1:13" ht="32" hidden="1" thickTop="1" thickBot="1" x14ac:dyDescent="0.5">
      <c r="A15" s="320"/>
      <c r="B15" s="301"/>
      <c r="C15" s="321" t="s">
        <v>151</v>
      </c>
      <c r="D15" s="317">
        <f>ROUND(VLOOKUP($C$6,lijstjes!$B$39:$F$46,3,FALSE),-2)</f>
        <v>0</v>
      </c>
      <c r="E15" s="324"/>
      <c r="F15" s="320"/>
      <c r="G15" s="320"/>
      <c r="H15" s="301"/>
      <c r="I15" s="320"/>
      <c r="J15" s="307"/>
      <c r="K15" s="320"/>
      <c r="L15" s="307"/>
      <c r="M15" s="307"/>
    </row>
    <row r="16" spans="1:13" ht="17" thickTop="1" x14ac:dyDescent="0.45">
      <c r="A16" s="320"/>
      <c r="B16" s="322"/>
      <c r="C16" s="323"/>
      <c r="D16" s="324"/>
      <c r="E16" s="324"/>
      <c r="F16" s="320"/>
      <c r="G16" s="320"/>
      <c r="H16" s="301"/>
      <c r="I16" s="320"/>
      <c r="J16" s="307"/>
      <c r="K16" s="320"/>
      <c r="L16" s="307"/>
      <c r="M16" s="307"/>
    </row>
    <row r="17" spans="1:13" ht="5.25" customHeight="1" thickBot="1" x14ac:dyDescent="0.5">
      <c r="A17" s="320"/>
      <c r="B17" s="301"/>
      <c r="C17" s="320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20"/>
      <c r="B18" s="386" t="s">
        <v>157</v>
      </c>
      <c r="C18" s="325"/>
      <c r="D18" s="389" t="s">
        <v>155</v>
      </c>
      <c r="E18" s="389" t="s">
        <v>50</v>
      </c>
      <c r="F18" s="301"/>
      <c r="G18" s="384" t="s">
        <v>34</v>
      </c>
      <c r="H18" s="301"/>
      <c r="I18" s="326" t="s">
        <v>7</v>
      </c>
      <c r="J18" s="307"/>
      <c r="K18" s="327" t="s">
        <v>81</v>
      </c>
      <c r="L18" s="307"/>
      <c r="M18" s="307"/>
    </row>
    <row r="19" spans="1:13" x14ac:dyDescent="0.45">
      <c r="A19" s="320"/>
      <c r="B19" s="387"/>
      <c r="C19" s="328"/>
      <c r="D19" s="390"/>
      <c r="E19" s="391"/>
      <c r="F19" s="301"/>
      <c r="G19" s="385"/>
      <c r="H19" s="301"/>
      <c r="I19" s="329"/>
      <c r="J19" s="307"/>
      <c r="K19" s="330"/>
      <c r="L19" s="307"/>
      <c r="M19" s="307"/>
    </row>
    <row r="20" spans="1:13" x14ac:dyDescent="0.45">
      <c r="A20" s="320"/>
      <c r="B20" s="387"/>
      <c r="C20" s="380" t="s">
        <v>8</v>
      </c>
      <c r="D20" s="378">
        <f>D7</f>
        <v>138000</v>
      </c>
      <c r="E20" s="378">
        <f>D11</f>
        <v>45</v>
      </c>
      <c r="F20" s="331">
        <v>1</v>
      </c>
      <c r="G20" s="332">
        <v>0</v>
      </c>
      <c r="H20" s="301"/>
      <c r="I20" s="333">
        <f>G20/1000*(D20*E20)</f>
        <v>0</v>
      </c>
      <c r="J20" s="307"/>
      <c r="K20" s="334">
        <f>I20*$D$14</f>
        <v>0</v>
      </c>
      <c r="L20" s="307"/>
      <c r="M20" s="307"/>
    </row>
    <row r="21" spans="1:13" x14ac:dyDescent="0.45">
      <c r="A21" s="320"/>
      <c r="B21" s="387"/>
      <c r="C21" s="335" t="s">
        <v>160</v>
      </c>
      <c r="D21" s="378">
        <f>D20</f>
        <v>138000</v>
      </c>
      <c r="E21" s="378">
        <v>26</v>
      </c>
      <c r="F21" s="331"/>
      <c r="G21" s="332">
        <v>0</v>
      </c>
      <c r="H21" s="301"/>
      <c r="I21" s="333">
        <f t="shared" ref="I21:I25" si="0">G21/1000*D21*E21</f>
        <v>0</v>
      </c>
      <c r="J21" s="307"/>
      <c r="K21" s="334">
        <f t="shared" ref="K21:K25" si="1">I21*$D$14</f>
        <v>0</v>
      </c>
      <c r="L21" s="307"/>
      <c r="M21" s="307"/>
    </row>
    <row r="22" spans="1:13" x14ac:dyDescent="0.45">
      <c r="A22" s="320"/>
      <c r="B22" s="387"/>
      <c r="C22" s="335" t="s">
        <v>9</v>
      </c>
      <c r="D22" s="378">
        <v>0</v>
      </c>
      <c r="E22" s="378">
        <v>0</v>
      </c>
      <c r="F22" s="331"/>
      <c r="G22" s="332">
        <v>0</v>
      </c>
      <c r="H22" s="301"/>
      <c r="I22" s="333">
        <f t="shared" si="0"/>
        <v>0</v>
      </c>
      <c r="J22" s="307"/>
      <c r="K22" s="334">
        <f t="shared" si="1"/>
        <v>0</v>
      </c>
      <c r="L22" s="307"/>
      <c r="M22" s="307"/>
    </row>
    <row r="23" spans="1:13" x14ac:dyDescent="0.45">
      <c r="A23" s="320"/>
      <c r="B23" s="387"/>
      <c r="C23" s="335" t="s">
        <v>10</v>
      </c>
      <c r="D23" s="378">
        <v>80000</v>
      </c>
      <c r="E23" s="378">
        <v>26</v>
      </c>
      <c r="F23" s="331"/>
      <c r="G23" s="332">
        <v>0</v>
      </c>
      <c r="H23" s="301"/>
      <c r="I23" s="333">
        <f t="shared" si="0"/>
        <v>0</v>
      </c>
      <c r="J23" s="307"/>
      <c r="K23" s="334">
        <f t="shared" si="1"/>
        <v>0</v>
      </c>
      <c r="L23" s="307"/>
      <c r="M23" s="307"/>
    </row>
    <row r="24" spans="1:13" x14ac:dyDescent="0.45">
      <c r="A24" s="320"/>
      <c r="B24" s="387"/>
      <c r="C24" s="335" t="s">
        <v>11</v>
      </c>
      <c r="D24" s="378">
        <v>0</v>
      </c>
      <c r="E24" s="378">
        <v>0</v>
      </c>
      <c r="F24" s="331"/>
      <c r="G24" s="332">
        <v>0</v>
      </c>
      <c r="H24" s="301"/>
      <c r="I24" s="333">
        <f t="shared" si="0"/>
        <v>0</v>
      </c>
      <c r="J24" s="307"/>
      <c r="K24" s="334">
        <f t="shared" si="1"/>
        <v>0</v>
      </c>
      <c r="L24" s="307"/>
      <c r="M24" s="307"/>
    </row>
    <row r="25" spans="1:13" ht="17" thickBot="1" x14ac:dyDescent="0.5">
      <c r="A25" s="320"/>
      <c r="B25" s="388"/>
      <c r="C25" s="336" t="s">
        <v>12</v>
      </c>
      <c r="D25" s="379">
        <f>D7</f>
        <v>138000</v>
      </c>
      <c r="E25" s="379">
        <v>1</v>
      </c>
      <c r="F25" s="331"/>
      <c r="G25" s="337">
        <v>0</v>
      </c>
      <c r="H25" s="301"/>
      <c r="I25" s="338">
        <f t="shared" si="0"/>
        <v>0</v>
      </c>
      <c r="J25" s="307"/>
      <c r="K25" s="339">
        <f t="shared" si="1"/>
        <v>0</v>
      </c>
      <c r="L25" s="307"/>
      <c r="M25" s="307"/>
    </row>
    <row r="26" spans="1:13" x14ac:dyDescent="0.45">
      <c r="A26" s="320"/>
      <c r="B26" s="340"/>
      <c r="C26" s="341" t="s">
        <v>13</v>
      </c>
      <c r="D26" s="342"/>
      <c r="E26" s="373"/>
      <c r="F26" s="301"/>
      <c r="G26" s="343"/>
      <c r="H26" s="301"/>
      <c r="I26" s="344">
        <f>SUM(I20:I25)</f>
        <v>0</v>
      </c>
      <c r="J26" s="307"/>
      <c r="K26" s="344">
        <f>SUM(K20:K25)</f>
        <v>0</v>
      </c>
      <c r="L26" s="307"/>
      <c r="M26" s="307"/>
    </row>
    <row r="27" spans="1:13" ht="17" thickBot="1" x14ac:dyDescent="0.5">
      <c r="A27" s="320"/>
      <c r="B27" s="320"/>
      <c r="C27" s="320"/>
      <c r="D27" s="345"/>
      <c r="E27" s="345"/>
      <c r="F27" s="320"/>
      <c r="G27" s="346"/>
      <c r="H27" s="301"/>
      <c r="I27" s="347"/>
      <c r="J27" s="307"/>
      <c r="K27" s="348"/>
      <c r="L27" s="307"/>
      <c r="M27" s="307"/>
    </row>
    <row r="28" spans="1:13" x14ac:dyDescent="0.45">
      <c r="A28" s="320"/>
      <c r="B28" s="381" t="s">
        <v>154</v>
      </c>
      <c r="C28" s="351"/>
      <c r="D28" s="392" t="s">
        <v>156</v>
      </c>
      <c r="E28" s="393"/>
      <c r="F28" s="347"/>
      <c r="G28" s="384" t="s">
        <v>124</v>
      </c>
      <c r="H28" s="301"/>
      <c r="I28" s="352" t="s">
        <v>7</v>
      </c>
      <c r="J28" s="307"/>
      <c r="K28" s="353" t="s">
        <v>45</v>
      </c>
      <c r="L28" s="307"/>
      <c r="M28" s="307"/>
    </row>
    <row r="29" spans="1:13" ht="17" thickBot="1" x14ac:dyDescent="0.5">
      <c r="A29" s="320"/>
      <c r="B29" s="382"/>
      <c r="C29" s="354"/>
      <c r="D29" s="394"/>
      <c r="E29" s="395"/>
      <c r="F29" s="347"/>
      <c r="G29" s="385"/>
      <c r="H29" s="301"/>
      <c r="I29" s="355"/>
      <c r="J29" s="307"/>
      <c r="K29" s="356"/>
      <c r="L29" s="307"/>
      <c r="M29" s="307"/>
    </row>
    <row r="30" spans="1:13" x14ac:dyDescent="0.45">
      <c r="A30" s="320"/>
      <c r="B30" s="382"/>
      <c r="C30" s="358" t="s">
        <v>150</v>
      </c>
      <c r="D30" s="396" t="s">
        <v>161</v>
      </c>
      <c r="E30" s="397"/>
      <c r="F30" s="301"/>
      <c r="G30" s="359">
        <v>0</v>
      </c>
      <c r="H30" s="301"/>
      <c r="I30" s="333">
        <f>G30*$D$11</f>
        <v>0</v>
      </c>
      <c r="J30" s="307"/>
      <c r="K30" s="334">
        <f>I30*$D$14</f>
        <v>0</v>
      </c>
      <c r="L30" s="307"/>
      <c r="M30" s="307"/>
    </row>
    <row r="31" spans="1:13" x14ac:dyDescent="0.45">
      <c r="A31" s="320"/>
      <c r="B31" s="382"/>
      <c r="C31" s="357" t="s">
        <v>158</v>
      </c>
      <c r="D31" s="398" t="s">
        <v>162</v>
      </c>
      <c r="E31" s="399"/>
      <c r="F31" s="301"/>
      <c r="G31" s="359">
        <v>0</v>
      </c>
      <c r="H31" s="301"/>
      <c r="I31" s="333">
        <f>G31*$D$11</f>
        <v>0</v>
      </c>
      <c r="J31" s="307"/>
      <c r="K31" s="334">
        <f t="shared" ref="K31:K32" si="2">I31*$D$14</f>
        <v>0</v>
      </c>
      <c r="L31" s="307"/>
      <c r="M31" s="307"/>
    </row>
    <row r="32" spans="1:13" ht="17" thickBot="1" x14ac:dyDescent="0.5">
      <c r="A32" s="320"/>
      <c r="B32" s="383"/>
      <c r="C32" s="360" t="s">
        <v>152</v>
      </c>
      <c r="D32" s="400" t="s">
        <v>153</v>
      </c>
      <c r="E32" s="401"/>
      <c r="F32" s="301"/>
      <c r="G32" s="361">
        <v>0</v>
      </c>
      <c r="H32" s="301"/>
      <c r="I32" s="349">
        <f t="shared" ref="I32" si="3">G32*$D$11</f>
        <v>0</v>
      </c>
      <c r="J32" s="307"/>
      <c r="K32" s="350">
        <f t="shared" si="2"/>
        <v>0</v>
      </c>
      <c r="L32" s="307"/>
      <c r="M32" s="307"/>
    </row>
    <row r="33" spans="1:13" x14ac:dyDescent="0.45">
      <c r="A33" s="320"/>
      <c r="B33" s="320"/>
      <c r="C33" s="341" t="s">
        <v>13</v>
      </c>
      <c r="D33" s="373"/>
      <c r="E33" s="373"/>
      <c r="F33" s="301"/>
      <c r="G33" s="362"/>
      <c r="H33" s="301"/>
      <c r="I33" s="344">
        <f>SUM(I28:I32)</f>
        <v>0</v>
      </c>
      <c r="J33" s="307"/>
      <c r="K33" s="344">
        <f>SUM(K28:K32)</f>
        <v>0</v>
      </c>
      <c r="L33" s="307"/>
      <c r="M33" s="307"/>
    </row>
    <row r="34" spans="1:13" ht="9" customHeight="1" thickBot="1" x14ac:dyDescent="0.5">
      <c r="A34" s="320"/>
      <c r="B34" s="320"/>
      <c r="C34" s="347"/>
      <c r="D34" s="347"/>
      <c r="E34" s="347"/>
      <c r="F34" s="347"/>
      <c r="G34" s="347"/>
      <c r="H34" s="301"/>
      <c r="I34" s="301"/>
      <c r="J34" s="307"/>
      <c r="K34" s="363"/>
      <c r="L34" s="307"/>
      <c r="M34" s="307"/>
    </row>
    <row r="35" spans="1:13" ht="17" thickBot="1" x14ac:dyDescent="0.5">
      <c r="A35" s="320"/>
      <c r="B35" s="322"/>
      <c r="C35" s="364"/>
      <c r="D35" s="365"/>
      <c r="E35" s="365"/>
      <c r="F35" s="365"/>
      <c r="G35" s="365"/>
      <c r="H35" s="365"/>
      <c r="I35" s="366">
        <f>SUM(I20:I25,I30:I32)</f>
        <v>0</v>
      </c>
      <c r="J35" s="307"/>
      <c r="K35" s="367" t="e">
        <f>SUM(K20:K25,#REF!,K31:K32)</f>
        <v>#REF!</v>
      </c>
      <c r="L35" s="307"/>
      <c r="M35" s="307"/>
    </row>
    <row r="36" spans="1:13" ht="9" customHeight="1" x14ac:dyDescent="0.45">
      <c r="A36" s="320"/>
      <c r="B36" s="322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07"/>
    </row>
    <row r="37" spans="1:13" s="368" customFormat="1" ht="9" customHeight="1" x14ac:dyDescent="0.45">
      <c r="A37" s="347"/>
      <c r="B37" s="347"/>
      <c r="C37" s="347"/>
      <c r="D37" s="347"/>
      <c r="E37" s="347"/>
      <c r="F37" s="347"/>
      <c r="G37" s="347"/>
      <c r="H37" s="307"/>
      <c r="I37" s="307"/>
      <c r="J37" s="307"/>
      <c r="K37" s="307"/>
      <c r="L37" s="307"/>
      <c r="M37" s="347"/>
    </row>
    <row r="38" spans="1:13" x14ac:dyDescent="0.45">
      <c r="K38" s="371"/>
    </row>
    <row r="39" spans="1:13" x14ac:dyDescent="0.45">
      <c r="H39" s="309"/>
    </row>
    <row r="40" spans="1:13" x14ac:dyDescent="0.45">
      <c r="H40" s="309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</sheetData>
  <sheetProtection algorithmName="SHA-512" hashValue="vUqGjKvyzxAl3RbKkbaeWtuQzY3C9H15yy6JK2OJ6Vxk9z0avPypneV0Jzp+c7YtgA6n9GYtwxH7XP5d1jCq6A==" saltValue="/y+LjoOVWel9wUYUxk2M3A==" spinCount="100000" sheet="1" objects="1" scenarios="1"/>
  <mergeCells count="10">
    <mergeCell ref="D32:E32"/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10" zoomScale="80" zoomScaleNormal="80" workbookViewId="0">
      <selection activeCell="C39" sqref="C39"/>
    </sheetView>
  </sheetViews>
  <sheetFormatPr defaultRowHeight="14.5" x14ac:dyDescent="0.35"/>
  <cols>
    <col min="1" max="1" width="15.7265625" customWidth="1"/>
    <col min="2" max="2" width="20.81640625" customWidth="1"/>
    <col min="3" max="3" width="15.7265625" customWidth="1"/>
    <col min="4" max="4" width="11.54296875" customWidth="1"/>
    <col min="5" max="5" width="19.81640625" customWidth="1"/>
    <col min="6" max="6" width="23.26953125" customWidth="1"/>
    <col min="7" max="7" width="9" customWidth="1"/>
    <col min="10" max="11" width="16.81640625" customWidth="1"/>
    <col min="12" max="12" width="25.54296875" bestFit="1" customWidth="1"/>
    <col min="13" max="14" width="20.26953125" customWidth="1"/>
    <col min="18" max="18" width="13.81640625" customWidth="1"/>
    <col min="31" max="31" width="5.54296875" customWidth="1"/>
    <col min="32" max="32" width="16.453125" customWidth="1"/>
    <col min="33" max="34" width="23.54296875" customWidth="1"/>
    <col min="35" max="35" width="24.7265625" customWidth="1"/>
    <col min="36" max="36" width="23.54296875" customWidth="1"/>
    <col min="37" max="44" width="19.81640625" customWidth="1"/>
  </cols>
  <sheetData>
    <row r="1" spans="1:37" ht="20.25" customHeight="1" thickBot="1" x14ac:dyDescent="0.4">
      <c r="I1" s="409" t="s">
        <v>79</v>
      </c>
      <c r="J1" s="410"/>
      <c r="K1" s="410"/>
      <c r="L1" s="410"/>
      <c r="M1" s="410"/>
      <c r="N1" s="410"/>
      <c r="O1" s="411"/>
      <c r="Q1" s="409" t="s">
        <v>86</v>
      </c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1"/>
      <c r="AE1" s="407" t="s">
        <v>103</v>
      </c>
      <c r="AF1" s="408"/>
      <c r="AG1" s="408"/>
      <c r="AH1" s="408"/>
      <c r="AI1" s="408"/>
      <c r="AJ1" s="408"/>
    </row>
    <row r="2" spans="1:37" ht="42" customHeight="1" thickBot="1" x14ac:dyDescent="0.4">
      <c r="A2" s="415" t="s">
        <v>21</v>
      </c>
      <c r="B2" s="416"/>
      <c r="C2" s="417"/>
      <c r="E2" s="418" t="s">
        <v>78</v>
      </c>
      <c r="F2" s="419"/>
      <c r="I2" s="46"/>
      <c r="J2" s="47" t="s">
        <v>75</v>
      </c>
      <c r="K2" s="47"/>
      <c r="L2" s="47" t="s">
        <v>25</v>
      </c>
      <c r="M2" s="50" t="s">
        <v>74</v>
      </c>
      <c r="N2" s="49" t="s">
        <v>15</v>
      </c>
      <c r="O2" s="49"/>
      <c r="Q2" s="53"/>
      <c r="R2" s="51" t="s">
        <v>75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75</v>
      </c>
      <c r="AG2" s="110" t="s">
        <v>102</v>
      </c>
      <c r="AH2" s="111" t="s">
        <v>31</v>
      </c>
      <c r="AI2" s="112" t="s">
        <v>32</v>
      </c>
      <c r="AJ2" s="116" t="s">
        <v>14</v>
      </c>
    </row>
    <row r="3" spans="1:37" x14ac:dyDescent="0.35">
      <c r="A3" s="38">
        <v>1</v>
      </c>
      <c r="B3" s="34" t="s">
        <v>47</v>
      </c>
      <c r="C3" s="35">
        <v>2</v>
      </c>
      <c r="E3" s="69" t="s">
        <v>0</v>
      </c>
      <c r="F3" s="65" t="s">
        <v>1</v>
      </c>
      <c r="I3" s="69">
        <v>1</v>
      </c>
      <c r="J3" s="69" t="s">
        <v>51</v>
      </c>
      <c r="K3" s="14"/>
      <c r="L3" s="14" t="s">
        <v>82</v>
      </c>
      <c r="M3" s="57">
        <v>51</v>
      </c>
      <c r="N3" s="289">
        <v>500</v>
      </c>
      <c r="O3" s="66"/>
      <c r="Q3" s="38">
        <v>1</v>
      </c>
      <c r="R3" s="45" t="s">
        <v>51</v>
      </c>
      <c r="S3" s="136" t="s">
        <v>76</v>
      </c>
      <c r="T3" s="136" t="s">
        <v>77</v>
      </c>
      <c r="U3" s="136" t="s">
        <v>77</v>
      </c>
      <c r="V3" s="136" t="s">
        <v>76</v>
      </c>
      <c r="W3" s="136" t="s">
        <v>76</v>
      </c>
      <c r="X3" s="136" t="s">
        <v>77</v>
      </c>
      <c r="Y3" s="136" t="s">
        <v>77</v>
      </c>
      <c r="Z3" s="136" t="s">
        <v>76</v>
      </c>
      <c r="AA3" s="136" t="s">
        <v>76</v>
      </c>
      <c r="AB3" s="124" t="s">
        <v>76</v>
      </c>
      <c r="AE3" s="38">
        <v>1</v>
      </c>
      <c r="AF3" s="108" t="s">
        <v>51</v>
      </c>
      <c r="AG3" s="113" t="s">
        <v>77</v>
      </c>
      <c r="AH3" s="45">
        <v>47</v>
      </c>
      <c r="AI3" s="45">
        <v>0</v>
      </c>
      <c r="AJ3" s="117">
        <f>SUM(AH3:AI3)</f>
        <v>47</v>
      </c>
    </row>
    <row r="4" spans="1:37" ht="15" thickBot="1" x14ac:dyDescent="0.4">
      <c r="A4" s="39">
        <v>2</v>
      </c>
      <c r="B4" s="33" t="s">
        <v>48</v>
      </c>
      <c r="C4" s="36"/>
      <c r="E4" s="57" t="s">
        <v>66</v>
      </c>
      <c r="F4" s="57" t="s">
        <v>51</v>
      </c>
      <c r="I4" s="59">
        <v>2</v>
      </c>
      <c r="J4" s="57" t="s">
        <v>60</v>
      </c>
      <c r="K4" s="14"/>
      <c r="L4" s="14" t="s">
        <v>134</v>
      </c>
      <c r="M4" s="57">
        <v>52</v>
      </c>
      <c r="N4" s="289">
        <v>500</v>
      </c>
      <c r="O4" s="65"/>
      <c r="Q4" s="48">
        <v>2</v>
      </c>
      <c r="R4" s="45" t="s">
        <v>60</v>
      </c>
      <c r="S4" s="136" t="s">
        <v>76</v>
      </c>
      <c r="T4" s="136" t="s">
        <v>77</v>
      </c>
      <c r="U4" s="136" t="s">
        <v>77</v>
      </c>
      <c r="V4" s="136" t="s">
        <v>77</v>
      </c>
      <c r="W4" s="136" t="s">
        <v>76</v>
      </c>
      <c r="X4" s="136" t="s">
        <v>76</v>
      </c>
      <c r="Y4" s="136" t="s">
        <v>76</v>
      </c>
      <c r="Z4" s="136" t="s">
        <v>77</v>
      </c>
      <c r="AA4" s="136" t="s">
        <v>76</v>
      </c>
      <c r="AB4" s="124" t="s">
        <v>76</v>
      </c>
      <c r="AE4" s="48">
        <v>2</v>
      </c>
      <c r="AF4" s="45" t="s">
        <v>60</v>
      </c>
      <c r="AG4" s="114" t="s">
        <v>77</v>
      </c>
      <c r="AH4" s="45">
        <v>51</v>
      </c>
      <c r="AI4" s="45">
        <v>0</v>
      </c>
      <c r="AJ4" s="118">
        <f>SUM(AH4:AI4)</f>
        <v>51</v>
      </c>
    </row>
    <row r="5" spans="1:37" x14ac:dyDescent="0.35">
      <c r="E5" s="57" t="s">
        <v>67</v>
      </c>
      <c r="F5" s="57" t="s">
        <v>60</v>
      </c>
      <c r="I5" s="59">
        <v>3</v>
      </c>
      <c r="J5" s="57" t="s">
        <v>61</v>
      </c>
      <c r="K5" s="14"/>
      <c r="L5" s="14" t="s">
        <v>135</v>
      </c>
      <c r="M5" s="57">
        <v>52</v>
      </c>
      <c r="N5" s="289">
        <v>500</v>
      </c>
      <c r="O5" s="65"/>
      <c r="Q5" s="48">
        <v>3</v>
      </c>
      <c r="R5" s="45" t="s">
        <v>61</v>
      </c>
      <c r="S5" s="136" t="s">
        <v>76</v>
      </c>
      <c r="T5" s="136" t="s">
        <v>76</v>
      </c>
      <c r="U5" s="136" t="s">
        <v>76</v>
      </c>
      <c r="V5" s="136" t="s">
        <v>76</v>
      </c>
      <c r="W5" s="136" t="s">
        <v>77</v>
      </c>
      <c r="X5" s="136" t="s">
        <v>76</v>
      </c>
      <c r="Y5" s="136" t="s">
        <v>76</v>
      </c>
      <c r="Z5" s="136" t="s">
        <v>76</v>
      </c>
      <c r="AA5" s="136" t="s">
        <v>76</v>
      </c>
      <c r="AB5" s="124" t="s">
        <v>76</v>
      </c>
      <c r="AE5" s="48">
        <v>3</v>
      </c>
      <c r="AF5" s="45" t="s">
        <v>61</v>
      </c>
      <c r="AG5" s="114" t="s">
        <v>77</v>
      </c>
      <c r="AH5" s="45"/>
      <c r="AI5" s="45">
        <v>26</v>
      </c>
      <c r="AJ5" s="118">
        <f t="shared" ref="AJ5:AJ9" si="0">SUM(AH5:AI5)</f>
        <v>26</v>
      </c>
    </row>
    <row r="6" spans="1:37" ht="15" thickBot="1" x14ac:dyDescent="0.4">
      <c r="E6" s="57" t="s">
        <v>68</v>
      </c>
      <c r="F6" s="57" t="s">
        <v>61</v>
      </c>
      <c r="I6" s="59">
        <v>4</v>
      </c>
      <c r="J6" s="57" t="s">
        <v>62</v>
      </c>
      <c r="K6" s="14"/>
      <c r="L6" s="14" t="s">
        <v>82</v>
      </c>
      <c r="M6" s="57">
        <v>51</v>
      </c>
      <c r="N6" s="289">
        <v>500</v>
      </c>
      <c r="O6" s="65"/>
      <c r="Q6" s="48">
        <v>4</v>
      </c>
      <c r="R6" s="45" t="s">
        <v>62</v>
      </c>
      <c r="S6" s="136" t="s">
        <v>76</v>
      </c>
      <c r="T6" s="136" t="s">
        <v>77</v>
      </c>
      <c r="U6" s="136" t="s">
        <v>77</v>
      </c>
      <c r="V6" s="136" t="s">
        <v>76</v>
      </c>
      <c r="W6" s="136" t="s">
        <v>76</v>
      </c>
      <c r="X6" s="136" t="s">
        <v>77</v>
      </c>
      <c r="Y6" s="136" t="s">
        <v>77</v>
      </c>
      <c r="Z6" s="136" t="s">
        <v>76</v>
      </c>
      <c r="AA6" s="136" t="s">
        <v>76</v>
      </c>
      <c r="AB6" s="124" t="s">
        <v>76</v>
      </c>
      <c r="AE6" s="48">
        <v>4</v>
      </c>
      <c r="AF6" s="123" t="s">
        <v>62</v>
      </c>
      <c r="AG6" s="124" t="s">
        <v>76</v>
      </c>
      <c r="AH6" s="123"/>
      <c r="AI6" s="123"/>
      <c r="AJ6" s="125">
        <f t="shared" si="0"/>
        <v>0</v>
      </c>
    </row>
    <row r="7" spans="1:37" ht="15" thickBot="1" x14ac:dyDescent="0.4">
      <c r="A7" s="415" t="s">
        <v>22</v>
      </c>
      <c r="B7" s="416"/>
      <c r="C7" s="417"/>
      <c r="E7" s="57" t="s">
        <v>69</v>
      </c>
      <c r="F7" s="57" t="s">
        <v>62</v>
      </c>
      <c r="I7" s="59">
        <v>5</v>
      </c>
      <c r="J7" s="57" t="s">
        <v>63</v>
      </c>
      <c r="K7" s="14"/>
      <c r="L7" s="14" t="s">
        <v>82</v>
      </c>
      <c r="M7" s="57">
        <v>56</v>
      </c>
      <c r="N7" s="289">
        <v>500</v>
      </c>
      <c r="O7" s="65"/>
      <c r="Q7" s="48">
        <v>5</v>
      </c>
      <c r="R7" s="45" t="s">
        <v>63</v>
      </c>
      <c r="S7" s="136" t="s">
        <v>76</v>
      </c>
      <c r="T7" s="136" t="s">
        <v>77</v>
      </c>
      <c r="U7" s="136" t="s">
        <v>77</v>
      </c>
      <c r="V7" s="136" t="s">
        <v>76</v>
      </c>
      <c r="W7" s="136" t="s">
        <v>76</v>
      </c>
      <c r="X7" s="136" t="s">
        <v>77</v>
      </c>
      <c r="Y7" s="136" t="s">
        <v>77</v>
      </c>
      <c r="Z7" s="136" t="s">
        <v>76</v>
      </c>
      <c r="AA7" s="136" t="s">
        <v>76</v>
      </c>
      <c r="AB7" s="124" t="s">
        <v>76</v>
      </c>
      <c r="AE7" s="48">
        <v>5</v>
      </c>
      <c r="AF7" s="45" t="s">
        <v>63</v>
      </c>
      <c r="AG7" s="114" t="s">
        <v>77</v>
      </c>
      <c r="AH7" s="45">
        <v>45</v>
      </c>
      <c r="AI7" s="45">
        <v>0</v>
      </c>
      <c r="AJ7" s="118">
        <f>SUM(AH7:AI7)</f>
        <v>45</v>
      </c>
    </row>
    <row r="8" spans="1:37" x14ac:dyDescent="0.35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70</v>
      </c>
      <c r="F8" s="57" t="s">
        <v>63</v>
      </c>
      <c r="I8" s="59">
        <v>6</v>
      </c>
      <c r="J8" s="57" t="s">
        <v>64</v>
      </c>
      <c r="K8" s="14"/>
      <c r="L8" s="14" t="s">
        <v>82</v>
      </c>
      <c r="M8" s="57">
        <v>51</v>
      </c>
      <c r="N8" s="289">
        <v>500</v>
      </c>
      <c r="O8" s="65"/>
      <c r="Q8" s="48">
        <v>6</v>
      </c>
      <c r="R8" s="45" t="s">
        <v>64</v>
      </c>
      <c r="S8" s="136" t="s">
        <v>76</v>
      </c>
      <c r="T8" s="136" t="s">
        <v>77</v>
      </c>
      <c r="U8" s="136" t="s">
        <v>77</v>
      </c>
      <c r="V8" s="136" t="s">
        <v>76</v>
      </c>
      <c r="W8" s="136" t="s">
        <v>76</v>
      </c>
      <c r="X8" s="136" t="s">
        <v>77</v>
      </c>
      <c r="Y8" s="136" t="s">
        <v>77</v>
      </c>
      <c r="Z8" s="136" t="s">
        <v>76</v>
      </c>
      <c r="AA8" s="136" t="s">
        <v>76</v>
      </c>
      <c r="AB8" s="124" t="s">
        <v>76</v>
      </c>
      <c r="AE8" s="48">
        <v>6</v>
      </c>
      <c r="AF8" s="123" t="s">
        <v>64</v>
      </c>
      <c r="AG8" s="124" t="s">
        <v>76</v>
      </c>
      <c r="AH8" s="123"/>
      <c r="AI8" s="123"/>
      <c r="AJ8" s="125">
        <f t="shared" si="0"/>
        <v>0</v>
      </c>
    </row>
    <row r="9" spans="1:37" ht="15" thickBot="1" x14ac:dyDescent="0.4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71</v>
      </c>
      <c r="F9" s="57" t="s">
        <v>64</v>
      </c>
      <c r="I9" s="60">
        <v>7</v>
      </c>
      <c r="J9" s="61" t="s">
        <v>65</v>
      </c>
      <c r="K9" s="67"/>
      <c r="L9" s="67" t="s">
        <v>84</v>
      </c>
      <c r="M9" s="61">
        <v>50</v>
      </c>
      <c r="N9" s="290">
        <v>500</v>
      </c>
      <c r="O9" s="68"/>
      <c r="Q9" s="79">
        <v>7</v>
      </c>
      <c r="R9" s="37" t="s">
        <v>65</v>
      </c>
      <c r="S9" s="137" t="s">
        <v>76</v>
      </c>
      <c r="T9" s="137" t="s">
        <v>77</v>
      </c>
      <c r="U9" s="137" t="s">
        <v>77</v>
      </c>
      <c r="V9" s="137" t="s">
        <v>76</v>
      </c>
      <c r="W9" s="137" t="s">
        <v>76</v>
      </c>
      <c r="X9" s="137" t="s">
        <v>76</v>
      </c>
      <c r="Y9" s="137" t="s">
        <v>77</v>
      </c>
      <c r="Z9" s="137" t="s">
        <v>76</v>
      </c>
      <c r="AA9" s="137" t="s">
        <v>76</v>
      </c>
      <c r="AB9" s="138" t="s">
        <v>76</v>
      </c>
      <c r="AE9" s="79">
        <v>7</v>
      </c>
      <c r="AF9" s="37" t="s">
        <v>65</v>
      </c>
      <c r="AG9" s="115" t="s">
        <v>77</v>
      </c>
      <c r="AH9" s="37"/>
      <c r="AI9" s="37">
        <v>47</v>
      </c>
      <c r="AJ9" s="119">
        <f t="shared" si="0"/>
        <v>47</v>
      </c>
    </row>
    <row r="10" spans="1:37" ht="15" thickBot="1" x14ac:dyDescent="0.4">
      <c r="A10" s="39"/>
      <c r="B10" s="33"/>
      <c r="C10" s="36"/>
      <c r="E10" s="57" t="s">
        <v>72</v>
      </c>
      <c r="F10" s="57" t="s">
        <v>65</v>
      </c>
    </row>
    <row r="11" spans="1:37" ht="15" thickBot="1" x14ac:dyDescent="0.4">
      <c r="E11" s="61" t="s">
        <v>73</v>
      </c>
      <c r="F11" s="68" t="s">
        <v>83</v>
      </c>
    </row>
    <row r="12" spans="1:37" ht="26.25" customHeight="1" thickBot="1" x14ac:dyDescent="0.4">
      <c r="A12" s="415" t="s">
        <v>23</v>
      </c>
      <c r="B12" s="416"/>
      <c r="C12" s="417"/>
    </row>
    <row r="13" spans="1:37" ht="25.5" customHeight="1" thickBot="1" x14ac:dyDescent="0.4">
      <c r="A13" s="38">
        <v>1</v>
      </c>
      <c r="B13" s="34" t="s">
        <v>24</v>
      </c>
      <c r="C13" s="35">
        <v>2</v>
      </c>
      <c r="I13" s="409" t="s">
        <v>80</v>
      </c>
      <c r="J13" s="410"/>
      <c r="K13" s="410"/>
      <c r="L13" s="410"/>
      <c r="M13" s="410"/>
      <c r="N13" s="410"/>
      <c r="O13" s="411"/>
      <c r="Q13" s="405" t="s">
        <v>101</v>
      </c>
      <c r="R13" s="406"/>
      <c r="S13" s="406"/>
      <c r="T13" s="406"/>
      <c r="U13" s="406"/>
      <c r="V13" s="406"/>
      <c r="W13" s="406"/>
      <c r="X13" s="406"/>
      <c r="Y13" s="406"/>
      <c r="Z13" s="406"/>
      <c r="AA13" s="406"/>
      <c r="AB13" s="406"/>
      <c r="AC13" s="406"/>
      <c r="AE13" s="402" t="s">
        <v>125</v>
      </c>
      <c r="AF13" s="403"/>
      <c r="AG13" s="403"/>
      <c r="AH13" s="403"/>
      <c r="AI13" s="403"/>
      <c r="AJ13" s="403"/>
      <c r="AK13" s="404"/>
    </row>
    <row r="14" spans="1:37" ht="54" customHeight="1" thickBot="1" x14ac:dyDescent="0.4">
      <c r="A14" s="39">
        <v>2</v>
      </c>
      <c r="B14" s="33" t="s">
        <v>49</v>
      </c>
      <c r="C14" s="36"/>
      <c r="I14" s="46"/>
      <c r="J14" s="47" t="s">
        <v>75</v>
      </c>
      <c r="K14" s="47"/>
      <c r="L14" s="47" t="s">
        <v>25</v>
      </c>
      <c r="M14" s="50" t="s">
        <v>74</v>
      </c>
      <c r="N14" s="49" t="s">
        <v>15</v>
      </c>
      <c r="O14" s="49"/>
      <c r="Q14" s="53"/>
      <c r="R14" s="51" t="s">
        <v>75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105</v>
      </c>
      <c r="AE14" s="106"/>
      <c r="AF14" s="107" t="s">
        <v>75</v>
      </c>
      <c r="AG14" s="111" t="s">
        <v>35</v>
      </c>
      <c r="AH14" s="111" t="s">
        <v>36</v>
      </c>
      <c r="AI14" s="111" t="s">
        <v>37</v>
      </c>
      <c r="AJ14" s="112" t="s">
        <v>38</v>
      </c>
      <c r="AK14" s="116" t="s">
        <v>14</v>
      </c>
    </row>
    <row r="15" spans="1:37" ht="23.25" customHeight="1" thickBot="1" x14ac:dyDescent="0.4">
      <c r="I15" s="70">
        <v>1</v>
      </c>
      <c r="J15" s="70" t="s">
        <v>51</v>
      </c>
      <c r="K15" s="71" t="s">
        <v>76</v>
      </c>
      <c r="L15" s="72" t="s">
        <v>76</v>
      </c>
      <c r="M15" s="73" t="s">
        <v>76</v>
      </c>
      <c r="N15" s="71" t="s">
        <v>76</v>
      </c>
      <c r="O15" s="74"/>
      <c r="Q15" s="38">
        <v>1</v>
      </c>
      <c r="R15" s="45" t="s">
        <v>51</v>
      </c>
      <c r="S15" s="127" t="s">
        <v>76</v>
      </c>
      <c r="T15" s="128">
        <v>41</v>
      </c>
      <c r="U15" s="128">
        <v>1</v>
      </c>
      <c r="V15" s="128" t="s">
        <v>76</v>
      </c>
      <c r="W15" s="128" t="s">
        <v>76</v>
      </c>
      <c r="X15" s="128">
        <v>4</v>
      </c>
      <c r="Y15" s="128">
        <v>1</v>
      </c>
      <c r="Z15" s="128" t="s">
        <v>76</v>
      </c>
      <c r="AA15" s="128" t="s">
        <v>76</v>
      </c>
      <c r="AB15" s="129" t="s">
        <v>76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51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 x14ac:dyDescent="0.4">
      <c r="A16" s="412" t="s">
        <v>50</v>
      </c>
      <c r="B16" s="413"/>
      <c r="C16" s="414"/>
      <c r="E16" s="55" t="s">
        <v>117</v>
      </c>
      <c r="F16" s="146">
        <v>1</v>
      </c>
      <c r="I16" s="73">
        <v>2</v>
      </c>
      <c r="J16" s="73" t="s">
        <v>60</v>
      </c>
      <c r="K16" s="71" t="s">
        <v>77</v>
      </c>
      <c r="L16" s="72" t="s">
        <v>136</v>
      </c>
      <c r="M16" s="73">
        <v>90</v>
      </c>
      <c r="N16" s="289">
        <v>600</v>
      </c>
      <c r="O16" s="71"/>
      <c r="Q16" s="48">
        <v>2</v>
      </c>
      <c r="R16" s="45" t="s">
        <v>60</v>
      </c>
      <c r="S16" s="130" t="s">
        <v>76</v>
      </c>
      <c r="T16" s="131" t="s">
        <v>76</v>
      </c>
      <c r="U16" s="131">
        <v>49</v>
      </c>
      <c r="V16" s="131">
        <v>1</v>
      </c>
      <c r="W16" s="131" t="s">
        <v>76</v>
      </c>
      <c r="X16" s="131" t="s">
        <v>76</v>
      </c>
      <c r="Y16" s="131" t="s">
        <v>76</v>
      </c>
      <c r="Z16" s="131">
        <v>1</v>
      </c>
      <c r="AA16" s="131" t="s">
        <v>76</v>
      </c>
      <c r="AB16" s="132" t="s">
        <v>76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60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 x14ac:dyDescent="0.35">
      <c r="A17" s="57">
        <v>1</v>
      </c>
      <c r="B17" s="57" t="s">
        <v>51</v>
      </c>
      <c r="C17" s="65">
        <v>47</v>
      </c>
      <c r="E17" s="45" t="s">
        <v>51</v>
      </c>
      <c r="F17" s="145">
        <f>F16+1</f>
        <v>2</v>
      </c>
      <c r="I17" s="73">
        <v>3</v>
      </c>
      <c r="J17" s="73" t="s">
        <v>61</v>
      </c>
      <c r="K17" s="71" t="s">
        <v>77</v>
      </c>
      <c r="L17" s="72" t="s">
        <v>136</v>
      </c>
      <c r="M17" s="73">
        <v>90</v>
      </c>
      <c r="N17" s="289">
        <v>600</v>
      </c>
      <c r="O17" s="71"/>
      <c r="Q17" s="48">
        <v>3</v>
      </c>
      <c r="R17" s="45" t="s">
        <v>61</v>
      </c>
      <c r="S17" s="130" t="s">
        <v>76</v>
      </c>
      <c r="T17" s="131" t="s">
        <v>76</v>
      </c>
      <c r="U17" s="131" t="s">
        <v>76</v>
      </c>
      <c r="V17" s="131" t="s">
        <v>76</v>
      </c>
      <c r="W17" s="131">
        <v>26</v>
      </c>
      <c r="X17" s="131" t="s">
        <v>76</v>
      </c>
      <c r="Y17" s="131" t="s">
        <v>76</v>
      </c>
      <c r="Z17" s="131" t="s">
        <v>76</v>
      </c>
      <c r="AA17" s="131" t="s">
        <v>76</v>
      </c>
      <c r="AB17" s="132" t="s">
        <v>76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61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 x14ac:dyDescent="0.35">
      <c r="A18" s="59">
        <v>2</v>
      </c>
      <c r="B18" s="57" t="s">
        <v>60</v>
      </c>
      <c r="C18" s="65">
        <v>51</v>
      </c>
      <c r="E18" s="45" t="s">
        <v>60</v>
      </c>
      <c r="F18" s="145">
        <f t="shared" ref="F18:F23" si="4">F17+1</f>
        <v>3</v>
      </c>
      <c r="I18" s="73">
        <v>4</v>
      </c>
      <c r="J18" s="73" t="s">
        <v>62</v>
      </c>
      <c r="K18" s="71" t="s">
        <v>76</v>
      </c>
      <c r="L18" s="72" t="s">
        <v>76</v>
      </c>
      <c r="M18" s="73" t="s">
        <v>76</v>
      </c>
      <c r="N18" s="71" t="s">
        <v>76</v>
      </c>
      <c r="O18" s="71"/>
      <c r="Q18" s="48">
        <v>4</v>
      </c>
      <c r="R18" s="45" t="s">
        <v>62</v>
      </c>
      <c r="S18" s="130" t="s">
        <v>76</v>
      </c>
      <c r="T18" s="131">
        <v>36</v>
      </c>
      <c r="U18" s="131" t="s">
        <v>76</v>
      </c>
      <c r="V18" s="131" t="s">
        <v>76</v>
      </c>
      <c r="W18" s="131" t="s">
        <v>76</v>
      </c>
      <c r="X18" s="131">
        <v>7</v>
      </c>
      <c r="Y18" s="131">
        <v>1</v>
      </c>
      <c r="Z18" s="131" t="s">
        <v>76</v>
      </c>
      <c r="AA18" s="131" t="s">
        <v>76</v>
      </c>
      <c r="AB18" s="132" t="s">
        <v>76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62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 x14ac:dyDescent="0.35">
      <c r="A19" s="59">
        <v>3</v>
      </c>
      <c r="B19" s="57" t="s">
        <v>61</v>
      </c>
      <c r="C19" s="65">
        <v>26</v>
      </c>
      <c r="E19" s="45" t="s">
        <v>61</v>
      </c>
      <c r="F19" s="145">
        <f t="shared" si="4"/>
        <v>4</v>
      </c>
      <c r="I19" s="73">
        <v>5</v>
      </c>
      <c r="J19" s="73" t="s">
        <v>63</v>
      </c>
      <c r="K19" s="71" t="s">
        <v>76</v>
      </c>
      <c r="L19" s="72" t="s">
        <v>76</v>
      </c>
      <c r="M19" s="73" t="s">
        <v>76</v>
      </c>
      <c r="N19" s="71" t="s">
        <v>76</v>
      </c>
      <c r="O19" s="71"/>
      <c r="Q19" s="48">
        <v>5</v>
      </c>
      <c r="R19" s="45" t="s">
        <v>63</v>
      </c>
      <c r="S19" s="130" t="s">
        <v>76</v>
      </c>
      <c r="T19" s="131">
        <v>38</v>
      </c>
      <c r="U19" s="131" t="s">
        <v>76</v>
      </c>
      <c r="V19" s="131" t="s">
        <v>76</v>
      </c>
      <c r="W19" s="131" t="s">
        <v>76</v>
      </c>
      <c r="X19" s="131">
        <v>7</v>
      </c>
      <c r="Y19" s="131" t="s">
        <v>76</v>
      </c>
      <c r="Z19" s="131" t="s">
        <v>76</v>
      </c>
      <c r="AA19" s="131" t="s">
        <v>76</v>
      </c>
      <c r="AB19" s="132" t="s">
        <v>76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63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 x14ac:dyDescent="0.35">
      <c r="A20" s="59">
        <v>4</v>
      </c>
      <c r="B20" s="57" t="s">
        <v>62</v>
      </c>
      <c r="C20" s="65">
        <v>44</v>
      </c>
      <c r="E20" s="45" t="s">
        <v>62</v>
      </c>
      <c r="F20" s="145">
        <f t="shared" si="4"/>
        <v>5</v>
      </c>
      <c r="I20" s="73">
        <v>6</v>
      </c>
      <c r="J20" s="73" t="s">
        <v>64</v>
      </c>
      <c r="K20" s="71" t="s">
        <v>76</v>
      </c>
      <c r="L20" s="72" t="s">
        <v>76</v>
      </c>
      <c r="M20" s="73" t="s">
        <v>76</v>
      </c>
      <c r="N20" s="71" t="s">
        <v>76</v>
      </c>
      <c r="O20" s="71"/>
      <c r="Q20" s="48">
        <v>6</v>
      </c>
      <c r="R20" s="45" t="s">
        <v>64</v>
      </c>
      <c r="S20" s="130" t="s">
        <v>76</v>
      </c>
      <c r="T20" s="131">
        <v>38</v>
      </c>
      <c r="U20" s="131" t="s">
        <v>76</v>
      </c>
      <c r="V20" s="131" t="s">
        <v>76</v>
      </c>
      <c r="W20" s="131" t="s">
        <v>76</v>
      </c>
      <c r="X20" s="131">
        <v>6</v>
      </c>
      <c r="Y20" s="131">
        <v>1</v>
      </c>
      <c r="Z20" s="131" t="s">
        <v>76</v>
      </c>
      <c r="AA20" s="131" t="s">
        <v>76</v>
      </c>
      <c r="AB20" s="132" t="s">
        <v>76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64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 x14ac:dyDescent="0.4">
      <c r="A21" s="59">
        <v>5</v>
      </c>
      <c r="B21" s="57" t="s">
        <v>63</v>
      </c>
      <c r="C21" s="65">
        <v>45</v>
      </c>
      <c r="E21" s="45" t="s">
        <v>63</v>
      </c>
      <c r="F21" s="145">
        <f t="shared" si="4"/>
        <v>6</v>
      </c>
      <c r="I21" s="75">
        <v>7</v>
      </c>
      <c r="J21" s="75" t="s">
        <v>65</v>
      </c>
      <c r="K21" s="76" t="s">
        <v>77</v>
      </c>
      <c r="L21" s="77" t="s">
        <v>137</v>
      </c>
      <c r="M21" s="75">
        <v>90</v>
      </c>
      <c r="N21" s="290">
        <v>600</v>
      </c>
      <c r="O21" s="76"/>
      <c r="Q21" s="79">
        <v>7</v>
      </c>
      <c r="R21" s="37" t="s">
        <v>65</v>
      </c>
      <c r="S21" s="133" t="s">
        <v>76</v>
      </c>
      <c r="T21" s="134">
        <v>36</v>
      </c>
      <c r="U21" s="134">
        <v>6</v>
      </c>
      <c r="V21" s="134" t="s">
        <v>76</v>
      </c>
      <c r="W21" s="134" t="s">
        <v>76</v>
      </c>
      <c r="X21" s="134" t="s">
        <v>76</v>
      </c>
      <c r="Y21" s="134">
        <v>1</v>
      </c>
      <c r="Z21" s="134" t="s">
        <v>76</v>
      </c>
      <c r="AA21" s="134" t="s">
        <v>76</v>
      </c>
      <c r="AB21" s="135" t="s">
        <v>76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65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 x14ac:dyDescent="0.35">
      <c r="A22" s="59">
        <v>6</v>
      </c>
      <c r="B22" s="57" t="s">
        <v>64</v>
      </c>
      <c r="C22" s="65">
        <v>45</v>
      </c>
      <c r="E22" s="45" t="s">
        <v>64</v>
      </c>
      <c r="F22" s="145">
        <f t="shared" si="4"/>
        <v>7</v>
      </c>
    </row>
    <row r="23" spans="1:37" ht="15" thickBot="1" x14ac:dyDescent="0.4">
      <c r="A23" s="60">
        <v>7</v>
      </c>
      <c r="B23" s="61" t="s">
        <v>65</v>
      </c>
      <c r="C23" s="68">
        <v>47</v>
      </c>
      <c r="E23" s="37" t="s">
        <v>65</v>
      </c>
      <c r="F23" s="39">
        <f t="shared" si="4"/>
        <v>8</v>
      </c>
      <c r="R23" s="291" t="s">
        <v>138</v>
      </c>
      <c r="W23" s="292"/>
    </row>
    <row r="24" spans="1:37" ht="21.75" customHeight="1" thickBot="1" x14ac:dyDescent="0.4">
      <c r="AE24" s="402" t="s">
        <v>126</v>
      </c>
      <c r="AF24" s="403"/>
      <c r="AG24" s="403"/>
      <c r="AH24" s="403"/>
      <c r="AI24" s="403"/>
      <c r="AJ24" s="403"/>
      <c r="AK24" s="404"/>
    </row>
    <row r="25" spans="1:37" ht="54" customHeight="1" thickBot="1" x14ac:dyDescent="0.4">
      <c r="A25" s="295"/>
      <c r="B25" s="296"/>
      <c r="C25" s="104" t="s">
        <v>139</v>
      </c>
      <c r="D25" s="296" t="s">
        <v>87</v>
      </c>
      <c r="E25" s="296" t="s">
        <v>88</v>
      </c>
      <c r="F25" s="104" t="s">
        <v>145</v>
      </c>
      <c r="I25" s="95" t="s">
        <v>92</v>
      </c>
      <c r="J25" s="186"/>
      <c r="K25" s="181" t="s">
        <v>18</v>
      </c>
      <c r="L25" s="182" t="s">
        <v>20</v>
      </c>
      <c r="AE25" s="106"/>
      <c r="AF25" s="107" t="s">
        <v>75</v>
      </c>
      <c r="AG25" s="111" t="s">
        <v>35</v>
      </c>
      <c r="AH25" s="111" t="s">
        <v>36</v>
      </c>
      <c r="AI25" s="111" t="s">
        <v>37</v>
      </c>
      <c r="AJ25" s="112" t="s">
        <v>38</v>
      </c>
      <c r="AK25" s="116" t="s">
        <v>14</v>
      </c>
    </row>
    <row r="26" spans="1:37" ht="15" thickBot="1" x14ac:dyDescent="0.4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51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51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 x14ac:dyDescent="0.35">
      <c r="A27" s="57">
        <v>1</v>
      </c>
      <c r="B27" s="57" t="s">
        <v>51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60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60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 x14ac:dyDescent="0.35">
      <c r="A28" s="59">
        <v>2</v>
      </c>
      <c r="B28" s="57" t="s">
        <v>60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61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61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 x14ac:dyDescent="0.35">
      <c r="A29" s="59">
        <v>3</v>
      </c>
      <c r="B29" s="57" t="s">
        <v>61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62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62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 x14ac:dyDescent="0.35">
      <c r="A30" s="59">
        <v>4</v>
      </c>
      <c r="B30" s="57" t="s">
        <v>62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63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63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 x14ac:dyDescent="0.35">
      <c r="A31" s="59">
        <v>5</v>
      </c>
      <c r="B31" s="57" t="s">
        <v>63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64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64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 x14ac:dyDescent="0.4">
      <c r="A32" s="59">
        <v>6</v>
      </c>
      <c r="B32" s="57" t="s">
        <v>64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65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65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 x14ac:dyDescent="0.35">
      <c r="A33" s="59">
        <v>7</v>
      </c>
      <c r="B33" s="57" t="s">
        <v>65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 x14ac:dyDescent="0.4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 x14ac:dyDescent="0.35">
      <c r="E35" t="s">
        <v>89</v>
      </c>
      <c r="F35" s="64">
        <f>ROUND(F34,-3)</f>
        <v>747000</v>
      </c>
      <c r="AE35" s="402" t="s">
        <v>104</v>
      </c>
      <c r="AF35" s="403"/>
      <c r="AG35" s="403"/>
      <c r="AH35" s="403"/>
      <c r="AI35" s="404"/>
    </row>
    <row r="36" spans="1:35" ht="18" customHeight="1" thickBot="1" x14ac:dyDescent="0.4">
      <c r="AE36" s="106"/>
      <c r="AF36" s="107" t="s">
        <v>75</v>
      </c>
      <c r="AG36" s="111" t="s">
        <v>41</v>
      </c>
      <c r="AH36" s="111" t="s">
        <v>42</v>
      </c>
      <c r="AI36" s="109" t="s">
        <v>43</v>
      </c>
    </row>
    <row r="37" spans="1:35" ht="29" x14ac:dyDescent="0.35">
      <c r="A37" s="295"/>
      <c r="B37" s="296"/>
      <c r="C37" s="104" t="s">
        <v>140</v>
      </c>
      <c r="D37" s="294" t="s">
        <v>141</v>
      </c>
      <c r="E37" s="294" t="s">
        <v>143</v>
      </c>
      <c r="F37" s="104" t="s">
        <v>142</v>
      </c>
      <c r="AE37" s="38">
        <v>1</v>
      </c>
      <c r="AF37" s="108" t="s">
        <v>51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 x14ac:dyDescent="0.4">
      <c r="A38" s="297"/>
      <c r="B38" s="297"/>
      <c r="C38" s="105"/>
      <c r="D38" s="297"/>
      <c r="E38" s="298"/>
      <c r="F38" s="105"/>
      <c r="AE38" s="48">
        <v>2</v>
      </c>
      <c r="AF38" s="45" t="s">
        <v>60</v>
      </c>
      <c r="AG38" s="45">
        <f t="shared" si="10"/>
        <v>51</v>
      </c>
      <c r="AH38" s="45">
        <f t="shared" si="11"/>
        <v>51</v>
      </c>
      <c r="AI38" s="45"/>
    </row>
    <row r="39" spans="1:35" x14ac:dyDescent="0.35">
      <c r="A39" s="57">
        <v>1</v>
      </c>
      <c r="B39" s="57" t="s">
        <v>51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AE39" s="48">
        <v>3</v>
      </c>
      <c r="AF39" s="45" t="s">
        <v>61</v>
      </c>
      <c r="AG39" s="45">
        <f t="shared" si="10"/>
        <v>26</v>
      </c>
      <c r="AH39" s="45">
        <f t="shared" si="11"/>
        <v>26</v>
      </c>
      <c r="AI39" s="45"/>
    </row>
    <row r="40" spans="1:35" x14ac:dyDescent="0.35">
      <c r="A40" s="59">
        <v>2</v>
      </c>
      <c r="B40" s="57" t="s">
        <v>60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AE40" s="48">
        <v>4</v>
      </c>
      <c r="AF40" s="45" t="s">
        <v>62</v>
      </c>
      <c r="AG40" s="45">
        <f t="shared" si="10"/>
        <v>44</v>
      </c>
      <c r="AH40" s="45"/>
      <c r="AI40" s="45"/>
    </row>
    <row r="41" spans="1:35" x14ac:dyDescent="0.35">
      <c r="A41" s="59">
        <v>3</v>
      </c>
      <c r="B41" s="57" t="s">
        <v>61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AE41" s="48">
        <v>5</v>
      </c>
      <c r="AF41" s="45" t="s">
        <v>63</v>
      </c>
      <c r="AG41" s="45">
        <v>45</v>
      </c>
      <c r="AH41" s="45">
        <v>45</v>
      </c>
      <c r="AI41" s="45"/>
    </row>
    <row r="42" spans="1:35" x14ac:dyDescent="0.35">
      <c r="A42" s="59">
        <v>4</v>
      </c>
      <c r="B42" s="57" t="s">
        <v>62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AE42" s="48">
        <v>6</v>
      </c>
      <c r="AF42" s="45" t="s">
        <v>64</v>
      </c>
      <c r="AG42" s="45">
        <v>45</v>
      </c>
      <c r="AH42" s="45"/>
      <c r="AI42" s="45"/>
    </row>
    <row r="43" spans="1:35" ht="15" thickBot="1" x14ac:dyDescent="0.4">
      <c r="A43" s="59">
        <v>5</v>
      </c>
      <c r="B43" s="57" t="s">
        <v>63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AE43" s="79">
        <v>7</v>
      </c>
      <c r="AF43" s="37" t="s">
        <v>65</v>
      </c>
      <c r="AG43" s="37">
        <f t="shared" si="10"/>
        <v>47</v>
      </c>
      <c r="AH43" s="37">
        <f t="shared" si="11"/>
        <v>47</v>
      </c>
      <c r="AI43" s="37"/>
    </row>
    <row r="44" spans="1:35" x14ac:dyDescent="0.35">
      <c r="A44" s="59">
        <v>6</v>
      </c>
      <c r="B44" s="57" t="s">
        <v>64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</row>
    <row r="45" spans="1:35" x14ac:dyDescent="0.35">
      <c r="A45" s="59">
        <v>7</v>
      </c>
      <c r="B45" s="57" t="s">
        <v>65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 x14ac:dyDescent="0.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 x14ac:dyDescent="0.35">
      <c r="E47" t="s">
        <v>89</v>
      </c>
      <c r="F47" s="64">
        <f>ROUND(F46,-3)</f>
        <v>170000</v>
      </c>
    </row>
    <row r="49" spans="1:6" x14ac:dyDescent="0.35">
      <c r="A49" s="295"/>
      <c r="B49" s="296"/>
      <c r="C49" s="104" t="s">
        <v>8</v>
      </c>
      <c r="D49" s="294"/>
      <c r="E49" s="294"/>
      <c r="F49" s="104" t="s">
        <v>148</v>
      </c>
    </row>
    <row r="50" spans="1:6" ht="15" thickBot="1" x14ac:dyDescent="0.4">
      <c r="A50" s="297"/>
      <c r="B50" s="297"/>
      <c r="C50" s="105"/>
      <c r="D50" s="297"/>
      <c r="E50" s="298"/>
      <c r="F50" s="105"/>
    </row>
    <row r="51" spans="1:6" x14ac:dyDescent="0.35">
      <c r="A51" s="57">
        <v>1</v>
      </c>
      <c r="B51" s="57" t="s">
        <v>51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 x14ac:dyDescent="0.35">
      <c r="A52" s="59">
        <v>2</v>
      </c>
      <c r="B52" s="57" t="s">
        <v>60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 x14ac:dyDescent="0.35">
      <c r="A53" s="59">
        <v>3</v>
      </c>
      <c r="B53" s="57" t="s">
        <v>61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 x14ac:dyDescent="0.35">
      <c r="A54" s="59">
        <v>4</v>
      </c>
      <c r="B54" s="57" t="s">
        <v>62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 x14ac:dyDescent="0.35">
      <c r="A55" s="59">
        <v>5</v>
      </c>
      <c r="B55" s="57" t="s">
        <v>63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 x14ac:dyDescent="0.35">
      <c r="A56" s="59">
        <v>6</v>
      </c>
      <c r="B56" s="57" t="s">
        <v>64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 x14ac:dyDescent="0.35">
      <c r="A57" s="59">
        <v>7</v>
      </c>
      <c r="B57" s="57" t="s">
        <v>65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 x14ac:dyDescent="0.35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I1:O1"/>
    <mergeCell ref="A16:C16"/>
    <mergeCell ref="I13:O13"/>
    <mergeCell ref="A12:C12"/>
    <mergeCell ref="E2:F2"/>
    <mergeCell ref="A2:C2"/>
    <mergeCell ref="A7:C7"/>
    <mergeCell ref="AE35:AI35"/>
    <mergeCell ref="Q13:AC13"/>
    <mergeCell ref="AE1:AJ1"/>
    <mergeCell ref="AE13:AK13"/>
    <mergeCell ref="Q1:AB1"/>
    <mergeCell ref="AE24:AK24"/>
  </mergeCells>
  <conditionalFormatting sqref="B3:C3">
    <cfRule type="cellIs" dxfId="33" priority="35" stopIfTrue="1" operator="equal">
      <formula>"rotatie diepdruk"</formula>
    </cfRule>
  </conditionalFormatting>
  <conditionalFormatting sqref="B3:C3">
    <cfRule type="cellIs" dxfId="32" priority="33" stopIfTrue="1" operator="equal">
      <formula>"rotatie diepdruk"</formula>
    </cfRule>
  </conditionalFormatting>
  <conditionalFormatting sqref="B3:C3">
    <cfRule type="cellIs" dxfId="31" priority="31" stopIfTrue="1" operator="equal">
      <formula>"rotatie diepdruk"</formula>
    </cfRule>
  </conditionalFormatting>
  <conditionalFormatting sqref="B3:C3">
    <cfRule type="cellIs" dxfId="30" priority="30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8:C8">
    <cfRule type="cellIs" dxfId="27" priority="19" stopIfTrue="1" operator="equal">
      <formula>"rotatie diepdruk"</formula>
    </cfRule>
  </conditionalFormatting>
  <conditionalFormatting sqref="B8:C8">
    <cfRule type="cellIs" dxfId="26" priority="18" stopIfTrue="1" operator="equal">
      <formula>"rotatie diepdruk"</formula>
    </cfRule>
  </conditionalFormatting>
  <conditionalFormatting sqref="B13:C13">
    <cfRule type="cellIs" dxfId="25" priority="14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B13:C13">
    <cfRule type="cellIs" dxfId="23" priority="16" stopIfTrue="1" operator="equal">
      <formula>"rotatie diepdruk"</formula>
    </cfRule>
  </conditionalFormatting>
  <conditionalFormatting sqref="B13:C13">
    <cfRule type="cellIs" dxfId="22" priority="15" stopIfTrue="1" operator="equal">
      <formula>"rotatie diepdruk"</formula>
    </cfRule>
  </conditionalFormatting>
  <conditionalFormatting sqref="I15:O15">
    <cfRule type="expression" dxfId="21" priority="13">
      <formula>$K15="nee"</formula>
    </cfRule>
  </conditionalFormatting>
  <conditionalFormatting sqref="I16:O21">
    <cfRule type="expression" dxfId="20" priority="12">
      <formula>$K16="nee"</formula>
    </cfRule>
  </conditionalFormatting>
  <conditionalFormatting sqref="S3:AB9">
    <cfRule type="expression" dxfId="19" priority="11">
      <formula>S3="ja"</formula>
    </cfRule>
  </conditionalFormatting>
  <conditionalFormatting sqref="AG3:AG9">
    <cfRule type="expression" dxfId="18" priority="9">
      <formula>AG3="ja"</formula>
    </cfRule>
  </conditionalFormatting>
  <conditionalFormatting sqref="AJ3:AJ9">
    <cfRule type="expression" dxfId="17" priority="38">
      <formula>$AJ3=$C17</formula>
    </cfRule>
  </conditionalFormatting>
  <conditionalFormatting sqref="S15:AB21">
    <cfRule type="expression" dxfId="16" priority="5">
      <formula>S15="nee"</formula>
    </cfRule>
  </conditionalFormatting>
  <conditionalFormatting sqref="AC15">
    <cfRule type="expression" dxfId="15" priority="4">
      <formula>$AC15=52</formula>
    </cfRule>
  </conditionalFormatting>
  <conditionalFormatting sqref="AC16:AC21">
    <cfRule type="expression" dxfId="14" priority="3">
      <formula>$AC16=52</formula>
    </cfRule>
  </conditionalFormatting>
  <conditionalFormatting sqref="I26:J26">
    <cfRule type="expression" dxfId="13" priority="2">
      <formula>$K26="nee"</formula>
    </cfRule>
  </conditionalFormatting>
  <conditionalFormatting sqref="I27:J32">
    <cfRule type="expression" dxfId="12" priority="1">
      <formula>$K27="nee"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C39" sqref="C39"/>
    </sheetView>
  </sheetViews>
  <sheetFormatPr defaultRowHeight="14.5" x14ac:dyDescent="0.35"/>
  <cols>
    <col min="1" max="1" width="12.453125" customWidth="1"/>
    <col min="3" max="3" width="14.1796875" bestFit="1" customWidth="1"/>
    <col min="4" max="4" width="9.7265625" bestFit="1" customWidth="1"/>
    <col min="6" max="6" width="18.54296875" bestFit="1" customWidth="1"/>
    <col min="7" max="7" width="20.1796875" bestFit="1" customWidth="1"/>
    <col min="11" max="11" width="14" customWidth="1"/>
    <col min="12" max="12" width="12.81640625" bestFit="1" customWidth="1"/>
  </cols>
  <sheetData>
    <row r="1" spans="1:15" x14ac:dyDescent="0.35">
      <c r="A1" t="s">
        <v>147</v>
      </c>
    </row>
    <row r="2" spans="1:15" x14ac:dyDescent="0.35"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L2" s="293" t="s">
        <v>85</v>
      </c>
      <c r="N2" t="s">
        <v>58</v>
      </c>
    </row>
    <row r="3" spans="1:15" x14ac:dyDescent="0.35">
      <c r="A3" t="s">
        <v>51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59</v>
      </c>
      <c r="L3" s="293">
        <v>127000</v>
      </c>
      <c r="N3" s="41">
        <f>J3+J7+J9+J13</f>
        <v>394495</v>
      </c>
      <c r="O3" s="299">
        <v>472000</v>
      </c>
    </row>
    <row r="4" spans="1:15" x14ac:dyDescent="0.35">
      <c r="A4" t="s">
        <v>60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60</v>
      </c>
      <c r="L4" s="293">
        <v>84000</v>
      </c>
    </row>
    <row r="5" spans="1:15" x14ac:dyDescent="0.35">
      <c r="A5" t="s">
        <v>61</v>
      </c>
      <c r="C5" s="41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61</v>
      </c>
      <c r="L5" s="293">
        <v>122000</v>
      </c>
    </row>
    <row r="6" spans="1:15" x14ac:dyDescent="0.35">
      <c r="C6" s="41"/>
      <c r="D6" s="41"/>
      <c r="E6" s="41"/>
      <c r="F6" s="41"/>
      <c r="G6" s="41"/>
      <c r="H6" s="41"/>
      <c r="J6" s="41"/>
      <c r="L6" s="293"/>
    </row>
    <row r="7" spans="1:15" x14ac:dyDescent="0.35">
      <c r="A7" t="s">
        <v>62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62</v>
      </c>
      <c r="L7" s="293">
        <v>67000</v>
      </c>
    </row>
    <row r="8" spans="1:15" x14ac:dyDescent="0.35">
      <c r="A8" t="s">
        <v>63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63</v>
      </c>
      <c r="L8" s="293">
        <v>204000</v>
      </c>
    </row>
    <row r="9" spans="1:15" ht="15" thickBot="1" x14ac:dyDescent="0.4">
      <c r="A9" t="s">
        <v>64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64</v>
      </c>
      <c r="L9" s="293">
        <v>124000</v>
      </c>
    </row>
    <row r="10" spans="1:15" ht="15" thickTop="1" x14ac:dyDescent="0.35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 x14ac:dyDescent="0.3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 x14ac:dyDescent="0.35">
      <c r="C12" s="41"/>
      <c r="D12" s="41"/>
      <c r="E12" s="41"/>
      <c r="F12" s="41"/>
      <c r="G12" s="41"/>
      <c r="H12" s="41"/>
      <c r="L12" s="293"/>
    </row>
    <row r="13" spans="1:15" ht="15" thickBot="1" x14ac:dyDescent="0.4">
      <c r="A13" t="s">
        <v>65</v>
      </c>
      <c r="C13" s="374">
        <v>122000</v>
      </c>
      <c r="D13" s="42">
        <v>25</v>
      </c>
      <c r="E13" s="44"/>
      <c r="F13" s="374">
        <v>14000</v>
      </c>
      <c r="G13" s="42"/>
      <c r="H13" s="42">
        <v>1000</v>
      </c>
      <c r="J13" s="41">
        <f>SUM(C13:H13)</f>
        <v>137025</v>
      </c>
      <c r="K13" t="s">
        <v>65</v>
      </c>
      <c r="L13" s="293">
        <v>163000</v>
      </c>
    </row>
    <row r="14" spans="1:15" ht="15" thickTop="1" x14ac:dyDescent="0.35">
      <c r="C14" s="41"/>
      <c r="D14" s="41"/>
      <c r="E14" s="41"/>
      <c r="F14" s="41"/>
      <c r="G14" s="41"/>
      <c r="H14" s="41"/>
      <c r="L14" s="293"/>
    </row>
    <row r="15" spans="1:15" x14ac:dyDescent="0.3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 x14ac:dyDescent="0.3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1796875" defaultRowHeight="14.5" x14ac:dyDescent="0.35"/>
  <cols>
    <col min="1" max="1" width="3.1796875" style="32" customWidth="1"/>
    <col min="2" max="2" width="37" style="32" customWidth="1"/>
    <col min="3" max="3" width="20.26953125" style="32" customWidth="1"/>
    <col min="4" max="4" width="21.453125" style="32" customWidth="1"/>
    <col min="5" max="7" width="19.26953125" style="32" customWidth="1"/>
    <col min="8" max="8" width="1" style="32" customWidth="1"/>
    <col min="9" max="9" width="21.453125" style="32" customWidth="1"/>
    <col min="10" max="10" width="1" style="32" customWidth="1"/>
    <col min="11" max="11" width="1.453125" style="32" customWidth="1"/>
    <col min="12" max="12" width="1" style="32" customWidth="1"/>
    <col min="13" max="13" width="25.453125" style="32" hidden="1" customWidth="1"/>
    <col min="14" max="14" width="13" style="32" hidden="1" customWidth="1"/>
    <col min="15" max="16" width="15.54296875" style="32" hidden="1" customWidth="1"/>
    <col min="17" max="22" width="9.1796875" style="32" hidden="1" customWidth="1"/>
    <col min="23" max="23" width="11.453125" style="32" customWidth="1"/>
    <col min="24" max="24" width="9.1796875" style="32" customWidth="1"/>
    <col min="25" max="16384" width="9.1796875" style="32"/>
  </cols>
  <sheetData>
    <row r="1" spans="1:22" ht="20" x14ac:dyDescent="0.4">
      <c r="A1" s="1"/>
      <c r="B1" s="144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5" thickBot="1" x14ac:dyDescent="0.4">
      <c r="A3" s="2"/>
      <c r="B3" s="197" t="s">
        <v>67</v>
      </c>
      <c r="C3" s="420" t="str">
        <f>"Drukken en Nabewerken van Programmablad "&amp;N2</f>
        <v>Drukken en Nabewerken van Programmablad Televizier</v>
      </c>
      <c r="D3" s="421"/>
      <c r="E3" s="421"/>
      <c r="F3" s="421"/>
      <c r="G3" s="421"/>
      <c r="H3" s="421"/>
      <c r="I3" s="422"/>
      <c r="J3" s="1"/>
      <c r="K3" s="3"/>
      <c r="L3" s="3"/>
      <c r="N3" s="203" t="s">
        <v>99</v>
      </c>
      <c r="O3" s="204" t="str">
        <f>VLOOKUP($N$2,lijstjes!$J$15:$K$22,2,FALSE)</f>
        <v>ja</v>
      </c>
      <c r="P3" s="205"/>
      <c r="Q3" s="205"/>
    </row>
    <row r="4" spans="1:22" ht="6.75" customHeight="1" thickBot="1" x14ac:dyDescent="0.4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5" thickBot="1" x14ac:dyDescent="0.4">
      <c r="A5" s="2"/>
      <c r="B5" s="93" t="s">
        <v>2</v>
      </c>
      <c r="C5" s="423"/>
      <c r="D5" s="424"/>
      <c r="E5" s="424"/>
      <c r="F5" s="424"/>
      <c r="G5" s="424"/>
      <c r="H5" s="424"/>
      <c r="I5" s="425"/>
      <c r="J5" s="4"/>
      <c r="K5" s="3"/>
      <c r="L5" s="3"/>
      <c r="N5" s="207" t="s">
        <v>100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 x14ac:dyDescent="0.35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29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 x14ac:dyDescent="0.4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29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 x14ac:dyDescent="0.45">
      <c r="A8" s="2"/>
      <c r="B8" s="426" t="s">
        <v>97</v>
      </c>
      <c r="C8" s="427"/>
      <c r="D8" s="427"/>
      <c r="E8" s="427"/>
      <c r="F8" s="427"/>
      <c r="G8" s="427"/>
      <c r="H8" s="427"/>
      <c r="I8" s="428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 x14ac:dyDescent="0.4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118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 x14ac:dyDescent="0.4">
      <c r="A10" s="2"/>
      <c r="B10" s="95" t="s">
        <v>91</v>
      </c>
      <c r="C10" s="96"/>
      <c r="D10" s="97"/>
      <c r="E10" s="4"/>
      <c r="F10" s="198" t="s">
        <v>95</v>
      </c>
      <c r="G10" s="163"/>
      <c r="H10" s="163"/>
      <c r="I10" s="167"/>
      <c r="J10" s="3"/>
      <c r="K10" s="3"/>
      <c r="L10" s="3"/>
    </row>
    <row r="11" spans="1:22" ht="18" customHeight="1" thickBot="1" x14ac:dyDescent="0.4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25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121</v>
      </c>
      <c r="O11" s="223" t="str">
        <f>VLOOKUP(N2,lijstjes!AF3:AG9,2,FALSE)</f>
        <v>ja</v>
      </c>
    </row>
    <row r="12" spans="1:22" ht="18" customHeight="1" thickBot="1" x14ac:dyDescent="0.4">
      <c r="A12" s="2"/>
      <c r="B12" s="83" t="s">
        <v>146</v>
      </c>
      <c r="C12" s="88"/>
      <c r="D12" s="84">
        <f>VLOOKUP($N$2,lijstjes!$B$27:$F$34,5,FALSE)</f>
        <v>71450.5</v>
      </c>
      <c r="E12" s="4"/>
      <c r="F12" s="165" t="s">
        <v>26</v>
      </c>
      <c r="G12" s="166"/>
      <c r="H12" s="166" t="s">
        <v>27</v>
      </c>
      <c r="I12" s="169">
        <f>VLOOKUP($N$2,lijstjes!$J$3:$O$9,4,FALSE)</f>
        <v>52</v>
      </c>
      <c r="J12" s="9"/>
      <c r="K12" s="9"/>
      <c r="L12" s="9"/>
    </row>
    <row r="13" spans="1:22" ht="18" customHeight="1" thickBot="1" x14ac:dyDescent="0.4">
      <c r="A13" s="2"/>
      <c r="B13" s="85" t="s">
        <v>16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 x14ac:dyDescent="0.4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 x14ac:dyDescent="0.4">
      <c r="A15" s="2"/>
      <c r="B15" s="95" t="s">
        <v>92</v>
      </c>
      <c r="C15" s="96"/>
      <c r="D15" s="97" t="s">
        <v>17</v>
      </c>
      <c r="E15" s="4"/>
      <c r="F15" s="198" t="s">
        <v>122</v>
      </c>
      <c r="G15" s="163"/>
      <c r="H15" s="163"/>
      <c r="I15" s="167"/>
      <c r="J15" s="3"/>
      <c r="K15" s="3"/>
      <c r="L15" s="3"/>
    </row>
    <row r="16" spans="1:22" ht="18" customHeight="1" x14ac:dyDescent="0.35">
      <c r="A16" s="10"/>
      <c r="B16" s="98" t="s">
        <v>18</v>
      </c>
      <c r="C16" s="99" t="s">
        <v>19</v>
      </c>
      <c r="D16" s="82">
        <f>VLOOKUP($N$2,lijstjes!$J$26:$L$32,2,FALSE)</f>
        <v>265</v>
      </c>
      <c r="E16" s="4"/>
      <c r="F16" s="164" t="s">
        <v>25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 x14ac:dyDescent="0.4">
      <c r="A17" s="10"/>
      <c r="B17" s="89" t="s">
        <v>20</v>
      </c>
      <c r="C17" s="94" t="s">
        <v>19</v>
      </c>
      <c r="D17" s="87">
        <f>VLOOKUP($N$2,lijstjes!$J$26:$L$32,3,FALSE)</f>
        <v>202</v>
      </c>
      <c r="E17" s="4"/>
      <c r="F17" s="165" t="s">
        <v>26</v>
      </c>
      <c r="G17" s="166"/>
      <c r="H17" s="166" t="s">
        <v>27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 x14ac:dyDescent="0.4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 x14ac:dyDescent="0.4">
      <c r="A19" s="10"/>
      <c r="B19" s="95" t="s">
        <v>93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 x14ac:dyDescent="0.4">
      <c r="A20" s="10"/>
      <c r="B20" s="161" t="s">
        <v>90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 x14ac:dyDescent="0.35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 x14ac:dyDescent="0.4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 x14ac:dyDescent="0.45">
      <c r="A23" s="10"/>
      <c r="B23" s="429" t="s">
        <v>98</v>
      </c>
      <c r="C23" s="430"/>
      <c r="D23" s="430"/>
      <c r="E23" s="430"/>
      <c r="F23" s="430"/>
      <c r="G23" s="430"/>
      <c r="H23" s="430"/>
      <c r="I23" s="431"/>
      <c r="J23" s="10"/>
      <c r="K23" s="10"/>
      <c r="L23" s="10"/>
    </row>
    <row r="24" spans="1:12" ht="8.25" customHeight="1" thickBot="1" x14ac:dyDescent="0.4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 x14ac:dyDescent="0.4">
      <c r="A25" s="10"/>
      <c r="B25" s="100" t="s">
        <v>96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 x14ac:dyDescent="0.35">
      <c r="A26" s="10"/>
      <c r="B26" s="90" t="s">
        <v>21</v>
      </c>
      <c r="C26" s="448"/>
      <c r="D26" s="449"/>
      <c r="E26" s="11"/>
      <c r="F26" s="10"/>
      <c r="G26" s="10"/>
      <c r="H26" s="10"/>
      <c r="I26" s="10"/>
      <c r="J26" s="10"/>
      <c r="K26" s="10"/>
      <c r="L26" s="10"/>
    </row>
    <row r="27" spans="1:12" ht="18.75" customHeight="1" x14ac:dyDescent="0.35">
      <c r="A27" s="10"/>
      <c r="B27" s="91" t="s">
        <v>22</v>
      </c>
      <c r="C27" s="450"/>
      <c r="D27" s="451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 x14ac:dyDescent="0.4">
      <c r="A28" s="10"/>
      <c r="B28" s="92" t="s">
        <v>23</v>
      </c>
      <c r="C28" s="452"/>
      <c r="D28" s="453"/>
      <c r="E28" s="11"/>
      <c r="F28" s="10"/>
      <c r="G28" s="10"/>
      <c r="H28" s="10"/>
      <c r="I28" s="10"/>
      <c r="J28" s="10"/>
      <c r="K28" s="10"/>
      <c r="L28" s="10"/>
    </row>
    <row r="29" spans="1:12" ht="7.5" customHeight="1" x14ac:dyDescent="0.35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 x14ac:dyDescent="0.35">
      <c r="A30" s="10"/>
      <c r="B30" s="40" t="s">
        <v>94</v>
      </c>
      <c r="C30" s="54" t="s">
        <v>131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 x14ac:dyDescent="0.35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 x14ac:dyDescent="0.4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 x14ac:dyDescent="0.4">
      <c r="A33" s="10"/>
      <c r="B33" s="434" t="s">
        <v>119</v>
      </c>
      <c r="C33" s="435"/>
      <c r="D33" s="283"/>
      <c r="E33" s="284"/>
      <c r="F33" s="284"/>
      <c r="G33" s="283"/>
      <c r="H33" s="226"/>
      <c r="I33" s="126" t="s">
        <v>128</v>
      </c>
      <c r="J33" s="188"/>
      <c r="K33" s="10"/>
      <c r="L33" s="10"/>
    </row>
    <row r="34" spans="1:12" s="224" customFormat="1" ht="17.25" customHeight="1" x14ac:dyDescent="0.35">
      <c r="A34" s="10"/>
      <c r="B34" s="436" t="s">
        <v>28</v>
      </c>
      <c r="C34" s="437"/>
      <c r="D34" s="264" t="s">
        <v>110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 x14ac:dyDescent="0.35">
      <c r="A35" s="10"/>
      <c r="B35" s="442" t="s">
        <v>106</v>
      </c>
      <c r="C35" s="443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 x14ac:dyDescent="0.35">
      <c r="A36" s="10"/>
      <c r="B36" s="432" t="s">
        <v>111</v>
      </c>
      <c r="C36" s="433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 x14ac:dyDescent="0.35">
      <c r="A37" s="10"/>
      <c r="B37" s="462" t="s">
        <v>114</v>
      </c>
      <c r="C37" s="463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 x14ac:dyDescent="0.35">
      <c r="A38" s="10"/>
      <c r="B38" s="442" t="s">
        <v>108</v>
      </c>
      <c r="C38" s="443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 x14ac:dyDescent="0.35">
      <c r="A39" s="10"/>
      <c r="B39" s="446" t="s">
        <v>109</v>
      </c>
      <c r="C39" s="447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 x14ac:dyDescent="0.35">
      <c r="A40" s="10"/>
      <c r="B40" s="464" t="s">
        <v>113</v>
      </c>
      <c r="C40" s="465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 x14ac:dyDescent="0.35">
      <c r="A41" s="10"/>
      <c r="B41" s="432" t="s">
        <v>123</v>
      </c>
      <c r="C41" s="433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 x14ac:dyDescent="0.35">
      <c r="A42" s="10"/>
      <c r="B42" s="462" t="s">
        <v>115</v>
      </c>
      <c r="C42" s="463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 x14ac:dyDescent="0.35">
      <c r="A43" s="10"/>
      <c r="B43" s="446" t="s">
        <v>107</v>
      </c>
      <c r="C43" s="447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 x14ac:dyDescent="0.35">
      <c r="A44" s="10"/>
      <c r="B44" s="444" t="s">
        <v>116</v>
      </c>
      <c r="C44" s="445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 x14ac:dyDescent="0.4">
      <c r="A45" s="10"/>
      <c r="B45" s="458" t="s">
        <v>50</v>
      </c>
      <c r="C45" s="459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 x14ac:dyDescent="0.4">
      <c r="A46" s="10"/>
      <c r="B46" s="265" t="s">
        <v>112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 x14ac:dyDescent="0.35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 x14ac:dyDescent="0.35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 x14ac:dyDescent="0.35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 x14ac:dyDescent="0.4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 x14ac:dyDescent="0.4">
      <c r="A51" s="10"/>
      <c r="B51" s="438" t="s">
        <v>120</v>
      </c>
      <c r="C51" s="439"/>
      <c r="D51" s="103"/>
      <c r="E51" s="103"/>
      <c r="F51" s="103"/>
      <c r="G51" s="97"/>
      <c r="H51" s="229"/>
      <c r="I51" s="257" t="s">
        <v>128</v>
      </c>
      <c r="J51" s="229"/>
      <c r="K51" s="10"/>
      <c r="L51" s="10"/>
    </row>
    <row r="52" spans="1:12" ht="17.25" customHeight="1" x14ac:dyDescent="0.35">
      <c r="A52" s="10"/>
      <c r="B52" s="440" t="s">
        <v>28</v>
      </c>
      <c r="C52" s="441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 x14ac:dyDescent="0.35">
      <c r="A53" s="10"/>
      <c r="B53" s="442" t="s">
        <v>106</v>
      </c>
      <c r="C53" s="443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 x14ac:dyDescent="0.35">
      <c r="A54" s="10"/>
      <c r="B54" s="432" t="s">
        <v>111</v>
      </c>
      <c r="C54" s="433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 x14ac:dyDescent="0.35">
      <c r="A55" s="10"/>
      <c r="B55" s="454" t="str">
        <f>"Totaal Drukkosten hele oplage "&amp;D13&amp;" stuks"</f>
        <v>Totaal Drukkosten hele oplage 71500 stuks</v>
      </c>
      <c r="C55" s="455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 x14ac:dyDescent="0.35">
      <c r="A56" s="10"/>
      <c r="B56" s="442" t="s">
        <v>108</v>
      </c>
      <c r="C56" s="443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 x14ac:dyDescent="0.35">
      <c r="A57" s="10"/>
      <c r="B57" s="446" t="s">
        <v>109</v>
      </c>
      <c r="C57" s="447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 x14ac:dyDescent="0.35">
      <c r="A58" s="10"/>
      <c r="B58" s="460" t="s">
        <v>113</v>
      </c>
      <c r="C58" s="461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 x14ac:dyDescent="0.35">
      <c r="A59" s="10"/>
      <c r="B59" s="432" t="s">
        <v>123</v>
      </c>
      <c r="C59" s="433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 x14ac:dyDescent="0.35">
      <c r="A60" s="10"/>
      <c r="B60" s="454" t="s">
        <v>115</v>
      </c>
      <c r="C60" s="455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 x14ac:dyDescent="0.35">
      <c r="A61" s="10"/>
      <c r="B61" s="446" t="s">
        <v>107</v>
      </c>
      <c r="C61" s="447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 x14ac:dyDescent="0.35">
      <c r="A62" s="10"/>
      <c r="B62" s="456" t="s">
        <v>116</v>
      </c>
      <c r="C62" s="457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 x14ac:dyDescent="0.4">
      <c r="A63" s="10"/>
      <c r="B63" s="458" t="s">
        <v>50</v>
      </c>
      <c r="C63" s="459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 x14ac:dyDescent="0.4">
      <c r="A64" s="10"/>
      <c r="B64" s="272" t="s">
        <v>112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 x14ac:dyDescent="0.35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 x14ac:dyDescent="0.35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 x14ac:dyDescent="0.35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 x14ac:dyDescent="0.4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 x14ac:dyDescent="0.4">
      <c r="A69" s="10"/>
      <c r="B69" s="95" t="s">
        <v>30</v>
      </c>
      <c r="C69" s="103" t="s">
        <v>131</v>
      </c>
      <c r="D69" s="103"/>
      <c r="E69" s="103"/>
      <c r="F69" s="280" t="s">
        <v>50</v>
      </c>
      <c r="G69" s="97" t="s">
        <v>130</v>
      </c>
      <c r="H69" s="229"/>
      <c r="I69" s="257" t="s">
        <v>128</v>
      </c>
      <c r="J69" s="229"/>
      <c r="K69" s="10"/>
      <c r="L69" s="10"/>
    </row>
    <row r="70" spans="1:23" ht="18.75" customHeight="1" x14ac:dyDescent="0.35">
      <c r="A70" s="10"/>
      <c r="B70" s="153" t="s">
        <v>31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 x14ac:dyDescent="0.4">
      <c r="A71" s="10"/>
      <c r="B71" s="16" t="s">
        <v>32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 x14ac:dyDescent="0.4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 x14ac:dyDescent="0.35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 x14ac:dyDescent="0.35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 x14ac:dyDescent="0.4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 x14ac:dyDescent="0.4">
      <c r="A76" s="10"/>
      <c r="B76" s="157" t="s">
        <v>33</v>
      </c>
      <c r="C76" s="103" t="s">
        <v>131</v>
      </c>
      <c r="D76" s="275" t="s">
        <v>127</v>
      </c>
      <c r="E76" s="276" t="s">
        <v>34</v>
      </c>
      <c r="F76" s="191" t="s">
        <v>50</v>
      </c>
      <c r="G76" s="276" t="s">
        <v>106</v>
      </c>
      <c r="H76" s="159"/>
      <c r="I76" s="257" t="s">
        <v>128</v>
      </c>
      <c r="J76" s="151"/>
      <c r="K76" s="10"/>
      <c r="L76" s="10"/>
    </row>
    <row r="77" spans="1:23" x14ac:dyDescent="0.35">
      <c r="A77" s="10"/>
      <c r="B77" s="153" t="s">
        <v>35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 x14ac:dyDescent="0.35">
      <c r="A78" s="10"/>
      <c r="B78" s="20" t="s">
        <v>36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 x14ac:dyDescent="0.35">
      <c r="A79" s="10"/>
      <c r="B79" s="20" t="s">
        <v>37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 x14ac:dyDescent="0.4">
      <c r="A80" s="10"/>
      <c r="B80" s="24" t="s">
        <v>38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 x14ac:dyDescent="0.4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 x14ac:dyDescent="0.35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 x14ac:dyDescent="0.35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 x14ac:dyDescent="0.4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 x14ac:dyDescent="0.4">
      <c r="A85" s="10"/>
      <c r="B85" s="95" t="s">
        <v>39</v>
      </c>
      <c r="C85" s="103" t="s">
        <v>131</v>
      </c>
      <c r="D85" s="281"/>
      <c r="E85" s="281"/>
      <c r="F85" s="282" t="s">
        <v>50</v>
      </c>
      <c r="G85" s="97" t="s">
        <v>40</v>
      </c>
      <c r="H85" s="159"/>
      <c r="I85" s="257" t="s">
        <v>128</v>
      </c>
      <c r="J85" s="151"/>
      <c r="K85" s="10"/>
      <c r="L85" s="10"/>
    </row>
    <row r="86" spans="1:12" x14ac:dyDescent="0.35">
      <c r="A86" s="10"/>
      <c r="B86" s="285" t="s">
        <v>41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 x14ac:dyDescent="0.35">
      <c r="A87" s="10"/>
      <c r="B87" s="286" t="s">
        <v>42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 x14ac:dyDescent="0.4">
      <c r="A88" s="10"/>
      <c r="B88" s="287" t="s">
        <v>43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 x14ac:dyDescent="0.4">
      <c r="A89" s="10"/>
      <c r="B89" s="11" t="s">
        <v>44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 x14ac:dyDescent="0.35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 x14ac:dyDescent="0.35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 x14ac:dyDescent="0.4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5" thickTop="1" thickBot="1" x14ac:dyDescent="0.4">
      <c r="A93" s="10"/>
      <c r="B93" s="174"/>
      <c r="C93" s="11"/>
      <c r="D93" s="11"/>
      <c r="E93" s="253"/>
      <c r="F93" s="255" t="s">
        <v>132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5" thickTop="1" thickBot="1" x14ac:dyDescent="0.4">
      <c r="A94" s="10"/>
      <c r="B94" s="30"/>
      <c r="C94" s="31"/>
      <c r="D94" s="31"/>
      <c r="E94" s="254"/>
      <c r="F94" s="251" t="s">
        <v>133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 x14ac:dyDescent="0.35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B41:C41"/>
    <mergeCell ref="B42:C42"/>
    <mergeCell ref="B45:C45"/>
    <mergeCell ref="B36:C36"/>
    <mergeCell ref="B37:C37"/>
    <mergeCell ref="B38:C38"/>
    <mergeCell ref="B39:C39"/>
    <mergeCell ref="B40:C40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1212850</xdr:colOff>
                    <xdr:row>25</xdr:row>
                    <xdr:rowOff>19050</xdr:rowOff>
                  </from>
                  <to>
                    <xdr:col>3</xdr:col>
                    <xdr:colOff>1085850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1212850</xdr:colOff>
                    <xdr:row>26</xdr:row>
                    <xdr:rowOff>31750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1212850</xdr:colOff>
                    <xdr:row>27</xdr:row>
                    <xdr:rowOff>19050</xdr:rowOff>
                  </from>
                  <to>
                    <xdr:col>3</xdr:col>
                    <xdr:colOff>1066800</xdr:colOff>
                    <xdr:row>27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805A79-360A-4D6E-8D74-84ECB3D53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70B9AE-9E60-48E4-ADBE-E0C7A56A094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677CA7D-8958-4938-9B05-100EEDAE7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Inschrijfsom 1, bij SC</vt:lpstr>
      <vt:lpstr>Inschrijfsom 2, bij niet SC</vt:lpstr>
      <vt:lpstr>lijstjes</vt:lpstr>
      <vt:lpstr>oplage</vt:lpstr>
      <vt:lpstr>drukkers NIET GEBRUIKEN </vt:lpstr>
      <vt:lpstr>'drukkers NIET GEBRUIKEN '!Afdrukbereik</vt:lpstr>
      <vt:lpstr>'Inschrijfsom 1, bij SC'!Afdrukbereik</vt:lpstr>
      <vt:lpstr>'Inschrijfsom 2, bij niet SC'!Afdrukbereik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Reurekas, Yvonne</dc:creator>
  <cp:lastModifiedBy>Kromopawiro, Fanny</cp:lastModifiedBy>
  <cp:lastPrinted>2021-03-18T12:50:21Z</cp:lastPrinted>
  <dcterms:created xsi:type="dcterms:W3CDTF">2015-02-24T16:35:06Z</dcterms:created>
  <dcterms:modified xsi:type="dcterms:W3CDTF">2021-05-04T13:25:55Z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