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2B3B3141-4AC3-48C5-B707-6AA78C47D2FF}" xr6:coauthVersionLast="46" xr6:coauthVersionMax="46" xr10:uidLastSave="{00000000-0000-0000-0000-000000000000}"/>
  <workbookProtection workbookAlgorithmName="SHA-512" workbookHashValue="c9vesV0aah9/n+qlO7XnmdSUh6zFq6DcAH7FQdzXCHsGVIMSR0uCx7j3VuJKVrUqqTTVRYmLnqCxh6S7AP8EVg==" workbookSaltValue="UCQrXB1K93UGc11kN1wN8w==" workbookSpinCount="100000" lockStructure="1"/>
  <bookViews>
    <workbookView xWindow="-120" yWindow="-120" windowWidth="25440" windowHeight="15390" tabRatio="417" xr2:uid="{00000000-000D-0000-FFFF-FFFF00000000}"/>
  </bookViews>
  <sheets>
    <sheet name="Inschrijfsom 1, bij SC" sheetId="1" r:id="rId1"/>
    <sheet name="Inschrijfsom 2, bij niet SC" sheetId="7" r:id="rId2"/>
    <sheet name="lijstjes" sheetId="3" state="hidden" r:id="rId3"/>
    <sheet name="oplage" sheetId="4" state="hidden" r:id="rId4"/>
    <sheet name="drukkers NIET GEBRUIKEN " sheetId="6" state="hidden" r:id="rId5"/>
  </sheets>
  <definedNames>
    <definedName name="_xlnm.Print_Area" localSheetId="4">'drukkers NIET GEBRUIKEN '!$A$1:$K$95</definedName>
    <definedName name="_xlnm.Print_Area" localSheetId="0">'Inschrijfsom 1, bij SC'!$A$1:$M$37</definedName>
    <definedName name="_xlnm.Print_Area" localSheetId="1">'Inschrijfsom 2, bij niet SC'!$A$1:$M$37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7" l="1"/>
  <c r="D15" i="7"/>
  <c r="D13" i="7"/>
  <c r="D11" i="7"/>
  <c r="E20" i="7" s="1"/>
  <c r="D8" i="7"/>
  <c r="D7" i="7"/>
  <c r="D25" i="7" s="1"/>
  <c r="I25" i="7" s="1"/>
  <c r="K25" i="7" s="1"/>
  <c r="I30" i="7" l="1"/>
  <c r="I31" i="7"/>
  <c r="K31" i="7" s="1"/>
  <c r="D9" i="7"/>
  <c r="D20" i="7"/>
  <c r="I32" i="7"/>
  <c r="K32" i="7" s="1"/>
  <c r="D22" i="7" l="1"/>
  <c r="I22" i="7" s="1"/>
  <c r="K22" i="7" s="1"/>
  <c r="D21" i="7"/>
  <c r="I20" i="7"/>
  <c r="D23" i="7"/>
  <c r="I23" i="7" s="1"/>
  <c r="K23" i="7" s="1"/>
  <c r="K30" i="7"/>
  <c r="K33" i="7" s="1"/>
  <c r="I33" i="7"/>
  <c r="D11" i="1"/>
  <c r="K20" i="7" l="1"/>
  <c r="D24" i="7"/>
  <c r="I24" i="7" s="1"/>
  <c r="K24" i="7" s="1"/>
  <c r="I21" i="7"/>
  <c r="K21" i="7" s="1"/>
  <c r="E20" i="1"/>
  <c r="E21" i="1" s="1"/>
  <c r="I31" i="1"/>
  <c r="D13" i="1"/>
  <c r="K26" i="7" l="1"/>
  <c r="I26" i="7"/>
  <c r="I35" i="7"/>
  <c r="E53" i="3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D25" i="1" l="1"/>
  <c r="D20" i="1"/>
  <c r="D22" i="1" s="1"/>
  <c r="I22" i="1" s="1"/>
  <c r="E51" i="3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D23" i="1" l="1"/>
  <c r="I23" i="1" s="1"/>
  <c r="I25" i="1"/>
  <c r="I20" i="1"/>
  <c r="D21" i="1"/>
  <c r="F51" i="3"/>
  <c r="F58" i="3" s="1"/>
  <c r="E58" i="3"/>
  <c r="K33" i="1"/>
  <c r="I33" i="1"/>
  <c r="C34" i="3"/>
  <c r="I21" i="1" l="1"/>
  <c r="D24" i="1"/>
  <c r="I24" i="1" s="1"/>
  <c r="AD15" i="3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K26" i="1" s="1"/>
  <c r="I35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<sst xmlns="http://schemas.openxmlformats.org/spreadsheetml/2006/main" count="542" uniqueCount="165">
  <si>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</si>
  <si>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</si>
  <si>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</si>
  <si>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</si>
  <si>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</si>
  <si>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</si>
  <si>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</si>
  <si>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1. Postaal verwerken           kosten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</si>
  <si>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</si>
  <si>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</si>
  <si>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</si>
  <si>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</si>
  <si>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</si>
  <si>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</si>
  <si>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</si>
  <si>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</si>
  <si>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</si>
  <si>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</si>
  <si>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</si>
  <si>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</si>
  <si>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</si>
  <si>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</si>
  <si>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</si>
  <si>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</si>
  <si>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</si>
  <si>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</si>
  <si>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</si>
  <si>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</si>
  <si>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</si>
  <si>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</si>
  <si>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</si>
  <si>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</si>
  <si>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</si>
  <si>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</si>
  <si>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</si>
  <si>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</si>
  <si>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</si>
  <si>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</si>
  <si>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</si>
  <si>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</si>
  <si>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</si>
  <si>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</si>
  <si>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</si>
  <si>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</si>
  <si>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</si>
  <si>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</si>
  <si>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</si>
  <si>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</si>
  <si>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</si>
  <si>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</si>
  <si>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</si>
  <si>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</si>
  <si>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</si>
  <si>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</si>
  <si>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</si>
  <si>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</si>
  <si>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</si>
  <si>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</si>
  <si>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</si>
  <si>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</si>
  <si>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</si>
  <si>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</si>
  <si>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</si>
  <si>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</si>
  <si>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</si>
  <si>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</si>
  <si>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</si>
  <si>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</si>
  <si>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</si>
  <si>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</si>
  <si>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</si>
  <si>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</si>
  <si>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</si>
  <si>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</si>
  <si>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</si>
  <si>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</si>
  <si>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</si>
  <si>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</si>
  <si>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</si>
  <si>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</si>
  <si>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</si>
  <si>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</si>
  <si>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</si>
  <si>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</si>
  <si>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</si>
  <si>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</si>
  <si>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</si>
  <si>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</si>
  <si>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</si>
  <si>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</si>
  <si>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</si>
  <si>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</si>
  <si>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</si>
  <si>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</si>
  <si>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</si>
  <si>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</si>
  <si>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</si>
  <si>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</si>
  <si>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</si>
  <si>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</si>
  <si>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</si>
  <si>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</si>
  <si>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</si>
  <si>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</si>
  <si>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</si>
  <si>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</si>
  <si>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</si>
  <si>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</si>
  <si>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</si>
  <si>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</si>
  <si>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</si>
  <si>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</si>
  <si>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</si>
  <si>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</si>
  <si>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</si>
  <si>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</si>
  <si>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</si>
  <si>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</si>
  <si>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</si>
  <si>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</si>
  <si>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</si>
  <si>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</si>
  <si>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</si>
  <si>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</si>
  <si>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</si>
  <si>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</si>
  <si>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</si>
  <si>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</si>
  <si>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</si>
  <si>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</si>
  <si>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</si>
  <si>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</si>
  <si>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</si>
  <si>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</si>
  <si>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</si>
  <si>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</si>
  <si>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</si>
  <si>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</si>
  <si>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</si>
  <si>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</si>
  <si>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</si>
  <si>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</si>
  <si>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</si>
  <si>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</si>
  <si>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</si>
  <si>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</si>
  <si>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</si>
  <si>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</si>
  <si>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</si>
  <si>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</si>
  <si>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</si>
  <si>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</si>
  <si>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</si>
  <si>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</si>
  <si>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</si>
  <si>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</si>
  <si>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</si>
  <si>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</si>
  <si>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Transportkosten exemplaren wekelijks één adres Hilversum</t>
  </si>
  <si>
    <t>Toeslag sealen bij selfcover</t>
  </si>
  <si>
    <t>Toeslag sealen bij niet-selfcover en/of bijlage(s)</t>
  </si>
  <si>
    <t>101000 exemplaren in 1 transport per week</t>
  </si>
  <si>
    <t>1400 exemplaren in 1 transport per week</t>
  </si>
  <si>
    <t>Perceel 11, Inschrijfsom 1 bij selfcover</t>
  </si>
  <si>
    <t>Perceel 11, Inschrijfsom 2 bij niet selfcover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</si>
</sst>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6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3" fontId="30" fillId="2" borderId="1" xfId="0" applyNumberFormat="1" applyFont="1" applyFill="1" applyBorder="1" applyAlignment="1" applyProtection="1">
      <alignment horizontal="right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7879" y="191910"/>
          <a:ext cx="3162354" cy="80821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I7" sqref="I7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54296875" style="309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163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65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7">
        <f>VLOOKUP($C$6,lijstjes!$B$27:$F$34,2,FALSE)</f>
        <v>101000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145</v>
      </c>
      <c r="D8" s="376">
        <f>VLOOKUP($C$6,lijstjes!$B$27:$F$34,4,FALSE)</f>
        <v>101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7">
        <f>D7+D8</f>
        <v>101101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8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150</v>
      </c>
      <c r="D11" s="377">
        <f>VLOOKUP($C$6,lijstjes!$B$17:$C$23,2,FALSE)</f>
        <v>45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hidden="1" thickTop="1" thickBot="1" x14ac:dyDescent="0.5">
      <c r="A12" s="308"/>
      <c r="B12" s="301"/>
      <c r="C12" s="311"/>
      <c r="D12" s="318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17">
        <f>ROUND(VLOOKUP(C6,oplage!$A$3:$F$13,6,FALSE),-2)</f>
        <v>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47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152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6" t="s">
        <v>7</v>
      </c>
      <c r="C18" s="325"/>
      <c r="D18" s="389" t="s">
        <v>156</v>
      </c>
      <c r="E18" s="389" t="s">
        <v>51</v>
      </c>
      <c r="F18" s="301"/>
      <c r="G18" s="384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387"/>
      <c r="C19" s="328"/>
      <c r="D19" s="390"/>
      <c r="E19" s="391"/>
      <c r="F19" s="301"/>
      <c r="G19" s="385"/>
      <c r="H19" s="301"/>
      <c r="I19" s="329"/>
      <c r="J19" s="307"/>
      <c r="K19" s="330"/>
      <c r="L19" s="307"/>
      <c r="M19" s="307"/>
    </row>
    <row r="20" spans="1:13" x14ac:dyDescent="0.45">
      <c r="A20" s="320"/>
      <c r="B20" s="387"/>
      <c r="C20" s="331" t="s">
        <v>9</v>
      </c>
      <c r="D20" s="379">
        <f>D7</f>
        <v>101000</v>
      </c>
      <c r="E20" s="379">
        <f>D11</f>
        <v>45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387"/>
      <c r="C21" s="336" t="s">
        <v>159</v>
      </c>
      <c r="D21" s="379">
        <f>D20</f>
        <v>101000</v>
      </c>
      <c r="E21" s="379">
        <f>E20</f>
        <v>45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387"/>
      <c r="C22" s="336" t="s">
        <v>10</v>
      </c>
      <c r="D22" s="379">
        <f>D20</f>
        <v>101000</v>
      </c>
      <c r="E22" s="379">
        <v>1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387"/>
      <c r="C23" s="336" t="s">
        <v>11</v>
      </c>
      <c r="D23" s="379">
        <f>D20</f>
        <v>101000</v>
      </c>
      <c r="E23" s="379">
        <v>45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387"/>
      <c r="C24" s="336" t="s">
        <v>12</v>
      </c>
      <c r="D24" s="379">
        <f>D21</f>
        <v>101000</v>
      </c>
      <c r="E24" s="379">
        <v>1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388"/>
      <c r="C25" s="337" t="s">
        <v>13</v>
      </c>
      <c r="D25" s="380">
        <f>D7</f>
        <v>101000</v>
      </c>
      <c r="E25" s="380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381" t="s">
        <v>155</v>
      </c>
      <c r="C28" s="352"/>
      <c r="D28" s="392" t="s">
        <v>157</v>
      </c>
      <c r="E28" s="393"/>
      <c r="F28" s="348"/>
      <c r="G28" s="384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382"/>
      <c r="C29" s="355"/>
      <c r="D29" s="394"/>
      <c r="E29" s="395"/>
      <c r="F29" s="348"/>
      <c r="G29" s="385"/>
      <c r="H29" s="301"/>
      <c r="I29" s="356"/>
      <c r="J29" s="307"/>
      <c r="K29" s="357"/>
      <c r="L29" s="307"/>
      <c r="M29" s="307"/>
    </row>
    <row r="30" spans="1:13" x14ac:dyDescent="0.45">
      <c r="A30" s="320"/>
      <c r="B30" s="382"/>
      <c r="C30" s="359" t="s">
        <v>151</v>
      </c>
      <c r="D30" s="396" t="s">
        <v>161</v>
      </c>
      <c r="E30" s="397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382"/>
      <c r="C31" s="358" t="s">
        <v>158</v>
      </c>
      <c r="D31" s="398" t="s">
        <v>162</v>
      </c>
      <c r="E31" s="399"/>
      <c r="F31" s="301"/>
      <c r="G31" s="360">
        <v>0</v>
      </c>
      <c r="H31" s="301"/>
      <c r="I31" s="334">
        <f>G31*$D$11</f>
        <v>0</v>
      </c>
      <c r="J31" s="307"/>
      <c r="K31" s="335">
        <f t="shared" ref="K31:K32" si="3">I31*$D$14</f>
        <v>0</v>
      </c>
      <c r="L31" s="307"/>
      <c r="M31" s="307"/>
    </row>
    <row r="32" spans="1:13" ht="17" thickBot="1" x14ac:dyDescent="0.5">
      <c r="A32" s="320"/>
      <c r="B32" s="383"/>
      <c r="C32" s="361" t="s">
        <v>153</v>
      </c>
      <c r="D32" s="400" t="s">
        <v>154</v>
      </c>
      <c r="E32" s="401"/>
      <c r="F32" s="301"/>
      <c r="G32" s="362">
        <v>0</v>
      </c>
      <c r="H32" s="301"/>
      <c r="I32" s="350">
        <f t="shared" ref="I32" si="4">G32*$D$11</f>
        <v>0</v>
      </c>
      <c r="J32" s="307"/>
      <c r="K32" s="351">
        <f t="shared" si="3"/>
        <v>0</v>
      </c>
      <c r="L32" s="307"/>
      <c r="M32" s="307"/>
    </row>
    <row r="33" spans="1:13" x14ac:dyDescent="0.45">
      <c r="A33" s="320"/>
      <c r="B33" s="320"/>
      <c r="C33" s="342" t="s">
        <v>14</v>
      </c>
      <c r="D33" s="374"/>
      <c r="E33" s="374"/>
      <c r="F33" s="301"/>
      <c r="G33" s="363"/>
      <c r="H33" s="301"/>
      <c r="I33" s="345">
        <f>SUM(I28:I32)</f>
        <v>0</v>
      </c>
      <c r="J33" s="307"/>
      <c r="K33" s="345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8"/>
      <c r="D34" s="348"/>
      <c r="E34" s="348"/>
      <c r="F34" s="348"/>
      <c r="G34" s="348"/>
      <c r="H34" s="301"/>
      <c r="I34" s="301"/>
      <c r="J34" s="307"/>
      <c r="K34" s="364"/>
      <c r="L34" s="307"/>
      <c r="M34" s="307"/>
    </row>
    <row r="35" spans="1:13" ht="17" thickBot="1" x14ac:dyDescent="0.5">
      <c r="A35" s="320"/>
      <c r="B35" s="322"/>
      <c r="C35" s="365"/>
      <c r="D35" s="366"/>
      <c r="E35" s="366"/>
      <c r="F35" s="366"/>
      <c r="G35" s="366"/>
      <c r="H35" s="366"/>
      <c r="I35" s="367">
        <f>SUM(I20:I25,I30:I32)</f>
        <v>0</v>
      </c>
      <c r="J35" s="307"/>
      <c r="K35" s="368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9" customFormat="1" ht="9" customHeight="1" x14ac:dyDescent="0.45">
      <c r="A37" s="348"/>
      <c r="B37" s="348"/>
      <c r="C37" s="348"/>
      <c r="D37" s="348"/>
      <c r="E37" s="348"/>
      <c r="F37" s="348"/>
      <c r="G37" s="348"/>
      <c r="H37" s="307"/>
      <c r="I37" s="307"/>
      <c r="J37" s="307"/>
      <c r="K37" s="307"/>
      <c r="L37" s="307"/>
      <c r="M37" s="348"/>
    </row>
    <row r="38" spans="1:13" x14ac:dyDescent="0.45">
      <c r="K38" s="372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e0Z1cNzvJpUnTxqhym73WiOncYET2VF3BAS+sw0kTyJ4LoEWscCL59ILrchaFUlf1VQQdm9sqM4iuUBXjcH/XQ==" saltValue="7NF4uGbUA5b4g9X2o1JIXA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730C-9C9E-4BD1-950C-8E5286772E1C}">
  <sheetPr>
    <pageSetUpPr fitToPage="1"/>
  </sheetPr>
  <dimension ref="A1:M44"/>
  <sheetViews>
    <sheetView showGridLines="0" topLeftCell="A10" zoomScale="90" zoomScaleNormal="90" workbookViewId="0">
      <selection activeCell="D25" sqref="D25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9.54296875" style="309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164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65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7">
        <f>VLOOKUP($C$6,lijstjes!$B$27:$F$34,2,FALSE)</f>
        <v>101000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145</v>
      </c>
      <c r="D8" s="376">
        <f>VLOOKUP($C$6,lijstjes!$B$27:$F$34,4,FALSE)</f>
        <v>101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7">
        <f>D7+D8</f>
        <v>101101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8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150</v>
      </c>
      <c r="D11" s="377">
        <f>VLOOKUP($C$6,lijstjes!$B$17:$C$23,2,FALSE)</f>
        <v>45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" hidden="1" thickTop="1" x14ac:dyDescent="0.45">
      <c r="A12" s="308"/>
      <c r="B12" s="301"/>
      <c r="C12" s="311"/>
      <c r="D12" s="318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17">
        <f>ROUND(VLOOKUP(C6,oplage!$A$3:$F$13,6,FALSE),-2)</f>
        <v>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47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152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6" t="s">
        <v>7</v>
      </c>
      <c r="C18" s="325"/>
      <c r="D18" s="389" t="s">
        <v>156</v>
      </c>
      <c r="E18" s="389" t="s">
        <v>51</v>
      </c>
      <c r="F18" s="301"/>
      <c r="G18" s="384" t="s">
        <v>35</v>
      </c>
      <c r="H18" s="301"/>
      <c r="I18" s="326" t="s">
        <v>8</v>
      </c>
      <c r="J18" s="307"/>
      <c r="K18" s="327" t="s">
        <v>82</v>
      </c>
      <c r="L18" s="307"/>
      <c r="M18" s="307"/>
    </row>
    <row r="19" spans="1:13" x14ac:dyDescent="0.45">
      <c r="A19" s="320"/>
      <c r="B19" s="387"/>
      <c r="C19" s="328"/>
      <c r="D19" s="390"/>
      <c r="E19" s="391"/>
      <c r="F19" s="301"/>
      <c r="G19" s="385"/>
      <c r="H19" s="301"/>
      <c r="I19" s="329"/>
      <c r="J19" s="307"/>
      <c r="K19" s="330"/>
      <c r="L19" s="307"/>
      <c r="M19" s="307"/>
    </row>
    <row r="20" spans="1:13" x14ac:dyDescent="0.45">
      <c r="A20" s="320"/>
      <c r="B20" s="387"/>
      <c r="C20" s="331" t="s">
        <v>9</v>
      </c>
      <c r="D20" s="379">
        <f>D7</f>
        <v>101000</v>
      </c>
      <c r="E20" s="379">
        <f>D11</f>
        <v>45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387"/>
      <c r="C21" s="336" t="s">
        <v>160</v>
      </c>
      <c r="D21" s="379">
        <f>D20</f>
        <v>101000</v>
      </c>
      <c r="E21" s="379">
        <v>32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:K25" si="1">I21*$D$14</f>
        <v>0</v>
      </c>
      <c r="L21" s="307"/>
      <c r="M21" s="307"/>
    </row>
    <row r="22" spans="1:13" x14ac:dyDescent="0.45">
      <c r="A22" s="320"/>
      <c r="B22" s="387"/>
      <c r="C22" s="336" t="s">
        <v>10</v>
      </c>
      <c r="D22" s="379">
        <f>D20</f>
        <v>101000</v>
      </c>
      <c r="E22" s="379">
        <v>1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si="1"/>
        <v>0</v>
      </c>
      <c r="L22" s="307"/>
      <c r="M22" s="307"/>
    </row>
    <row r="23" spans="1:13" x14ac:dyDescent="0.45">
      <c r="A23" s="320"/>
      <c r="B23" s="387"/>
      <c r="C23" s="336" t="s">
        <v>11</v>
      </c>
      <c r="D23" s="379">
        <f>D20</f>
        <v>101000</v>
      </c>
      <c r="E23" s="379">
        <v>45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1"/>
        <v>0</v>
      </c>
      <c r="L23" s="307"/>
      <c r="M23" s="307"/>
    </row>
    <row r="24" spans="1:13" x14ac:dyDescent="0.45">
      <c r="A24" s="320"/>
      <c r="B24" s="387"/>
      <c r="C24" s="336" t="s">
        <v>12</v>
      </c>
      <c r="D24" s="379">
        <f>D21</f>
        <v>101000</v>
      </c>
      <c r="E24" s="379">
        <v>1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1"/>
        <v>0</v>
      </c>
      <c r="L24" s="307"/>
      <c r="M24" s="307"/>
    </row>
    <row r="25" spans="1:13" ht="17" thickBot="1" x14ac:dyDescent="0.5">
      <c r="A25" s="320"/>
      <c r="B25" s="388"/>
      <c r="C25" s="337" t="s">
        <v>13</v>
      </c>
      <c r="D25" s="380">
        <f>D7</f>
        <v>101000</v>
      </c>
      <c r="E25" s="380">
        <v>1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1"/>
        <v>0</v>
      </c>
      <c r="L25" s="307"/>
      <c r="M25" s="307"/>
    </row>
    <row r="26" spans="1:13" x14ac:dyDescent="0.45">
      <c r="A26" s="320"/>
      <c r="B26" s="341"/>
      <c r="C26" s="342" t="s">
        <v>14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381" t="s">
        <v>155</v>
      </c>
      <c r="C28" s="352"/>
      <c r="D28" s="392" t="s">
        <v>157</v>
      </c>
      <c r="E28" s="393"/>
      <c r="F28" s="348"/>
      <c r="G28" s="384" t="s">
        <v>125</v>
      </c>
      <c r="H28" s="301"/>
      <c r="I28" s="353" t="s">
        <v>8</v>
      </c>
      <c r="J28" s="307"/>
      <c r="K28" s="354" t="s">
        <v>46</v>
      </c>
      <c r="L28" s="307"/>
      <c r="M28" s="307"/>
    </row>
    <row r="29" spans="1:13" ht="17" thickBot="1" x14ac:dyDescent="0.5">
      <c r="A29" s="320"/>
      <c r="B29" s="382"/>
      <c r="C29" s="355"/>
      <c r="D29" s="394"/>
      <c r="E29" s="395"/>
      <c r="F29" s="348"/>
      <c r="G29" s="385"/>
      <c r="H29" s="301"/>
      <c r="I29" s="356"/>
      <c r="J29" s="307"/>
      <c r="K29" s="357"/>
      <c r="L29" s="307"/>
      <c r="M29" s="307"/>
    </row>
    <row r="30" spans="1:13" x14ac:dyDescent="0.45">
      <c r="A30" s="320"/>
      <c r="B30" s="382"/>
      <c r="C30" s="359" t="s">
        <v>151</v>
      </c>
      <c r="D30" s="396" t="s">
        <v>161</v>
      </c>
      <c r="E30" s="397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382"/>
      <c r="C31" s="358" t="s">
        <v>158</v>
      </c>
      <c r="D31" s="398" t="s">
        <v>162</v>
      </c>
      <c r="E31" s="399"/>
      <c r="F31" s="301"/>
      <c r="G31" s="360">
        <v>0</v>
      </c>
      <c r="H31" s="301"/>
      <c r="I31" s="334">
        <f>G31*$D$11</f>
        <v>0</v>
      </c>
      <c r="J31" s="307"/>
      <c r="K31" s="335">
        <f t="shared" ref="K31:K32" si="2">I31*$D$14</f>
        <v>0</v>
      </c>
      <c r="L31" s="307"/>
      <c r="M31" s="307"/>
    </row>
    <row r="32" spans="1:13" ht="17" thickBot="1" x14ac:dyDescent="0.5">
      <c r="A32" s="320"/>
      <c r="B32" s="383"/>
      <c r="C32" s="361" t="s">
        <v>153</v>
      </c>
      <c r="D32" s="400" t="s">
        <v>154</v>
      </c>
      <c r="E32" s="401"/>
      <c r="F32" s="301"/>
      <c r="G32" s="362">
        <v>0</v>
      </c>
      <c r="H32" s="301"/>
      <c r="I32" s="350">
        <f t="shared" ref="I32" si="3">G32*$D$11</f>
        <v>0</v>
      </c>
      <c r="J32" s="307"/>
      <c r="K32" s="351">
        <f t="shared" si="2"/>
        <v>0</v>
      </c>
      <c r="L32" s="307"/>
      <c r="M32" s="307"/>
    </row>
    <row r="33" spans="1:13" x14ac:dyDescent="0.45">
      <c r="A33" s="320"/>
      <c r="B33" s="320"/>
      <c r="C33" s="342" t="s">
        <v>14</v>
      </c>
      <c r="D33" s="374"/>
      <c r="E33" s="374"/>
      <c r="F33" s="301"/>
      <c r="G33" s="363"/>
      <c r="H33" s="301"/>
      <c r="I33" s="345">
        <f>SUM(I28:I32)</f>
        <v>0</v>
      </c>
      <c r="J33" s="307"/>
      <c r="K33" s="345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8"/>
      <c r="D34" s="348"/>
      <c r="E34" s="348"/>
      <c r="F34" s="348"/>
      <c r="G34" s="348"/>
      <c r="H34" s="301"/>
      <c r="I34" s="301"/>
      <c r="J34" s="307"/>
      <c r="K34" s="364"/>
      <c r="L34" s="307"/>
      <c r="M34" s="307"/>
    </row>
    <row r="35" spans="1:13" ht="17" thickBot="1" x14ac:dyDescent="0.5">
      <c r="A35" s="320"/>
      <c r="B35" s="322"/>
      <c r="C35" s="365"/>
      <c r="D35" s="366"/>
      <c r="E35" s="366"/>
      <c r="F35" s="366"/>
      <c r="G35" s="366"/>
      <c r="H35" s="366"/>
      <c r="I35" s="367">
        <f>SUM(I20:I25,I30:I32)</f>
        <v>0</v>
      </c>
      <c r="J35" s="307"/>
      <c r="K35" s="368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9" customFormat="1" ht="9" customHeight="1" x14ac:dyDescent="0.45">
      <c r="A37" s="348"/>
      <c r="B37" s="348"/>
      <c r="C37" s="348"/>
      <c r="D37" s="348"/>
      <c r="E37" s="348"/>
      <c r="F37" s="348"/>
      <c r="G37" s="348"/>
      <c r="H37" s="307"/>
      <c r="I37" s="307"/>
      <c r="J37" s="307"/>
      <c r="K37" s="307"/>
      <c r="L37" s="307"/>
      <c r="M37" s="348"/>
    </row>
    <row r="38" spans="1:13" x14ac:dyDescent="0.45">
      <c r="K38" s="372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uPleJuWc3vRZy+l7gr+xl2L2BDmkCmqJY4rnxNG6lzFFM5CB+/ghqAzwldVsMER9DV4r3+c5bId8pV4XAME/6w==" saltValue="V1Ldqj4/dLv67gm+dz/wmQ==" spinCount="100000" sheet="1" objects="1" scenarios="1"/>
  <mergeCells count="10">
    <mergeCell ref="B18:B25"/>
    <mergeCell ref="D18:D19"/>
    <mergeCell ref="E18:E19"/>
    <mergeCell ref="G18:G19"/>
    <mergeCell ref="B28:B32"/>
    <mergeCell ref="D28:E29"/>
    <mergeCell ref="G28:G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10" zoomScale="80" zoomScaleNormal="80" workbookViewId="0">
      <selection activeCell="C32" sqref="C32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9" t="s">
        <v>80</v>
      </c>
      <c r="J1" s="410"/>
      <c r="K1" s="410"/>
      <c r="L1" s="410"/>
      <c r="M1" s="410"/>
      <c r="N1" s="410"/>
      <c r="O1" s="411"/>
      <c r="Q1" s="409" t="s">
        <v>87</v>
      </c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1"/>
      <c r="AE1" s="407" t="s">
        <v>104</v>
      </c>
      <c r="AF1" s="408"/>
      <c r="AG1" s="408"/>
      <c r="AH1" s="408"/>
      <c r="AI1" s="408"/>
      <c r="AJ1" s="408"/>
    </row>
    <row r="2" spans="1:37" ht="42" customHeight="1" thickBot="1" x14ac:dyDescent="0.4">
      <c r="A2" s="415" t="s">
        <v>22</v>
      </c>
      <c r="B2" s="416"/>
      <c r="C2" s="417"/>
      <c r="E2" s="418" t="s">
        <v>79</v>
      </c>
      <c r="F2" s="419"/>
      <c r="I2" s="46"/>
      <c r="J2" s="47" t="s">
        <v>76</v>
      </c>
      <c r="K2" s="47"/>
      <c r="L2" s="47" t="s">
        <v>26</v>
      </c>
      <c r="M2" s="50" t="s">
        <v>75</v>
      </c>
      <c r="N2" s="49" t="s">
        <v>16</v>
      </c>
      <c r="O2" s="49"/>
      <c r="Q2" s="53"/>
      <c r="R2" s="51" t="s">
        <v>76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76</v>
      </c>
      <c r="AG2" s="110" t="s">
        <v>103</v>
      </c>
      <c r="AH2" s="111" t="s">
        <v>32</v>
      </c>
      <c r="AI2" s="112" t="s">
        <v>33</v>
      </c>
      <c r="AJ2" s="116" t="s">
        <v>15</v>
      </c>
    </row>
    <row r="3" spans="1:37" x14ac:dyDescent="0.35">
      <c r="A3" s="38">
        <v>1</v>
      </c>
      <c r="B3" s="34" t="s">
        <v>48</v>
      </c>
      <c r="C3" s="35">
        <v>2</v>
      </c>
      <c r="E3" s="69" t="s">
        <v>0</v>
      </c>
      <c r="F3" s="65" t="s">
        <v>1</v>
      </c>
      <c r="I3" s="69">
        <v>1</v>
      </c>
      <c r="J3" s="69" t="s">
        <v>52</v>
      </c>
      <c r="K3" s="14"/>
      <c r="L3" s="14" t="s">
        <v>83</v>
      </c>
      <c r="M3" s="57">
        <v>51</v>
      </c>
      <c r="N3" s="289">
        <v>500</v>
      </c>
      <c r="O3" s="66"/>
      <c r="Q3" s="38">
        <v>1</v>
      </c>
      <c r="R3" s="45" t="s">
        <v>52</v>
      </c>
      <c r="S3" s="136" t="s">
        <v>77</v>
      </c>
      <c r="T3" s="136" t="s">
        <v>78</v>
      </c>
      <c r="U3" s="136" t="s">
        <v>78</v>
      </c>
      <c r="V3" s="136" t="s">
        <v>77</v>
      </c>
      <c r="W3" s="136" t="s">
        <v>77</v>
      </c>
      <c r="X3" s="136" t="s">
        <v>78</v>
      </c>
      <c r="Y3" s="136" t="s">
        <v>78</v>
      </c>
      <c r="Z3" s="136" t="s">
        <v>77</v>
      </c>
      <c r="AA3" s="136" t="s">
        <v>77</v>
      </c>
      <c r="AB3" s="124" t="s">
        <v>77</v>
      </c>
      <c r="AE3" s="38">
        <v>1</v>
      </c>
      <c r="AF3" s="108" t="s">
        <v>52</v>
      </c>
      <c r="AG3" s="113" t="s">
        <v>78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49</v>
      </c>
      <c r="C4" s="36"/>
      <c r="E4" s="57" t="s">
        <v>67</v>
      </c>
      <c r="F4" s="57" t="s">
        <v>52</v>
      </c>
      <c r="I4" s="59">
        <v>2</v>
      </c>
      <c r="J4" s="57" t="s">
        <v>61</v>
      </c>
      <c r="K4" s="14"/>
      <c r="L4" s="14" t="s">
        <v>135</v>
      </c>
      <c r="M4" s="57">
        <v>52</v>
      </c>
      <c r="N4" s="289">
        <v>500</v>
      </c>
      <c r="O4" s="65"/>
      <c r="Q4" s="48">
        <v>2</v>
      </c>
      <c r="R4" s="45" t="s">
        <v>61</v>
      </c>
      <c r="S4" s="136" t="s">
        <v>77</v>
      </c>
      <c r="T4" s="136" t="s">
        <v>78</v>
      </c>
      <c r="U4" s="136" t="s">
        <v>78</v>
      </c>
      <c r="V4" s="136" t="s">
        <v>78</v>
      </c>
      <c r="W4" s="136" t="s">
        <v>77</v>
      </c>
      <c r="X4" s="136" t="s">
        <v>77</v>
      </c>
      <c r="Y4" s="136" t="s">
        <v>77</v>
      </c>
      <c r="Z4" s="136" t="s">
        <v>78</v>
      </c>
      <c r="AA4" s="136" t="s">
        <v>77</v>
      </c>
      <c r="AB4" s="124" t="s">
        <v>77</v>
      </c>
      <c r="AE4" s="48">
        <v>2</v>
      </c>
      <c r="AF4" s="45" t="s">
        <v>61</v>
      </c>
      <c r="AG4" s="114" t="s">
        <v>78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68</v>
      </c>
      <c r="F5" s="57" t="s">
        <v>61</v>
      </c>
      <c r="I5" s="59">
        <v>3</v>
      </c>
      <c r="J5" s="57" t="s">
        <v>62</v>
      </c>
      <c r="K5" s="14"/>
      <c r="L5" s="14" t="s">
        <v>136</v>
      </c>
      <c r="M5" s="57">
        <v>52</v>
      </c>
      <c r="N5" s="289">
        <v>500</v>
      </c>
      <c r="O5" s="65"/>
      <c r="Q5" s="48">
        <v>3</v>
      </c>
      <c r="R5" s="45" t="s">
        <v>62</v>
      </c>
      <c r="S5" s="136" t="s">
        <v>77</v>
      </c>
      <c r="T5" s="136" t="s">
        <v>77</v>
      </c>
      <c r="U5" s="136" t="s">
        <v>77</v>
      </c>
      <c r="V5" s="136" t="s">
        <v>77</v>
      </c>
      <c r="W5" s="136" t="s">
        <v>78</v>
      </c>
      <c r="X5" s="136" t="s">
        <v>77</v>
      </c>
      <c r="Y5" s="136" t="s">
        <v>77</v>
      </c>
      <c r="Z5" s="136" t="s">
        <v>77</v>
      </c>
      <c r="AA5" s="136" t="s">
        <v>77</v>
      </c>
      <c r="AB5" s="124" t="s">
        <v>77</v>
      </c>
      <c r="AE5" s="48">
        <v>3</v>
      </c>
      <c r="AF5" s="45" t="s">
        <v>62</v>
      </c>
      <c r="AG5" s="114" t="s">
        <v>78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69</v>
      </c>
      <c r="F6" s="57" t="s">
        <v>62</v>
      </c>
      <c r="I6" s="59">
        <v>4</v>
      </c>
      <c r="J6" s="57" t="s">
        <v>63</v>
      </c>
      <c r="K6" s="14"/>
      <c r="L6" s="14" t="s">
        <v>83</v>
      </c>
      <c r="M6" s="57">
        <v>51</v>
      </c>
      <c r="N6" s="289">
        <v>500</v>
      </c>
      <c r="O6" s="65"/>
      <c r="Q6" s="48">
        <v>4</v>
      </c>
      <c r="R6" s="45" t="s">
        <v>63</v>
      </c>
      <c r="S6" s="136" t="s">
        <v>77</v>
      </c>
      <c r="T6" s="136" t="s">
        <v>78</v>
      </c>
      <c r="U6" s="136" t="s">
        <v>78</v>
      </c>
      <c r="V6" s="136" t="s">
        <v>77</v>
      </c>
      <c r="W6" s="136" t="s">
        <v>77</v>
      </c>
      <c r="X6" s="136" t="s">
        <v>78</v>
      </c>
      <c r="Y6" s="136" t="s">
        <v>78</v>
      </c>
      <c r="Z6" s="136" t="s">
        <v>77</v>
      </c>
      <c r="AA6" s="136" t="s">
        <v>77</v>
      </c>
      <c r="AB6" s="124" t="s">
        <v>77</v>
      </c>
      <c r="AE6" s="48">
        <v>4</v>
      </c>
      <c r="AF6" s="123" t="s">
        <v>63</v>
      </c>
      <c r="AG6" s="124" t="s">
        <v>77</v>
      </c>
      <c r="AH6" s="123"/>
      <c r="AI6" s="123"/>
      <c r="AJ6" s="125">
        <f t="shared" si="0"/>
        <v>0</v>
      </c>
    </row>
    <row r="7" spans="1:37" ht="15" thickBot="1" x14ac:dyDescent="0.4">
      <c r="A7" s="415" t="s">
        <v>23</v>
      </c>
      <c r="B7" s="416"/>
      <c r="C7" s="417"/>
      <c r="E7" s="57" t="s">
        <v>70</v>
      </c>
      <c r="F7" s="57" t="s">
        <v>63</v>
      </c>
      <c r="I7" s="59">
        <v>5</v>
      </c>
      <c r="J7" s="57" t="s">
        <v>64</v>
      </c>
      <c r="K7" s="14"/>
      <c r="L7" s="14" t="s">
        <v>83</v>
      </c>
      <c r="M7" s="57">
        <v>56</v>
      </c>
      <c r="N7" s="289">
        <v>500</v>
      </c>
      <c r="O7" s="65"/>
      <c r="Q7" s="48">
        <v>5</v>
      </c>
      <c r="R7" s="45" t="s">
        <v>64</v>
      </c>
      <c r="S7" s="136" t="s">
        <v>77</v>
      </c>
      <c r="T7" s="136" t="s">
        <v>78</v>
      </c>
      <c r="U7" s="136" t="s">
        <v>78</v>
      </c>
      <c r="V7" s="136" t="s">
        <v>77</v>
      </c>
      <c r="W7" s="136" t="s">
        <v>77</v>
      </c>
      <c r="X7" s="136" t="s">
        <v>78</v>
      </c>
      <c r="Y7" s="136" t="s">
        <v>78</v>
      </c>
      <c r="Z7" s="136" t="s">
        <v>77</v>
      </c>
      <c r="AA7" s="136" t="s">
        <v>77</v>
      </c>
      <c r="AB7" s="124" t="s">
        <v>77</v>
      </c>
      <c r="AE7" s="48">
        <v>5</v>
      </c>
      <c r="AF7" s="45" t="s">
        <v>64</v>
      </c>
      <c r="AG7" s="114" t="s">
        <v>78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71</v>
      </c>
      <c r="F8" s="57" t="s">
        <v>64</v>
      </c>
      <c r="I8" s="59">
        <v>6</v>
      </c>
      <c r="J8" s="57" t="s">
        <v>65</v>
      </c>
      <c r="K8" s="14"/>
      <c r="L8" s="14" t="s">
        <v>83</v>
      </c>
      <c r="M8" s="57">
        <v>51</v>
      </c>
      <c r="N8" s="289">
        <v>500</v>
      </c>
      <c r="O8" s="65"/>
      <c r="Q8" s="48">
        <v>6</v>
      </c>
      <c r="R8" s="45" t="s">
        <v>65</v>
      </c>
      <c r="S8" s="136" t="s">
        <v>77</v>
      </c>
      <c r="T8" s="136" t="s">
        <v>78</v>
      </c>
      <c r="U8" s="136" t="s">
        <v>78</v>
      </c>
      <c r="V8" s="136" t="s">
        <v>77</v>
      </c>
      <c r="W8" s="136" t="s">
        <v>77</v>
      </c>
      <c r="X8" s="136" t="s">
        <v>78</v>
      </c>
      <c r="Y8" s="136" t="s">
        <v>78</v>
      </c>
      <c r="Z8" s="136" t="s">
        <v>77</v>
      </c>
      <c r="AA8" s="136" t="s">
        <v>77</v>
      </c>
      <c r="AB8" s="124" t="s">
        <v>77</v>
      </c>
      <c r="AE8" s="48">
        <v>6</v>
      </c>
      <c r="AF8" s="123" t="s">
        <v>65</v>
      </c>
      <c r="AG8" s="124" t="s">
        <v>77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72</v>
      </c>
      <c r="F9" s="57" t="s">
        <v>65</v>
      </c>
      <c r="I9" s="60">
        <v>7</v>
      </c>
      <c r="J9" s="61" t="s">
        <v>66</v>
      </c>
      <c r="K9" s="67"/>
      <c r="L9" s="67" t="s">
        <v>85</v>
      </c>
      <c r="M9" s="61">
        <v>50</v>
      </c>
      <c r="N9" s="290">
        <v>500</v>
      </c>
      <c r="O9" s="68"/>
      <c r="Q9" s="79">
        <v>7</v>
      </c>
      <c r="R9" s="37" t="s">
        <v>66</v>
      </c>
      <c r="S9" s="137" t="s">
        <v>77</v>
      </c>
      <c r="T9" s="137" t="s">
        <v>78</v>
      </c>
      <c r="U9" s="137" t="s">
        <v>78</v>
      </c>
      <c r="V9" s="137" t="s">
        <v>77</v>
      </c>
      <c r="W9" s="137" t="s">
        <v>77</v>
      </c>
      <c r="X9" s="137" t="s">
        <v>77</v>
      </c>
      <c r="Y9" s="137" t="s">
        <v>78</v>
      </c>
      <c r="Z9" s="137" t="s">
        <v>77</v>
      </c>
      <c r="AA9" s="137" t="s">
        <v>77</v>
      </c>
      <c r="AB9" s="138" t="s">
        <v>77</v>
      </c>
      <c r="AE9" s="79">
        <v>7</v>
      </c>
      <c r="AF9" s="37" t="s">
        <v>66</v>
      </c>
      <c r="AG9" s="115" t="s">
        <v>78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73</v>
      </c>
      <c r="F10" s="57" t="s">
        <v>66</v>
      </c>
    </row>
    <row r="11" spans="1:37" ht="15" thickBot="1" x14ac:dyDescent="0.4">
      <c r="E11" s="61" t="s">
        <v>74</v>
      </c>
      <c r="F11" s="68" t="s">
        <v>84</v>
      </c>
    </row>
    <row r="12" spans="1:37" ht="26.25" customHeight="1" thickBot="1" x14ac:dyDescent="0.4">
      <c r="A12" s="415" t="s">
        <v>24</v>
      </c>
      <c r="B12" s="416"/>
      <c r="C12" s="417"/>
    </row>
    <row r="13" spans="1:37" ht="25.5" customHeight="1" thickBot="1" x14ac:dyDescent="0.4">
      <c r="A13" s="38">
        <v>1</v>
      </c>
      <c r="B13" s="34" t="s">
        <v>25</v>
      </c>
      <c r="C13" s="35">
        <v>2</v>
      </c>
      <c r="I13" s="409" t="s">
        <v>81</v>
      </c>
      <c r="J13" s="410"/>
      <c r="K13" s="410"/>
      <c r="L13" s="410"/>
      <c r="M13" s="410"/>
      <c r="N13" s="410"/>
      <c r="O13" s="411"/>
      <c r="Q13" s="405" t="s">
        <v>102</v>
      </c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E13" s="402" t="s">
        <v>126</v>
      </c>
      <c r="AF13" s="403"/>
      <c r="AG13" s="403"/>
      <c r="AH13" s="403"/>
      <c r="AI13" s="403"/>
      <c r="AJ13" s="403"/>
      <c r="AK13" s="404"/>
    </row>
    <row r="14" spans="1:37" ht="54" customHeight="1" thickBot="1" x14ac:dyDescent="0.4">
      <c r="A14" s="39">
        <v>2</v>
      </c>
      <c r="B14" s="33" t="s">
        <v>50</v>
      </c>
      <c r="C14" s="36"/>
      <c r="I14" s="46"/>
      <c r="J14" s="47" t="s">
        <v>76</v>
      </c>
      <c r="K14" s="47"/>
      <c r="L14" s="47" t="s">
        <v>26</v>
      </c>
      <c r="M14" s="50" t="s">
        <v>75</v>
      </c>
      <c r="N14" s="49" t="s">
        <v>16</v>
      </c>
      <c r="O14" s="49"/>
      <c r="Q14" s="53"/>
      <c r="R14" s="51" t="s">
        <v>76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106</v>
      </c>
      <c r="AE14" s="106"/>
      <c r="AF14" s="107" t="s">
        <v>76</v>
      </c>
      <c r="AG14" s="111" t="s">
        <v>36</v>
      </c>
      <c r="AH14" s="111" t="s">
        <v>37</v>
      </c>
      <c r="AI14" s="111" t="s">
        <v>38</v>
      </c>
      <c r="AJ14" s="112" t="s">
        <v>39</v>
      </c>
      <c r="AK14" s="116" t="s">
        <v>15</v>
      </c>
    </row>
    <row r="15" spans="1:37" ht="23.25" customHeight="1" thickBot="1" x14ac:dyDescent="0.4">
      <c r="I15" s="70">
        <v>1</v>
      </c>
      <c r="J15" s="70" t="s">
        <v>52</v>
      </c>
      <c r="K15" s="71" t="s">
        <v>77</v>
      </c>
      <c r="L15" s="72" t="s">
        <v>77</v>
      </c>
      <c r="M15" s="73" t="s">
        <v>77</v>
      </c>
      <c r="N15" s="71" t="s">
        <v>77</v>
      </c>
      <c r="O15" s="74"/>
      <c r="Q15" s="38">
        <v>1</v>
      </c>
      <c r="R15" s="45" t="s">
        <v>52</v>
      </c>
      <c r="S15" s="127" t="s">
        <v>77</v>
      </c>
      <c r="T15" s="128">
        <v>41</v>
      </c>
      <c r="U15" s="128">
        <v>1</v>
      </c>
      <c r="V15" s="128" t="s">
        <v>77</v>
      </c>
      <c r="W15" s="128" t="s">
        <v>77</v>
      </c>
      <c r="X15" s="128">
        <v>4</v>
      </c>
      <c r="Y15" s="128">
        <v>1</v>
      </c>
      <c r="Z15" s="128" t="s">
        <v>77</v>
      </c>
      <c r="AA15" s="128" t="s">
        <v>77</v>
      </c>
      <c r="AB15" s="129" t="s">
        <v>77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52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12" t="s">
        <v>51</v>
      </c>
      <c r="B16" s="413"/>
      <c r="C16" s="414"/>
      <c r="E16" s="55" t="s">
        <v>118</v>
      </c>
      <c r="F16" s="146">
        <v>1</v>
      </c>
      <c r="I16" s="73">
        <v>2</v>
      </c>
      <c r="J16" s="73" t="s">
        <v>61</v>
      </c>
      <c r="K16" s="71" t="s">
        <v>78</v>
      </c>
      <c r="L16" s="72" t="s">
        <v>137</v>
      </c>
      <c r="M16" s="73">
        <v>90</v>
      </c>
      <c r="N16" s="289">
        <v>600</v>
      </c>
      <c r="O16" s="71"/>
      <c r="Q16" s="48">
        <v>2</v>
      </c>
      <c r="R16" s="45" t="s">
        <v>61</v>
      </c>
      <c r="S16" s="130" t="s">
        <v>77</v>
      </c>
      <c r="T16" s="131" t="s">
        <v>77</v>
      </c>
      <c r="U16" s="131">
        <v>49</v>
      </c>
      <c r="V16" s="131">
        <v>1</v>
      </c>
      <c r="W16" s="131" t="s">
        <v>77</v>
      </c>
      <c r="X16" s="131" t="s">
        <v>77</v>
      </c>
      <c r="Y16" s="131" t="s">
        <v>77</v>
      </c>
      <c r="Z16" s="131">
        <v>1</v>
      </c>
      <c r="AA16" s="131" t="s">
        <v>77</v>
      </c>
      <c r="AB16" s="132" t="s">
        <v>77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61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52</v>
      </c>
      <c r="C17" s="65">
        <v>47</v>
      </c>
      <c r="E17" s="45" t="s">
        <v>52</v>
      </c>
      <c r="F17" s="145">
        <f>F16+1</f>
        <v>2</v>
      </c>
      <c r="I17" s="73">
        <v>3</v>
      </c>
      <c r="J17" s="73" t="s">
        <v>62</v>
      </c>
      <c r="K17" s="71" t="s">
        <v>78</v>
      </c>
      <c r="L17" s="72" t="s">
        <v>137</v>
      </c>
      <c r="M17" s="73">
        <v>90</v>
      </c>
      <c r="N17" s="289">
        <v>600</v>
      </c>
      <c r="O17" s="71"/>
      <c r="Q17" s="48">
        <v>3</v>
      </c>
      <c r="R17" s="45" t="s">
        <v>62</v>
      </c>
      <c r="S17" s="130" t="s">
        <v>77</v>
      </c>
      <c r="T17" s="131" t="s">
        <v>77</v>
      </c>
      <c r="U17" s="131" t="s">
        <v>77</v>
      </c>
      <c r="V17" s="131" t="s">
        <v>77</v>
      </c>
      <c r="W17" s="131">
        <v>26</v>
      </c>
      <c r="X17" s="131" t="s">
        <v>77</v>
      </c>
      <c r="Y17" s="131" t="s">
        <v>77</v>
      </c>
      <c r="Z17" s="131" t="s">
        <v>77</v>
      </c>
      <c r="AA17" s="131" t="s">
        <v>77</v>
      </c>
      <c r="AB17" s="132" t="s">
        <v>77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62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61</v>
      </c>
      <c r="C18" s="65">
        <v>51</v>
      </c>
      <c r="E18" s="45" t="s">
        <v>61</v>
      </c>
      <c r="F18" s="145">
        <f t="shared" ref="F18:F23" si="4">F17+1</f>
        <v>3</v>
      </c>
      <c r="I18" s="73">
        <v>4</v>
      </c>
      <c r="J18" s="73" t="s">
        <v>63</v>
      </c>
      <c r="K18" s="71" t="s">
        <v>77</v>
      </c>
      <c r="L18" s="72" t="s">
        <v>77</v>
      </c>
      <c r="M18" s="73" t="s">
        <v>77</v>
      </c>
      <c r="N18" s="71" t="s">
        <v>77</v>
      </c>
      <c r="O18" s="71"/>
      <c r="Q18" s="48">
        <v>4</v>
      </c>
      <c r="R18" s="45" t="s">
        <v>63</v>
      </c>
      <c r="S18" s="130" t="s">
        <v>77</v>
      </c>
      <c r="T18" s="131">
        <v>36</v>
      </c>
      <c r="U18" s="131" t="s">
        <v>77</v>
      </c>
      <c r="V18" s="131" t="s">
        <v>77</v>
      </c>
      <c r="W18" s="131" t="s">
        <v>77</v>
      </c>
      <c r="X18" s="131">
        <v>7</v>
      </c>
      <c r="Y18" s="131">
        <v>1</v>
      </c>
      <c r="Z18" s="131" t="s">
        <v>77</v>
      </c>
      <c r="AA18" s="131" t="s">
        <v>77</v>
      </c>
      <c r="AB18" s="132" t="s">
        <v>77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63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62</v>
      </c>
      <c r="C19" s="65">
        <v>26</v>
      </c>
      <c r="E19" s="45" t="s">
        <v>62</v>
      </c>
      <c r="F19" s="145">
        <f t="shared" si="4"/>
        <v>4</v>
      </c>
      <c r="I19" s="73">
        <v>5</v>
      </c>
      <c r="J19" s="73" t="s">
        <v>64</v>
      </c>
      <c r="K19" s="71" t="s">
        <v>77</v>
      </c>
      <c r="L19" s="72" t="s">
        <v>77</v>
      </c>
      <c r="M19" s="73" t="s">
        <v>77</v>
      </c>
      <c r="N19" s="71" t="s">
        <v>77</v>
      </c>
      <c r="O19" s="71"/>
      <c r="Q19" s="48">
        <v>5</v>
      </c>
      <c r="R19" s="45" t="s">
        <v>64</v>
      </c>
      <c r="S19" s="130" t="s">
        <v>77</v>
      </c>
      <c r="T19" s="131">
        <v>38</v>
      </c>
      <c r="U19" s="131" t="s">
        <v>77</v>
      </c>
      <c r="V19" s="131" t="s">
        <v>77</v>
      </c>
      <c r="W19" s="131" t="s">
        <v>77</v>
      </c>
      <c r="X19" s="131">
        <v>7</v>
      </c>
      <c r="Y19" s="131" t="s">
        <v>77</v>
      </c>
      <c r="Z19" s="131" t="s">
        <v>77</v>
      </c>
      <c r="AA19" s="131" t="s">
        <v>77</v>
      </c>
      <c r="AB19" s="132" t="s">
        <v>77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64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63</v>
      </c>
      <c r="C20" s="65">
        <v>44</v>
      </c>
      <c r="E20" s="45" t="s">
        <v>63</v>
      </c>
      <c r="F20" s="145">
        <f t="shared" si="4"/>
        <v>5</v>
      </c>
      <c r="I20" s="73">
        <v>6</v>
      </c>
      <c r="J20" s="73" t="s">
        <v>65</v>
      </c>
      <c r="K20" s="71" t="s">
        <v>77</v>
      </c>
      <c r="L20" s="72" t="s">
        <v>77</v>
      </c>
      <c r="M20" s="73" t="s">
        <v>77</v>
      </c>
      <c r="N20" s="71" t="s">
        <v>77</v>
      </c>
      <c r="O20" s="71"/>
      <c r="Q20" s="48">
        <v>6</v>
      </c>
      <c r="R20" s="45" t="s">
        <v>65</v>
      </c>
      <c r="S20" s="130" t="s">
        <v>77</v>
      </c>
      <c r="T20" s="131">
        <v>38</v>
      </c>
      <c r="U20" s="131" t="s">
        <v>77</v>
      </c>
      <c r="V20" s="131" t="s">
        <v>77</v>
      </c>
      <c r="W20" s="131" t="s">
        <v>77</v>
      </c>
      <c r="X20" s="131">
        <v>6</v>
      </c>
      <c r="Y20" s="131">
        <v>1</v>
      </c>
      <c r="Z20" s="131" t="s">
        <v>77</v>
      </c>
      <c r="AA20" s="131" t="s">
        <v>77</v>
      </c>
      <c r="AB20" s="132" t="s">
        <v>77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65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64</v>
      </c>
      <c r="C21" s="65">
        <v>45</v>
      </c>
      <c r="E21" s="45" t="s">
        <v>64</v>
      </c>
      <c r="F21" s="145">
        <f t="shared" si="4"/>
        <v>6</v>
      </c>
      <c r="I21" s="75">
        <v>7</v>
      </c>
      <c r="J21" s="75" t="s">
        <v>66</v>
      </c>
      <c r="K21" s="76" t="s">
        <v>78</v>
      </c>
      <c r="L21" s="77" t="s">
        <v>138</v>
      </c>
      <c r="M21" s="75">
        <v>90</v>
      </c>
      <c r="N21" s="290">
        <v>600</v>
      </c>
      <c r="O21" s="76"/>
      <c r="Q21" s="79">
        <v>7</v>
      </c>
      <c r="R21" s="37" t="s">
        <v>66</v>
      </c>
      <c r="S21" s="133" t="s">
        <v>77</v>
      </c>
      <c r="T21" s="134">
        <v>36</v>
      </c>
      <c r="U21" s="134">
        <v>6</v>
      </c>
      <c r="V21" s="134" t="s">
        <v>77</v>
      </c>
      <c r="W21" s="134" t="s">
        <v>77</v>
      </c>
      <c r="X21" s="134" t="s">
        <v>77</v>
      </c>
      <c r="Y21" s="134">
        <v>1</v>
      </c>
      <c r="Z21" s="134" t="s">
        <v>77</v>
      </c>
      <c r="AA21" s="134" t="s">
        <v>77</v>
      </c>
      <c r="AB21" s="135" t="s">
        <v>77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66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65</v>
      </c>
      <c r="C22" s="65">
        <v>45</v>
      </c>
      <c r="E22" s="45" t="s">
        <v>65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66</v>
      </c>
      <c r="C23" s="68">
        <v>47</v>
      </c>
      <c r="E23" s="37" t="s">
        <v>66</v>
      </c>
      <c r="F23" s="39">
        <f t="shared" si="4"/>
        <v>8</v>
      </c>
      <c r="R23" s="291" t="s">
        <v>139</v>
      </c>
      <c r="W23" s="292"/>
    </row>
    <row r="24" spans="1:37" ht="21.75" customHeight="1" thickBot="1" x14ac:dyDescent="0.4">
      <c r="AE24" s="402" t="s">
        <v>127</v>
      </c>
      <c r="AF24" s="403"/>
      <c r="AG24" s="403"/>
      <c r="AH24" s="403"/>
      <c r="AI24" s="403"/>
      <c r="AJ24" s="403"/>
      <c r="AK24" s="404"/>
    </row>
    <row r="25" spans="1:37" ht="54" customHeight="1" thickBot="1" x14ac:dyDescent="0.4">
      <c r="A25" s="295"/>
      <c r="B25" s="296"/>
      <c r="C25" s="104" t="s">
        <v>140</v>
      </c>
      <c r="D25" s="296" t="s">
        <v>88</v>
      </c>
      <c r="E25" s="296" t="s">
        <v>89</v>
      </c>
      <c r="F25" s="104" t="s">
        <v>146</v>
      </c>
      <c r="I25" s="95" t="s">
        <v>93</v>
      </c>
      <c r="J25" s="186"/>
      <c r="K25" s="181" t="s">
        <v>19</v>
      </c>
      <c r="L25" s="182" t="s">
        <v>21</v>
      </c>
      <c r="AE25" s="106"/>
      <c r="AF25" s="107" t="s">
        <v>76</v>
      </c>
      <c r="AG25" s="111" t="s">
        <v>36</v>
      </c>
      <c r="AH25" s="111" t="s">
        <v>37</v>
      </c>
      <c r="AI25" s="111" t="s">
        <v>38</v>
      </c>
      <c r="AJ25" s="112" t="s">
        <v>39</v>
      </c>
      <c r="AK25" s="116" t="s">
        <v>15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52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52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52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61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61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61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62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62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62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63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63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63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64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64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64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65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65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65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66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66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66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90</v>
      </c>
      <c r="F35" s="64">
        <f>ROUND(F34,-3)</f>
        <v>747000</v>
      </c>
      <c r="AE35" s="402" t="s">
        <v>105</v>
      </c>
      <c r="AF35" s="403"/>
      <c r="AG35" s="403"/>
      <c r="AH35" s="403"/>
      <c r="AI35" s="404"/>
    </row>
    <row r="36" spans="1:35" ht="18" customHeight="1" thickBot="1" x14ac:dyDescent="0.4">
      <c r="AE36" s="106"/>
      <c r="AF36" s="107" t="s">
        <v>76</v>
      </c>
      <c r="AG36" s="111" t="s">
        <v>42</v>
      </c>
      <c r="AH36" s="111" t="s">
        <v>43</v>
      </c>
      <c r="AI36" s="109" t="s">
        <v>44</v>
      </c>
    </row>
    <row r="37" spans="1:35" ht="29" x14ac:dyDescent="0.35">
      <c r="A37" s="295"/>
      <c r="B37" s="296"/>
      <c r="C37" s="104" t="s">
        <v>141</v>
      </c>
      <c r="D37" s="294" t="s">
        <v>142</v>
      </c>
      <c r="E37" s="294" t="s">
        <v>144</v>
      </c>
      <c r="F37" s="104" t="s">
        <v>143</v>
      </c>
      <c r="AE37" s="38">
        <v>1</v>
      </c>
      <c r="AF37" s="108" t="s">
        <v>52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61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52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62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61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63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62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64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63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65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64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66</v>
      </c>
      <c r="AG43" s="37">
        <f t="shared" si="10"/>
        <v>47</v>
      </c>
      <c r="AH43" s="37">
        <f t="shared" si="11"/>
        <v>47</v>
      </c>
      <c r="AI43" s="37"/>
    </row>
    <row r="44" spans="1:35" x14ac:dyDescent="0.35">
      <c r="A44" s="59">
        <v>6</v>
      </c>
      <c r="B44" s="57" t="s">
        <v>65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66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90</v>
      </c>
      <c r="F47" s="64">
        <f>ROUND(F46,-3)</f>
        <v>170000</v>
      </c>
    </row>
    <row r="49" spans="1:6" x14ac:dyDescent="0.35">
      <c r="A49" s="295"/>
      <c r="B49" s="296"/>
      <c r="C49" s="104" t="s">
        <v>9</v>
      </c>
      <c r="D49" s="294"/>
      <c r="E49" s="294"/>
      <c r="F49" s="104" t="s">
        <v>149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52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61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62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63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64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65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66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I1:O1"/>
    <mergeCell ref="A16:C16"/>
    <mergeCell ref="I13:O13"/>
    <mergeCell ref="A12:C12"/>
    <mergeCell ref="E2:F2"/>
    <mergeCell ref="A2:C2"/>
    <mergeCell ref="A7:C7"/>
    <mergeCell ref="AE35:AI35"/>
    <mergeCell ref="Q13:AC13"/>
    <mergeCell ref="AE1:AJ1"/>
    <mergeCell ref="AE13:AK13"/>
    <mergeCell ref="Q1:AB1"/>
    <mergeCell ref="AE24:AK24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C32" sqref="C32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148</v>
      </c>
    </row>
    <row r="2" spans="1:15" x14ac:dyDescent="0.3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L2" s="293" t="s">
        <v>86</v>
      </c>
      <c r="N2" t="s">
        <v>59</v>
      </c>
    </row>
    <row r="3" spans="1:15" x14ac:dyDescent="0.35">
      <c r="A3" t="s">
        <v>52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60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61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61</v>
      </c>
      <c r="L4" s="293">
        <v>84000</v>
      </c>
    </row>
    <row r="5" spans="1:15" x14ac:dyDescent="0.35">
      <c r="A5" t="s">
        <v>62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62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63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63</v>
      </c>
      <c r="L7" s="293">
        <v>67000</v>
      </c>
    </row>
    <row r="8" spans="1:15" x14ac:dyDescent="0.35">
      <c r="A8" t="s">
        <v>64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64</v>
      </c>
      <c r="L8" s="293">
        <v>204000</v>
      </c>
    </row>
    <row r="9" spans="1:15" ht="15" thickBot="1" x14ac:dyDescent="0.4">
      <c r="A9" t="s">
        <v>65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65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66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66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130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68</v>
      </c>
      <c r="C3" s="420" t="str">
        <f>"Drukken en Nabewerken van Programmablad "&amp;N2</f>
        <v>Drukken en Nabewerken van Programmablad Televizier</v>
      </c>
      <c r="D3" s="421"/>
      <c r="E3" s="421"/>
      <c r="F3" s="421"/>
      <c r="G3" s="421"/>
      <c r="H3" s="421"/>
      <c r="I3" s="422"/>
      <c r="J3" s="1"/>
      <c r="K3" s="3"/>
      <c r="L3" s="3"/>
      <c r="N3" s="203" t="s">
        <v>100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23"/>
      <c r="D5" s="424"/>
      <c r="E5" s="424"/>
      <c r="F5" s="424"/>
      <c r="G5" s="424"/>
      <c r="H5" s="424"/>
      <c r="I5" s="425"/>
      <c r="J5" s="4"/>
      <c r="K5" s="3"/>
      <c r="L5" s="3"/>
      <c r="N5" s="207" t="s">
        <v>101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30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30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26" t="s">
        <v>98</v>
      </c>
      <c r="C8" s="427"/>
      <c r="D8" s="427"/>
      <c r="E8" s="427"/>
      <c r="F8" s="427"/>
      <c r="G8" s="427"/>
      <c r="H8" s="427"/>
      <c r="I8" s="428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119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92</v>
      </c>
      <c r="C10" s="96"/>
      <c r="D10" s="97"/>
      <c r="E10" s="4"/>
      <c r="F10" s="198" t="s">
        <v>96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26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122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147</v>
      </c>
      <c r="C12" s="88"/>
      <c r="D12" s="84">
        <f>VLOOKUP($N$2,lijstjes!$B$27:$F$34,5,FALSE)</f>
        <v>71450.5</v>
      </c>
      <c r="E12" s="4"/>
      <c r="F12" s="165" t="s">
        <v>27</v>
      </c>
      <c r="G12" s="166"/>
      <c r="H12" s="166" t="s">
        <v>28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17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93</v>
      </c>
      <c r="C15" s="96"/>
      <c r="D15" s="97" t="s">
        <v>18</v>
      </c>
      <c r="E15" s="4"/>
      <c r="F15" s="198" t="s">
        <v>123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19</v>
      </c>
      <c r="C16" s="99" t="s">
        <v>20</v>
      </c>
      <c r="D16" s="82">
        <f>VLOOKUP($N$2,lijstjes!$J$26:$L$32,2,FALSE)</f>
        <v>265</v>
      </c>
      <c r="E16" s="4"/>
      <c r="F16" s="164" t="s">
        <v>26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21</v>
      </c>
      <c r="C17" s="94" t="s">
        <v>20</v>
      </c>
      <c r="D17" s="87">
        <f>VLOOKUP($N$2,lijstjes!$J$26:$L$32,3,FALSE)</f>
        <v>202</v>
      </c>
      <c r="E17" s="4"/>
      <c r="F17" s="165" t="s">
        <v>27</v>
      </c>
      <c r="G17" s="166"/>
      <c r="H17" s="166" t="s">
        <v>28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94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91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29" t="s">
        <v>99</v>
      </c>
      <c r="C23" s="430"/>
      <c r="D23" s="430"/>
      <c r="E23" s="430"/>
      <c r="F23" s="430"/>
      <c r="G23" s="430"/>
      <c r="H23" s="430"/>
      <c r="I23" s="431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97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22</v>
      </c>
      <c r="C26" s="448"/>
      <c r="D26" s="449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23</v>
      </c>
      <c r="C27" s="450"/>
      <c r="D27" s="451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24</v>
      </c>
      <c r="C28" s="452"/>
      <c r="D28" s="453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95</v>
      </c>
      <c r="C30" s="54" t="s">
        <v>132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34" t="s">
        <v>120</v>
      </c>
      <c r="C33" s="435"/>
      <c r="D33" s="283"/>
      <c r="E33" s="284"/>
      <c r="F33" s="284"/>
      <c r="G33" s="283"/>
      <c r="H33" s="226"/>
      <c r="I33" s="126" t="s">
        <v>129</v>
      </c>
      <c r="J33" s="188"/>
      <c r="K33" s="10"/>
      <c r="L33" s="10"/>
    </row>
    <row r="34" spans="1:12" s="224" customFormat="1" ht="17.25" customHeight="1" x14ac:dyDescent="0.35">
      <c r="A34" s="10"/>
      <c r="B34" s="436" t="s">
        <v>29</v>
      </c>
      <c r="C34" s="437"/>
      <c r="D34" s="264" t="s">
        <v>111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42" t="s">
        <v>107</v>
      </c>
      <c r="C35" s="443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32" t="s">
        <v>112</v>
      </c>
      <c r="C36" s="433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62" t="s">
        <v>115</v>
      </c>
      <c r="C37" s="463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42" t="s">
        <v>109</v>
      </c>
      <c r="C38" s="443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46" t="s">
        <v>110</v>
      </c>
      <c r="C39" s="447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64" t="s">
        <v>114</v>
      </c>
      <c r="C40" s="465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32" t="s">
        <v>124</v>
      </c>
      <c r="C41" s="433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62" t="s">
        <v>116</v>
      </c>
      <c r="C42" s="463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46" t="s">
        <v>108</v>
      </c>
      <c r="C43" s="447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44" t="s">
        <v>117</v>
      </c>
      <c r="C44" s="445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58" t="s">
        <v>51</v>
      </c>
      <c r="C45" s="459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113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38" t="s">
        <v>121</v>
      </c>
      <c r="C51" s="439"/>
      <c r="D51" s="103"/>
      <c r="E51" s="103"/>
      <c r="F51" s="103"/>
      <c r="G51" s="97"/>
      <c r="H51" s="229"/>
      <c r="I51" s="257" t="s">
        <v>129</v>
      </c>
      <c r="J51" s="229"/>
      <c r="K51" s="10"/>
      <c r="L51" s="10"/>
    </row>
    <row r="52" spans="1:12" ht="17.25" customHeight="1" x14ac:dyDescent="0.35">
      <c r="A52" s="10"/>
      <c r="B52" s="440" t="s">
        <v>29</v>
      </c>
      <c r="C52" s="441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42" t="s">
        <v>107</v>
      </c>
      <c r="C53" s="443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32" t="s">
        <v>112</v>
      </c>
      <c r="C54" s="433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54" t="str">
        <f>"Totaal Drukkosten hele oplage "&amp;D13&amp;" stuks"</f>
        <v>Totaal Drukkosten hele oplage 71500 stuks</v>
      </c>
      <c r="C55" s="455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42" t="s">
        <v>109</v>
      </c>
      <c r="C56" s="443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46" t="s">
        <v>110</v>
      </c>
      <c r="C57" s="447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60" t="s">
        <v>114</v>
      </c>
      <c r="C58" s="461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32" t="s">
        <v>124</v>
      </c>
      <c r="C59" s="433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54" t="s">
        <v>116</v>
      </c>
      <c r="C60" s="455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46" t="s">
        <v>108</v>
      </c>
      <c r="C61" s="447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56" t="s">
        <v>117</v>
      </c>
      <c r="C62" s="457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58" t="s">
        <v>51</v>
      </c>
      <c r="C63" s="459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113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31</v>
      </c>
      <c r="C69" s="103" t="s">
        <v>132</v>
      </c>
      <c r="D69" s="103"/>
      <c r="E69" s="103"/>
      <c r="F69" s="280" t="s">
        <v>51</v>
      </c>
      <c r="G69" s="97" t="s">
        <v>131</v>
      </c>
      <c r="H69" s="229"/>
      <c r="I69" s="257" t="s">
        <v>129</v>
      </c>
      <c r="J69" s="229"/>
      <c r="K69" s="10"/>
      <c r="L69" s="10"/>
    </row>
    <row r="70" spans="1:23" ht="18.75" customHeight="1" x14ac:dyDescent="0.35">
      <c r="A70" s="10"/>
      <c r="B70" s="153" t="s">
        <v>32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33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34</v>
      </c>
      <c r="C76" s="103" t="s">
        <v>132</v>
      </c>
      <c r="D76" s="275" t="s">
        <v>128</v>
      </c>
      <c r="E76" s="276" t="s">
        <v>35</v>
      </c>
      <c r="F76" s="191" t="s">
        <v>51</v>
      </c>
      <c r="G76" s="276" t="s">
        <v>107</v>
      </c>
      <c r="H76" s="159"/>
      <c r="I76" s="257" t="s">
        <v>129</v>
      </c>
      <c r="J76" s="151"/>
      <c r="K76" s="10"/>
      <c r="L76" s="10"/>
    </row>
    <row r="77" spans="1:23" x14ac:dyDescent="0.35">
      <c r="A77" s="10"/>
      <c r="B77" s="153" t="s">
        <v>36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37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38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39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40</v>
      </c>
      <c r="C85" s="103" t="s">
        <v>132</v>
      </c>
      <c r="D85" s="281"/>
      <c r="E85" s="281"/>
      <c r="F85" s="282" t="s">
        <v>51</v>
      </c>
      <c r="G85" s="97" t="s">
        <v>41</v>
      </c>
      <c r="H85" s="159"/>
      <c r="I85" s="257" t="s">
        <v>129</v>
      </c>
      <c r="J85" s="151"/>
      <c r="K85" s="10"/>
      <c r="L85" s="10"/>
    </row>
    <row r="86" spans="1:12" x14ac:dyDescent="0.35">
      <c r="A86" s="10"/>
      <c r="B86" s="285" t="s">
        <v>42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43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44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45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133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134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B41:C41"/>
    <mergeCell ref="B42:C42"/>
    <mergeCell ref="B45:C45"/>
    <mergeCell ref="B36:C36"/>
    <mergeCell ref="B37:C37"/>
    <mergeCell ref="B38:C38"/>
    <mergeCell ref="B39:C39"/>
    <mergeCell ref="B40:C40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A89416-C85A-43A3-A429-A11968C752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C9FD2-613A-4807-AA4F-18FEF48BAA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5380E3-D03B-49C7-9205-B1A8E3FC2FA5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6a8f263c-bdae-4d07-beb7-699426cd1ab8"/>
    <ds:schemaRef ds:uri="http://purl.org/dc/dcmitype/"/>
    <ds:schemaRef ds:uri="http://purl.org/dc/terms/"/>
    <ds:schemaRef ds:uri="3685859b-d252-40ea-9584-73dc881131d6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Inschrijfsom 1, bij SC</vt:lpstr>
      <vt:lpstr>Inschrijfsom 2, bij niet SC</vt:lpstr>
      <vt:lpstr>lijstjes</vt:lpstr>
      <vt:lpstr>oplage</vt:lpstr>
      <vt:lpstr>drukkers NIET GEBRUIKEN </vt:lpstr>
      <vt:lpstr>'drukkers NIET GEBRUIKEN '!Afdrukbereik</vt:lpstr>
      <vt:lpstr>'Inschrijfsom 1, bij SC'!Afdrukbereik</vt:lpstr>
      <vt:lpstr>'Inschrijfsom 2, bij niet SC'!Afdrukbereik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Fanny.Kromopawiro@bindinc.nl</dc:creator>
  <cp:lastModifiedBy>Kromopawiro, Fanny</cp:lastModifiedBy>
  <cp:lastPrinted>2021-04-23T11:32:38Z</cp:lastPrinted>
  <dcterms:created xsi:type="dcterms:W3CDTF">2015-02-24T16:35:06Z</dcterms:created>
  <dcterms:modified xsi:type="dcterms:W3CDTF">2021-05-04T13:18:24Z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