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F93B65F8-97BB-452F-A0BB-2BD2A3698A84}" xr6:coauthVersionLast="46" xr6:coauthVersionMax="46" xr10:uidLastSave="{00000000-0000-0000-0000-000000000000}"/>
  <workbookProtection workbookAlgorithmName="SHA-512" workbookHashValue="IjfiDsBNIOSsj6PH6yk57uY1Y8i9cBu6msfPFNreA3rvnfE3ILpnHnXDZk5GhUlAlXXEP5c/FJITf/jfVFx8yg==" workbookSaltValue="M3cNP/UEmEPi28wlWvm1MQ==" workbookSpinCount="100000" lockStructure="1"/>
  <bookViews>
    <workbookView xWindow="-120" yWindow="-120" windowWidth="25440" windowHeight="15390" tabRatio="417" xr2:uid="{00000000-000D-0000-FFFF-FFFF00000000}"/>
  </bookViews>
  <sheets>
    <sheet name="Inschrijfsom 1, bij SC" sheetId="7" r:id="rId1"/>
    <sheet name="Inschrijfsom 2, bij niet SC" sheetId="8" r:id="rId2"/>
    <sheet name="lijstjes" sheetId="3" state="hidden" r:id="rId3"/>
    <sheet name="oplage" sheetId="4" state="hidden" r:id="rId4"/>
    <sheet name="drukkers NIET GEBRUIKEN " sheetId="6" state="hidden" r:id="rId5"/>
  </sheets>
  <definedNames>
    <definedName name="_xlnm.Print_Area" localSheetId="4">'drukkers NIET GEBRUIKEN '!$A$1:$K$95</definedName>
    <definedName name="_xlnm.Print_Area" localSheetId="0">'Inschrijfsom 1, bij SC'!$A$1:$M$37</definedName>
    <definedName name="_xlnm.Print_Area" localSheetId="1">'Inschrijfsom 2, bij niet SC'!$A$1:$M$37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7" l="1"/>
  <c r="K35" i="8" l="1"/>
  <c r="K22" i="8"/>
  <c r="I22" i="8"/>
  <c r="D15" i="8"/>
  <c r="D13" i="8"/>
  <c r="D11" i="8"/>
  <c r="I31" i="8" s="1"/>
  <c r="K31" i="8" s="1"/>
  <c r="D8" i="8"/>
  <c r="D7" i="8"/>
  <c r="D25" i="8" s="1"/>
  <c r="I25" i="8" s="1"/>
  <c r="K25" i="8" s="1"/>
  <c r="E20" i="8" l="1"/>
  <c r="I30" i="8"/>
  <c r="I32" i="8"/>
  <c r="K32" i="8" s="1"/>
  <c r="D9" i="8"/>
  <c r="D20" i="8"/>
  <c r="D21" i="8" l="1"/>
  <c r="I21" i="8" s="1"/>
  <c r="K21" i="8" s="1"/>
  <c r="D24" i="8"/>
  <c r="I24" i="8" s="1"/>
  <c r="K24" i="8" s="1"/>
  <c r="D23" i="8"/>
  <c r="I23" i="8" s="1"/>
  <c r="K23" i="8" s="1"/>
  <c r="I20" i="8"/>
  <c r="I33" i="8"/>
  <c r="K30" i="8"/>
  <c r="K33" i="8" s="1"/>
  <c r="I35" i="8" l="1"/>
  <c r="I26" i="8"/>
  <c r="K20" i="8"/>
  <c r="K26" i="8" s="1"/>
  <c r="K35" i="7" l="1"/>
  <c r="I22" i="7"/>
  <c r="K22" i="7" s="1"/>
  <c r="D15" i="7"/>
  <c r="D13" i="7"/>
  <c r="D11" i="7"/>
  <c r="I32" i="7" s="1"/>
  <c r="K32" i="7" s="1"/>
  <c r="D8" i="7"/>
  <c r="D7" i="7"/>
  <c r="D9" i="7" l="1"/>
  <c r="D20" i="7"/>
  <c r="D25" i="7"/>
  <c r="I25" i="7" s="1"/>
  <c r="K25" i="7" s="1"/>
  <c r="E21" i="7"/>
  <c r="I31" i="7"/>
  <c r="K31" i="7" s="1"/>
  <c r="I30" i="7"/>
  <c r="D21" i="7" l="1"/>
  <c r="D24" i="7"/>
  <c r="I24" i="7" s="1"/>
  <c r="K24" i="7" s="1"/>
  <c r="D23" i="7"/>
  <c r="I23" i="7" s="1"/>
  <c r="K23" i="7" s="1"/>
  <c r="I21" i="7"/>
  <c r="K21" i="7" s="1"/>
  <c r="I20" i="7"/>
  <c r="K30" i="7"/>
  <c r="K33" i="7" s="1"/>
  <c r="I33" i="7"/>
  <c r="I35" i="7" l="1"/>
  <c r="I26" i="7"/>
  <c r="K20" i="7"/>
  <c r="K26" i="7" s="1"/>
  <c r="E53" i="3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C51" i="3" l="1"/>
  <c r="F41" i="3"/>
  <c r="F42" i="3"/>
  <c r="E46" i="3"/>
  <c r="F40" i="3"/>
  <c r="F39" i="3"/>
  <c r="F45" i="3"/>
  <c r="C46" i="3"/>
  <c r="F43" i="3"/>
  <c r="I88" i="6"/>
  <c r="E51" i="3" l="1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F51" i="3" l="1"/>
  <c r="F58" i="3" s="1"/>
  <c r="E58" i="3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D78" i="6" l="1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I78" i="6" l="1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27" i="3"/>
  <c r="F27" i="3" l="1"/>
  <c r="F28" i="3"/>
  <c r="F32" i="3"/>
  <c r="E34" i="3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I64" i="6" l="1"/>
  <c r="I93" i="6" s="1"/>
  <c r="I94" i="6" s="1"/>
</calcChain>
</file>

<file path=xl/sharedStrings.xml><?xml version="1.0" encoding="utf-8"?>
<sst xmlns="http://schemas.openxmlformats.org/spreadsheetml/2006/main" count="542" uniqueCount="165">
  <si>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</si>
  <si>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</si>
  <si>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</si>
  <si>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</si>
  <si>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</si>
  <si>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</si>
  <si>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</si>
  <si>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</si>
  <si>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</si>
  <si>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</si>
  <si>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</si>
  <si>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</si>
  <si>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</si>
  <si>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</si>
  <si>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</si>
  <si>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</si>
  <si>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</si>
  <si>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</si>
  <si>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</si>
  <si>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</si>
  <si>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</si>
  <si>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</si>
  <si>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</si>
  <si>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</si>
  <si>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</si>
  <si>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</si>
  <si>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</si>
  <si>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</si>
  <si>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</si>
  <si>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</si>
  <si>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</si>
  <si>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</si>
  <si>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</si>
  <si>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</si>
  <si>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</si>
  <si>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</si>
  <si>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</si>
  <si>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</si>
  <si>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</si>
  <si>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</si>
  <si>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</si>
  <si>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</si>
  <si>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</si>
  <si>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</si>
  <si>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</si>
  <si>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</si>
  <si>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</si>
  <si>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</si>
  <si>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</si>
  <si>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</si>
  <si>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</si>
  <si>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</si>
  <si>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</si>
  <si>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</si>
  <si>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</si>
  <si>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</si>
  <si>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</si>
  <si>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</si>
  <si>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</si>
  <si>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</si>
  <si>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</si>
  <si>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</si>
  <si>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</si>
  <si>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</si>
  <si>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</si>
  <si>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</si>
  <si>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</si>
  <si>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</si>
  <si>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</si>
  <si>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</si>
  <si>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</si>
  <si>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</si>
  <si>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</si>
  <si>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</si>
  <si>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</si>
  <si>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</si>
  <si>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</si>
  <si>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</si>
  <si>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</si>
  <si>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</si>
  <si>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</si>
  <si>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</si>
  <si>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</si>
  <si>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</si>
  <si>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</si>
  <si>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</si>
  <si>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</si>
  <si>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</si>
  <si>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</si>
  <si>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</si>
  <si>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</si>
  <si>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</si>
  <si>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</si>
  <si>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</si>
  <si>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</si>
  <si>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</si>
  <si>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</si>
  <si>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</si>
  <si>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</si>
  <si>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</si>
  <si>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</si>
  <si>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</si>
  <si>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</si>
  <si>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</si>
  <si>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</si>
  <si>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</si>
  <si>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</si>
  <si>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</si>
  <si>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</si>
  <si>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</si>
  <si>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</si>
  <si>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</si>
  <si>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</si>
  <si>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</si>
  <si>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</si>
  <si>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</si>
  <si>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</si>
  <si>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</si>
  <si>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</si>
  <si>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</si>
  <si>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</si>
  <si>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</si>
  <si>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</si>
  <si>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</si>
  <si>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</si>
  <si>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</si>
  <si>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</si>
  <si>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</si>
  <si>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</si>
  <si>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</si>
  <si>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</si>
  <si>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</si>
  <si>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</si>
  <si>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</si>
  <si>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</si>
  <si>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</si>
  <si>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</si>
  <si>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</si>
  <si>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</si>
  <si>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</si>
  <si>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</si>
  <si>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</si>
  <si>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</si>
  <si>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</si>
  <si>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</si>
  <si>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</si>
  <si>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</si>
  <si>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</si>
  <si>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</si>
  <si>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</si>
  <si>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</si>
  <si>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</si>
  <si>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</si>
  <si>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</si>
  <si>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</si>
  <si>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</si>
  <si>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</si>
  <si>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1. Postaal verwerken            kosten</t>
  </si>
  <si>
    <t>Transportkosten exemplaren wekelijks één adres Hilversum</t>
  </si>
  <si>
    <t>Toeslag sealen bij selfcover</t>
  </si>
  <si>
    <t>Toeslag sealen bij niet-selfcover en/of bijlage(s)</t>
  </si>
  <si>
    <t>52000 exemplaren in 1 transport per week</t>
  </si>
  <si>
    <t>1400 exemplaren in 1 transport per week</t>
  </si>
  <si>
    <t>Perceel 5, Inschrijfsom 2 bij niet selfcover</t>
  </si>
  <si>
    <t>Perceel 5, Inschrijfsom 1 bij selfcover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</si>
</sst>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8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5" fillId="3" borderId="1" xfId="0" applyFont="1" applyFill="1" applyBorder="1" applyAlignment="1" applyProtection="1">
      <alignment vertical="center"/>
      <protection locked="0"/>
    </xf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44" fontId="37" fillId="7" borderId="43" xfId="2" applyFont="1" applyFill="1" applyBorder="1" applyProtection="1">
      <protection locked="0"/>
    </xf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3" fontId="0" fillId="0" borderId="70" xfId="0" applyNumberFormat="1" applyFill="1" applyBorder="1"/>
    <xf numFmtId="0" fontId="31" fillId="2" borderId="0" xfId="0" applyFont="1" applyFill="1"/>
    <xf numFmtId="0" fontId="31" fillId="0" borderId="0" xfId="0" applyFont="1"/>
    <xf numFmtId="0" fontId="30" fillId="2" borderId="0" xfId="0" applyFont="1" applyFill="1"/>
    <xf numFmtId="0" fontId="32" fillId="12" borderId="34" xfId="0" applyFont="1" applyFill="1" applyBorder="1" applyAlignment="1">
      <alignment horizontal="left" vertical="center"/>
    </xf>
    <xf numFmtId="0" fontId="32" fillId="12" borderId="36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/>
    </xf>
    <xf numFmtId="0" fontId="36" fillId="2" borderId="0" xfId="0" applyFont="1" applyFill="1" applyAlignment="1">
      <alignment vertical="center"/>
    </xf>
    <xf numFmtId="0" fontId="37" fillId="2" borderId="0" xfId="0" applyFont="1" applyFill="1"/>
    <xf numFmtId="0" fontId="37" fillId="2" borderId="0" xfId="0" applyFont="1" applyFill="1" applyAlignment="1">
      <alignment horizontal="right"/>
    </xf>
    <xf numFmtId="3" fontId="37" fillId="2" borderId="0" xfId="0" applyNumberFormat="1" applyFont="1" applyFill="1" applyAlignment="1">
      <alignment horizontal="right"/>
    </xf>
    <xf numFmtId="0" fontId="30" fillId="2" borderId="4" xfId="0" applyFont="1" applyFill="1" applyBorder="1" applyAlignment="1">
      <alignment horizontal="left" wrapText="1"/>
    </xf>
    <xf numFmtId="0" fontId="30" fillId="2" borderId="6" xfId="0" applyFont="1" applyFill="1" applyBorder="1" applyAlignment="1">
      <alignment horizontal="left" wrapText="1"/>
    </xf>
    <xf numFmtId="3" fontId="30" fillId="2" borderId="1" xfId="0" applyNumberFormat="1" applyFont="1" applyFill="1" applyBorder="1" applyAlignment="1">
      <alignment horizontal="right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6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right"/>
    </xf>
    <xf numFmtId="0" fontId="30" fillId="2" borderId="0" xfId="0" applyFont="1" applyFill="1" applyAlignment="1">
      <alignment horizontal="left" wrapText="1"/>
    </xf>
    <xf numFmtId="3" fontId="38" fillId="6" borderId="8" xfId="0" applyNumberFormat="1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0" fontId="39" fillId="6" borderId="92" xfId="0" applyFont="1" applyFill="1" applyBorder="1" applyAlignment="1">
      <alignment horizontal="center"/>
    </xf>
    <xf numFmtId="3" fontId="38" fillId="6" borderId="0" xfId="0" applyNumberFormat="1" applyFont="1" applyFill="1"/>
    <xf numFmtId="0" fontId="38" fillId="6" borderId="13" xfId="0" applyFont="1" applyFill="1" applyBorder="1" applyAlignment="1">
      <alignment horizontal="center"/>
    </xf>
    <xf numFmtId="0" fontId="38" fillId="6" borderId="63" xfId="0" applyFont="1" applyFill="1" applyBorder="1" applyAlignment="1">
      <alignment horizontal="center"/>
    </xf>
    <xf numFmtId="3" fontId="37" fillId="2" borderId="16" xfId="0" applyNumberFormat="1" applyFont="1" applyFill="1" applyBorder="1" applyAlignment="1">
      <alignment horizontal="left"/>
    </xf>
    <xf numFmtId="0" fontId="40" fillId="2" borderId="0" xfId="0" applyFont="1" applyFill="1"/>
    <xf numFmtId="3" fontId="37" fillId="2" borderId="16" xfId="0" applyNumberFormat="1" applyFont="1" applyFill="1" applyBorder="1"/>
    <xf numFmtId="3" fontId="37" fillId="2" borderId="22" xfId="0" applyNumberFormat="1" applyFont="1" applyFill="1" applyBorder="1"/>
    <xf numFmtId="0" fontId="31" fillId="2" borderId="0" xfId="0" applyFont="1" applyFill="1" applyAlignment="1">
      <alignment textRotation="90"/>
    </xf>
    <xf numFmtId="0" fontId="41" fillId="2" borderId="0" xfId="0" applyFont="1" applyFill="1"/>
    <xf numFmtId="9" fontId="38" fillId="2" borderId="8" xfId="0" applyNumberFormat="1" applyFont="1" applyFill="1" applyBorder="1" applyAlignment="1">
      <alignment horizontal="center"/>
    </xf>
    <xf numFmtId="9" fontId="38" fillId="2" borderId="0" xfId="0" applyNumberFormat="1" applyFont="1" applyFill="1" applyAlignment="1">
      <alignment horizontal="center"/>
    </xf>
    <xf numFmtId="0" fontId="37" fillId="2" borderId="0" xfId="0" applyFont="1" applyFill="1" applyAlignment="1">
      <alignment horizontal="left" vertical="top" wrapText="1"/>
    </xf>
    <xf numFmtId="0" fontId="42" fillId="2" borderId="0" xfId="0" applyFont="1" applyFill="1" applyAlignment="1">
      <alignment vertical="top"/>
    </xf>
    <xf numFmtId="0" fontId="37" fillId="2" borderId="67" xfId="0" applyFont="1" applyFill="1" applyBorder="1"/>
    <xf numFmtId="0" fontId="37" fillId="6" borderId="26" xfId="0" applyFont="1" applyFill="1" applyBorder="1" applyAlignment="1">
      <alignment horizontal="left"/>
    </xf>
    <xf numFmtId="0" fontId="38" fillId="6" borderId="3" xfId="0" applyFont="1" applyFill="1" applyBorder="1"/>
    <xf numFmtId="0" fontId="38" fillId="6" borderId="67" xfId="0" applyFont="1" applyFill="1" applyBorder="1" applyAlignment="1">
      <alignment horizontal="center"/>
    </xf>
    <xf numFmtId="0" fontId="37" fillId="6" borderId="50" xfId="0" applyFont="1" applyFill="1" applyBorder="1" applyAlignment="1">
      <alignment horizontal="left"/>
    </xf>
    <xf numFmtId="0" fontId="38" fillId="6" borderId="12" xfId="0" applyFont="1" applyFill="1" applyBorder="1"/>
    <xf numFmtId="0" fontId="38" fillId="6" borderId="67" xfId="0" applyFont="1" applyFill="1" applyBorder="1"/>
    <xf numFmtId="0" fontId="37" fillId="2" borderId="30" xfId="0" applyFont="1" applyFill="1" applyBorder="1"/>
    <xf numFmtId="0" fontId="37" fillId="2" borderId="27" xfId="0" applyFont="1" applyFill="1" applyBorder="1" applyAlignment="1">
      <alignment horizontal="left"/>
    </xf>
    <xf numFmtId="0" fontId="37" fillId="2" borderId="28" xfId="0" applyFont="1" applyFill="1" applyBorder="1"/>
    <xf numFmtId="0" fontId="31" fillId="2" borderId="67" xfId="0" applyFont="1" applyFill="1" applyBorder="1"/>
    <xf numFmtId="0" fontId="37" fillId="9" borderId="34" xfId="0" applyFont="1" applyFill="1" applyBorder="1"/>
    <xf numFmtId="0" fontId="37" fillId="9" borderId="35" xfId="0" applyFont="1" applyFill="1" applyBorder="1"/>
    <xf numFmtId="165" fontId="30" fillId="9" borderId="36" xfId="0" applyNumberFormat="1" applyFont="1" applyFill="1" applyBorder="1"/>
    <xf numFmtId="165" fontId="30" fillId="9" borderId="69" xfId="0" applyNumberFormat="1" applyFont="1" applyFill="1" applyBorder="1"/>
    <xf numFmtId="44" fontId="31" fillId="0" borderId="0" xfId="0" applyNumberFormat="1" applyFont="1"/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12" xfId="0" applyFont="1" applyFill="1" applyBorder="1" applyAlignment="1">
      <alignment horizontal="center" vertical="center" textRotation="90" wrapText="1"/>
    </xf>
    <xf numFmtId="0" fontId="30" fillId="5" borderId="21" xfId="0" applyFont="1" applyFill="1" applyBorder="1" applyAlignment="1">
      <alignment horizontal="center" vertical="center" textRotation="90" wrapText="1"/>
    </xf>
    <xf numFmtId="0" fontId="38" fillId="6" borderId="7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 textRotation="90"/>
    </xf>
    <xf numFmtId="0" fontId="30" fillId="8" borderId="12" xfId="0" applyFont="1" applyFill="1" applyBorder="1" applyAlignment="1">
      <alignment horizontal="center" vertical="center" textRotation="90"/>
    </xf>
    <xf numFmtId="0" fontId="30" fillId="8" borderId="21" xfId="0" applyFont="1" applyFill="1" applyBorder="1" applyAlignment="1">
      <alignment horizontal="center" vertical="center" textRotation="90"/>
    </xf>
    <xf numFmtId="0" fontId="38" fillId="6" borderId="26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CF94-69E3-4BB1-867B-19216DEDC10F}">
  <sheetPr>
    <pageSetUpPr fitToPage="1"/>
  </sheetPr>
  <dimension ref="A1:M38"/>
  <sheetViews>
    <sheetView showGridLines="0" tabSelected="1" zoomScale="90" zoomScaleNormal="90" workbookViewId="0">
      <selection activeCell="F10" sqref="F10"/>
    </sheetView>
  </sheetViews>
  <sheetFormatPr defaultColWidth="9.1796875" defaultRowHeight="16.5" x14ac:dyDescent="0.45"/>
  <cols>
    <col min="1" max="1" width="3" style="316" customWidth="1"/>
    <col min="2" max="2" width="8" style="316" customWidth="1"/>
    <col min="3" max="3" width="65.54296875" style="316" customWidth="1"/>
    <col min="4" max="4" width="38" style="316" customWidth="1"/>
    <col min="5" max="5" width="14.1796875" style="316" customWidth="1"/>
    <col min="6" max="6" width="12.453125" style="316" customWidth="1"/>
    <col min="7" max="7" width="14" style="316" customWidth="1"/>
    <col min="8" max="8" width="2.54296875" style="316" customWidth="1"/>
    <col min="9" max="9" width="23.1796875" style="316" bestFit="1" customWidth="1"/>
    <col min="10" max="10" width="1.81640625" style="316" customWidth="1"/>
    <col min="11" max="11" width="23.1796875" style="316" hidden="1" customWidth="1"/>
    <col min="12" max="12" width="1.81640625" style="316" hidden="1" customWidth="1"/>
    <col min="13" max="13" width="1.81640625" style="316" customWidth="1"/>
    <col min="14" max="16384" width="9.1796875" style="316"/>
  </cols>
  <sheetData>
    <row r="1" spans="1:13" ht="17" thickBot="1" x14ac:dyDescent="0.5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3" ht="27" thickBot="1" x14ac:dyDescent="0.5">
      <c r="A2" s="317"/>
      <c r="B2" s="315"/>
      <c r="C2" s="318" t="s">
        <v>164</v>
      </c>
      <c r="D2" s="319" t="s">
        <v>1</v>
      </c>
      <c r="E2" s="320"/>
      <c r="F2" s="320"/>
      <c r="G2" s="321"/>
      <c r="H2" s="315"/>
      <c r="I2" s="322"/>
      <c r="J2" s="315"/>
      <c r="K2" s="322"/>
      <c r="L2" s="315"/>
      <c r="M2" s="315"/>
    </row>
    <row r="3" spans="1:13" ht="27" thickBot="1" x14ac:dyDescent="0.5">
      <c r="A3" s="317"/>
      <c r="B3" s="317"/>
      <c r="C3" s="317"/>
      <c r="D3" s="317"/>
      <c r="E3" s="320"/>
      <c r="F3" s="317"/>
      <c r="G3" s="317"/>
      <c r="H3" s="315"/>
      <c r="I3" s="317"/>
      <c r="J3" s="315"/>
      <c r="K3" s="317"/>
      <c r="L3" s="315"/>
      <c r="M3" s="315"/>
    </row>
    <row r="4" spans="1:13" ht="27.5" thickTop="1" thickBot="1" x14ac:dyDescent="0.5">
      <c r="A4" s="317"/>
      <c r="B4" s="315"/>
      <c r="C4" s="322" t="s">
        <v>2</v>
      </c>
      <c r="D4" s="300"/>
      <c r="E4" s="320"/>
      <c r="F4" s="320"/>
      <c r="G4" s="321"/>
      <c r="H4" s="315"/>
      <c r="I4" s="317"/>
      <c r="J4" s="315"/>
      <c r="K4" s="317"/>
      <c r="L4" s="315"/>
      <c r="M4" s="315"/>
    </row>
    <row r="5" spans="1:13" ht="27" thickTop="1" x14ac:dyDescent="0.45">
      <c r="A5" s="317"/>
      <c r="B5" s="322"/>
      <c r="C5" s="320"/>
      <c r="D5" s="320"/>
      <c r="E5" s="320"/>
      <c r="F5" s="320"/>
      <c r="G5" s="321"/>
      <c r="H5" s="315"/>
      <c r="I5" s="317"/>
      <c r="J5" s="315"/>
      <c r="K5" s="317"/>
      <c r="L5" s="315"/>
      <c r="M5" s="315"/>
    </row>
    <row r="6" spans="1:13" ht="17" thickBot="1" x14ac:dyDescent="0.5">
      <c r="A6" s="317"/>
      <c r="B6" s="323" t="s">
        <v>3</v>
      </c>
      <c r="C6" s="324" t="s">
        <v>62</v>
      </c>
      <c r="D6" s="317"/>
      <c r="E6" s="317"/>
      <c r="F6" s="325"/>
      <c r="G6" s="326"/>
      <c r="H6" s="315"/>
      <c r="I6" s="317"/>
      <c r="J6" s="315"/>
      <c r="K6" s="317"/>
      <c r="L6" s="315"/>
      <c r="M6" s="315"/>
    </row>
    <row r="7" spans="1:13" ht="17.5" thickTop="1" thickBot="1" x14ac:dyDescent="0.5">
      <c r="A7" s="317"/>
      <c r="B7" s="323" t="s">
        <v>3</v>
      </c>
      <c r="C7" s="329" t="s">
        <v>4</v>
      </c>
      <c r="D7" s="371">
        <f>VLOOKUP($C$6,lijstjes!$B$27:$F$34,2,FALSE)</f>
        <v>52000</v>
      </c>
      <c r="E7" s="327"/>
      <c r="F7" s="325"/>
      <c r="G7" s="326"/>
      <c r="H7" s="315"/>
      <c r="I7" s="317"/>
      <c r="J7" s="315"/>
      <c r="K7" s="317"/>
      <c r="L7" s="315"/>
      <c r="M7" s="315"/>
    </row>
    <row r="8" spans="1:13" ht="17.5" hidden="1" thickTop="1" thickBot="1" x14ac:dyDescent="0.5">
      <c r="A8" s="317"/>
      <c r="B8" s="323" t="s">
        <v>3</v>
      </c>
      <c r="C8" s="328" t="s">
        <v>144</v>
      </c>
      <c r="D8" s="370">
        <f>VLOOKUP($C$6,lijstjes!$B$27:$F$34,4,FALSE)</f>
        <v>52</v>
      </c>
      <c r="E8" s="327"/>
      <c r="F8" s="325"/>
      <c r="G8" s="325"/>
      <c r="H8" s="315"/>
      <c r="I8" s="325"/>
      <c r="J8" s="315"/>
      <c r="K8" s="325"/>
      <c r="L8" s="315"/>
      <c r="M8" s="315"/>
    </row>
    <row r="9" spans="1:13" ht="17.5" hidden="1" thickTop="1" thickBot="1" x14ac:dyDescent="0.5">
      <c r="A9" s="317"/>
      <c r="B9" s="315"/>
      <c r="C9" s="329" t="s">
        <v>5</v>
      </c>
      <c r="D9" s="371">
        <f>D7+D8</f>
        <v>52052</v>
      </c>
      <c r="E9" s="331"/>
      <c r="F9" s="315"/>
      <c r="G9" s="325"/>
      <c r="H9" s="315"/>
      <c r="I9" s="325"/>
      <c r="J9" s="315"/>
      <c r="K9" s="325"/>
      <c r="L9" s="315"/>
      <c r="M9" s="315"/>
    </row>
    <row r="10" spans="1:13" ht="17.5" thickTop="1" thickBot="1" x14ac:dyDescent="0.5">
      <c r="A10" s="317"/>
      <c r="B10" s="315"/>
      <c r="C10" s="323"/>
      <c r="D10" s="372"/>
      <c r="E10" s="332"/>
      <c r="F10" s="317"/>
      <c r="G10" s="326"/>
      <c r="H10" s="315"/>
      <c r="I10" s="317"/>
      <c r="J10" s="315"/>
      <c r="K10" s="317"/>
      <c r="L10" s="315"/>
      <c r="M10" s="315"/>
    </row>
    <row r="11" spans="1:13" ht="17.5" thickTop="1" thickBot="1" x14ac:dyDescent="0.5">
      <c r="A11" s="325"/>
      <c r="B11" s="315"/>
      <c r="C11" s="329" t="s">
        <v>149</v>
      </c>
      <c r="D11" s="371">
        <f>VLOOKUP($C$6,lijstjes!$B$17:$C$23,2,FALSE)</f>
        <v>44</v>
      </c>
      <c r="E11" s="331"/>
      <c r="F11" s="325"/>
      <c r="G11" s="325"/>
      <c r="H11" s="315"/>
      <c r="I11" s="325"/>
      <c r="J11" s="315"/>
      <c r="K11" s="325"/>
      <c r="L11" s="315"/>
      <c r="M11" s="315"/>
    </row>
    <row r="12" spans="1:13" ht="17" thickTop="1" x14ac:dyDescent="0.45">
      <c r="A12" s="317"/>
      <c r="B12" s="315"/>
      <c r="C12" s="323"/>
      <c r="D12" s="332"/>
      <c r="E12" s="332"/>
      <c r="F12" s="317"/>
      <c r="G12" s="326"/>
      <c r="H12" s="315"/>
      <c r="I12" s="317"/>
      <c r="J12" s="315"/>
      <c r="K12" s="317"/>
      <c r="L12" s="315"/>
      <c r="M12" s="315"/>
    </row>
    <row r="13" spans="1:13" ht="17.5" hidden="1" thickTop="1" thickBot="1" x14ac:dyDescent="0.5">
      <c r="A13" s="325"/>
      <c r="B13" s="315"/>
      <c r="C13" s="333" t="s">
        <v>6</v>
      </c>
      <c r="D13" s="330">
        <f>ROUND(VLOOKUP(C6,oplage!$A$3:$F$13,6,FALSE),-2)</f>
        <v>0</v>
      </c>
      <c r="E13" s="331"/>
      <c r="F13" s="325"/>
      <c r="G13" s="325"/>
      <c r="H13" s="315"/>
      <c r="I13" s="325"/>
      <c r="J13" s="315"/>
      <c r="K13" s="325"/>
      <c r="L13" s="315"/>
      <c r="M13" s="315"/>
    </row>
    <row r="14" spans="1:13" ht="17.5" hidden="1" thickTop="1" thickBot="1" x14ac:dyDescent="0.5">
      <c r="A14" s="325"/>
      <c r="B14" s="334"/>
      <c r="C14" s="329" t="s">
        <v>46</v>
      </c>
      <c r="D14" s="330">
        <v>1</v>
      </c>
      <c r="E14" s="331"/>
      <c r="F14" s="325"/>
      <c r="G14" s="325"/>
      <c r="H14" s="315"/>
      <c r="I14" s="325"/>
      <c r="J14" s="315"/>
      <c r="K14" s="325"/>
      <c r="L14" s="315"/>
      <c r="M14" s="315"/>
    </row>
    <row r="15" spans="1:13" ht="32" hidden="1" thickTop="1" thickBot="1" x14ac:dyDescent="0.5">
      <c r="A15" s="325"/>
      <c r="B15" s="315"/>
      <c r="C15" s="333" t="s">
        <v>151</v>
      </c>
      <c r="D15" s="330">
        <f>ROUND(VLOOKUP($C$6,lijstjes!$B$39:$F$46,3,FALSE),-2)</f>
        <v>0</v>
      </c>
      <c r="E15" s="331"/>
      <c r="F15" s="325"/>
      <c r="G15" s="325"/>
      <c r="H15" s="315"/>
      <c r="I15" s="325"/>
      <c r="J15" s="315"/>
      <c r="K15" s="325"/>
      <c r="L15" s="315"/>
      <c r="M15" s="315"/>
    </row>
    <row r="16" spans="1:13" hidden="1" x14ac:dyDescent="0.45">
      <c r="A16" s="325"/>
      <c r="B16" s="334"/>
      <c r="C16" s="335"/>
      <c r="D16" s="331"/>
      <c r="E16" s="331"/>
      <c r="F16" s="325"/>
      <c r="G16" s="325"/>
      <c r="H16" s="315"/>
      <c r="I16" s="325"/>
      <c r="J16" s="315"/>
      <c r="K16" s="325"/>
      <c r="L16" s="315"/>
      <c r="M16" s="315"/>
    </row>
    <row r="17" spans="1:13" ht="5.25" customHeight="1" thickBot="1" x14ac:dyDescent="0.5">
      <c r="A17" s="325"/>
      <c r="B17" s="315"/>
      <c r="C17" s="325"/>
      <c r="D17" s="315"/>
      <c r="E17" s="315"/>
      <c r="F17" s="315"/>
      <c r="G17" s="315"/>
      <c r="H17" s="315"/>
      <c r="I17" s="315"/>
      <c r="J17" s="315"/>
      <c r="K17" s="315"/>
      <c r="L17" s="315"/>
      <c r="M17" s="315"/>
    </row>
    <row r="18" spans="1:13" ht="17" thickTop="1" x14ac:dyDescent="0.45">
      <c r="A18" s="325"/>
      <c r="B18" s="375" t="s">
        <v>157</v>
      </c>
      <c r="C18" s="336"/>
      <c r="D18" s="378" t="s">
        <v>155</v>
      </c>
      <c r="E18" s="378" t="s">
        <v>50</v>
      </c>
      <c r="F18" s="315"/>
      <c r="G18" s="381" t="s">
        <v>34</v>
      </c>
      <c r="H18" s="315"/>
      <c r="I18" s="337" t="s">
        <v>7</v>
      </c>
      <c r="J18" s="315"/>
      <c r="K18" s="338" t="s">
        <v>81</v>
      </c>
      <c r="L18" s="315"/>
      <c r="M18" s="315"/>
    </row>
    <row r="19" spans="1:13" x14ac:dyDescent="0.45">
      <c r="A19" s="325"/>
      <c r="B19" s="376"/>
      <c r="C19" s="339"/>
      <c r="D19" s="379"/>
      <c r="E19" s="380"/>
      <c r="F19" s="315"/>
      <c r="G19" s="382"/>
      <c r="H19" s="315"/>
      <c r="I19" s="340"/>
      <c r="J19" s="315"/>
      <c r="K19" s="341"/>
      <c r="L19" s="315"/>
      <c r="M19" s="315"/>
    </row>
    <row r="20" spans="1:13" x14ac:dyDescent="0.45">
      <c r="A20" s="325"/>
      <c r="B20" s="376"/>
      <c r="C20" s="342" t="s">
        <v>8</v>
      </c>
      <c r="D20" s="368">
        <f>D7</f>
        <v>52000</v>
      </c>
      <c r="E20" s="368">
        <f>D11</f>
        <v>44</v>
      </c>
      <c r="F20" s="343">
        <v>1</v>
      </c>
      <c r="G20" s="301">
        <v>0</v>
      </c>
      <c r="H20" s="315"/>
      <c r="I20" s="302">
        <f>G20/1000*(D20*E20)</f>
        <v>0</v>
      </c>
      <c r="J20" s="315"/>
      <c r="K20" s="303">
        <f t="shared" ref="K20:K25" si="0">I20*$D$14</f>
        <v>0</v>
      </c>
      <c r="L20" s="315"/>
      <c r="M20" s="315"/>
    </row>
    <row r="21" spans="1:13" x14ac:dyDescent="0.45">
      <c r="A21" s="325"/>
      <c r="B21" s="376"/>
      <c r="C21" s="344" t="s">
        <v>159</v>
      </c>
      <c r="D21" s="368">
        <f>D20</f>
        <v>52000</v>
      </c>
      <c r="E21" s="368">
        <f>E20</f>
        <v>44</v>
      </c>
      <c r="F21" s="343"/>
      <c r="G21" s="301">
        <v>0</v>
      </c>
      <c r="H21" s="315"/>
      <c r="I21" s="302">
        <f t="shared" ref="I21:I25" si="1">G21/1000*D21*E21</f>
        <v>0</v>
      </c>
      <c r="J21" s="315"/>
      <c r="K21" s="303">
        <f t="shared" si="0"/>
        <v>0</v>
      </c>
      <c r="L21" s="315"/>
      <c r="M21" s="315"/>
    </row>
    <row r="22" spans="1:13" x14ac:dyDescent="0.45">
      <c r="A22" s="325"/>
      <c r="B22" s="376"/>
      <c r="C22" s="344" t="s">
        <v>9</v>
      </c>
      <c r="D22" s="368">
        <v>0</v>
      </c>
      <c r="E22" s="368">
        <v>0</v>
      </c>
      <c r="F22" s="343"/>
      <c r="G22" s="301">
        <v>0</v>
      </c>
      <c r="H22" s="315"/>
      <c r="I22" s="302">
        <f t="shared" si="1"/>
        <v>0</v>
      </c>
      <c r="J22" s="315"/>
      <c r="K22" s="303">
        <f t="shared" si="0"/>
        <v>0</v>
      </c>
      <c r="L22" s="315"/>
      <c r="M22" s="315"/>
    </row>
    <row r="23" spans="1:13" x14ac:dyDescent="0.45">
      <c r="A23" s="325"/>
      <c r="B23" s="376"/>
      <c r="C23" s="344" t="s">
        <v>10</v>
      </c>
      <c r="D23" s="368">
        <f>D20</f>
        <v>52000</v>
      </c>
      <c r="E23" s="368">
        <v>4</v>
      </c>
      <c r="F23" s="343"/>
      <c r="G23" s="301">
        <v>0</v>
      </c>
      <c r="H23" s="315"/>
      <c r="I23" s="302">
        <f t="shared" si="1"/>
        <v>0</v>
      </c>
      <c r="J23" s="315"/>
      <c r="K23" s="303">
        <f t="shared" si="0"/>
        <v>0</v>
      </c>
      <c r="L23" s="315"/>
      <c r="M23" s="315"/>
    </row>
    <row r="24" spans="1:13" x14ac:dyDescent="0.45">
      <c r="A24" s="325"/>
      <c r="B24" s="376"/>
      <c r="C24" s="344" t="s">
        <v>11</v>
      </c>
      <c r="D24" s="368">
        <f>D20</f>
        <v>52000</v>
      </c>
      <c r="E24" s="368">
        <v>1</v>
      </c>
      <c r="F24" s="343"/>
      <c r="G24" s="301">
        <v>0</v>
      </c>
      <c r="H24" s="315"/>
      <c r="I24" s="302">
        <f t="shared" si="1"/>
        <v>0</v>
      </c>
      <c r="J24" s="315"/>
      <c r="K24" s="303">
        <f t="shared" si="0"/>
        <v>0</v>
      </c>
      <c r="L24" s="315"/>
      <c r="M24" s="315"/>
    </row>
    <row r="25" spans="1:13" ht="17" thickBot="1" x14ac:dyDescent="0.5">
      <c r="A25" s="325"/>
      <c r="B25" s="377"/>
      <c r="C25" s="345" t="s">
        <v>12</v>
      </c>
      <c r="D25" s="369">
        <f>D7</f>
        <v>52000</v>
      </c>
      <c r="E25" s="369">
        <v>1</v>
      </c>
      <c r="F25" s="343"/>
      <c r="G25" s="304">
        <v>0</v>
      </c>
      <c r="H25" s="315"/>
      <c r="I25" s="305">
        <f t="shared" si="1"/>
        <v>0</v>
      </c>
      <c r="J25" s="315"/>
      <c r="K25" s="306">
        <f t="shared" si="0"/>
        <v>0</v>
      </c>
      <c r="L25" s="315"/>
      <c r="M25" s="315"/>
    </row>
    <row r="26" spans="1:13" x14ac:dyDescent="0.45">
      <c r="A26" s="325"/>
      <c r="B26" s="346"/>
      <c r="C26" s="347" t="s">
        <v>13</v>
      </c>
      <c r="D26" s="348"/>
      <c r="E26" s="349"/>
      <c r="F26" s="315"/>
      <c r="G26" s="307"/>
      <c r="H26" s="315"/>
      <c r="I26" s="308">
        <f>SUM(I20:I25)</f>
        <v>0</v>
      </c>
      <c r="J26" s="315"/>
      <c r="K26" s="308">
        <f>SUM(K20:K25)</f>
        <v>0</v>
      </c>
      <c r="L26" s="315"/>
      <c r="M26" s="315"/>
    </row>
    <row r="27" spans="1:13" ht="17" thickBot="1" x14ac:dyDescent="0.5">
      <c r="A27" s="325"/>
      <c r="B27" s="325"/>
      <c r="C27" s="325"/>
      <c r="D27" s="350"/>
      <c r="E27" s="350"/>
      <c r="F27" s="325"/>
      <c r="G27" s="351"/>
      <c r="H27" s="315"/>
      <c r="I27" s="325"/>
      <c r="J27" s="315"/>
      <c r="K27" s="352"/>
      <c r="L27" s="315"/>
      <c r="M27" s="315"/>
    </row>
    <row r="28" spans="1:13" x14ac:dyDescent="0.45">
      <c r="A28" s="325"/>
      <c r="B28" s="383" t="s">
        <v>154</v>
      </c>
      <c r="C28" s="353"/>
      <c r="D28" s="386" t="s">
        <v>156</v>
      </c>
      <c r="E28" s="387"/>
      <c r="F28" s="325"/>
      <c r="G28" s="381" t="s">
        <v>124</v>
      </c>
      <c r="H28" s="315"/>
      <c r="I28" s="354" t="s">
        <v>7</v>
      </c>
      <c r="J28" s="315"/>
      <c r="K28" s="355" t="s">
        <v>45</v>
      </c>
      <c r="L28" s="315"/>
      <c r="M28" s="315"/>
    </row>
    <row r="29" spans="1:13" ht="17" thickBot="1" x14ac:dyDescent="0.5">
      <c r="A29" s="325"/>
      <c r="B29" s="384"/>
      <c r="C29" s="356"/>
      <c r="D29" s="388"/>
      <c r="E29" s="389"/>
      <c r="F29" s="325"/>
      <c r="G29" s="382"/>
      <c r="H29" s="315"/>
      <c r="I29" s="357"/>
      <c r="J29" s="315"/>
      <c r="K29" s="358"/>
      <c r="L29" s="315"/>
      <c r="M29" s="315"/>
    </row>
    <row r="30" spans="1:13" x14ac:dyDescent="0.45">
      <c r="A30" s="325"/>
      <c r="B30" s="384"/>
      <c r="C30" s="359" t="s">
        <v>150</v>
      </c>
      <c r="D30" s="390" t="s">
        <v>161</v>
      </c>
      <c r="E30" s="391"/>
      <c r="F30" s="315"/>
      <c r="G30" s="311">
        <v>0</v>
      </c>
      <c r="H30" s="315"/>
      <c r="I30" s="302">
        <f>G30*$D$11</f>
        <v>0</v>
      </c>
      <c r="J30" s="315"/>
      <c r="K30" s="303">
        <f>I30*$D$14</f>
        <v>0</v>
      </c>
      <c r="L30" s="315"/>
      <c r="M30" s="315"/>
    </row>
    <row r="31" spans="1:13" x14ac:dyDescent="0.45">
      <c r="A31" s="325"/>
      <c r="B31" s="384"/>
      <c r="C31" s="360" t="s">
        <v>158</v>
      </c>
      <c r="D31" s="392" t="s">
        <v>162</v>
      </c>
      <c r="E31" s="393"/>
      <c r="F31" s="315"/>
      <c r="G31" s="311">
        <v>0</v>
      </c>
      <c r="H31" s="315"/>
      <c r="I31" s="302">
        <f>G31*$D$11</f>
        <v>0</v>
      </c>
      <c r="J31" s="315"/>
      <c r="K31" s="303">
        <f>I31*$D$14</f>
        <v>0</v>
      </c>
      <c r="L31" s="315"/>
      <c r="M31" s="315"/>
    </row>
    <row r="32" spans="1:13" ht="17" thickBot="1" x14ac:dyDescent="0.5">
      <c r="A32" s="325"/>
      <c r="B32" s="385"/>
      <c r="C32" s="361" t="s">
        <v>152</v>
      </c>
      <c r="D32" s="373" t="s">
        <v>153</v>
      </c>
      <c r="E32" s="374"/>
      <c r="F32" s="315"/>
      <c r="G32" s="312">
        <v>0</v>
      </c>
      <c r="H32" s="315"/>
      <c r="I32" s="309">
        <f>G32*$D$11</f>
        <v>0</v>
      </c>
      <c r="J32" s="315"/>
      <c r="K32" s="310">
        <f>I32*$D$14</f>
        <v>0</v>
      </c>
      <c r="L32" s="315"/>
      <c r="M32" s="315"/>
    </row>
    <row r="33" spans="1:13" x14ac:dyDescent="0.45">
      <c r="A33" s="325"/>
      <c r="B33" s="325"/>
      <c r="C33" s="347" t="s">
        <v>13</v>
      </c>
      <c r="D33" s="349"/>
      <c r="E33" s="349"/>
      <c r="F33" s="315"/>
      <c r="G33" s="313"/>
      <c r="H33" s="315"/>
      <c r="I33" s="308">
        <f>SUM(I28:I32)</f>
        <v>0</v>
      </c>
      <c r="J33" s="315"/>
      <c r="K33" s="308">
        <f>SUM(K28:K32)</f>
        <v>0</v>
      </c>
      <c r="L33" s="315"/>
      <c r="M33" s="315"/>
    </row>
    <row r="34" spans="1:13" ht="9" customHeight="1" thickBot="1" x14ac:dyDescent="0.5">
      <c r="A34" s="325"/>
      <c r="B34" s="325"/>
      <c r="C34" s="325"/>
      <c r="D34" s="325"/>
      <c r="E34" s="325"/>
      <c r="F34" s="325"/>
      <c r="G34" s="325"/>
      <c r="H34" s="315"/>
      <c r="I34" s="315"/>
      <c r="J34" s="315"/>
      <c r="K34" s="362"/>
      <c r="L34" s="315"/>
      <c r="M34" s="315"/>
    </row>
    <row r="35" spans="1:13" ht="17" thickBot="1" x14ac:dyDescent="0.5">
      <c r="A35" s="325"/>
      <c r="B35" s="334"/>
      <c r="C35" s="363"/>
      <c r="D35" s="364"/>
      <c r="E35" s="364"/>
      <c r="F35" s="364"/>
      <c r="G35" s="364"/>
      <c r="H35" s="364"/>
      <c r="I35" s="365">
        <f>SUM(I20:I25,I30:I32)</f>
        <v>0</v>
      </c>
      <c r="J35" s="315"/>
      <c r="K35" s="366" t="e">
        <f>SUM(K20:K25,#REF!,K31:K32)</f>
        <v>#REF!</v>
      </c>
      <c r="L35" s="315"/>
      <c r="M35" s="315"/>
    </row>
    <row r="36" spans="1:13" ht="9" customHeight="1" x14ac:dyDescent="0.45">
      <c r="A36" s="325"/>
      <c r="B36" s="334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15"/>
    </row>
    <row r="37" spans="1:13" ht="9" customHeight="1" x14ac:dyDescent="0.45">
      <c r="A37" s="325"/>
      <c r="B37" s="325"/>
      <c r="C37" s="325"/>
      <c r="D37" s="325"/>
      <c r="E37" s="325"/>
      <c r="F37" s="325"/>
      <c r="G37" s="325"/>
      <c r="H37" s="315"/>
      <c r="I37" s="315"/>
      <c r="J37" s="315"/>
      <c r="K37" s="315"/>
      <c r="L37" s="315"/>
      <c r="M37" s="325"/>
    </row>
    <row r="38" spans="1:13" x14ac:dyDescent="0.45">
      <c r="K38" s="367"/>
    </row>
  </sheetData>
  <sheetProtection algorithmName="SHA-512" hashValue="gO28yAWAXJe270eKLhSLwsSRwo3Bejvi1lS7LYq8MYzxkmFsByV41bhEZBNXSjqV8do2vk08M0WmUJLiaZqhiA==" saltValue="MObSWLImq2KUA8heABnU/Q==" spinCount="100000" sheet="1" objects="1" scenarios="1"/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8887-3B78-4740-A22C-27CD0C70F136}">
  <sheetPr>
    <pageSetUpPr fitToPage="1"/>
  </sheetPr>
  <dimension ref="A1:M38"/>
  <sheetViews>
    <sheetView showGridLines="0" zoomScale="90" zoomScaleNormal="90" workbookViewId="0">
      <selection activeCell="E21" sqref="E21"/>
    </sheetView>
  </sheetViews>
  <sheetFormatPr defaultColWidth="9.1796875" defaultRowHeight="16.5" x14ac:dyDescent="0.45"/>
  <cols>
    <col min="1" max="1" width="3" style="316" customWidth="1"/>
    <col min="2" max="2" width="8" style="316" customWidth="1"/>
    <col min="3" max="3" width="69.54296875" style="316" customWidth="1"/>
    <col min="4" max="4" width="38" style="316" customWidth="1"/>
    <col min="5" max="5" width="14.1796875" style="316" customWidth="1"/>
    <col min="6" max="6" width="12.453125" style="316" customWidth="1"/>
    <col min="7" max="7" width="14" style="316" customWidth="1"/>
    <col min="8" max="8" width="2.54296875" style="316" customWidth="1"/>
    <col min="9" max="9" width="23.1796875" style="316" bestFit="1" customWidth="1"/>
    <col min="10" max="10" width="1.81640625" style="316" customWidth="1"/>
    <col min="11" max="11" width="23.1796875" style="316" hidden="1" customWidth="1"/>
    <col min="12" max="12" width="1.81640625" style="316" hidden="1" customWidth="1"/>
    <col min="13" max="13" width="1.81640625" style="316" customWidth="1"/>
    <col min="14" max="16384" width="9.1796875" style="316"/>
  </cols>
  <sheetData>
    <row r="1" spans="1:13" ht="17" thickBot="1" x14ac:dyDescent="0.5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3" ht="27" thickBot="1" x14ac:dyDescent="0.5">
      <c r="A2" s="317"/>
      <c r="B2" s="315"/>
      <c r="C2" s="318" t="s">
        <v>163</v>
      </c>
      <c r="D2" s="319" t="s">
        <v>1</v>
      </c>
      <c r="E2" s="320"/>
      <c r="F2" s="320"/>
      <c r="G2" s="321"/>
      <c r="H2" s="315"/>
      <c r="I2" s="322"/>
      <c r="J2" s="315"/>
      <c r="K2" s="322"/>
      <c r="L2" s="315"/>
      <c r="M2" s="315"/>
    </row>
    <row r="3" spans="1:13" ht="27" thickBot="1" x14ac:dyDescent="0.5">
      <c r="A3" s="317"/>
      <c r="B3" s="317"/>
      <c r="C3" s="317"/>
      <c r="D3" s="317"/>
      <c r="E3" s="320"/>
      <c r="F3" s="317"/>
      <c r="G3" s="317"/>
      <c r="H3" s="315"/>
      <c r="I3" s="317"/>
      <c r="J3" s="315"/>
      <c r="K3" s="317"/>
      <c r="L3" s="315"/>
      <c r="M3" s="315"/>
    </row>
    <row r="4" spans="1:13" ht="27.5" thickTop="1" thickBot="1" x14ac:dyDescent="0.5">
      <c r="A4" s="317"/>
      <c r="B4" s="315"/>
      <c r="C4" s="322" t="s">
        <v>2</v>
      </c>
      <c r="D4" s="300"/>
      <c r="E4" s="320"/>
      <c r="F4" s="320"/>
      <c r="G4" s="321"/>
      <c r="H4" s="315"/>
      <c r="I4" s="317"/>
      <c r="J4" s="315"/>
      <c r="K4" s="317"/>
      <c r="L4" s="315"/>
      <c r="M4" s="315"/>
    </row>
    <row r="5" spans="1:13" ht="27" thickTop="1" x14ac:dyDescent="0.45">
      <c r="A5" s="317"/>
      <c r="B5" s="322"/>
      <c r="C5" s="320"/>
      <c r="D5" s="320"/>
      <c r="E5" s="320"/>
      <c r="F5" s="320"/>
      <c r="G5" s="321"/>
      <c r="H5" s="315"/>
      <c r="I5" s="317"/>
      <c r="J5" s="315"/>
      <c r="K5" s="317"/>
      <c r="L5" s="315"/>
      <c r="M5" s="315"/>
    </row>
    <row r="6" spans="1:13" ht="17" thickBot="1" x14ac:dyDescent="0.5">
      <c r="A6" s="317"/>
      <c r="B6" s="323" t="s">
        <v>3</v>
      </c>
      <c r="C6" s="324" t="s">
        <v>62</v>
      </c>
      <c r="D6" s="317"/>
      <c r="E6" s="317"/>
      <c r="F6" s="325"/>
      <c r="G6" s="326"/>
      <c r="H6" s="315"/>
      <c r="I6" s="317"/>
      <c r="J6" s="315"/>
      <c r="K6" s="317"/>
      <c r="L6" s="315"/>
      <c r="M6" s="315"/>
    </row>
    <row r="7" spans="1:13" ht="17.5" thickTop="1" thickBot="1" x14ac:dyDescent="0.5">
      <c r="A7" s="317"/>
      <c r="B7" s="323" t="s">
        <v>3</v>
      </c>
      <c r="C7" s="329" t="s">
        <v>4</v>
      </c>
      <c r="D7" s="371">
        <f>VLOOKUP($C$6,lijstjes!$B$27:$F$34,2,FALSE)</f>
        <v>52000</v>
      </c>
      <c r="E7" s="327"/>
      <c r="F7" s="325"/>
      <c r="G7" s="326"/>
      <c r="H7" s="315"/>
      <c r="I7" s="317"/>
      <c r="J7" s="315"/>
      <c r="K7" s="317"/>
      <c r="L7" s="315"/>
      <c r="M7" s="315"/>
    </row>
    <row r="8" spans="1:13" ht="17.5" hidden="1" thickTop="1" thickBot="1" x14ac:dyDescent="0.5">
      <c r="A8" s="317"/>
      <c r="B8" s="323" t="s">
        <v>3</v>
      </c>
      <c r="C8" s="328" t="s">
        <v>144</v>
      </c>
      <c r="D8" s="370">
        <f>VLOOKUP($C$6,lijstjes!$B$27:$F$34,4,FALSE)</f>
        <v>52</v>
      </c>
      <c r="E8" s="327"/>
      <c r="F8" s="325"/>
      <c r="G8" s="325"/>
      <c r="H8" s="315"/>
      <c r="I8" s="325"/>
      <c r="J8" s="315"/>
      <c r="K8" s="325"/>
      <c r="L8" s="315"/>
      <c r="M8" s="315"/>
    </row>
    <row r="9" spans="1:13" ht="17.5" hidden="1" thickTop="1" thickBot="1" x14ac:dyDescent="0.5">
      <c r="A9" s="317"/>
      <c r="B9" s="315"/>
      <c r="C9" s="329" t="s">
        <v>5</v>
      </c>
      <c r="D9" s="371">
        <f>D7+D8</f>
        <v>52052</v>
      </c>
      <c r="E9" s="331"/>
      <c r="F9" s="315"/>
      <c r="G9" s="325"/>
      <c r="H9" s="315"/>
      <c r="I9" s="325"/>
      <c r="J9" s="315"/>
      <c r="K9" s="325"/>
      <c r="L9" s="315"/>
      <c r="M9" s="315"/>
    </row>
    <row r="10" spans="1:13" ht="17.5" thickTop="1" thickBot="1" x14ac:dyDescent="0.5">
      <c r="A10" s="317"/>
      <c r="B10" s="315"/>
      <c r="C10" s="323"/>
      <c r="D10" s="372"/>
      <c r="E10" s="332"/>
      <c r="F10" s="317"/>
      <c r="G10" s="326"/>
      <c r="H10" s="315"/>
      <c r="I10" s="317"/>
      <c r="J10" s="315"/>
      <c r="K10" s="317"/>
      <c r="L10" s="315"/>
      <c r="M10" s="315"/>
    </row>
    <row r="11" spans="1:13" ht="17.5" thickTop="1" thickBot="1" x14ac:dyDescent="0.5">
      <c r="A11" s="325"/>
      <c r="B11" s="315"/>
      <c r="C11" s="329" t="s">
        <v>149</v>
      </c>
      <c r="D11" s="371">
        <f>VLOOKUP($C$6,lijstjes!$B$17:$C$23,2,FALSE)</f>
        <v>44</v>
      </c>
      <c r="E11" s="331"/>
      <c r="F11" s="325"/>
      <c r="G11" s="325"/>
      <c r="H11" s="315"/>
      <c r="I11" s="325"/>
      <c r="J11" s="315"/>
      <c r="K11" s="325"/>
      <c r="L11" s="315"/>
      <c r="M11" s="315"/>
    </row>
    <row r="12" spans="1:13" ht="17" thickTop="1" x14ac:dyDescent="0.45">
      <c r="A12" s="317"/>
      <c r="B12" s="315"/>
      <c r="C12" s="323"/>
      <c r="D12" s="332"/>
      <c r="E12" s="332"/>
      <c r="F12" s="317"/>
      <c r="G12" s="326"/>
      <c r="H12" s="315"/>
      <c r="I12" s="317"/>
      <c r="J12" s="315"/>
      <c r="K12" s="317"/>
      <c r="L12" s="315"/>
      <c r="M12" s="315"/>
    </row>
    <row r="13" spans="1:13" ht="17.5" hidden="1" thickTop="1" thickBot="1" x14ac:dyDescent="0.5">
      <c r="A13" s="325"/>
      <c r="B13" s="315"/>
      <c r="C13" s="333" t="s">
        <v>6</v>
      </c>
      <c r="D13" s="330">
        <f>ROUND(VLOOKUP(C6,oplage!$A$3:$F$13,6,FALSE),-2)</f>
        <v>0</v>
      </c>
      <c r="E13" s="331"/>
      <c r="F13" s="325"/>
      <c r="G13" s="325"/>
      <c r="H13" s="315"/>
      <c r="I13" s="325"/>
      <c r="J13" s="315"/>
      <c r="K13" s="325"/>
      <c r="L13" s="315"/>
      <c r="M13" s="315"/>
    </row>
    <row r="14" spans="1:13" ht="17.5" hidden="1" thickTop="1" thickBot="1" x14ac:dyDescent="0.5">
      <c r="A14" s="325"/>
      <c r="B14" s="334"/>
      <c r="C14" s="329" t="s">
        <v>46</v>
      </c>
      <c r="D14" s="330">
        <v>1</v>
      </c>
      <c r="E14" s="331"/>
      <c r="F14" s="325"/>
      <c r="G14" s="325"/>
      <c r="H14" s="315"/>
      <c r="I14" s="325"/>
      <c r="J14" s="315"/>
      <c r="K14" s="325"/>
      <c r="L14" s="315"/>
      <c r="M14" s="315"/>
    </row>
    <row r="15" spans="1:13" ht="32" hidden="1" thickTop="1" thickBot="1" x14ac:dyDescent="0.5">
      <c r="A15" s="325"/>
      <c r="B15" s="315"/>
      <c r="C15" s="333" t="s">
        <v>151</v>
      </c>
      <c r="D15" s="330">
        <f>ROUND(VLOOKUP($C$6,lijstjes!$B$39:$F$46,3,FALSE),-2)</f>
        <v>0</v>
      </c>
      <c r="E15" s="331"/>
      <c r="F15" s="325"/>
      <c r="G15" s="325"/>
      <c r="H15" s="315"/>
      <c r="I15" s="325"/>
      <c r="J15" s="315"/>
      <c r="K15" s="325"/>
      <c r="L15" s="315"/>
      <c r="M15" s="315"/>
    </row>
    <row r="16" spans="1:13" hidden="1" x14ac:dyDescent="0.45">
      <c r="A16" s="325"/>
      <c r="B16" s="334"/>
      <c r="C16" s="335"/>
      <c r="D16" s="331"/>
      <c r="E16" s="331"/>
      <c r="F16" s="325"/>
      <c r="G16" s="325"/>
      <c r="H16" s="315"/>
      <c r="I16" s="325"/>
      <c r="J16" s="315"/>
      <c r="K16" s="325"/>
      <c r="L16" s="315"/>
      <c r="M16" s="315"/>
    </row>
    <row r="17" spans="1:13" ht="5.25" customHeight="1" thickBot="1" x14ac:dyDescent="0.5">
      <c r="A17" s="325"/>
      <c r="B17" s="315"/>
      <c r="C17" s="325"/>
      <c r="D17" s="315"/>
      <c r="E17" s="315"/>
      <c r="F17" s="315"/>
      <c r="G17" s="315"/>
      <c r="H17" s="315"/>
      <c r="I17" s="315"/>
      <c r="J17" s="315"/>
      <c r="K17" s="315"/>
      <c r="L17" s="315"/>
      <c r="M17" s="315"/>
    </row>
    <row r="18" spans="1:13" ht="17" thickTop="1" x14ac:dyDescent="0.45">
      <c r="A18" s="325"/>
      <c r="B18" s="375" t="s">
        <v>157</v>
      </c>
      <c r="C18" s="336"/>
      <c r="D18" s="378" t="s">
        <v>155</v>
      </c>
      <c r="E18" s="378" t="s">
        <v>50</v>
      </c>
      <c r="F18" s="315"/>
      <c r="G18" s="381" t="s">
        <v>34</v>
      </c>
      <c r="H18" s="315"/>
      <c r="I18" s="337" t="s">
        <v>7</v>
      </c>
      <c r="J18" s="315"/>
      <c r="K18" s="338" t="s">
        <v>81</v>
      </c>
      <c r="L18" s="315"/>
      <c r="M18" s="315"/>
    </row>
    <row r="19" spans="1:13" x14ac:dyDescent="0.45">
      <c r="A19" s="325"/>
      <c r="B19" s="376"/>
      <c r="C19" s="339"/>
      <c r="D19" s="379"/>
      <c r="E19" s="380"/>
      <c r="F19" s="315"/>
      <c r="G19" s="382"/>
      <c r="H19" s="315"/>
      <c r="I19" s="340"/>
      <c r="J19" s="315"/>
      <c r="K19" s="341"/>
      <c r="L19" s="315"/>
      <c r="M19" s="315"/>
    </row>
    <row r="20" spans="1:13" x14ac:dyDescent="0.45">
      <c r="A20" s="325"/>
      <c r="B20" s="376"/>
      <c r="C20" s="342" t="s">
        <v>8</v>
      </c>
      <c r="D20" s="368">
        <f>D7</f>
        <v>52000</v>
      </c>
      <c r="E20" s="368">
        <f>D11</f>
        <v>44</v>
      </c>
      <c r="F20" s="343">
        <v>1</v>
      </c>
      <c r="G20" s="301">
        <v>0</v>
      </c>
      <c r="H20" s="315"/>
      <c r="I20" s="302">
        <f>G20/1000*(D20*E20)</f>
        <v>0</v>
      </c>
      <c r="J20" s="315"/>
      <c r="K20" s="303">
        <f t="shared" ref="K20:K25" si="0">I20*$D$14</f>
        <v>0</v>
      </c>
      <c r="L20" s="315"/>
      <c r="M20" s="315"/>
    </row>
    <row r="21" spans="1:13" x14ac:dyDescent="0.45">
      <c r="A21" s="325"/>
      <c r="B21" s="376"/>
      <c r="C21" s="344" t="s">
        <v>160</v>
      </c>
      <c r="D21" s="368">
        <f>D20</f>
        <v>52000</v>
      </c>
      <c r="E21" s="368">
        <v>6</v>
      </c>
      <c r="F21" s="343"/>
      <c r="G21" s="301">
        <v>0</v>
      </c>
      <c r="H21" s="315"/>
      <c r="I21" s="302">
        <f t="shared" ref="I21:I25" si="1">G21/1000*D21*E21</f>
        <v>0</v>
      </c>
      <c r="J21" s="315"/>
      <c r="K21" s="303">
        <f t="shared" si="0"/>
        <v>0</v>
      </c>
      <c r="L21" s="315"/>
      <c r="M21" s="315"/>
    </row>
    <row r="22" spans="1:13" x14ac:dyDescent="0.45">
      <c r="A22" s="325"/>
      <c r="B22" s="376"/>
      <c r="C22" s="344" t="s">
        <v>9</v>
      </c>
      <c r="D22" s="368">
        <v>0</v>
      </c>
      <c r="E22" s="368">
        <v>0</v>
      </c>
      <c r="F22" s="343"/>
      <c r="G22" s="301">
        <v>0</v>
      </c>
      <c r="H22" s="315"/>
      <c r="I22" s="302">
        <f t="shared" si="1"/>
        <v>0</v>
      </c>
      <c r="J22" s="315"/>
      <c r="K22" s="303">
        <f t="shared" si="0"/>
        <v>0</v>
      </c>
      <c r="L22" s="315"/>
      <c r="M22" s="315"/>
    </row>
    <row r="23" spans="1:13" x14ac:dyDescent="0.45">
      <c r="A23" s="325"/>
      <c r="B23" s="376"/>
      <c r="C23" s="344" t="s">
        <v>10</v>
      </c>
      <c r="D23" s="368">
        <f>D20</f>
        <v>52000</v>
      </c>
      <c r="E23" s="368">
        <v>4</v>
      </c>
      <c r="F23" s="343"/>
      <c r="G23" s="301">
        <v>0</v>
      </c>
      <c r="H23" s="315"/>
      <c r="I23" s="302">
        <f t="shared" si="1"/>
        <v>0</v>
      </c>
      <c r="J23" s="315"/>
      <c r="K23" s="303">
        <f t="shared" si="0"/>
        <v>0</v>
      </c>
      <c r="L23" s="315"/>
      <c r="M23" s="315"/>
    </row>
    <row r="24" spans="1:13" x14ac:dyDescent="0.45">
      <c r="A24" s="325"/>
      <c r="B24" s="376"/>
      <c r="C24" s="344" t="s">
        <v>11</v>
      </c>
      <c r="D24" s="368">
        <f>D20</f>
        <v>52000</v>
      </c>
      <c r="E24" s="368">
        <v>1</v>
      </c>
      <c r="F24" s="343"/>
      <c r="G24" s="301">
        <v>0</v>
      </c>
      <c r="H24" s="315"/>
      <c r="I24" s="302">
        <f t="shared" si="1"/>
        <v>0</v>
      </c>
      <c r="J24" s="315"/>
      <c r="K24" s="303">
        <f t="shared" si="0"/>
        <v>0</v>
      </c>
      <c r="L24" s="315"/>
      <c r="M24" s="315"/>
    </row>
    <row r="25" spans="1:13" ht="17" thickBot="1" x14ac:dyDescent="0.5">
      <c r="A25" s="325"/>
      <c r="B25" s="377"/>
      <c r="C25" s="345" t="s">
        <v>12</v>
      </c>
      <c r="D25" s="369">
        <f>D7</f>
        <v>52000</v>
      </c>
      <c r="E25" s="369">
        <v>1</v>
      </c>
      <c r="F25" s="343"/>
      <c r="G25" s="304">
        <v>0</v>
      </c>
      <c r="H25" s="315"/>
      <c r="I25" s="305">
        <f t="shared" si="1"/>
        <v>0</v>
      </c>
      <c r="J25" s="315"/>
      <c r="K25" s="306">
        <f t="shared" si="0"/>
        <v>0</v>
      </c>
      <c r="L25" s="315"/>
      <c r="M25" s="315"/>
    </row>
    <row r="26" spans="1:13" x14ac:dyDescent="0.45">
      <c r="A26" s="325"/>
      <c r="B26" s="346"/>
      <c r="C26" s="347" t="s">
        <v>13</v>
      </c>
      <c r="D26" s="348"/>
      <c r="E26" s="349"/>
      <c r="F26" s="315"/>
      <c r="G26" s="307"/>
      <c r="H26" s="315"/>
      <c r="I26" s="308">
        <f>SUM(I20:I25)</f>
        <v>0</v>
      </c>
      <c r="J26" s="315"/>
      <c r="K26" s="308">
        <f>SUM(K20:K25)</f>
        <v>0</v>
      </c>
      <c r="L26" s="315"/>
      <c r="M26" s="315"/>
    </row>
    <row r="27" spans="1:13" ht="17" thickBot="1" x14ac:dyDescent="0.5">
      <c r="A27" s="325"/>
      <c r="B27" s="325"/>
      <c r="C27" s="325"/>
      <c r="D27" s="350"/>
      <c r="E27" s="350"/>
      <c r="F27" s="325"/>
      <c r="G27" s="351"/>
      <c r="H27" s="315"/>
      <c r="I27" s="325"/>
      <c r="J27" s="315"/>
      <c r="K27" s="352"/>
      <c r="L27" s="315"/>
      <c r="M27" s="315"/>
    </row>
    <row r="28" spans="1:13" x14ac:dyDescent="0.45">
      <c r="A28" s="325"/>
      <c r="B28" s="383" t="s">
        <v>154</v>
      </c>
      <c r="C28" s="353"/>
      <c r="D28" s="386" t="s">
        <v>156</v>
      </c>
      <c r="E28" s="387"/>
      <c r="F28" s="325"/>
      <c r="G28" s="381" t="s">
        <v>124</v>
      </c>
      <c r="H28" s="315"/>
      <c r="I28" s="354" t="s">
        <v>7</v>
      </c>
      <c r="J28" s="315"/>
      <c r="K28" s="355" t="s">
        <v>45</v>
      </c>
      <c r="L28" s="315"/>
      <c r="M28" s="315"/>
    </row>
    <row r="29" spans="1:13" ht="17" thickBot="1" x14ac:dyDescent="0.5">
      <c r="A29" s="325"/>
      <c r="B29" s="384"/>
      <c r="C29" s="356"/>
      <c r="D29" s="388"/>
      <c r="E29" s="389"/>
      <c r="F29" s="325"/>
      <c r="G29" s="382"/>
      <c r="H29" s="315"/>
      <c r="I29" s="357"/>
      <c r="J29" s="315"/>
      <c r="K29" s="358"/>
      <c r="L29" s="315"/>
      <c r="M29" s="315"/>
    </row>
    <row r="30" spans="1:13" x14ac:dyDescent="0.45">
      <c r="A30" s="325"/>
      <c r="B30" s="384"/>
      <c r="C30" s="359" t="s">
        <v>150</v>
      </c>
      <c r="D30" s="390" t="s">
        <v>161</v>
      </c>
      <c r="E30" s="391"/>
      <c r="F30" s="315"/>
      <c r="G30" s="311">
        <v>0</v>
      </c>
      <c r="H30" s="315"/>
      <c r="I30" s="302">
        <f>G30*$D$11</f>
        <v>0</v>
      </c>
      <c r="J30" s="315"/>
      <c r="K30" s="303">
        <f>I30*$D$14</f>
        <v>0</v>
      </c>
      <c r="L30" s="315"/>
      <c r="M30" s="315"/>
    </row>
    <row r="31" spans="1:13" x14ac:dyDescent="0.45">
      <c r="A31" s="325"/>
      <c r="B31" s="384"/>
      <c r="C31" s="360" t="s">
        <v>158</v>
      </c>
      <c r="D31" s="392" t="s">
        <v>162</v>
      </c>
      <c r="E31" s="393"/>
      <c r="F31" s="315"/>
      <c r="G31" s="311">
        <v>0</v>
      </c>
      <c r="H31" s="315"/>
      <c r="I31" s="302">
        <f>G31*$D$11</f>
        <v>0</v>
      </c>
      <c r="J31" s="315"/>
      <c r="K31" s="303">
        <f>I31*$D$14</f>
        <v>0</v>
      </c>
      <c r="L31" s="315"/>
      <c r="M31" s="315"/>
    </row>
    <row r="32" spans="1:13" ht="17" thickBot="1" x14ac:dyDescent="0.5">
      <c r="A32" s="325"/>
      <c r="B32" s="385"/>
      <c r="C32" s="361" t="s">
        <v>152</v>
      </c>
      <c r="D32" s="373" t="s">
        <v>153</v>
      </c>
      <c r="E32" s="374"/>
      <c r="F32" s="315"/>
      <c r="G32" s="312">
        <v>0</v>
      </c>
      <c r="H32" s="315"/>
      <c r="I32" s="309">
        <f>G32*$D$11</f>
        <v>0</v>
      </c>
      <c r="J32" s="315"/>
      <c r="K32" s="310">
        <f>I32*$D$14</f>
        <v>0</v>
      </c>
      <c r="L32" s="315"/>
      <c r="M32" s="315"/>
    </row>
    <row r="33" spans="1:13" x14ac:dyDescent="0.45">
      <c r="A33" s="325"/>
      <c r="B33" s="325"/>
      <c r="C33" s="347" t="s">
        <v>13</v>
      </c>
      <c r="D33" s="349"/>
      <c r="E33" s="349"/>
      <c r="F33" s="315"/>
      <c r="G33" s="313"/>
      <c r="H33" s="315"/>
      <c r="I33" s="308">
        <f>SUM(I28:I32)</f>
        <v>0</v>
      </c>
      <c r="J33" s="315"/>
      <c r="K33" s="308">
        <f>SUM(K28:K32)</f>
        <v>0</v>
      </c>
      <c r="L33" s="315"/>
      <c r="M33" s="315"/>
    </row>
    <row r="34" spans="1:13" ht="9" customHeight="1" thickBot="1" x14ac:dyDescent="0.5">
      <c r="A34" s="325"/>
      <c r="B34" s="325"/>
      <c r="C34" s="325"/>
      <c r="D34" s="325"/>
      <c r="E34" s="325"/>
      <c r="F34" s="325"/>
      <c r="G34" s="325"/>
      <c r="H34" s="315"/>
      <c r="I34" s="315"/>
      <c r="J34" s="315"/>
      <c r="K34" s="362"/>
      <c r="L34" s="315"/>
      <c r="M34" s="315"/>
    </row>
    <row r="35" spans="1:13" ht="17" thickBot="1" x14ac:dyDescent="0.5">
      <c r="A35" s="325"/>
      <c r="B35" s="334"/>
      <c r="C35" s="363"/>
      <c r="D35" s="364"/>
      <c r="E35" s="364"/>
      <c r="F35" s="364"/>
      <c r="G35" s="364"/>
      <c r="H35" s="364"/>
      <c r="I35" s="365">
        <f>SUM(I20:I25,I30:I32)</f>
        <v>0</v>
      </c>
      <c r="J35" s="315"/>
      <c r="K35" s="366" t="e">
        <f>SUM(K20:K25,#REF!,K31:K32)</f>
        <v>#REF!</v>
      </c>
      <c r="L35" s="315"/>
      <c r="M35" s="315"/>
    </row>
    <row r="36" spans="1:13" ht="9" customHeight="1" x14ac:dyDescent="0.45">
      <c r="A36" s="325"/>
      <c r="B36" s="334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15"/>
    </row>
    <row r="37" spans="1:13" ht="9" customHeight="1" x14ac:dyDescent="0.45">
      <c r="A37" s="325"/>
      <c r="B37" s="325"/>
      <c r="C37" s="325"/>
      <c r="D37" s="325"/>
      <c r="E37" s="325"/>
      <c r="F37" s="325"/>
      <c r="G37" s="325"/>
      <c r="H37" s="315"/>
      <c r="I37" s="315"/>
      <c r="J37" s="315"/>
      <c r="K37" s="315"/>
      <c r="L37" s="315"/>
      <c r="M37" s="325"/>
    </row>
    <row r="38" spans="1:13" x14ac:dyDescent="0.45">
      <c r="K38" s="367"/>
    </row>
  </sheetData>
  <sheetProtection algorithmName="SHA-512" hashValue="RqiQdf7+59Zs32IYt6E8IHedvBHOf8YRTd9JO0ALpXlYKLQsjKv9wKtWCnYPW9rZteeat2zlZ6MCei9F5D5XjA==" saltValue="Dy9NzB79LedZDQN/y2MrRA==" spinCount="100000" sheet="1" objects="1" scenarios="1"/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10" zoomScale="80" zoomScaleNormal="80" workbookViewId="0">
      <selection activeCell="C20" sqref="C20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1" t="s">
        <v>79</v>
      </c>
      <c r="J1" s="402"/>
      <c r="K1" s="402"/>
      <c r="L1" s="402"/>
      <c r="M1" s="402"/>
      <c r="N1" s="402"/>
      <c r="O1" s="403"/>
      <c r="Q1" s="401" t="s">
        <v>86</v>
      </c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3"/>
      <c r="AE1" s="399" t="s">
        <v>103</v>
      </c>
      <c r="AF1" s="400"/>
      <c r="AG1" s="400"/>
      <c r="AH1" s="400"/>
      <c r="AI1" s="400"/>
      <c r="AJ1" s="400"/>
    </row>
    <row r="2" spans="1:37" ht="42" customHeight="1" thickBot="1" x14ac:dyDescent="0.4">
      <c r="A2" s="407" t="s">
        <v>21</v>
      </c>
      <c r="B2" s="408"/>
      <c r="C2" s="409"/>
      <c r="E2" s="410" t="s">
        <v>78</v>
      </c>
      <c r="F2" s="411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 x14ac:dyDescent="0.35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 x14ac:dyDescent="0.4">
      <c r="A7" s="407" t="s">
        <v>22</v>
      </c>
      <c r="B7" s="408"/>
      <c r="C7" s="409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72</v>
      </c>
      <c r="F10" s="57" t="s">
        <v>65</v>
      </c>
    </row>
    <row r="11" spans="1:37" ht="15" thickBot="1" x14ac:dyDescent="0.4">
      <c r="E11" s="61" t="s">
        <v>73</v>
      </c>
      <c r="F11" s="68" t="s">
        <v>83</v>
      </c>
    </row>
    <row r="12" spans="1:37" ht="26.25" customHeight="1" thickBot="1" x14ac:dyDescent="0.4">
      <c r="A12" s="407" t="s">
        <v>23</v>
      </c>
      <c r="B12" s="408"/>
      <c r="C12" s="409"/>
    </row>
    <row r="13" spans="1:37" ht="25.5" customHeight="1" thickBot="1" x14ac:dyDescent="0.4">
      <c r="A13" s="38">
        <v>1</v>
      </c>
      <c r="B13" s="34" t="s">
        <v>24</v>
      </c>
      <c r="C13" s="35">
        <v>2</v>
      </c>
      <c r="I13" s="401" t="s">
        <v>80</v>
      </c>
      <c r="J13" s="402"/>
      <c r="K13" s="402"/>
      <c r="L13" s="402"/>
      <c r="M13" s="402"/>
      <c r="N13" s="402"/>
      <c r="O13" s="403"/>
      <c r="Q13" s="397" t="s">
        <v>101</v>
      </c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E13" s="394" t="s">
        <v>125</v>
      </c>
      <c r="AF13" s="395"/>
      <c r="AG13" s="395"/>
      <c r="AH13" s="395"/>
      <c r="AI13" s="395"/>
      <c r="AJ13" s="395"/>
      <c r="AK13" s="396"/>
    </row>
    <row r="14" spans="1:37" ht="54" customHeight="1" thickBot="1" x14ac:dyDescent="0.4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 x14ac:dyDescent="0.4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04" t="s">
        <v>50</v>
      </c>
      <c r="B16" s="405"/>
      <c r="C16" s="406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65</v>
      </c>
      <c r="C23" s="68">
        <v>47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 x14ac:dyDescent="0.4">
      <c r="AE24" s="394" t="s">
        <v>126</v>
      </c>
      <c r="AF24" s="395"/>
      <c r="AG24" s="395"/>
      <c r="AH24" s="395"/>
      <c r="AI24" s="395"/>
      <c r="AJ24" s="395"/>
      <c r="AK24" s="396"/>
    </row>
    <row r="25" spans="1:37" ht="54" customHeight="1" thickBot="1" x14ac:dyDescent="0.4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89</v>
      </c>
      <c r="F35" s="64">
        <f>ROUND(F34,-3)</f>
        <v>747000</v>
      </c>
      <c r="AE35" s="394" t="s">
        <v>104</v>
      </c>
      <c r="AF35" s="395"/>
      <c r="AG35" s="395"/>
      <c r="AH35" s="395"/>
      <c r="AI35" s="396"/>
    </row>
    <row r="36" spans="1:35" ht="18" customHeight="1" thickBot="1" x14ac:dyDescent="0.4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9" x14ac:dyDescent="0.35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47</v>
      </c>
      <c r="AH43" s="37">
        <f t="shared" si="11"/>
        <v>47</v>
      </c>
      <c r="AI43" s="37"/>
    </row>
    <row r="44" spans="1:35" x14ac:dyDescent="0.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89</v>
      </c>
      <c r="F47" s="64">
        <f>ROUND(F46,-3)</f>
        <v>170000</v>
      </c>
    </row>
    <row r="49" spans="1:6" x14ac:dyDescent="0.35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I1:O1"/>
    <mergeCell ref="A16:C16"/>
    <mergeCell ref="I13:O13"/>
    <mergeCell ref="A12:C12"/>
    <mergeCell ref="E2:F2"/>
    <mergeCell ref="A2:C2"/>
    <mergeCell ref="A7:C7"/>
    <mergeCell ref="AE35:AI35"/>
    <mergeCell ref="Q13:AC13"/>
    <mergeCell ref="AE1:AJ1"/>
    <mergeCell ref="AE13:AK13"/>
    <mergeCell ref="Q1:AB1"/>
    <mergeCell ref="AE24:AK24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C20" sqref="C20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147</v>
      </c>
    </row>
    <row r="2" spans="1:15" x14ac:dyDescent="0.3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 x14ac:dyDescent="0.3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 x14ac:dyDescent="0.35">
      <c r="A5" t="s">
        <v>61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 x14ac:dyDescent="0.3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 x14ac:dyDescent="0.4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65</v>
      </c>
      <c r="C13" s="314">
        <v>122000</v>
      </c>
      <c r="D13" s="42">
        <v>25</v>
      </c>
      <c r="E13" s="44"/>
      <c r="F13" s="314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67</v>
      </c>
      <c r="C3" s="412" t="str">
        <f>"Drukken en Nabewerken van Programmablad "&amp;N2</f>
        <v>Drukken en Nabewerken van Programmablad Televizier</v>
      </c>
      <c r="D3" s="413"/>
      <c r="E3" s="413"/>
      <c r="F3" s="413"/>
      <c r="G3" s="413"/>
      <c r="H3" s="413"/>
      <c r="I3" s="414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15"/>
      <c r="D5" s="416"/>
      <c r="E5" s="416"/>
      <c r="F5" s="416"/>
      <c r="G5" s="416"/>
      <c r="H5" s="416"/>
      <c r="I5" s="417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18" t="s">
        <v>97</v>
      </c>
      <c r="C8" s="419"/>
      <c r="D8" s="419"/>
      <c r="E8" s="419"/>
      <c r="F8" s="419"/>
      <c r="G8" s="419"/>
      <c r="H8" s="419"/>
      <c r="I8" s="420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21" t="s">
        <v>98</v>
      </c>
      <c r="C23" s="422"/>
      <c r="D23" s="422"/>
      <c r="E23" s="422"/>
      <c r="F23" s="422"/>
      <c r="G23" s="422"/>
      <c r="H23" s="422"/>
      <c r="I23" s="423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21</v>
      </c>
      <c r="C26" s="440"/>
      <c r="D26" s="441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22</v>
      </c>
      <c r="C27" s="442"/>
      <c r="D27" s="443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23</v>
      </c>
      <c r="C28" s="444"/>
      <c r="D28" s="445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26" t="s">
        <v>119</v>
      </c>
      <c r="C33" s="427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 x14ac:dyDescent="0.35">
      <c r="A34" s="10"/>
      <c r="B34" s="428" t="s">
        <v>28</v>
      </c>
      <c r="C34" s="429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34" t="s">
        <v>106</v>
      </c>
      <c r="C35" s="435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24" t="s">
        <v>111</v>
      </c>
      <c r="C36" s="425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54" t="s">
        <v>114</v>
      </c>
      <c r="C37" s="455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34" t="s">
        <v>108</v>
      </c>
      <c r="C38" s="435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38" t="s">
        <v>109</v>
      </c>
      <c r="C39" s="439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56" t="s">
        <v>113</v>
      </c>
      <c r="C40" s="457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24" t="s">
        <v>123</v>
      </c>
      <c r="C41" s="425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54" t="s">
        <v>115</v>
      </c>
      <c r="C42" s="455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38" t="s">
        <v>107</v>
      </c>
      <c r="C43" s="439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36" t="s">
        <v>116</v>
      </c>
      <c r="C44" s="437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50" t="s">
        <v>50</v>
      </c>
      <c r="C45" s="451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30" t="s">
        <v>120</v>
      </c>
      <c r="C51" s="431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 x14ac:dyDescent="0.35">
      <c r="A52" s="10"/>
      <c r="B52" s="432" t="s">
        <v>28</v>
      </c>
      <c r="C52" s="433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34" t="s">
        <v>106</v>
      </c>
      <c r="C53" s="435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24" t="s">
        <v>111</v>
      </c>
      <c r="C54" s="425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46" t="str">
        <f>"Totaal Drukkosten hele oplage "&amp;D13&amp;" stuks"</f>
        <v>Totaal Drukkosten hele oplage 71500 stuks</v>
      </c>
      <c r="C55" s="447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34" t="s">
        <v>108</v>
      </c>
      <c r="C56" s="435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38" t="s">
        <v>109</v>
      </c>
      <c r="C57" s="439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52" t="s">
        <v>113</v>
      </c>
      <c r="C58" s="453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24" t="s">
        <v>123</v>
      </c>
      <c r="C59" s="425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46" t="s">
        <v>115</v>
      </c>
      <c r="C60" s="447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38" t="s">
        <v>107</v>
      </c>
      <c r="C61" s="439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48" t="s">
        <v>116</v>
      </c>
      <c r="C62" s="449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50" t="s">
        <v>50</v>
      </c>
      <c r="C63" s="451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 x14ac:dyDescent="0.35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 x14ac:dyDescent="0.35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 x14ac:dyDescent="0.35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B41:C41"/>
    <mergeCell ref="B42:C42"/>
    <mergeCell ref="B45:C45"/>
    <mergeCell ref="B36:C36"/>
    <mergeCell ref="B37:C37"/>
    <mergeCell ref="B38:C38"/>
    <mergeCell ref="B39:C39"/>
    <mergeCell ref="B40:C40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98C467-FB78-415A-9EFA-13C2EF88A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510F1-5A4A-47D5-9359-79F272C8A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5CA0C-095F-406C-963E-51BD6E62E360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6a8f263c-bdae-4d07-beb7-699426cd1ab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685859b-d252-40ea-9584-73dc881131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Inschrijfsom 1, bij SC</vt:lpstr>
      <vt:lpstr>Inschrijfsom 2, bij niet SC</vt:lpstr>
      <vt:lpstr>lijstjes</vt:lpstr>
      <vt:lpstr>oplage</vt:lpstr>
      <vt:lpstr>drukkers NIET GEBRUIKEN </vt:lpstr>
      <vt:lpstr>'drukkers NIET GEBRUIKEN '!Afdrukbereik</vt:lpstr>
      <vt:lpstr>'Inschrijfsom 1, bij SC'!Afdrukbereik</vt:lpstr>
      <vt:lpstr>'Inschrijfsom 2, bij niet SC'!Afdrukbereik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Fanny.Kromopawiro@bindinc.nl</dc:creator>
  <cp:lastModifiedBy>Kromopawiro, Fanny</cp:lastModifiedBy>
  <cp:lastPrinted>2021-04-23T11:28:12Z</cp:lastPrinted>
  <dcterms:created xsi:type="dcterms:W3CDTF">2015-02-24T16:35:06Z</dcterms:created>
  <dcterms:modified xsi:type="dcterms:W3CDTF">2021-05-04T13:11:12Z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