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F07495EC-D388-4CD7-B6E0-BE62D97111F7}" xr6:coauthVersionLast="46" xr6:coauthVersionMax="46" xr10:uidLastSave="{00000000-0000-0000-0000-000000000000}"/>
  <workbookProtection workbookAlgorithmName="SHA-512" workbookHashValue="5mVMg3aloyNL42SS/Hv9/RfH4QATodTzWPF2gf/YPZJn6SkPlDXkiYmisDmHcr4IX4xeZTaB9SmAyLn7fK7Btg==" workbookSaltValue="BXgllzpb6hWQEIbGpMzFbA==" workbookSpinCount="100000" lockStructure="1"/>
  <bookViews>
    <workbookView xWindow="-120" yWindow="-120" windowWidth="25440" windowHeight="15390" xr2:uid="{00000000-000D-0000-FFFF-FFFF00000000}"/>
  </bookViews>
  <sheets>
    <sheet name="Perceel 4" sheetId="1" r:id="rId1"/>
    <sheet name="Blad2" sheetId="3" state="hidden" r:id="rId2"/>
  </sheets>
  <definedNames>
    <definedName name="_xlnm.Print_Area" localSheetId="0">'Perceel 4'!$B$2:$AN$56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4" i="1" l="1"/>
  <c r="W33" i="1"/>
  <c r="W32" i="1"/>
  <c r="W31" i="1"/>
  <c r="W30" i="1"/>
  <c r="W29" i="1"/>
  <c r="D30" i="1"/>
  <c r="E51" i="1"/>
  <c r="E50" i="1"/>
  <c r="E49" i="1"/>
  <c r="E48" i="1"/>
  <c r="E15" i="1"/>
  <c r="E11" i="1"/>
  <c r="E10" i="1"/>
  <c r="E9" i="1"/>
  <c r="E4" i="1"/>
  <c r="D29" i="1"/>
  <c r="D28" i="1"/>
  <c r="D27" i="1"/>
  <c r="D24" i="1"/>
  <c r="D23" i="1"/>
  <c r="AI33" i="1" l="1"/>
  <c r="AL14" i="1"/>
  <c r="AI29" i="1"/>
  <c r="AA28" i="1"/>
  <c r="AB28" i="1" s="1"/>
  <c r="AI27" i="1" l="1"/>
  <c r="AI28" i="1"/>
  <c r="T31" i="1"/>
  <c r="Q31" i="1"/>
  <c r="AI24" i="1" l="1"/>
  <c r="E33" i="1"/>
  <c r="AJ44" i="1" l="1"/>
  <c r="AJ41" i="1"/>
  <c r="AJ39" i="1"/>
  <c r="E29" i="1" l="1"/>
  <c r="AI23" i="1" l="1"/>
  <c r="AI30" i="1"/>
  <c r="E23" i="1"/>
  <c r="E30" i="1"/>
  <c r="E24" i="1"/>
  <c r="AC29" i="1"/>
  <c r="D32" i="1"/>
  <c r="T29" i="1"/>
  <c r="AH29" i="1" s="1"/>
  <c r="Q29" i="1"/>
  <c r="AJ33" i="1"/>
  <c r="AI32" i="1" l="1"/>
  <c r="E27" i="1"/>
  <c r="D31" i="1"/>
  <c r="E28" i="1"/>
  <c r="AD33" i="1"/>
  <c r="AA29" i="1"/>
  <c r="AB29" i="1" s="1"/>
  <c r="AG29" i="1"/>
  <c r="AH31" i="1" l="1"/>
  <c r="AI31" i="1"/>
  <c r="D34" i="1"/>
  <c r="AC31" i="1"/>
  <c r="AA31" i="1"/>
  <c r="AB31" i="1" s="1"/>
  <c r="E31" i="1"/>
  <c r="AG31" i="1"/>
  <c r="E32" i="1"/>
  <c r="AJ29" i="1"/>
  <c r="AK29" i="1" s="1"/>
  <c r="AD29" i="1"/>
  <c r="AE29" i="1" s="1"/>
  <c r="D20" i="1" l="1"/>
  <c r="AI34" i="1"/>
  <c r="E34" i="1"/>
  <c r="AJ32" i="1"/>
  <c r="AD32" i="1"/>
  <c r="AJ31" i="1"/>
  <c r="AK31" i="1" s="1"/>
  <c r="AD31" i="1"/>
  <c r="AE31" i="1" s="1"/>
  <c r="AL29" i="1"/>
  <c r="W28" i="1"/>
  <c r="W27" i="1"/>
  <c r="E20" i="1" l="1"/>
  <c r="AJ34" i="1"/>
  <c r="AD34" i="1"/>
  <c r="AL31" i="1"/>
  <c r="AJ27" i="1"/>
  <c r="AD27" i="1"/>
  <c r="AJ28" i="1"/>
  <c r="AD28" i="1"/>
  <c r="AJ30" i="1"/>
  <c r="AD30" i="1"/>
  <c r="AD44" i="1" l="1"/>
  <c r="AJ23" i="1" l="1"/>
  <c r="AK44" i="1"/>
  <c r="AE44" i="1"/>
  <c r="AJ38" i="1" l="1"/>
  <c r="AJ40" i="1"/>
  <c r="AL44" i="1"/>
  <c r="AJ24" i="1" l="1"/>
  <c r="AA24" i="1"/>
  <c r="AB24" i="1" s="1"/>
  <c r="AC24" i="1"/>
  <c r="AD38" i="1" l="1"/>
  <c r="AJ47" i="1" l="1"/>
  <c r="AA20" i="1" l="1"/>
  <c r="AG33" i="1" l="1"/>
  <c r="AC33" i="1"/>
  <c r="AA33" i="1"/>
  <c r="AB33" i="1" s="1"/>
  <c r="T33" i="1"/>
  <c r="AH33" i="1" s="1"/>
  <c r="Q33" i="1"/>
  <c r="AG28" i="1"/>
  <c r="AC28" i="1"/>
  <c r="T28" i="1"/>
  <c r="AH28" i="1" s="1"/>
  <c r="Q28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G23" i="1"/>
  <c r="AC23" i="1"/>
  <c r="AA23" i="1"/>
  <c r="T23" i="1"/>
  <c r="AH23" i="1" s="1"/>
  <c r="Q23" i="1"/>
  <c r="AE28" i="1" l="1"/>
  <c r="AE27" i="1"/>
  <c r="AE33" i="1"/>
  <c r="AB23" i="1"/>
  <c r="AE23" i="1" s="1"/>
  <c r="AK23" i="1"/>
  <c r="AK28" i="1"/>
  <c r="AK33" i="1"/>
  <c r="AE20" i="1"/>
  <c r="AL33" i="1" l="1"/>
  <c r="AK20" i="1"/>
  <c r="AL20" i="1" s="1"/>
  <c r="AK27" i="1"/>
  <c r="AL27" i="1" s="1"/>
  <c r="AL23" i="1"/>
  <c r="AL28" i="1"/>
  <c r="T24" i="1"/>
  <c r="AH24" i="1" s="1"/>
  <c r="Q24" i="1"/>
  <c r="AK47" i="1" l="1"/>
  <c r="AD47" i="1"/>
  <c r="AE47" i="1" s="1"/>
  <c r="Z47" i="1"/>
  <c r="AK41" i="1"/>
  <c r="AD41" i="1"/>
  <c r="AE41" i="1" s="1"/>
  <c r="Z41" i="1"/>
  <c r="AK40" i="1"/>
  <c r="AD40" i="1"/>
  <c r="AE40" i="1" s="1"/>
  <c r="Z40" i="1"/>
  <c r="AK39" i="1"/>
  <c r="AD39" i="1"/>
  <c r="AE39" i="1" s="1"/>
  <c r="Z39" i="1"/>
  <c r="AK38" i="1"/>
  <c r="AE38" i="1"/>
  <c r="Z38" i="1"/>
  <c r="Z36" i="1"/>
  <c r="AG34" i="1"/>
  <c r="AC34" i="1"/>
  <c r="AA34" i="1"/>
  <c r="AB34" i="1" s="1"/>
  <c r="T34" i="1"/>
  <c r="AH34" i="1" s="1"/>
  <c r="Q34" i="1"/>
  <c r="AG32" i="1"/>
  <c r="AC32" i="1"/>
  <c r="AA32" i="1"/>
  <c r="AB32" i="1" s="1"/>
  <c r="T32" i="1"/>
  <c r="AH32" i="1" s="1"/>
  <c r="Q32" i="1"/>
  <c r="AG30" i="1"/>
  <c r="AC30" i="1"/>
  <c r="AA30" i="1"/>
  <c r="AB30" i="1" s="1"/>
  <c r="T30" i="1"/>
  <c r="AH30" i="1" s="1"/>
  <c r="Q30" i="1"/>
  <c r="AK24" i="1"/>
  <c r="AG24" i="1"/>
  <c r="AL13" i="1"/>
  <c r="Z12" i="1"/>
  <c r="AJ54" i="1" l="1"/>
  <c r="AC54" i="1"/>
  <c r="AE30" i="1"/>
  <c r="AE32" i="1"/>
  <c r="AE34" i="1"/>
  <c r="AA54" i="1"/>
  <c r="AD54" i="1"/>
  <c r="AG54" i="1"/>
  <c r="AI54" i="1"/>
  <c r="AK30" i="1"/>
  <c r="AK32" i="1"/>
  <c r="AL47" i="1"/>
  <c r="AK34" i="1"/>
  <c r="AL39" i="1"/>
  <c r="AL41" i="1"/>
  <c r="AL38" i="1"/>
  <c r="AL40" i="1"/>
  <c r="AB54" i="1"/>
  <c r="AL32" i="1" l="1"/>
  <c r="AL34" i="1"/>
  <c r="AL30" i="1"/>
  <c r="AH54" i="1"/>
  <c r="AK54" i="1" s="1"/>
  <c r="AE24" i="1"/>
  <c r="AE54" i="1"/>
  <c r="AL24" i="1" l="1"/>
  <c r="AL54" i="1" s="1"/>
</calcChain>
</file>

<file path=xl/sharedStrings.xml><?xml version="1.0" encoding="utf-8"?>
<sst xmlns="http://schemas.openxmlformats.org/spreadsheetml/2006/main" count="226" uniqueCount="108">
  <si>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</si>
  <si>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</si>
  <si>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</si>
  <si>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</si>
  <si>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</si>
  <si>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</si>
  <si>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</si>
  <si>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</si>
  <si>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</si>
  <si>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SCA; 51 grams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</si>
  <si>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</si>
  <si>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</si>
  <si>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</si>
  <si>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</si>
  <si>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</si>
  <si>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</si>
  <si>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</si>
  <si>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</si>
  <si>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</si>
  <si>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</si>
  <si>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</si>
  <si>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</si>
  <si>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</si>
  <si>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</si>
  <si>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</si>
  <si>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</si>
  <si>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</si>
  <si>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</si>
  <si>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</si>
  <si>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</si>
  <si>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</si>
  <si>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</si>
  <si>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</si>
  <si>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</si>
  <si>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</si>
  <si>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</si>
  <si>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</si>
  <si>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</si>
  <si>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</si>
  <si>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</si>
  <si>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</si>
  <si>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</si>
  <si>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</si>
  <si>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</si>
  <si>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</si>
  <si>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</si>
  <si>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</si>
  <si>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</si>
  <si>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</si>
  <si>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</si>
  <si>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</si>
  <si>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</si>
  <si>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Cover (OPTIONEEL)</t>
  </si>
  <si>
    <t>Brocheerkosten bij offline finishing:</t>
  </si>
  <si>
    <t>Breedte</t>
  </si>
  <si>
    <t>Hoogte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</si>
  <si>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</si>
  <si>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</si>
  <si>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</si>
  <si>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</si>
  <si>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</si>
  <si>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245 mm</t>
  </si>
  <si>
    <t>84 pagina's</t>
  </si>
  <si>
    <t>84 pagina's (cover optioneel)</t>
  </si>
  <si>
    <t>80 pagina's (cover vereist; regel 17)</t>
  </si>
  <si>
    <t>88 pagina's</t>
  </si>
  <si>
    <t>156 pagina's</t>
  </si>
  <si>
    <t>164 pagina's</t>
  </si>
  <si>
    <t>168 pagina's</t>
  </si>
  <si>
    <t>4 pagina's (bij 80p of 84p binnenwerk)</t>
  </si>
  <si>
    <t>Adresseren tijdens hechten</t>
  </si>
  <si>
    <t>202 mm</t>
  </si>
  <si>
    <t>LWC X; 90 grs</t>
  </si>
  <si>
    <t>Oplage per editie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</si>
  <si>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</si>
  <si>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</si>
  <si>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</si>
  <si>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</si>
  <si>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</si>
  <si>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</si>
  <si>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</si>
  <si>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</si>
  <si>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</si>
  <si>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</si>
  <si>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</si>
  <si>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</si>
  <si>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</si>
  <si>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</si>
  <si>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</si>
  <si>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</si>
  <si>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84 pagina's (cover vereist)</t>
  </si>
  <si>
    <t>80 pagina's (cover vereist)</t>
  </si>
  <si>
    <t xml:space="preserve">84 pagina's </t>
  </si>
  <si>
    <t>Vaste kosten (indien van toepassing)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</si>
  <si>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</si>
  <si>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</si>
  <si>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</si>
  <si>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</si>
  <si>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</si>
  <si>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</si>
  <si>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</si>
  <si>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</si>
  <si>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</si>
  <si>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KRO MAGAZINE</t>
  </si>
  <si>
    <t>Looprichting (LL / BL)</t>
  </si>
  <si>
    <t>t.b.v. van losse verkoop kaart, insteken tijdens hechtproces of op andere wijze</t>
  </si>
  <si>
    <t>PERCEEL 4</t>
  </si>
  <si>
    <t>zie Postaal verwerken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</si>
</sst>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_-* #,##0_-;_-* #,##0\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b/>
      <sz val="9"/>
      <color theme="1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sz val="11"/>
      <color theme="0" tint="-0.249977111117893"/>
      <name val="Muli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07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0" borderId="9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10" fillId="3" borderId="0" xfId="2" applyNumberFormat="1" applyFont="1" applyFill="1" applyBorder="1" applyAlignment="1">
      <alignment vertical="top"/>
    </xf>
    <xf numFmtId="1" fontId="11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9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2" fillId="3" borderId="0" xfId="2" applyNumberFormat="1" applyFont="1" applyFill="1" applyBorder="1" applyAlignment="1">
      <alignment horizontal="left" vertical="top"/>
    </xf>
    <xf numFmtId="3" fontId="12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3" fillId="4" borderId="14" xfId="2" applyFont="1" applyFill="1" applyBorder="1" applyAlignment="1">
      <alignment horizontal="left" vertical="top"/>
    </xf>
    <xf numFmtId="1" fontId="13" fillId="4" borderId="14" xfId="2" applyNumberFormat="1" applyFont="1" applyFill="1" applyBorder="1" applyAlignment="1">
      <alignment horizontal="left" vertical="top"/>
    </xf>
    <xf numFmtId="1" fontId="13" fillId="4" borderId="15" xfId="2" applyNumberFormat="1" applyFont="1" applyFill="1" applyBorder="1" applyAlignment="1">
      <alignment horizontal="left" vertical="top"/>
    </xf>
    <xf numFmtId="3" fontId="11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2" fillId="3" borderId="0" xfId="2" applyFont="1" applyFill="1" applyBorder="1" applyAlignment="1">
      <alignment horizontal="left" vertical="top"/>
    </xf>
    <xf numFmtId="0" fontId="14" fillId="3" borderId="0" xfId="2" applyFont="1" applyFill="1" applyBorder="1" applyAlignment="1">
      <alignment horizontal="right" vertical="top"/>
    </xf>
    <xf numFmtId="3" fontId="15" fillId="3" borderId="0" xfId="0" applyNumberFormat="1" applyFont="1" applyFill="1" applyBorder="1" applyAlignment="1">
      <alignment horizontal="center" vertical="center"/>
    </xf>
    <xf numFmtId="3" fontId="14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7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7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vertical="center"/>
    </xf>
    <xf numFmtId="0" fontId="18" fillId="5" borderId="17" xfId="0" applyFont="1" applyFill="1" applyBorder="1" applyAlignment="1">
      <alignment horizontal="center" vertical="center" wrapText="1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9" fillId="3" borderId="3" xfId="2" applyFont="1" applyFill="1" applyBorder="1" applyAlignment="1">
      <alignment horizontal="center" textRotation="90"/>
    </xf>
    <xf numFmtId="0" fontId="20" fillId="4" borderId="1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center" textRotation="90"/>
    </xf>
    <xf numFmtId="0" fontId="3" fillId="3" borderId="17" xfId="0" applyFont="1" applyFill="1" applyBorder="1"/>
    <xf numFmtId="0" fontId="20" fillId="3" borderId="10" xfId="0" applyFont="1" applyFill="1" applyBorder="1" applyAlignment="1">
      <alignment horizontal="right" textRotation="90"/>
    </xf>
    <xf numFmtId="0" fontId="20" fillId="3" borderId="11" xfId="0" applyFont="1" applyFill="1" applyBorder="1" applyAlignment="1">
      <alignment horizontal="right" textRotation="90"/>
    </xf>
    <xf numFmtId="0" fontId="20" fillId="3" borderId="17" xfId="0" applyFont="1" applyFill="1" applyBorder="1" applyAlignment="1">
      <alignment horizontal="center" textRotation="90"/>
    </xf>
    <xf numFmtId="0" fontId="20" fillId="3" borderId="12" xfId="0" applyFont="1" applyFill="1" applyBorder="1" applyAlignment="1">
      <alignment horizontal="right" textRotation="90"/>
    </xf>
    <xf numFmtId="0" fontId="20" fillId="3" borderId="10" xfId="0" applyFont="1" applyFill="1" applyBorder="1" applyAlignment="1">
      <alignment horizontal="center" textRotation="90"/>
    </xf>
    <xf numFmtId="0" fontId="21" fillId="7" borderId="16" xfId="0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horizontal="left" vertical="top"/>
    </xf>
    <xf numFmtId="165" fontId="15" fillId="4" borderId="1" xfId="3" applyFont="1" applyFill="1" applyBorder="1"/>
    <xf numFmtId="165" fontId="15" fillId="4" borderId="2" xfId="3" applyFont="1" applyFill="1" applyBorder="1"/>
    <xf numFmtId="165" fontId="15" fillId="4" borderId="18" xfId="3" applyFont="1" applyFill="1" applyBorder="1"/>
    <xf numFmtId="0" fontId="22" fillId="3" borderId="0" xfId="0" applyFont="1" applyFill="1" applyBorder="1"/>
    <xf numFmtId="165" fontId="15" fillId="4" borderId="4" xfId="3" applyFont="1" applyFill="1" applyBorder="1"/>
    <xf numFmtId="165" fontId="15" fillId="4" borderId="0" xfId="3" applyFont="1" applyFill="1" applyBorder="1"/>
    <xf numFmtId="44" fontId="15" fillId="4" borderId="1" xfId="1" applyNumberFormat="1" applyFont="1" applyFill="1" applyBorder="1"/>
    <xf numFmtId="0" fontId="12" fillId="3" borderId="4" xfId="2" applyFont="1" applyFill="1" applyBorder="1" applyAlignment="1">
      <alignment horizontal="left" vertical="top"/>
    </xf>
    <xf numFmtId="0" fontId="19" fillId="3" borderId="7" xfId="2" applyFont="1" applyFill="1" applyBorder="1" applyAlignment="1">
      <alignment horizontal="center" textRotation="90"/>
    </xf>
    <xf numFmtId="0" fontId="12" fillId="3" borderId="4" xfId="2" applyFont="1" applyFill="1" applyBorder="1" applyAlignment="1">
      <alignment horizontal="right" textRotation="90"/>
    </xf>
    <xf numFmtId="0" fontId="12" fillId="3" borderId="0" xfId="2" applyFont="1" applyFill="1" applyBorder="1" applyAlignment="1">
      <alignment horizontal="right" textRotation="90"/>
    </xf>
    <xf numFmtId="0" fontId="12" fillId="3" borderId="7" xfId="2" applyFont="1" applyFill="1" applyBorder="1" applyAlignment="1">
      <alignment horizontal="right" textRotation="90"/>
    </xf>
    <xf numFmtId="0" fontId="20" fillId="4" borderId="16" xfId="2" applyFont="1" applyFill="1" applyBorder="1" applyAlignment="1">
      <alignment horizontal="right" textRotation="90"/>
    </xf>
    <xf numFmtId="0" fontId="12" fillId="3" borderId="4" xfId="2" applyFont="1" applyFill="1" applyBorder="1" applyAlignment="1">
      <alignment horizontal="center" textRotation="90"/>
    </xf>
    <xf numFmtId="0" fontId="12" fillId="3" borderId="0" xfId="2" applyFont="1" applyFill="1" applyBorder="1" applyAlignment="1">
      <alignment horizontal="center" textRotation="90"/>
    </xf>
    <xf numFmtId="0" fontId="12" fillId="3" borderId="7" xfId="2" applyFont="1" applyFill="1" applyBorder="1" applyAlignment="1">
      <alignment horizontal="center" textRotation="90"/>
    </xf>
    <xf numFmtId="0" fontId="3" fillId="3" borderId="18" xfId="0" applyFont="1" applyFill="1" applyBorder="1"/>
    <xf numFmtId="0" fontId="20" fillId="4" borderId="4" xfId="0" applyFont="1" applyFill="1" applyBorder="1" applyAlignment="1">
      <alignment horizontal="right" textRotation="90"/>
    </xf>
    <xf numFmtId="0" fontId="20" fillId="4" borderId="0" xfId="0" applyFont="1" applyFill="1" applyBorder="1" applyAlignment="1">
      <alignment horizontal="right" textRotation="90"/>
    </xf>
    <xf numFmtId="0" fontId="20" fillId="4" borderId="16" xfId="0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6" fillId="4" borderId="20" xfId="1" applyNumberFormat="1" applyFont="1" applyFill="1" applyBorder="1" applyAlignment="1">
      <alignment vertical="top"/>
    </xf>
    <xf numFmtId="0" fontId="19" fillId="3" borderId="34" xfId="2" applyFont="1" applyFill="1" applyBorder="1" applyAlignment="1">
      <alignment horizontal="left" vertical="center" wrapText="1"/>
    </xf>
    <xf numFmtId="0" fontId="11" fillId="7" borderId="18" xfId="2" applyFont="1" applyFill="1" applyBorder="1" applyAlignment="1">
      <alignment vertical="top" wrapText="1"/>
    </xf>
    <xf numFmtId="0" fontId="15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0" fontId="14" fillId="3" borderId="20" xfId="2" applyFont="1" applyFill="1" applyBorder="1" applyAlignment="1">
      <alignment horizontal="left" vertical="top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6" xfId="2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6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19" fillId="3" borderId="22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167" fontId="4" fillId="3" borderId="0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horizontal="left" vertical="top"/>
    </xf>
    <xf numFmtId="0" fontId="11" fillId="7" borderId="18" xfId="2" applyFont="1" applyFill="1" applyBorder="1" applyAlignment="1">
      <alignment vertical="top"/>
    </xf>
    <xf numFmtId="0" fontId="15" fillId="3" borderId="8" xfId="2" applyFont="1" applyFill="1" applyBorder="1" applyAlignment="1">
      <alignment horizontal="left" vertical="center"/>
    </xf>
    <xf numFmtId="0" fontId="14" fillId="3" borderId="20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1" fillId="7" borderId="1" xfId="2" applyFont="1" applyFill="1" applyBorder="1" applyAlignment="1">
      <alignment vertical="top"/>
    </xf>
    <xf numFmtId="0" fontId="11" fillId="7" borderId="2" xfId="2" applyFont="1" applyFill="1" applyBorder="1" applyAlignment="1">
      <alignment vertical="top"/>
    </xf>
    <xf numFmtId="0" fontId="14" fillId="7" borderId="2" xfId="2" applyFont="1" applyFill="1" applyBorder="1" applyAlignment="1">
      <alignment vertical="top"/>
    </xf>
    <xf numFmtId="0" fontId="11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1" fillId="3" borderId="3" xfId="2" applyNumberFormat="1" applyFont="1" applyFill="1" applyBorder="1" applyAlignment="1">
      <alignment horizontal="right" vertical="top"/>
    </xf>
    <xf numFmtId="0" fontId="12" fillId="3" borderId="8" xfId="2" applyFont="1" applyFill="1" applyBorder="1" applyAlignment="1">
      <alignment horizontal="left" vertical="center"/>
    </xf>
    <xf numFmtId="0" fontId="12" fillId="4" borderId="27" xfId="2" applyFont="1" applyFill="1" applyBorder="1" applyAlignment="1">
      <alignment horizontal="right" vertical="center"/>
    </xf>
    <xf numFmtId="0" fontId="12" fillId="3" borderId="23" xfId="2" applyFont="1" applyFill="1" applyBorder="1" applyAlignment="1">
      <alignment horizontal="left" vertical="center"/>
    </xf>
    <xf numFmtId="0" fontId="12" fillId="4" borderId="28" xfId="2" applyFont="1" applyFill="1" applyBorder="1" applyAlignment="1">
      <alignment horizontal="right" vertical="center"/>
    </xf>
    <xf numFmtId="0" fontId="12" fillId="3" borderId="8" xfId="2" applyFont="1" applyFill="1" applyBorder="1" applyAlignment="1">
      <alignment horizontal="left" vertical="top"/>
    </xf>
    <xf numFmtId="0" fontId="18" fillId="7" borderId="0" xfId="2" applyFont="1" applyFill="1" applyBorder="1" applyAlignment="1">
      <alignment vertical="top"/>
    </xf>
    <xf numFmtId="4" fontId="18" fillId="7" borderId="0" xfId="1" applyNumberFormat="1" applyFont="1" applyFill="1" applyBorder="1" applyAlignment="1" applyProtection="1">
      <alignment vertical="top"/>
    </xf>
    <xf numFmtId="44" fontId="18" fillId="7" borderId="0" xfId="1" applyFont="1" applyFill="1" applyBorder="1" applyAlignment="1" applyProtection="1">
      <alignment vertical="top"/>
    </xf>
    <xf numFmtId="4" fontId="18" fillId="7" borderId="0" xfId="1" applyNumberFormat="1" applyFont="1" applyFill="1" applyBorder="1" applyAlignment="1" applyProtection="1">
      <alignment horizontal="right" vertical="top"/>
    </xf>
    <xf numFmtId="0" fontId="12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2" fillId="3" borderId="10" xfId="2" applyFont="1" applyFill="1" applyBorder="1" applyAlignment="1">
      <alignment horizontal="left" vertical="top"/>
    </xf>
    <xf numFmtId="1" fontId="11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2" fillId="3" borderId="8" xfId="2" applyFont="1" applyFill="1" applyBorder="1" applyAlignment="1">
      <alignment horizontal="left"/>
    </xf>
    <xf numFmtId="1" fontId="11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2" fillId="3" borderId="14" xfId="3" applyFont="1" applyFill="1" applyBorder="1"/>
    <xf numFmtId="44" fontId="22" fillId="3" borderId="14" xfId="1" applyFont="1" applyFill="1" applyBorder="1"/>
    <xf numFmtId="0" fontId="22" fillId="3" borderId="14" xfId="0" applyFont="1" applyFill="1" applyBorder="1"/>
    <xf numFmtId="165" fontId="25" fillId="3" borderId="14" xfId="3" applyFont="1" applyFill="1" applyBorder="1"/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9" fillId="3" borderId="10" xfId="2" applyFont="1" applyFill="1" applyBorder="1" applyAlignment="1">
      <alignment horizontal="right" textRotation="90"/>
    </xf>
    <xf numFmtId="0" fontId="19" fillId="3" borderId="11" xfId="2" applyFont="1" applyFill="1" applyBorder="1" applyAlignment="1">
      <alignment horizontal="right" textRotation="90"/>
    </xf>
    <xf numFmtId="0" fontId="19" fillId="3" borderId="12" xfId="2" applyFont="1" applyFill="1" applyBorder="1" applyAlignment="1">
      <alignment horizontal="right" textRotation="90"/>
    </xf>
    <xf numFmtId="0" fontId="19" fillId="3" borderId="1" xfId="2" applyFont="1" applyFill="1" applyBorder="1" applyAlignment="1">
      <alignment horizontal="center" textRotation="90"/>
    </xf>
    <xf numFmtId="0" fontId="19" fillId="3" borderId="2" xfId="2" applyFont="1" applyFill="1" applyBorder="1" applyAlignment="1">
      <alignment horizontal="center" textRotation="90"/>
    </xf>
    <xf numFmtId="0" fontId="29" fillId="3" borderId="0" xfId="0" applyFont="1" applyFill="1" applyBorder="1"/>
    <xf numFmtId="0" fontId="9" fillId="7" borderId="4" xfId="2" applyFont="1" applyFill="1" applyBorder="1" applyAlignment="1">
      <alignment horizontal="left" vertical="top"/>
    </xf>
    <xf numFmtId="0" fontId="9" fillId="7" borderId="0" xfId="2" applyFont="1" applyFill="1" applyBorder="1" applyAlignment="1">
      <alignment horizontal="left" vertical="top"/>
    </xf>
    <xf numFmtId="0" fontId="9" fillId="7" borderId="7" xfId="2" applyFont="1" applyFill="1" applyBorder="1" applyAlignment="1">
      <alignment horizontal="left" vertical="top"/>
    </xf>
    <xf numFmtId="1" fontId="9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0" fillId="7" borderId="4" xfId="2" applyFont="1" applyFill="1" applyBorder="1" applyAlignment="1">
      <alignment horizontal="left" vertical="top"/>
    </xf>
    <xf numFmtId="0" fontId="30" fillId="7" borderId="0" xfId="2" applyFont="1" applyFill="1" applyBorder="1" applyAlignment="1">
      <alignment horizontal="left" vertical="top"/>
    </xf>
    <xf numFmtId="0" fontId="30" fillId="7" borderId="7" xfId="2" applyFont="1" applyFill="1" applyBorder="1" applyAlignment="1">
      <alignment horizontal="left" vertical="top"/>
    </xf>
    <xf numFmtId="1" fontId="30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0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0" fillId="7" borderId="23" xfId="2" applyFont="1" applyFill="1" applyBorder="1" applyAlignment="1">
      <alignment horizontal="left" vertical="top"/>
    </xf>
    <xf numFmtId="0" fontId="30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167" fontId="6" fillId="7" borderId="2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5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1" fillId="5" borderId="12" xfId="2" applyFont="1" applyFill="1" applyBorder="1" applyAlignment="1">
      <alignment vertical="top"/>
    </xf>
    <xf numFmtId="0" fontId="31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6" fillId="6" borderId="0" xfId="0" applyFont="1" applyFill="1" applyBorder="1" applyAlignment="1">
      <alignment horizontal="center" vertical="center"/>
    </xf>
    <xf numFmtId="0" fontId="19" fillId="3" borderId="3" xfId="2" applyFont="1" applyFill="1" applyBorder="1" applyAlignment="1">
      <alignment horizontal="center" textRotation="90" wrapText="1"/>
    </xf>
    <xf numFmtId="1" fontId="11" fillId="4" borderId="9" xfId="2" applyNumberFormat="1" applyFont="1" applyFill="1" applyBorder="1" applyAlignment="1" applyProtection="1">
      <alignment horizontal="left" vertical="center"/>
    </xf>
    <xf numFmtId="0" fontId="12" fillId="9" borderId="9" xfId="2" applyFont="1" applyFill="1" applyBorder="1" applyAlignment="1" applyProtection="1">
      <alignment horizontal="center" vertical="center" wrapText="1"/>
    </xf>
    <xf numFmtId="0" fontId="12" fillId="3" borderId="31" xfId="2" applyFont="1" applyFill="1" applyBorder="1" applyAlignment="1">
      <alignment horizontal="left" vertical="top"/>
    </xf>
    <xf numFmtId="0" fontId="11" fillId="3" borderId="5" xfId="2" applyFont="1" applyFill="1" applyBorder="1" applyAlignment="1">
      <alignment vertical="top"/>
    </xf>
    <xf numFmtId="0" fontId="12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8" fillId="5" borderId="10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left" vertical="top" wrapText="1"/>
    </xf>
    <xf numFmtId="0" fontId="32" fillId="3" borderId="14" xfId="2" applyFont="1" applyFill="1" applyBorder="1" applyAlignment="1">
      <alignment vertical="top"/>
    </xf>
    <xf numFmtId="0" fontId="34" fillId="3" borderId="4" xfId="0" applyFont="1" applyFill="1" applyBorder="1"/>
    <xf numFmtId="0" fontId="3" fillId="3" borderId="0" xfId="0" applyFont="1" applyFill="1"/>
    <xf numFmtId="3" fontId="11" fillId="4" borderId="30" xfId="2" applyNumberFormat="1" applyFont="1" applyFill="1" applyBorder="1" applyAlignment="1">
      <alignment horizontal="center" vertical="top"/>
    </xf>
    <xf numFmtId="3" fontId="11" fillId="4" borderId="32" xfId="2" applyNumberFormat="1" applyFont="1" applyFill="1" applyBorder="1" applyAlignment="1">
      <alignment horizontal="center" vertical="top"/>
    </xf>
    <xf numFmtId="0" fontId="21" fillId="3" borderId="8" xfId="2" applyFont="1" applyFill="1" applyBorder="1" applyAlignment="1">
      <alignment horizontal="left"/>
    </xf>
    <xf numFmtId="0" fontId="21" fillId="3" borderId="31" xfId="2" applyFont="1" applyFill="1" applyBorder="1" applyAlignment="1">
      <alignment horizontal="left"/>
    </xf>
    <xf numFmtId="3" fontId="14" fillId="0" borderId="15" xfId="2" applyNumberFormat="1" applyFont="1" applyFill="1" applyBorder="1" applyAlignment="1" applyProtection="1">
      <alignment horizontal="left" vertical="center"/>
      <protection locked="0"/>
    </xf>
    <xf numFmtId="3" fontId="11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4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1" fillId="3" borderId="0" xfId="2" applyNumberFormat="1" applyFont="1" applyFill="1" applyBorder="1" applyAlignment="1">
      <alignment vertical="center"/>
    </xf>
    <xf numFmtId="0" fontId="12" fillId="3" borderId="4" xfId="2" applyFont="1" applyFill="1" applyBorder="1" applyAlignment="1">
      <alignment horizontal="right" vertical="center"/>
    </xf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35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0" fontId="14" fillId="2" borderId="9" xfId="2" applyFont="1" applyFill="1" applyBorder="1" applyAlignment="1" applyProtection="1">
      <alignment vertical="top"/>
      <protection locked="0"/>
    </xf>
    <xf numFmtId="166" fontId="18" fillId="7" borderId="0" xfId="1" applyNumberFormat="1" applyFont="1" applyFill="1" applyBorder="1" applyAlignment="1" applyProtection="1">
      <alignment vertical="top"/>
    </xf>
    <xf numFmtId="166" fontId="20" fillId="4" borderId="0" xfId="0" applyNumberFormat="1" applyFont="1" applyFill="1" applyBorder="1" applyAlignment="1">
      <alignment horizontal="right" textRotation="90"/>
    </xf>
    <xf numFmtId="0" fontId="0" fillId="0" borderId="0" xfId="0" applyAlignment="1">
      <alignment horizontal="right"/>
    </xf>
    <xf numFmtId="0" fontId="12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1" fillId="7" borderId="5" xfId="2" applyFont="1" applyFill="1" applyBorder="1" applyAlignment="1">
      <alignment vertical="top"/>
    </xf>
    <xf numFmtId="0" fontId="11" fillId="7" borderId="35" xfId="2" applyFont="1" applyFill="1" applyBorder="1" applyAlignment="1">
      <alignment vertical="top"/>
    </xf>
    <xf numFmtId="0" fontId="3" fillId="3" borderId="36" xfId="0" applyFont="1" applyFill="1" applyBorder="1"/>
    <xf numFmtId="0" fontId="7" fillId="3" borderId="36" xfId="2" applyFont="1" applyFill="1" applyBorder="1" applyAlignment="1">
      <alignment horizontal="left" vertical="top"/>
    </xf>
    <xf numFmtId="1" fontId="7" fillId="3" borderId="36" xfId="2" applyNumberFormat="1" applyFont="1" applyFill="1" applyBorder="1" applyAlignment="1">
      <alignment horizontal="left" vertical="top"/>
    </xf>
    <xf numFmtId="4" fontId="7" fillId="3" borderId="37" xfId="2" applyNumberFormat="1" applyFont="1" applyFill="1" applyBorder="1" applyAlignment="1">
      <alignment horizontal="left" vertical="top"/>
    </xf>
    <xf numFmtId="4" fontId="4" fillId="3" borderId="38" xfId="2" applyNumberFormat="1" applyFont="1" applyFill="1" applyBorder="1" applyAlignment="1">
      <alignment vertical="top"/>
    </xf>
    <xf numFmtId="4" fontId="7" fillId="3" borderId="36" xfId="2" applyNumberFormat="1" applyFont="1" applyFill="1" applyBorder="1" applyAlignment="1">
      <alignment horizontal="left" vertical="top"/>
    </xf>
    <xf numFmtId="0" fontId="12" fillId="8" borderId="0" xfId="2" applyFont="1" applyFill="1" applyBorder="1" applyAlignment="1">
      <alignment horizontal="left" vertical="center"/>
    </xf>
    <xf numFmtId="0" fontId="4" fillId="8" borderId="0" xfId="2" applyFont="1" applyFill="1" applyBorder="1" applyAlignment="1" applyProtection="1">
      <alignment vertical="top"/>
    </xf>
    <xf numFmtId="166" fontId="4" fillId="8" borderId="0" xfId="2" applyNumberFormat="1" applyFont="1" applyFill="1" applyBorder="1" applyAlignment="1" applyProtection="1">
      <alignment vertical="top"/>
    </xf>
    <xf numFmtId="166" fontId="14" fillId="8" borderId="0" xfId="1" applyNumberFormat="1" applyFont="1" applyFill="1" applyBorder="1" applyProtection="1"/>
    <xf numFmtId="166" fontId="27" fillId="8" borderId="0" xfId="1" applyNumberFormat="1" applyFont="1" applyFill="1" applyBorder="1" applyProtection="1"/>
    <xf numFmtId="166" fontId="27" fillId="8" borderId="0" xfId="1" applyNumberFormat="1" applyFont="1" applyFill="1" applyBorder="1" applyAlignment="1" applyProtection="1">
      <alignment vertical="top"/>
    </xf>
    <xf numFmtId="0" fontId="28" fillId="8" borderId="0" xfId="2" applyFont="1" applyFill="1" applyBorder="1" applyAlignment="1" applyProtection="1">
      <alignment vertical="top"/>
    </xf>
    <xf numFmtId="166" fontId="28" fillId="8" borderId="0" xfId="2" applyNumberFormat="1" applyFont="1" applyFill="1" applyBorder="1" applyAlignment="1" applyProtection="1">
      <alignment vertical="top"/>
    </xf>
    <xf numFmtId="166" fontId="27" fillId="8" borderId="0" xfId="2" applyNumberFormat="1" applyFont="1" applyFill="1" applyBorder="1" applyAlignment="1" applyProtection="1">
      <alignment vertical="top"/>
    </xf>
    <xf numFmtId="166" fontId="27" fillId="8" borderId="0" xfId="3" applyNumberFormat="1" applyFont="1" applyFill="1" applyBorder="1" applyProtection="1"/>
    <xf numFmtId="0" fontId="21" fillId="8" borderId="0" xfId="2" applyFont="1" applyFill="1" applyBorder="1" applyAlignment="1">
      <alignment vertical="center"/>
    </xf>
    <xf numFmtId="166" fontId="21" fillId="8" borderId="0" xfId="2" applyNumberFormat="1" applyFont="1" applyFill="1" applyBorder="1" applyAlignment="1" applyProtection="1">
      <alignment vertical="center"/>
    </xf>
    <xf numFmtId="0" fontId="18" fillId="4" borderId="6" xfId="2" applyFont="1" applyFill="1" applyBorder="1" applyAlignment="1">
      <alignment horizontal="left" vertical="center" wrapText="1"/>
    </xf>
    <xf numFmtId="44" fontId="16" fillId="4" borderId="19" xfId="1" applyNumberFormat="1" applyFont="1" applyFill="1" applyBorder="1" applyAlignment="1">
      <alignment vertical="top"/>
    </xf>
    <xf numFmtId="44" fontId="16" fillId="4" borderId="14" xfId="1" applyNumberFormat="1" applyFont="1" applyFill="1" applyBorder="1" applyAlignment="1">
      <alignment vertical="top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1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6" fillId="4" borderId="20" xfId="1" applyNumberFormat="1" applyFont="1" applyFill="1" applyBorder="1" applyAlignment="1">
      <alignment vertical="top"/>
    </xf>
    <xf numFmtId="44" fontId="16" fillId="4" borderId="22" xfId="1" applyNumberFormat="1" applyFont="1" applyFill="1" applyBorder="1" applyAlignment="1">
      <alignment vertical="top"/>
    </xf>
    <xf numFmtId="0" fontId="34" fillId="3" borderId="0" xfId="0" applyFont="1" applyFill="1" applyProtection="1">
      <protection hidden="1"/>
    </xf>
    <xf numFmtId="0" fontId="8" fillId="3" borderId="0" xfId="0" applyFont="1" applyFill="1"/>
    <xf numFmtId="168" fontId="14" fillId="4" borderId="13" xfId="3" applyNumberFormat="1" applyFont="1" applyFill="1" applyBorder="1" applyAlignment="1" applyProtection="1">
      <alignment horizontal="right"/>
      <protection hidden="1"/>
    </xf>
    <xf numFmtId="166" fontId="14" fillId="4" borderId="14" xfId="1" applyNumberFormat="1" applyFont="1" applyFill="1" applyBorder="1" applyAlignment="1" applyProtection="1">
      <alignment horizontal="right"/>
      <protection hidden="1"/>
    </xf>
    <xf numFmtId="166" fontId="14" fillId="4" borderId="22" xfId="1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166" fontId="14" fillId="4" borderId="13" xfId="1" applyNumberFormat="1" applyFont="1" applyFill="1" applyBorder="1" applyAlignment="1" applyProtection="1">
      <alignment horizontal="right"/>
      <protection hidden="1"/>
    </xf>
    <xf numFmtId="166" fontId="11" fillId="7" borderId="16" xfId="1" applyNumberFormat="1" applyFont="1" applyFill="1" applyBorder="1" applyAlignment="1" applyProtection="1">
      <alignment horizontal="right"/>
      <protection hidden="1"/>
    </xf>
    <xf numFmtId="168" fontId="20" fillId="3" borderId="1" xfId="0" applyNumberFormat="1" applyFont="1" applyFill="1" applyBorder="1" applyAlignment="1" applyProtection="1">
      <alignment horizontal="right" textRotation="90"/>
      <protection hidden="1"/>
    </xf>
    <xf numFmtId="166" fontId="20" fillId="3" borderId="2" xfId="0" applyNumberFormat="1" applyFont="1" applyFill="1" applyBorder="1" applyAlignment="1" applyProtection="1">
      <alignment horizontal="right" textRotation="90"/>
      <protection hidden="1"/>
    </xf>
    <xf numFmtId="166" fontId="20" fillId="3" borderId="18" xfId="0" applyNumberFormat="1" applyFont="1" applyFill="1" applyBorder="1" applyAlignment="1" applyProtection="1">
      <alignment horizontal="center" textRotation="90"/>
      <protection hidden="1"/>
    </xf>
    <xf numFmtId="0" fontId="3" fillId="3" borderId="0" xfId="0" applyFont="1" applyFill="1" applyBorder="1" applyProtection="1">
      <protection hidden="1"/>
    </xf>
    <xf numFmtId="166" fontId="20" fillId="3" borderId="1" xfId="0" applyNumberFormat="1" applyFont="1" applyFill="1" applyBorder="1" applyAlignment="1" applyProtection="1">
      <alignment horizontal="center" textRotation="90"/>
      <protection hidden="1"/>
    </xf>
    <xf numFmtId="166" fontId="21" fillId="7" borderId="16" xfId="0" applyNumberFormat="1" applyFont="1" applyFill="1" applyBorder="1" applyAlignment="1" applyProtection="1">
      <alignment horizontal="center" textRotation="90"/>
      <protection hidden="1"/>
    </xf>
    <xf numFmtId="168" fontId="11" fillId="4" borderId="1" xfId="2" applyNumberFormat="1" applyFont="1" applyFill="1" applyBorder="1" applyAlignment="1" applyProtection="1">
      <alignment horizontal="right"/>
      <protection hidden="1"/>
    </xf>
    <xf numFmtId="166" fontId="15" fillId="4" borderId="2" xfId="3" applyNumberFormat="1" applyFont="1" applyFill="1" applyBorder="1" applyAlignment="1" applyProtection="1">
      <alignment horizontal="right"/>
      <protection hidden="1"/>
    </xf>
    <xf numFmtId="166" fontId="15" fillId="4" borderId="18" xfId="3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8" fontId="15" fillId="4" borderId="1" xfId="3" applyNumberFormat="1" applyFont="1" applyFill="1" applyBorder="1" applyAlignment="1" applyProtection="1">
      <alignment horizontal="right"/>
      <protection hidden="1"/>
    </xf>
    <xf numFmtId="166" fontId="15" fillId="4" borderId="1" xfId="1" applyNumberFormat="1" applyFont="1" applyFill="1" applyBorder="1" applyAlignment="1" applyProtection="1">
      <alignment horizontal="right"/>
      <protection hidden="1"/>
    </xf>
    <xf numFmtId="166" fontId="14" fillId="7" borderId="16" xfId="1" applyNumberFormat="1" applyFont="1" applyFill="1" applyBorder="1" applyAlignment="1" applyProtection="1">
      <alignment horizontal="right"/>
      <protection hidden="1"/>
    </xf>
    <xf numFmtId="168" fontId="14" fillId="4" borderId="4" xfId="3" applyNumberFormat="1" applyFont="1" applyFill="1" applyBorder="1" applyAlignment="1" applyProtection="1">
      <alignment horizontal="right"/>
      <protection hidden="1"/>
    </xf>
    <xf numFmtId="166" fontId="14" fillId="4" borderId="0" xfId="1" applyNumberFormat="1" applyFont="1" applyFill="1" applyBorder="1" applyAlignment="1" applyProtection="1">
      <alignment horizontal="right"/>
      <protection hidden="1"/>
    </xf>
    <xf numFmtId="166" fontId="14" fillId="4" borderId="16" xfId="1" applyNumberFormat="1" applyFont="1" applyFill="1" applyBorder="1" applyAlignment="1" applyProtection="1">
      <alignment horizontal="right"/>
      <protection hidden="1"/>
    </xf>
    <xf numFmtId="166" fontId="14" fillId="4" borderId="4" xfId="1" applyNumberFormat="1" applyFont="1" applyFill="1" applyBorder="1" applyAlignment="1" applyProtection="1">
      <alignment horizontal="right"/>
      <protection hidden="1"/>
    </xf>
    <xf numFmtId="166" fontId="14" fillId="4" borderId="0" xfId="3" applyNumberFormat="1" applyFont="1" applyFill="1" applyBorder="1" applyAlignment="1" applyProtection="1">
      <alignment horizontal="right"/>
      <protection hidden="1"/>
    </xf>
    <xf numFmtId="166" fontId="14" fillId="4" borderId="16" xfId="3" applyNumberFormat="1" applyFont="1" applyFill="1" applyBorder="1" applyAlignment="1" applyProtection="1">
      <alignment horizontal="right"/>
      <protection hidden="1"/>
    </xf>
    <xf numFmtId="168" fontId="24" fillId="4" borderId="1" xfId="0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168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5" fontId="14" fillId="4" borderId="4" xfId="3" applyFont="1" applyFill="1" applyBorder="1" applyAlignment="1" applyProtection="1">
      <alignment horizontal="right"/>
      <protection hidden="1"/>
    </xf>
    <xf numFmtId="0" fontId="23" fillId="3" borderId="16" xfId="0" applyFont="1" applyFill="1" applyBorder="1" applyAlignment="1" applyProtection="1">
      <alignment horizontal="right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1" fillId="7" borderId="18" xfId="1" applyNumberFormat="1" applyFont="1" applyFill="1" applyBorder="1" applyAlignment="1" applyProtection="1">
      <alignment horizontal="right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166" fontId="14" fillId="4" borderId="24" xfId="1" applyNumberFormat="1" applyFont="1" applyFill="1" applyBorder="1" applyAlignment="1" applyProtection="1">
      <alignment vertical="top"/>
      <protection hidden="1"/>
    </xf>
    <xf numFmtId="166" fontId="14" fillId="4" borderId="26" xfId="1" applyNumberFormat="1" applyFont="1" applyFill="1" applyBorder="1" applyAlignment="1" applyProtection="1">
      <protection hidden="1"/>
    </xf>
    <xf numFmtId="0" fontId="23" fillId="3" borderId="0" xfId="2" applyFont="1" applyFill="1" applyBorder="1" applyAlignment="1" applyProtection="1">
      <alignment vertical="top"/>
      <protection hidden="1"/>
    </xf>
    <xf numFmtId="0" fontId="23" fillId="4" borderId="23" xfId="2" applyFont="1" applyFill="1" applyBorder="1" applyAlignment="1" applyProtection="1">
      <alignment vertical="top"/>
      <protection hidden="1"/>
    </xf>
    <xf numFmtId="166" fontId="23" fillId="4" borderId="24" xfId="2" applyNumberFormat="1" applyFont="1" applyFill="1" applyBorder="1" applyAlignment="1" applyProtection="1">
      <alignment vertical="top"/>
      <protection hidden="1"/>
    </xf>
    <xf numFmtId="166" fontId="14" fillId="4" borderId="24" xfId="2" applyNumberFormat="1" applyFont="1" applyFill="1" applyBorder="1" applyAlignment="1" applyProtection="1">
      <alignment vertical="top"/>
      <protection hidden="1"/>
    </xf>
    <xf numFmtId="166" fontId="14" fillId="4" borderId="23" xfId="2" applyNumberFormat="1" applyFont="1" applyFill="1" applyBorder="1" applyAlignment="1" applyProtection="1">
      <alignment vertical="top"/>
      <protection hidden="1"/>
    </xf>
    <xf numFmtId="165" fontId="22" fillId="4" borderId="19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4" fillId="4" borderId="19" xfId="1" applyNumberFormat="1" applyFont="1" applyFill="1" applyBorder="1" applyProtection="1">
      <protection hidden="1"/>
    </xf>
    <xf numFmtId="166" fontId="14" fillId="4" borderId="20" xfId="1" applyNumberFormat="1" applyFont="1" applyFill="1" applyBorder="1" applyAlignment="1" applyProtection="1">
      <protection hidden="1"/>
    </xf>
    <xf numFmtId="0" fontId="23" fillId="3" borderId="0" xfId="0" applyFont="1" applyFill="1" applyBorder="1" applyProtection="1">
      <protection hidden="1"/>
    </xf>
    <xf numFmtId="165" fontId="23" fillId="4" borderId="8" xfId="3" applyFont="1" applyFill="1" applyBorder="1" applyProtection="1">
      <protection hidden="1"/>
    </xf>
    <xf numFmtId="166" fontId="23" fillId="4" borderId="19" xfId="3" applyNumberFormat="1" applyFont="1" applyFill="1" applyBorder="1" applyProtection="1">
      <protection hidden="1"/>
    </xf>
    <xf numFmtId="166" fontId="14" fillId="4" borderId="19" xfId="2" applyNumberFormat="1" applyFont="1" applyFill="1" applyBorder="1" applyAlignment="1" applyProtection="1">
      <alignment vertical="top"/>
      <protection hidden="1"/>
    </xf>
    <xf numFmtId="166" fontId="14" fillId="4" borderId="8" xfId="3" applyNumberFormat="1" applyFont="1" applyFill="1" applyBorder="1" applyProtection="1">
      <protection hidden="1"/>
    </xf>
    <xf numFmtId="165" fontId="22" fillId="3" borderId="19" xfId="3" applyFont="1" applyFill="1" applyBorder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166" fontId="23" fillId="3" borderId="0" xfId="2" applyNumberFormat="1" applyFont="1" applyFill="1" applyAlignment="1" applyProtection="1">
      <alignment vertical="top"/>
      <protection hidden="1"/>
    </xf>
    <xf numFmtId="166" fontId="23" fillId="3" borderId="9" xfId="2" applyNumberFormat="1" applyFont="1" applyFill="1" applyBorder="1" applyAlignment="1" applyProtection="1">
      <alignment vertical="top"/>
      <protection hidden="1"/>
    </xf>
    <xf numFmtId="0" fontId="23" fillId="3" borderId="0" xfId="2" applyFont="1" applyFill="1" applyAlignment="1" applyProtection="1">
      <alignment vertical="top"/>
      <protection hidden="1"/>
    </xf>
    <xf numFmtId="164" fontId="23" fillId="3" borderId="8" xfId="2" applyNumberFormat="1" applyFont="1" applyFill="1" applyBorder="1" applyAlignment="1" applyProtection="1">
      <alignment vertical="top"/>
      <protection hidden="1"/>
    </xf>
    <xf numFmtId="166" fontId="23" fillId="3" borderId="19" xfId="2" applyNumberFormat="1" applyFont="1" applyFill="1" applyBorder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166" fontId="23" fillId="4" borderId="19" xfId="2" applyNumberFormat="1" applyFont="1" applyFill="1" applyBorder="1" applyAlignment="1" applyProtection="1">
      <alignment vertical="top"/>
      <protection hidden="1"/>
    </xf>
    <xf numFmtId="166" fontId="23" fillId="4" borderId="9" xfId="2" applyNumberFormat="1" applyFont="1" applyFill="1" applyBorder="1" applyAlignment="1" applyProtection="1">
      <alignment vertical="top"/>
      <protection hidden="1"/>
    </xf>
    <xf numFmtId="164" fontId="23" fillId="4" borderId="8" xfId="2" applyNumberFormat="1" applyFont="1" applyFill="1" applyBorder="1" applyAlignment="1" applyProtection="1">
      <alignment vertical="top"/>
      <protection hidden="1"/>
    </xf>
    <xf numFmtId="166" fontId="23" fillId="4" borderId="0" xfId="2" applyNumberFormat="1" applyFont="1" applyFill="1" applyAlignment="1" applyProtection="1">
      <alignment vertical="top"/>
      <protection hidden="1"/>
    </xf>
    <xf numFmtId="166" fontId="14" fillId="4" borderId="9" xfId="2" applyNumberFormat="1" applyFont="1" applyFill="1" applyBorder="1" applyAlignment="1" applyProtection="1">
      <alignment vertical="top"/>
      <protection hidden="1"/>
    </xf>
    <xf numFmtId="0" fontId="11" fillId="7" borderId="1" xfId="2" applyFont="1" applyFill="1" applyBorder="1" applyAlignment="1" applyProtection="1">
      <alignment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1" applyNumberFormat="1" applyFont="1" applyFill="1" applyBorder="1" applyProtection="1">
      <protection hidden="1"/>
    </xf>
    <xf numFmtId="166" fontId="14" fillId="4" borderId="34" xfId="1" applyNumberFormat="1" applyFont="1" applyFill="1" applyBorder="1" applyAlignment="1" applyProtection="1">
      <alignment vertical="top"/>
      <protection hidden="1"/>
    </xf>
    <xf numFmtId="0" fontId="23" fillId="3" borderId="16" xfId="2" applyFont="1" applyFill="1" applyBorder="1" applyAlignment="1" applyProtection="1">
      <alignment vertical="top"/>
      <protection hidden="1"/>
    </xf>
    <xf numFmtId="0" fontId="23" fillId="4" borderId="31" xfId="2" applyFont="1" applyFill="1" applyBorder="1" applyAlignment="1" applyProtection="1">
      <alignment vertical="top"/>
      <protection hidden="1"/>
    </xf>
    <xf numFmtId="166" fontId="23" fillId="4" borderId="33" xfId="2" applyNumberFormat="1" applyFont="1" applyFill="1" applyBorder="1" applyAlignment="1" applyProtection="1">
      <alignment vertical="top"/>
      <protection hidden="1"/>
    </xf>
    <xf numFmtId="166" fontId="14" fillId="4" borderId="33" xfId="2" applyNumberFormat="1" applyFont="1" applyFill="1" applyBorder="1" applyAlignment="1" applyProtection="1">
      <alignment vertical="top"/>
      <protection hidden="1"/>
    </xf>
    <xf numFmtId="166" fontId="14" fillId="4" borderId="14" xfId="2" applyNumberFormat="1" applyFont="1" applyFill="1" applyBorder="1" applyAlignment="1" applyProtection="1">
      <alignment vertical="top"/>
      <protection hidden="1"/>
    </xf>
    <xf numFmtId="166" fontId="14" fillId="4" borderId="31" xfId="3" applyNumberFormat="1" applyFont="1" applyFill="1" applyBorder="1" applyProtection="1">
      <protection hidden="1"/>
    </xf>
    <xf numFmtId="166" fontId="11" fillId="7" borderId="22" xfId="1" applyNumberFormat="1" applyFont="1" applyFill="1" applyBorder="1" applyAlignment="1" applyProtection="1">
      <alignment horizontal="right"/>
      <protection hidden="1"/>
    </xf>
    <xf numFmtId="3" fontId="11" fillId="4" borderId="9" xfId="2" applyNumberFormat="1" applyFont="1" applyFill="1" applyBorder="1" applyAlignment="1" applyProtection="1">
      <alignment horizontal="center" vertical="top"/>
      <protection hidden="1"/>
    </xf>
    <xf numFmtId="3" fontId="11" fillId="4" borderId="25" xfId="2" applyNumberFormat="1" applyFont="1" applyFill="1" applyBorder="1" applyAlignment="1" applyProtection="1">
      <alignment horizontal="center" vertical="top"/>
      <protection hidden="1"/>
    </xf>
    <xf numFmtId="3" fontId="11" fillId="4" borderId="15" xfId="2" applyNumberFormat="1" applyFont="1" applyFill="1" applyBorder="1" applyAlignment="1" applyProtection="1">
      <alignment horizontal="center" vertical="top"/>
      <protection hidden="1"/>
    </xf>
    <xf numFmtId="0" fontId="0" fillId="8" borderId="0" xfId="0" applyFill="1"/>
    <xf numFmtId="166" fontId="21" fillId="8" borderId="2" xfId="2" applyNumberFormat="1" applyFont="1" applyFill="1" applyBorder="1" applyAlignment="1">
      <alignment vertical="center"/>
    </xf>
    <xf numFmtId="3" fontId="35" fillId="3" borderId="7" xfId="0" applyNumberFormat="1" applyFont="1" applyFill="1" applyBorder="1" applyAlignment="1">
      <alignment horizontal="left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26" fillId="6" borderId="0" xfId="0" applyFont="1" applyFill="1" applyBorder="1" applyAlignment="1">
      <alignment horizontal="center" vertical="center"/>
    </xf>
    <xf numFmtId="4" fontId="18" fillId="5" borderId="10" xfId="2" applyNumberFormat="1" applyFont="1" applyFill="1" applyBorder="1" applyAlignment="1">
      <alignment horizontal="center" vertical="center"/>
    </xf>
    <xf numFmtId="4" fontId="18" fillId="5" borderId="11" xfId="2" applyNumberFormat="1" applyFont="1" applyFill="1" applyBorder="1" applyAlignment="1">
      <alignment horizontal="center" vertical="center"/>
    </xf>
    <xf numFmtId="4" fontId="18" fillId="5" borderId="12" xfId="2" applyNumberFormat="1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11" fillId="7" borderId="4" xfId="2" applyFont="1" applyFill="1" applyBorder="1" applyAlignment="1">
      <alignment horizontal="left" vertical="top" wrapText="1"/>
    </xf>
    <xf numFmtId="0" fontId="11" fillId="7" borderId="7" xfId="2" applyFont="1" applyFill="1" applyBorder="1" applyAlignment="1">
      <alignment horizontal="left" vertical="top"/>
    </xf>
    <xf numFmtId="0" fontId="11" fillId="7" borderId="1" xfId="2" applyFont="1" applyFill="1" applyBorder="1" applyAlignment="1">
      <alignment horizontal="left" vertical="top"/>
    </xf>
    <xf numFmtId="0" fontId="11" fillId="7" borderId="3" xfId="2" applyFont="1" applyFill="1" applyBorder="1" applyAlignment="1">
      <alignment horizontal="left" vertical="top"/>
    </xf>
    <xf numFmtId="0" fontId="11" fillId="7" borderId="2" xfId="2" applyFont="1" applyFill="1" applyBorder="1" applyAlignment="1">
      <alignment horizontal="left" vertical="top"/>
    </xf>
    <xf numFmtId="4" fontId="15" fillId="3" borderId="4" xfId="2" applyNumberFormat="1" applyFont="1" applyFill="1" applyBorder="1" applyAlignment="1">
      <alignment horizontal="center" vertical="top" wrapText="1"/>
    </xf>
    <xf numFmtId="4" fontId="15" fillId="3" borderId="0" xfId="2" applyNumberFormat="1" applyFont="1" applyFill="1" applyBorder="1" applyAlignment="1">
      <alignment horizontal="center" vertical="top" wrapText="1"/>
    </xf>
    <xf numFmtId="4" fontId="15" fillId="3" borderId="7" xfId="2" applyNumberFormat="1" applyFont="1" applyFill="1" applyBorder="1" applyAlignment="1">
      <alignment horizontal="center" vertical="top" wrapText="1"/>
    </xf>
  </cellXfs>
  <cellStyles count="4">
    <cellStyle name="Comma 2 2" xfId="3" xr:uid="{00000000-0005-0000-0000-000000000000}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564738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1295136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5"/>
  <sheetViews>
    <sheetView showGridLines="0" tabSelected="1" zoomScale="90" zoomScaleNormal="90" workbookViewId="0">
      <selection activeCell="F9" sqref="F9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48.45312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221" t="s">
        <v>106</v>
      </c>
      <c r="D2" s="220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231" t="s">
        <v>0</v>
      </c>
      <c r="D3" s="278" t="s">
        <v>103</v>
      </c>
      <c r="E3" s="19"/>
      <c r="F3" s="18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39" t="s">
        <v>1</v>
      </c>
      <c r="D4" s="28"/>
      <c r="E4" s="291" t="str">
        <f>IF(D4="","verplicht veld","")</f>
        <v>verplicht veld</v>
      </c>
      <c r="F4" s="22"/>
      <c r="G4" s="23"/>
      <c r="H4" s="25"/>
      <c r="I4" s="25"/>
      <c r="J4" s="29"/>
      <c r="K4" s="29"/>
      <c r="L4" s="30"/>
      <c r="M4" s="31"/>
      <c r="N4" s="23"/>
      <c r="O4" s="30"/>
      <c r="P4" s="30"/>
      <c r="Q4" s="30"/>
      <c r="R4" s="23"/>
      <c r="S4" s="30"/>
      <c r="T4" s="30"/>
      <c r="U4" s="32" t="s">
        <v>2</v>
      </c>
      <c r="V4" s="33" t="s">
        <v>2</v>
      </c>
      <c r="W4" s="22"/>
      <c r="X4" s="18"/>
      <c r="Y4" s="23"/>
      <c r="Z4" s="23"/>
      <c r="AA4" s="34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39" t="s">
        <v>3</v>
      </c>
      <c r="D5" s="35">
        <v>44</v>
      </c>
      <c r="E5" s="236"/>
      <c r="F5" s="22"/>
      <c r="G5" s="23"/>
      <c r="H5" s="36" t="s">
        <v>4</v>
      </c>
      <c r="I5" s="37"/>
      <c r="J5" s="38"/>
      <c r="K5" s="38"/>
      <c r="L5" s="38"/>
      <c r="M5" s="39"/>
      <c r="N5" s="23"/>
      <c r="O5" s="30"/>
      <c r="P5" s="40"/>
      <c r="Q5" s="41"/>
      <c r="R5" s="23"/>
      <c r="S5" s="32"/>
      <c r="T5" s="32"/>
      <c r="U5" s="32" t="s">
        <v>2</v>
      </c>
      <c r="V5" s="33" t="s">
        <v>2</v>
      </c>
      <c r="W5" s="22"/>
      <c r="X5" s="18"/>
      <c r="Y5" s="23"/>
      <c r="Z5" s="23"/>
      <c r="AA5" s="34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39" t="s">
        <v>57</v>
      </c>
      <c r="D6" s="226" t="s">
        <v>71</v>
      </c>
      <c r="E6" s="236"/>
      <c r="F6" s="22"/>
      <c r="G6" s="23"/>
      <c r="H6" s="42" t="s">
        <v>5</v>
      </c>
      <c r="I6" s="43"/>
      <c r="J6" s="44"/>
      <c r="K6" s="43"/>
      <c r="L6" s="43"/>
      <c r="M6" s="45"/>
      <c r="N6" s="23"/>
      <c r="O6" s="30"/>
      <c r="P6" s="40"/>
      <c r="Q6" s="41"/>
      <c r="R6" s="23"/>
      <c r="S6" s="32"/>
      <c r="T6" s="32"/>
      <c r="U6" s="32" t="s">
        <v>2</v>
      </c>
      <c r="V6" s="33" t="s">
        <v>2</v>
      </c>
      <c r="W6" s="22"/>
      <c r="X6" s="18"/>
      <c r="Y6" s="23"/>
      <c r="Z6" s="23"/>
      <c r="AA6" s="34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39" t="s">
        <v>58</v>
      </c>
      <c r="D7" s="226" t="s">
        <v>61</v>
      </c>
      <c r="E7" s="236"/>
      <c r="F7" s="22"/>
      <c r="G7" s="23"/>
      <c r="H7" s="46" t="s">
        <v>6</v>
      </c>
      <c r="I7" s="47"/>
      <c r="J7" s="48"/>
      <c r="K7" s="48"/>
      <c r="L7" s="48"/>
      <c r="M7" s="49"/>
      <c r="N7" s="23"/>
      <c r="O7" s="30"/>
      <c r="P7" s="40"/>
      <c r="Q7" s="41"/>
      <c r="R7" s="23"/>
      <c r="S7" s="32"/>
      <c r="T7" s="32"/>
      <c r="U7" s="32" t="s">
        <v>2</v>
      </c>
      <c r="V7" s="33" t="s">
        <v>2</v>
      </c>
      <c r="W7" s="22"/>
      <c r="X7" s="18"/>
      <c r="Y7" s="23"/>
      <c r="Z7" s="23"/>
      <c r="AA7" s="34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39" t="s">
        <v>7</v>
      </c>
      <c r="D8" s="50">
        <v>53400</v>
      </c>
      <c r="E8" s="236"/>
      <c r="F8" s="22"/>
      <c r="G8" s="23"/>
      <c r="H8" s="30"/>
      <c r="I8" s="30"/>
      <c r="J8" s="30"/>
      <c r="K8" s="51" t="s">
        <v>2</v>
      </c>
      <c r="L8" s="52" t="s">
        <v>2</v>
      </c>
      <c r="M8" s="51"/>
      <c r="N8" s="23"/>
      <c r="O8" s="30"/>
      <c r="P8" s="52"/>
      <c r="Q8" s="30" t="s">
        <v>2</v>
      </c>
      <c r="R8" s="23"/>
      <c r="S8" s="32" t="s">
        <v>2</v>
      </c>
      <c r="T8" s="32"/>
      <c r="U8" s="32" t="s">
        <v>2</v>
      </c>
      <c r="V8" s="33" t="s">
        <v>2</v>
      </c>
      <c r="W8" s="22"/>
      <c r="X8" s="18"/>
      <c r="Y8" s="23"/>
      <c r="Z8" s="23"/>
      <c r="AA8" s="34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3"/>
      <c r="AM8" s="25"/>
      <c r="AN8" s="27"/>
    </row>
    <row r="9" spans="2:40" ht="32.5" customHeight="1" x14ac:dyDescent="0.45">
      <c r="B9" s="18"/>
      <c r="C9" s="137" t="s">
        <v>86</v>
      </c>
      <c r="D9" s="246"/>
      <c r="E9" s="291" t="str">
        <f>IF(D9="","verplicht veld","")</f>
        <v>verplicht veld</v>
      </c>
      <c r="F9" s="22"/>
      <c r="G9" s="23"/>
      <c r="H9" s="30"/>
      <c r="I9" s="30"/>
      <c r="J9" s="30"/>
      <c r="K9" s="51"/>
      <c r="L9" s="52"/>
      <c r="M9" s="51"/>
      <c r="N9" s="23"/>
      <c r="O9" s="30"/>
      <c r="P9" s="52"/>
      <c r="Q9" s="30"/>
      <c r="R9" s="23"/>
      <c r="S9" s="32"/>
      <c r="T9" s="32"/>
      <c r="U9" s="32"/>
      <c r="V9" s="33"/>
      <c r="W9" s="22"/>
      <c r="X9" s="18"/>
      <c r="Y9" s="23"/>
      <c r="Z9" s="23"/>
      <c r="AA9" s="34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3"/>
      <c r="AM9" s="25"/>
      <c r="AN9" s="27"/>
    </row>
    <row r="10" spans="2:40" ht="18" customHeight="1" x14ac:dyDescent="0.45">
      <c r="B10" s="18"/>
      <c r="C10" s="137" t="s">
        <v>101</v>
      </c>
      <c r="D10" s="246"/>
      <c r="E10" s="291" t="str">
        <f>IF(D10="","verplicht veld","")</f>
        <v>verplicht veld</v>
      </c>
      <c r="F10" s="22"/>
      <c r="G10" s="23"/>
      <c r="H10" s="30"/>
      <c r="I10" s="30"/>
      <c r="J10" s="30"/>
      <c r="K10" s="51"/>
      <c r="L10" s="52"/>
      <c r="M10" s="51"/>
      <c r="N10" s="23"/>
      <c r="O10" s="30"/>
      <c r="P10" s="52"/>
      <c r="Q10" s="30"/>
      <c r="R10" s="23"/>
      <c r="S10" s="32"/>
      <c r="T10" s="32"/>
      <c r="U10" s="32"/>
      <c r="V10" s="33"/>
      <c r="W10" s="22"/>
      <c r="X10" s="18"/>
      <c r="Y10" s="23"/>
      <c r="Z10" s="23"/>
      <c r="AA10" s="34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3"/>
      <c r="AM10" s="25"/>
      <c r="AN10" s="27"/>
    </row>
    <row r="11" spans="2:40" ht="18" customHeight="1" x14ac:dyDescent="0.45">
      <c r="B11" s="18"/>
      <c r="C11" s="139" t="s">
        <v>8</v>
      </c>
      <c r="D11" s="252"/>
      <c r="E11" s="291" t="str">
        <f>IF(D11="","verplicht veld","")</f>
        <v>verplicht veld</v>
      </c>
      <c r="F11" s="22"/>
      <c r="G11" s="23"/>
      <c r="H11" s="30"/>
      <c r="I11" s="30"/>
      <c r="J11" s="30"/>
      <c r="K11" s="30" t="s">
        <v>2</v>
      </c>
      <c r="L11" s="30" t="s">
        <v>2</v>
      </c>
      <c r="M11" s="51"/>
      <c r="N11" s="23"/>
      <c r="O11" s="40" t="s">
        <v>2</v>
      </c>
      <c r="P11" s="40"/>
      <c r="Q11" s="41" t="s">
        <v>2</v>
      </c>
      <c r="R11" s="23"/>
      <c r="S11" s="32"/>
      <c r="T11" s="32"/>
      <c r="U11" s="32" t="s">
        <v>2</v>
      </c>
      <c r="V11" s="33" t="s">
        <v>2</v>
      </c>
      <c r="W11" s="22"/>
      <c r="X11" s="18"/>
      <c r="Y11" s="23"/>
      <c r="Z11" s="23"/>
      <c r="AA11" s="34"/>
      <c r="AB11" s="24"/>
      <c r="AC11" s="24"/>
      <c r="AD11" s="24"/>
      <c r="AE11" s="54"/>
      <c r="AF11" s="25"/>
      <c r="AG11" s="26"/>
      <c r="AH11" s="26"/>
      <c r="AI11" s="26"/>
      <c r="AJ11" s="26"/>
      <c r="AK11" s="54"/>
      <c r="AL11" s="55"/>
      <c r="AM11" s="25"/>
      <c r="AN11" s="27"/>
    </row>
    <row r="12" spans="2:40" ht="18" customHeight="1" x14ac:dyDescent="0.45">
      <c r="B12" s="18"/>
      <c r="C12" s="139" t="s">
        <v>59</v>
      </c>
      <c r="D12" s="50" t="s">
        <v>9</v>
      </c>
      <c r="E12" s="236"/>
      <c r="F12" s="22"/>
      <c r="G12" s="23"/>
      <c r="H12" s="30"/>
      <c r="I12" s="30"/>
      <c r="J12" s="30"/>
      <c r="K12" s="30"/>
      <c r="L12" s="30"/>
      <c r="M12" s="51"/>
      <c r="N12" s="23"/>
      <c r="O12" s="40"/>
      <c r="P12" s="40"/>
      <c r="Q12" s="41"/>
      <c r="R12" s="23"/>
      <c r="S12" s="32"/>
      <c r="T12" s="32"/>
      <c r="U12" s="32"/>
      <c r="V12" s="33"/>
      <c r="W12" s="22"/>
      <c r="X12" s="18"/>
      <c r="Y12" s="56"/>
      <c r="Z12" s="388" t="str">
        <f>"RESULTAAT "&amp;$D$3</f>
        <v>RESULTAAT KRO MAGAZINE</v>
      </c>
      <c r="AA12" s="388"/>
      <c r="AB12" s="388"/>
      <c r="AC12" s="388"/>
      <c r="AD12" s="388"/>
      <c r="AE12" s="388"/>
      <c r="AF12" s="388"/>
      <c r="AG12" s="388"/>
      <c r="AH12" s="388"/>
      <c r="AI12" s="388"/>
      <c r="AJ12" s="388"/>
      <c r="AK12" s="388"/>
      <c r="AL12" s="58"/>
      <c r="AM12" s="58"/>
      <c r="AN12" s="27"/>
    </row>
    <row r="13" spans="2:40" ht="18" customHeight="1" x14ac:dyDescent="0.45">
      <c r="B13" s="18"/>
      <c r="C13" s="139" t="s">
        <v>60</v>
      </c>
      <c r="D13" s="242" t="s">
        <v>72</v>
      </c>
      <c r="E13" s="236"/>
      <c r="F13" s="22"/>
      <c r="G13" s="23"/>
      <c r="H13" s="30"/>
      <c r="I13" s="30"/>
      <c r="J13" s="30"/>
      <c r="K13" s="30"/>
      <c r="L13" s="30"/>
      <c r="M13" s="51"/>
      <c r="N13" s="23"/>
      <c r="O13" s="40"/>
      <c r="P13" s="40"/>
      <c r="Q13" s="41"/>
      <c r="R13" s="23"/>
      <c r="S13" s="32"/>
      <c r="T13" s="32"/>
      <c r="U13" s="32"/>
      <c r="V13" s="33"/>
      <c r="W13" s="22"/>
      <c r="X13" s="18"/>
      <c r="Y13" s="56"/>
      <c r="Z13" s="388"/>
      <c r="AA13" s="388"/>
      <c r="AB13" s="388"/>
      <c r="AC13" s="388"/>
      <c r="AD13" s="388"/>
      <c r="AE13" s="388"/>
      <c r="AF13" s="388"/>
      <c r="AG13" s="388"/>
      <c r="AH13" s="388"/>
      <c r="AI13" s="388"/>
      <c r="AJ13" s="388"/>
      <c r="AK13" s="388"/>
      <c r="AL13" s="57" t="str">
        <f>C8&amp;" jaarbasis"</f>
        <v>Oplage: jaarbasis</v>
      </c>
      <c r="AM13" s="58"/>
      <c r="AN13" s="27"/>
    </row>
    <row r="14" spans="2:40" ht="18" customHeight="1" x14ac:dyDescent="0.45">
      <c r="B14" s="18"/>
      <c r="C14" s="139" t="s">
        <v>10</v>
      </c>
      <c r="D14" s="50" t="s">
        <v>11</v>
      </c>
      <c r="E14" s="236"/>
      <c r="F14" s="22"/>
      <c r="G14" s="23"/>
      <c r="H14" s="30"/>
      <c r="I14" s="30"/>
      <c r="J14" s="30"/>
      <c r="K14" s="30" t="s">
        <v>2</v>
      </c>
      <c r="L14" s="30" t="s">
        <v>2</v>
      </c>
      <c r="M14" s="51"/>
      <c r="N14" s="23"/>
      <c r="O14" s="40"/>
      <c r="P14" s="40"/>
      <c r="Q14" s="41"/>
      <c r="R14" s="23"/>
      <c r="S14" s="32"/>
      <c r="T14" s="32"/>
      <c r="U14" s="32"/>
      <c r="V14" s="33"/>
      <c r="W14" s="22"/>
      <c r="X14" s="18"/>
      <c r="Y14" s="56"/>
      <c r="Z14" s="388"/>
      <c r="AA14" s="388"/>
      <c r="AB14" s="388"/>
      <c r="AC14" s="388"/>
      <c r="AD14" s="388"/>
      <c r="AE14" s="388"/>
      <c r="AF14" s="388"/>
      <c r="AG14" s="388"/>
      <c r="AH14" s="388"/>
      <c r="AI14" s="388"/>
      <c r="AJ14" s="388"/>
      <c r="AK14" s="388"/>
      <c r="AL14" s="61">
        <f>D5*D8</f>
        <v>2349600</v>
      </c>
      <c r="AM14" s="58"/>
      <c r="AN14" s="27"/>
    </row>
    <row r="15" spans="2:40" ht="18" customHeight="1" thickBot="1" x14ac:dyDescent="0.5">
      <c r="B15" s="18"/>
      <c r="C15" s="119" t="s">
        <v>79</v>
      </c>
      <c r="D15" s="241"/>
      <c r="E15" s="291" t="str">
        <f>IF(D15="","verplicht veld","")</f>
        <v>verplicht veld</v>
      </c>
      <c r="F15" s="22"/>
      <c r="G15" s="23"/>
      <c r="H15" s="30"/>
      <c r="I15" s="30"/>
      <c r="J15" s="30"/>
      <c r="K15" s="30"/>
      <c r="L15" s="30"/>
      <c r="M15" s="51"/>
      <c r="N15" s="23"/>
      <c r="O15" s="40"/>
      <c r="P15" s="40"/>
      <c r="Q15" s="41"/>
      <c r="R15" s="23"/>
      <c r="S15" s="32"/>
      <c r="T15" s="32"/>
      <c r="U15" s="32"/>
      <c r="V15" s="33"/>
      <c r="W15" s="22"/>
      <c r="X15" s="18"/>
      <c r="Y15" s="56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61"/>
      <c r="AM15" s="58"/>
      <c r="AN15" s="27"/>
    </row>
    <row r="16" spans="2:40" s="68" customFormat="1" ht="31.5" customHeight="1" thickBot="1" x14ac:dyDescent="0.5">
      <c r="B16" s="18"/>
      <c r="C16" s="232" t="s">
        <v>12</v>
      </c>
      <c r="D16" s="179"/>
      <c r="E16" s="386" t="s">
        <v>56</v>
      </c>
      <c r="F16" s="387"/>
      <c r="G16" s="23"/>
      <c r="H16" s="389" t="s">
        <v>13</v>
      </c>
      <c r="I16" s="390"/>
      <c r="J16" s="390"/>
      <c r="K16" s="390"/>
      <c r="L16" s="390"/>
      <c r="M16" s="391"/>
      <c r="N16" s="62"/>
      <c r="O16" s="389" t="s">
        <v>14</v>
      </c>
      <c r="P16" s="390"/>
      <c r="Q16" s="391"/>
      <c r="R16" s="62"/>
      <c r="S16" s="389" t="s">
        <v>15</v>
      </c>
      <c r="T16" s="390"/>
      <c r="U16" s="390"/>
      <c r="V16" s="391"/>
      <c r="W16" s="22"/>
      <c r="X16" s="18"/>
      <c r="Y16" s="63"/>
      <c r="Z16" s="64"/>
      <c r="AA16" s="392" t="s">
        <v>16</v>
      </c>
      <c r="AB16" s="393"/>
      <c r="AC16" s="393"/>
      <c r="AD16" s="393"/>
      <c r="AE16" s="394"/>
      <c r="AF16" s="23"/>
      <c r="AG16" s="395" t="s">
        <v>17</v>
      </c>
      <c r="AH16" s="396"/>
      <c r="AI16" s="396"/>
      <c r="AJ16" s="396"/>
      <c r="AK16" s="393"/>
      <c r="AL16" s="65" t="s">
        <v>18</v>
      </c>
      <c r="AM16" s="66"/>
      <c r="AN16" s="67"/>
    </row>
    <row r="17" spans="2:40" ht="189.5" thickBot="1" x14ac:dyDescent="0.5">
      <c r="B17" s="18"/>
      <c r="C17" s="233"/>
      <c r="D17" s="225"/>
      <c r="E17" s="23"/>
      <c r="F17" s="14"/>
      <c r="G17" s="23"/>
      <c r="H17" s="181" t="s">
        <v>20</v>
      </c>
      <c r="I17" s="182" t="s">
        <v>21</v>
      </c>
      <c r="J17" s="182" t="s">
        <v>22</v>
      </c>
      <c r="K17" s="182" t="s">
        <v>23</v>
      </c>
      <c r="L17" s="183" t="s">
        <v>104</v>
      </c>
      <c r="M17" s="70" t="s">
        <v>24</v>
      </c>
      <c r="N17" s="23"/>
      <c r="O17" s="184" t="s">
        <v>25</v>
      </c>
      <c r="P17" s="185" t="s">
        <v>26</v>
      </c>
      <c r="Q17" s="71" t="s">
        <v>27</v>
      </c>
      <c r="R17" s="23"/>
      <c r="S17" s="184" t="s">
        <v>25</v>
      </c>
      <c r="T17" s="185" t="s">
        <v>27</v>
      </c>
      <c r="U17" s="185" t="s">
        <v>26</v>
      </c>
      <c r="V17" s="69" t="s">
        <v>28</v>
      </c>
      <c r="W17" s="22"/>
      <c r="X17" s="18"/>
      <c r="Y17" s="56"/>
      <c r="Z17" s="72"/>
      <c r="AA17" s="73" t="s">
        <v>29</v>
      </c>
      <c r="AB17" s="74" t="s">
        <v>30</v>
      </c>
      <c r="AC17" s="74" t="s">
        <v>31</v>
      </c>
      <c r="AD17" s="74" t="s">
        <v>32</v>
      </c>
      <c r="AE17" s="75" t="s">
        <v>33</v>
      </c>
      <c r="AF17" s="23"/>
      <c r="AG17" s="73" t="s">
        <v>29</v>
      </c>
      <c r="AH17" s="74" t="s">
        <v>30</v>
      </c>
      <c r="AI17" s="74" t="s">
        <v>31</v>
      </c>
      <c r="AJ17" s="76" t="s">
        <v>32</v>
      </c>
      <c r="AK17" s="77" t="s">
        <v>34</v>
      </c>
      <c r="AL17" s="78"/>
      <c r="AM17" s="58"/>
      <c r="AN17" s="27"/>
    </row>
    <row r="18" spans="2:40" ht="17" thickBot="1" x14ac:dyDescent="0.5">
      <c r="B18" s="18"/>
      <c r="C18" s="135" t="s">
        <v>52</v>
      </c>
      <c r="D18" s="79"/>
      <c r="E18" s="217" t="s">
        <v>54</v>
      </c>
      <c r="F18" s="218" t="s">
        <v>55</v>
      </c>
      <c r="G18" s="186"/>
      <c r="H18" s="187"/>
      <c r="I18" s="188"/>
      <c r="J18" s="187"/>
      <c r="K18" s="188"/>
      <c r="L18" s="189"/>
      <c r="M18" s="190"/>
      <c r="N18" s="186"/>
      <c r="O18" s="191" t="s">
        <v>36</v>
      </c>
      <c r="P18" s="192" t="s">
        <v>37</v>
      </c>
      <c r="Q18" s="193" t="s">
        <v>37</v>
      </c>
      <c r="R18" s="186"/>
      <c r="S18" s="191" t="s">
        <v>36</v>
      </c>
      <c r="T18" s="194" t="s">
        <v>37</v>
      </c>
      <c r="U18" s="192" t="s">
        <v>37</v>
      </c>
      <c r="V18" s="195" t="s">
        <v>37</v>
      </c>
      <c r="W18" s="22"/>
      <c r="X18" s="18"/>
      <c r="Y18" s="56"/>
      <c r="Z18" s="80" t="s">
        <v>52</v>
      </c>
      <c r="AA18" s="81"/>
      <c r="AB18" s="82"/>
      <c r="AC18" s="82"/>
      <c r="AD18" s="82"/>
      <c r="AE18" s="83"/>
      <c r="AF18" s="84"/>
      <c r="AG18" s="85"/>
      <c r="AH18" s="86"/>
      <c r="AI18" s="86"/>
      <c r="AJ18" s="86"/>
      <c r="AK18" s="87"/>
      <c r="AL18" s="78"/>
      <c r="AM18" s="58"/>
      <c r="AN18" s="27"/>
    </row>
    <row r="19" spans="2:40" ht="10" customHeight="1" x14ac:dyDescent="0.45">
      <c r="B19" s="18"/>
      <c r="C19" s="88"/>
      <c r="D19" s="89"/>
      <c r="E19" s="23"/>
      <c r="F19" s="22"/>
      <c r="G19" s="23"/>
      <c r="H19" s="90"/>
      <c r="I19" s="91"/>
      <c r="J19" s="91"/>
      <c r="K19" s="91"/>
      <c r="L19" s="92"/>
      <c r="M19" s="93"/>
      <c r="N19" s="23"/>
      <c r="O19" s="94"/>
      <c r="P19" s="95"/>
      <c r="Q19" s="71"/>
      <c r="R19" s="23"/>
      <c r="S19" s="94"/>
      <c r="T19" s="95"/>
      <c r="U19" s="95"/>
      <c r="V19" s="96"/>
      <c r="W19" s="22"/>
      <c r="X19" s="18"/>
      <c r="Y19" s="56"/>
      <c r="Z19" s="97"/>
      <c r="AA19" s="98"/>
      <c r="AB19" s="99"/>
      <c r="AC19" s="99"/>
      <c r="AD19" s="99"/>
      <c r="AE19" s="100"/>
      <c r="AF19" s="23"/>
      <c r="AG19" s="98"/>
      <c r="AH19" s="254"/>
      <c r="AI19" s="99"/>
      <c r="AJ19" s="99"/>
      <c r="AK19" s="100"/>
      <c r="AL19" s="78"/>
      <c r="AM19" s="58"/>
      <c r="AN19" s="27"/>
    </row>
    <row r="20" spans="2:40" ht="17" thickBot="1" x14ac:dyDescent="0.5">
      <c r="B20" s="18"/>
      <c r="C20" s="101" t="s">
        <v>69</v>
      </c>
      <c r="D20" s="380">
        <f>IF(AND($D$15="Offline",$D$27&gt;0),$D$27,IF(AND($D$15="Offline",$D$28&gt;0),$D$28,0))+$D$31+D32+$D$34</f>
        <v>0</v>
      </c>
      <c r="E20" s="256">
        <f>IF(D20&gt;0,$D$10,0)</f>
        <v>0</v>
      </c>
      <c r="F20" s="227" t="s">
        <v>61</v>
      </c>
      <c r="G20" s="23"/>
      <c r="H20" s="222">
        <v>0</v>
      </c>
      <c r="I20" s="223">
        <v>0</v>
      </c>
      <c r="J20" s="107">
        <v>0</v>
      </c>
      <c r="K20" s="107">
        <v>0</v>
      </c>
      <c r="L20" s="109"/>
      <c r="M20" s="102">
        <v>600</v>
      </c>
      <c r="N20" s="23"/>
      <c r="O20" s="287">
        <v>0</v>
      </c>
      <c r="P20" s="114">
        <v>0</v>
      </c>
      <c r="Q20" s="289">
        <f>O20*(M20/1000)</f>
        <v>0</v>
      </c>
      <c r="R20" s="23"/>
      <c r="S20" s="287">
        <v>0</v>
      </c>
      <c r="T20" s="279">
        <f>S20*(M20/1000)</f>
        <v>0</v>
      </c>
      <c r="U20" s="114">
        <v>0</v>
      </c>
      <c r="V20" s="249">
        <v>1</v>
      </c>
      <c r="W20" s="22"/>
      <c r="X20" s="18"/>
      <c r="Y20" s="56"/>
      <c r="Z20" s="103" t="s">
        <v>69</v>
      </c>
      <c r="AA20" s="293">
        <f>$O20*$D20</f>
        <v>0</v>
      </c>
      <c r="AB20" s="294">
        <f>$AA20*$M20/1000</f>
        <v>0</v>
      </c>
      <c r="AC20" s="294">
        <f>$P20*$D20</f>
        <v>0</v>
      </c>
      <c r="AD20" s="294" t="s">
        <v>38</v>
      </c>
      <c r="AE20" s="295">
        <f>SUM(AB20:AC20)</f>
        <v>0</v>
      </c>
      <c r="AF20" s="296"/>
      <c r="AG20" s="293">
        <f>$S20*$D20*($D$8/10000)</f>
        <v>0</v>
      </c>
      <c r="AH20" s="294">
        <f>($D20*$T20)*($D$8/10000)</f>
        <v>0</v>
      </c>
      <c r="AI20" s="294">
        <f>($D20*$U20)*$D$8/10000</f>
        <v>0</v>
      </c>
      <c r="AJ20" s="294" t="s">
        <v>38</v>
      </c>
      <c r="AK20" s="297">
        <f>SUM(AH20:AJ20)</f>
        <v>0</v>
      </c>
      <c r="AL20" s="298">
        <f>AE20+AK20</f>
        <v>0</v>
      </c>
      <c r="AM20" s="58"/>
      <c r="AN20" s="27"/>
    </row>
    <row r="21" spans="2:40" ht="10" customHeight="1" thickBot="1" x14ac:dyDescent="0.5">
      <c r="B21" s="18"/>
      <c r="C21" s="88"/>
      <c r="D21" s="89"/>
      <c r="E21" s="23"/>
      <c r="F21" s="22"/>
      <c r="G21" s="23"/>
      <c r="H21" s="90"/>
      <c r="I21" s="91"/>
      <c r="J21" s="91"/>
      <c r="K21" s="91"/>
      <c r="L21" s="92"/>
      <c r="M21" s="93"/>
      <c r="N21" s="23"/>
      <c r="O21" s="94"/>
      <c r="P21" s="95"/>
      <c r="Q21" s="71"/>
      <c r="R21" s="23"/>
      <c r="S21" s="94"/>
      <c r="T21" s="95"/>
      <c r="U21" s="95"/>
      <c r="V21" s="96"/>
      <c r="W21" s="22"/>
      <c r="X21" s="18"/>
      <c r="Y21" s="56"/>
      <c r="Z21" s="97"/>
      <c r="AA21" s="299"/>
      <c r="AB21" s="300"/>
      <c r="AC21" s="300"/>
      <c r="AD21" s="300"/>
      <c r="AE21" s="301"/>
      <c r="AF21" s="302"/>
      <c r="AG21" s="299"/>
      <c r="AH21" s="300"/>
      <c r="AI21" s="300"/>
      <c r="AJ21" s="300"/>
      <c r="AK21" s="303"/>
      <c r="AL21" s="304"/>
      <c r="AM21" s="58"/>
      <c r="AN21" s="27"/>
    </row>
    <row r="22" spans="2:40" ht="14.5" customHeight="1" x14ac:dyDescent="0.45">
      <c r="B22" s="18"/>
      <c r="C22" s="399" t="s">
        <v>87</v>
      </c>
      <c r="D22" s="400"/>
      <c r="E22" s="217" t="s">
        <v>54</v>
      </c>
      <c r="F22" s="218" t="s">
        <v>55</v>
      </c>
      <c r="G22" s="186"/>
      <c r="H22" s="196" t="s">
        <v>2</v>
      </c>
      <c r="I22" s="197" t="s">
        <v>2</v>
      </c>
      <c r="J22" s="196" t="s">
        <v>2</v>
      </c>
      <c r="K22" s="197" t="s">
        <v>2</v>
      </c>
      <c r="L22" s="198" t="s">
        <v>2</v>
      </c>
      <c r="M22" s="199" t="s">
        <v>2</v>
      </c>
      <c r="N22" s="186"/>
      <c r="O22" s="200" t="s">
        <v>36</v>
      </c>
      <c r="P22" s="201" t="s">
        <v>37</v>
      </c>
      <c r="Q22" s="202" t="s">
        <v>37</v>
      </c>
      <c r="R22" s="186"/>
      <c r="S22" s="200" t="s">
        <v>36</v>
      </c>
      <c r="T22" s="203" t="s">
        <v>37</v>
      </c>
      <c r="U22" s="201" t="s">
        <v>37</v>
      </c>
      <c r="V22" s="204" t="s">
        <v>37</v>
      </c>
      <c r="W22" s="22"/>
      <c r="X22" s="18"/>
      <c r="Y22" s="56"/>
      <c r="Z22" s="104" t="s">
        <v>35</v>
      </c>
      <c r="AA22" s="305"/>
      <c r="AB22" s="306"/>
      <c r="AC22" s="306"/>
      <c r="AD22" s="306"/>
      <c r="AE22" s="307"/>
      <c r="AF22" s="308"/>
      <c r="AG22" s="309"/>
      <c r="AH22" s="306"/>
      <c r="AI22" s="306"/>
      <c r="AJ22" s="306"/>
      <c r="AK22" s="310"/>
      <c r="AL22" s="311"/>
      <c r="AM22" s="58"/>
      <c r="AN22" s="27"/>
    </row>
    <row r="23" spans="2:40" ht="15" customHeight="1" x14ac:dyDescent="0.45">
      <c r="B23" s="18"/>
      <c r="C23" s="105" t="s">
        <v>62</v>
      </c>
      <c r="D23" s="380">
        <f>IF($D$9="84 p. selfcovered",IF($D$15="Inline",29,0),0)</f>
        <v>0</v>
      </c>
      <c r="E23" s="256">
        <f t="shared" ref="E23:E24" si="0">IF(D23&gt;0,$D$10,0)</f>
        <v>0</v>
      </c>
      <c r="F23" s="227" t="s">
        <v>61</v>
      </c>
      <c r="G23" s="23"/>
      <c r="H23" s="106">
        <v>0</v>
      </c>
      <c r="I23" s="107">
        <v>0</v>
      </c>
      <c r="J23" s="108" t="s">
        <v>38</v>
      </c>
      <c r="K23" s="108" t="s">
        <v>38</v>
      </c>
      <c r="L23" s="109"/>
      <c r="M23" s="102">
        <v>555</v>
      </c>
      <c r="N23" s="23"/>
      <c r="O23" s="287">
        <v>0</v>
      </c>
      <c r="P23" s="114">
        <v>0</v>
      </c>
      <c r="Q23" s="289">
        <f>O23*(M23/1000)</f>
        <v>0</v>
      </c>
      <c r="R23" s="23"/>
      <c r="S23" s="287">
        <v>0</v>
      </c>
      <c r="T23" s="279">
        <f>S23*(M23/1000)</f>
        <v>0</v>
      </c>
      <c r="U23" s="114">
        <v>0</v>
      </c>
      <c r="V23" s="243" t="s">
        <v>38</v>
      </c>
      <c r="W23" s="22"/>
      <c r="X23" s="18"/>
      <c r="Y23" s="56"/>
      <c r="Z23" s="110" t="s">
        <v>62</v>
      </c>
      <c r="AA23" s="312">
        <f t="shared" ref="AA23:AA24" si="1">$O23*$D23</f>
        <v>0</v>
      </c>
      <c r="AB23" s="313">
        <f>$AA23*$M23/1000</f>
        <v>0</v>
      </c>
      <c r="AC23" s="313">
        <f t="shared" ref="AC23" si="2">$P23*$D23</f>
        <v>0</v>
      </c>
      <c r="AD23" s="313" t="s">
        <v>38</v>
      </c>
      <c r="AE23" s="314">
        <f t="shared" ref="AE23" si="3">SUM(AB23:AC23)</f>
        <v>0</v>
      </c>
      <c r="AF23" s="296"/>
      <c r="AG23" s="312">
        <f>$S23*$D23*($D$8/10000)</f>
        <v>0</v>
      </c>
      <c r="AH23" s="313">
        <f t="shared" ref="AH23:AH24" si="4">($D23*$T23)*($D$8/10000)</f>
        <v>0</v>
      </c>
      <c r="AI23" s="313">
        <f t="shared" ref="AI23:AI24" si="5">($D23*$U23)*$D$8/10000</f>
        <v>0</v>
      </c>
      <c r="AJ23" s="313" t="str">
        <f>IFERROR(VLOOKUP($V23,$C$38:$U$44,$U$36,FALSE)*($D$8/10000)*$D23,"n.v.t.")</f>
        <v>n.v.t.</v>
      </c>
      <c r="AK23" s="315">
        <f t="shared" ref="AK23" si="6">SUM(AH23:AJ23)</f>
        <v>0</v>
      </c>
      <c r="AL23" s="298">
        <f>AE23+AK23</f>
        <v>0</v>
      </c>
      <c r="AM23" s="58"/>
      <c r="AN23" s="27"/>
    </row>
    <row r="24" spans="2:40" ht="15" customHeight="1" thickBot="1" x14ac:dyDescent="0.5">
      <c r="B24" s="18"/>
      <c r="C24" s="105" t="s">
        <v>65</v>
      </c>
      <c r="D24" s="380">
        <f>IF($D$9="88 p. selfcovered",IF($D$15="Inline",29,0),0)</f>
        <v>0</v>
      </c>
      <c r="E24" s="256">
        <f t="shared" si="0"/>
        <v>0</v>
      </c>
      <c r="F24" s="227" t="s">
        <v>61</v>
      </c>
      <c r="G24" s="23"/>
      <c r="H24" s="106">
        <v>0</v>
      </c>
      <c r="I24" s="107">
        <v>0</v>
      </c>
      <c r="J24" s="108" t="s">
        <v>38</v>
      </c>
      <c r="K24" s="108" t="s">
        <v>38</v>
      </c>
      <c r="L24" s="109"/>
      <c r="M24" s="102">
        <v>555</v>
      </c>
      <c r="N24" s="23"/>
      <c r="O24" s="287">
        <v>0</v>
      </c>
      <c r="P24" s="114">
        <v>0</v>
      </c>
      <c r="Q24" s="289">
        <f>O24*(M24/1000)</f>
        <v>0</v>
      </c>
      <c r="R24" s="23"/>
      <c r="S24" s="287">
        <v>0</v>
      </c>
      <c r="T24" s="279">
        <f>S24*(M24/1000)</f>
        <v>0</v>
      </c>
      <c r="U24" s="114">
        <v>0</v>
      </c>
      <c r="V24" s="243" t="s">
        <v>38</v>
      </c>
      <c r="W24" s="22"/>
      <c r="X24" s="18"/>
      <c r="Y24" s="56"/>
      <c r="Z24" s="110" t="s">
        <v>65</v>
      </c>
      <c r="AA24" s="312">
        <f t="shared" si="1"/>
        <v>0</v>
      </c>
      <c r="AB24" s="313">
        <f>$AA24*$M24/1000</f>
        <v>0</v>
      </c>
      <c r="AC24" s="313">
        <f>$P24*$D24</f>
        <v>0</v>
      </c>
      <c r="AD24" s="313" t="s">
        <v>38</v>
      </c>
      <c r="AE24" s="314">
        <f t="shared" ref="AE24" si="7">SUM(AB24:AC24)</f>
        <v>0</v>
      </c>
      <c r="AF24" s="296"/>
      <c r="AG24" s="312">
        <f>$S24*$D24*($D$8/10000)</f>
        <v>0</v>
      </c>
      <c r="AH24" s="313">
        <f t="shared" si="4"/>
        <v>0</v>
      </c>
      <c r="AI24" s="313">
        <f t="shared" si="5"/>
        <v>0</v>
      </c>
      <c r="AJ24" s="313" t="str">
        <f>IFERROR(VLOOKUP($V24,$C$38:$U$44,$U$36,FALSE)*($D$8/10000)*$D24,"n.v.t.")</f>
        <v>n.v.t.</v>
      </c>
      <c r="AK24" s="315">
        <f>SUM(AH24:AI24)</f>
        <v>0</v>
      </c>
      <c r="AL24" s="298">
        <f>AE24+AK24</f>
        <v>0</v>
      </c>
      <c r="AM24" s="58"/>
      <c r="AN24" s="27"/>
    </row>
    <row r="25" spans="2:40" ht="10" customHeight="1" thickBot="1" x14ac:dyDescent="0.5">
      <c r="B25" s="18"/>
      <c r="C25" s="88"/>
      <c r="D25" s="127"/>
      <c r="E25" s="23"/>
      <c r="F25" s="22"/>
      <c r="G25" s="23"/>
      <c r="H25" s="128"/>
      <c r="I25" s="25"/>
      <c r="J25" s="25"/>
      <c r="K25" s="25"/>
      <c r="L25" s="25"/>
      <c r="M25" s="129"/>
      <c r="N25" s="23"/>
      <c r="O25" s="130"/>
      <c r="P25" s="131"/>
      <c r="Q25" s="132"/>
      <c r="R25" s="23"/>
      <c r="S25" s="130"/>
      <c r="T25" s="133"/>
      <c r="U25" s="131"/>
      <c r="V25" s="134"/>
      <c r="W25" s="22"/>
      <c r="X25" s="18"/>
      <c r="Y25" s="56"/>
      <c r="Z25" s="23"/>
      <c r="AA25" s="312"/>
      <c r="AB25" s="316"/>
      <c r="AC25" s="316"/>
      <c r="AD25" s="316"/>
      <c r="AE25" s="317"/>
      <c r="AF25" s="296"/>
      <c r="AG25" s="312"/>
      <c r="AH25" s="316"/>
      <c r="AI25" s="316"/>
      <c r="AJ25" s="316"/>
      <c r="AK25" s="315"/>
      <c r="AL25" s="298"/>
      <c r="AM25" s="58"/>
      <c r="AN25" s="27"/>
    </row>
    <row r="26" spans="2:40" x14ac:dyDescent="0.45">
      <c r="B26" s="18"/>
      <c r="C26" s="401" t="s">
        <v>39</v>
      </c>
      <c r="D26" s="402"/>
      <c r="E26" s="217" t="s">
        <v>54</v>
      </c>
      <c r="F26" s="219" t="s">
        <v>55</v>
      </c>
      <c r="G26" s="186"/>
      <c r="H26" s="205" t="s">
        <v>2</v>
      </c>
      <c r="I26" s="206" t="s">
        <v>2</v>
      </c>
      <c r="J26" s="196" t="s">
        <v>2</v>
      </c>
      <c r="K26" s="197" t="s">
        <v>2</v>
      </c>
      <c r="L26" s="198" t="s">
        <v>2</v>
      </c>
      <c r="M26" s="199" t="s">
        <v>2</v>
      </c>
      <c r="N26" s="186"/>
      <c r="O26" s="207" t="s">
        <v>36</v>
      </c>
      <c r="P26" s="208" t="s">
        <v>37</v>
      </c>
      <c r="Q26" s="209" t="s">
        <v>37</v>
      </c>
      <c r="R26" s="186"/>
      <c r="S26" s="207" t="s">
        <v>36</v>
      </c>
      <c r="T26" s="210" t="s">
        <v>37</v>
      </c>
      <c r="U26" s="208" t="s">
        <v>37</v>
      </c>
      <c r="V26" s="211" t="s">
        <v>40</v>
      </c>
      <c r="W26" s="22"/>
      <c r="X26" s="18"/>
      <c r="Y26" s="56"/>
      <c r="Z26" s="136" t="s">
        <v>39</v>
      </c>
      <c r="AA26" s="318"/>
      <c r="AB26" s="319"/>
      <c r="AC26" s="319"/>
      <c r="AD26" s="319"/>
      <c r="AE26" s="320"/>
      <c r="AF26" s="296"/>
      <c r="AG26" s="321"/>
      <c r="AH26" s="319"/>
      <c r="AI26" s="319"/>
      <c r="AJ26" s="319"/>
      <c r="AK26" s="322"/>
      <c r="AL26" s="298"/>
      <c r="AM26" s="58"/>
      <c r="AN26" s="27"/>
    </row>
    <row r="27" spans="2:40" ht="15" customHeight="1" x14ac:dyDescent="0.45">
      <c r="B27" s="18"/>
      <c r="C27" s="105" t="s">
        <v>91</v>
      </c>
      <c r="D27" s="380">
        <f>IF($D$9="80 p. binnenwerk + 4 p. omslag",IF($D$15="Offline",39,10),0)</f>
        <v>0</v>
      </c>
      <c r="E27" s="256">
        <f t="shared" ref="E27:E34" si="8">IF(D27&gt;0,$D$10,0)</f>
        <v>0</v>
      </c>
      <c r="F27" s="227" t="s">
        <v>61</v>
      </c>
      <c r="G27" s="23"/>
      <c r="H27" s="106">
        <v>0</v>
      </c>
      <c r="I27" s="107">
        <v>0</v>
      </c>
      <c r="J27" s="108" t="s">
        <v>38</v>
      </c>
      <c r="K27" s="108" t="s">
        <v>38</v>
      </c>
      <c r="L27" s="109"/>
      <c r="M27" s="102">
        <v>555</v>
      </c>
      <c r="N27" s="23"/>
      <c r="O27" s="287">
        <v>0</v>
      </c>
      <c r="P27" s="114">
        <v>0</v>
      </c>
      <c r="Q27" s="289">
        <f>O27*(M27/1000)</f>
        <v>0</v>
      </c>
      <c r="R27" s="23"/>
      <c r="S27" s="287">
        <v>0</v>
      </c>
      <c r="T27" s="279">
        <f>S27*(M27/1000)</f>
        <v>0</v>
      </c>
      <c r="U27" s="114">
        <v>0</v>
      </c>
      <c r="V27" s="115">
        <v>1</v>
      </c>
      <c r="W27" s="250">
        <f>IF(D27&gt;0,1,0)+V27</f>
        <v>1</v>
      </c>
      <c r="X27" s="18"/>
      <c r="Y27" s="56"/>
      <c r="Z27" s="110" t="s">
        <v>64</v>
      </c>
      <c r="AA27" s="312">
        <f t="shared" ref="AA27:AA29" si="9">$O27*$D27</f>
        <v>0</v>
      </c>
      <c r="AB27" s="313">
        <f>$AA27*$M27/1000</f>
        <v>0</v>
      </c>
      <c r="AC27" s="313">
        <f t="shared" ref="AC27:AC29" si="10">$P27*$D27</f>
        <v>0</v>
      </c>
      <c r="AD27" s="313">
        <f t="shared" ref="AD27:AD34" si="11">VLOOKUP($W27,$C$38:$P$44,$P$36,FALSE)*$D27</f>
        <v>0</v>
      </c>
      <c r="AE27" s="314">
        <f>SUM(AB27:AD27)</f>
        <v>0</v>
      </c>
      <c r="AF27" s="296"/>
      <c r="AG27" s="312">
        <f>$S27*$D27*($D$8/10000)</f>
        <v>0</v>
      </c>
      <c r="AH27" s="313">
        <f t="shared" ref="AH27:AH34" si="12">($D27*$T27)*($D$8/10000)</f>
        <v>0</v>
      </c>
      <c r="AI27" s="313">
        <f t="shared" ref="AI27:AI34" si="13">($D27*$U27)*$D$8/10000</f>
        <v>0</v>
      </c>
      <c r="AJ27" s="313">
        <f t="shared" ref="AJ27:AJ34" si="14">VLOOKUP($W27,$C$38:$U$44,$U$36,FALSE)*($D$8/10000)*$D27</f>
        <v>0</v>
      </c>
      <c r="AK27" s="315">
        <f t="shared" ref="AK27:AK34" si="15">SUM(AH27:AJ27)</f>
        <v>0</v>
      </c>
      <c r="AL27" s="298">
        <f>AE27+AK27</f>
        <v>0</v>
      </c>
      <c r="AM27" s="58"/>
      <c r="AN27" s="27"/>
    </row>
    <row r="28" spans="2:40" ht="15" customHeight="1" x14ac:dyDescent="0.45">
      <c r="B28" s="18"/>
      <c r="C28" s="105" t="s">
        <v>90</v>
      </c>
      <c r="D28" s="380">
        <f>IF($D$9="84 p. binnenwerk + 4 p. omslag",IF($D$15="Offline",39,10),0)</f>
        <v>0</v>
      </c>
      <c r="E28" s="256">
        <f t="shared" si="8"/>
        <v>0</v>
      </c>
      <c r="F28" s="227" t="s">
        <v>61</v>
      </c>
      <c r="G28" s="23"/>
      <c r="H28" s="106">
        <v>0</v>
      </c>
      <c r="I28" s="107">
        <v>0</v>
      </c>
      <c r="J28" s="108" t="s">
        <v>38</v>
      </c>
      <c r="K28" s="108" t="s">
        <v>38</v>
      </c>
      <c r="L28" s="109"/>
      <c r="M28" s="102">
        <v>555</v>
      </c>
      <c r="N28" s="23"/>
      <c r="O28" s="287">
        <v>0</v>
      </c>
      <c r="P28" s="114">
        <v>0</v>
      </c>
      <c r="Q28" s="289">
        <f>O28*(M28/1000)</f>
        <v>0</v>
      </c>
      <c r="R28" s="23"/>
      <c r="S28" s="287">
        <v>0</v>
      </c>
      <c r="T28" s="279">
        <f>S28*(M28/1000)</f>
        <v>0</v>
      </c>
      <c r="U28" s="114">
        <v>0</v>
      </c>
      <c r="V28" s="115">
        <v>1</v>
      </c>
      <c r="W28" s="250">
        <f t="shared" ref="W28" si="16">IF(D28&gt;0,1,0)+V28</f>
        <v>1</v>
      </c>
      <c r="X28" s="18"/>
      <c r="Y28" s="56"/>
      <c r="Z28" s="110" t="s">
        <v>63</v>
      </c>
      <c r="AA28" s="312">
        <f>$O28*$D28</f>
        <v>0</v>
      </c>
      <c r="AB28" s="313">
        <f>$AA28*$M28/1000</f>
        <v>0</v>
      </c>
      <c r="AC28" s="313">
        <f t="shared" si="10"/>
        <v>0</v>
      </c>
      <c r="AD28" s="313">
        <f t="shared" si="11"/>
        <v>0</v>
      </c>
      <c r="AE28" s="314">
        <f t="shared" ref="AE28:AE34" si="17">SUM(AB28:AD28)</f>
        <v>0</v>
      </c>
      <c r="AF28" s="296"/>
      <c r="AG28" s="312">
        <f>$S28*$D28*($D$8/10000)</f>
        <v>0</v>
      </c>
      <c r="AH28" s="313">
        <f t="shared" si="12"/>
        <v>0</v>
      </c>
      <c r="AI28" s="313">
        <f t="shared" si="13"/>
        <v>0</v>
      </c>
      <c r="AJ28" s="313">
        <f t="shared" si="14"/>
        <v>0</v>
      </c>
      <c r="AK28" s="315">
        <f t="shared" si="15"/>
        <v>0</v>
      </c>
      <c r="AL28" s="298">
        <f>AE28+AK28</f>
        <v>0</v>
      </c>
      <c r="AM28" s="58"/>
      <c r="AN28" s="27"/>
    </row>
    <row r="29" spans="2:40" ht="15" customHeight="1" x14ac:dyDescent="0.45">
      <c r="B29" s="18"/>
      <c r="C29" s="105" t="s">
        <v>92</v>
      </c>
      <c r="D29" s="380">
        <f>IF($D$9="84 p. selfcovered",IF($D$15="Offline",39,10),0)</f>
        <v>0</v>
      </c>
      <c r="E29" s="256">
        <f t="shared" si="8"/>
        <v>0</v>
      </c>
      <c r="F29" s="227" t="s">
        <v>61</v>
      </c>
      <c r="G29" s="23"/>
      <c r="H29" s="106">
        <v>0</v>
      </c>
      <c r="I29" s="107">
        <v>0</v>
      </c>
      <c r="J29" s="108" t="s">
        <v>38</v>
      </c>
      <c r="K29" s="108" t="s">
        <v>38</v>
      </c>
      <c r="L29" s="109"/>
      <c r="M29" s="102">
        <v>555</v>
      </c>
      <c r="N29" s="23"/>
      <c r="O29" s="287">
        <v>0</v>
      </c>
      <c r="P29" s="114">
        <v>0</v>
      </c>
      <c r="Q29" s="289">
        <f>O29*(M29/1000)</f>
        <v>0</v>
      </c>
      <c r="R29" s="23"/>
      <c r="S29" s="287">
        <v>0</v>
      </c>
      <c r="T29" s="279">
        <f>S29*(M29/1000)</f>
        <v>0</v>
      </c>
      <c r="U29" s="114">
        <v>0</v>
      </c>
      <c r="V29" s="115">
        <v>1</v>
      </c>
      <c r="W29" s="385">
        <f>IF(D29&gt;0,0,0)+V29</f>
        <v>1</v>
      </c>
      <c r="X29" s="18"/>
      <c r="Y29" s="56"/>
      <c r="Z29" s="110" t="s">
        <v>63</v>
      </c>
      <c r="AA29" s="312">
        <f t="shared" si="9"/>
        <v>0</v>
      </c>
      <c r="AB29" s="313">
        <f>$AA29*$M29/1000</f>
        <v>0</v>
      </c>
      <c r="AC29" s="313">
        <f t="shared" si="10"/>
        <v>0</v>
      </c>
      <c r="AD29" s="313">
        <f t="shared" si="11"/>
        <v>0</v>
      </c>
      <c r="AE29" s="314">
        <f t="shared" ref="AE29" si="18">SUM(AB29:AD29)</f>
        <v>0</v>
      </c>
      <c r="AF29" s="296"/>
      <c r="AG29" s="312">
        <f>$S29*$D29*($D$8/10000)</f>
        <v>0</v>
      </c>
      <c r="AH29" s="313">
        <f t="shared" si="12"/>
        <v>0</v>
      </c>
      <c r="AI29" s="313">
        <f t="shared" si="13"/>
        <v>0</v>
      </c>
      <c r="AJ29" s="313">
        <f t="shared" si="14"/>
        <v>0</v>
      </c>
      <c r="AK29" s="315">
        <f t="shared" ref="AK29" si="19">SUM(AH29:AJ29)</f>
        <v>0</v>
      </c>
      <c r="AL29" s="298">
        <f t="shared" ref="AL29:AL34" si="20">AE29+AK29</f>
        <v>0</v>
      </c>
      <c r="AM29" s="58"/>
      <c r="AN29" s="27"/>
    </row>
    <row r="30" spans="2:40" s="112" customFormat="1" ht="15" customHeight="1" x14ac:dyDescent="0.45">
      <c r="B30" s="18"/>
      <c r="C30" s="137" t="s">
        <v>65</v>
      </c>
      <c r="D30" s="380">
        <f>IF($D$9="88 p. selfcovered",IF($D$15="Offline",39,10),0)</f>
        <v>0</v>
      </c>
      <c r="E30" s="256">
        <f t="shared" si="8"/>
        <v>0</v>
      </c>
      <c r="F30" s="227" t="s">
        <v>61</v>
      </c>
      <c r="G30" s="23"/>
      <c r="H30" s="106">
        <v>0</v>
      </c>
      <c r="I30" s="107">
        <v>0</v>
      </c>
      <c r="J30" s="111" t="s">
        <v>38</v>
      </c>
      <c r="K30" s="111" t="s">
        <v>38</v>
      </c>
      <c r="L30" s="109"/>
      <c r="M30" s="102">
        <v>555</v>
      </c>
      <c r="N30" s="23"/>
      <c r="O30" s="287">
        <v>0</v>
      </c>
      <c r="P30" s="114">
        <v>0</v>
      </c>
      <c r="Q30" s="289">
        <f>O30*M30/1000</f>
        <v>0</v>
      </c>
      <c r="R30" s="23"/>
      <c r="S30" s="287">
        <v>0</v>
      </c>
      <c r="T30" s="279">
        <f t="shared" ref="T30:T34" si="21">S30*M30/1000</f>
        <v>0</v>
      </c>
      <c r="U30" s="114">
        <v>0</v>
      </c>
      <c r="V30" s="115">
        <v>1</v>
      </c>
      <c r="W30" s="250">
        <f t="shared" ref="W30:W34" si="22">IF(D30&gt;0,0,0)+V30</f>
        <v>1</v>
      </c>
      <c r="X30" s="18"/>
      <c r="Y30" s="56"/>
      <c r="Z30" s="138" t="s">
        <v>65</v>
      </c>
      <c r="AA30" s="312">
        <f t="shared" ref="AA30:AA34" si="23">$O30*$D30</f>
        <v>0</v>
      </c>
      <c r="AB30" s="313">
        <f t="shared" ref="AB30:AB34" si="24">$AA30*$M30/1000</f>
        <v>0</v>
      </c>
      <c r="AC30" s="313">
        <f t="shared" ref="AC30:AC34" si="25">$P30*$D30</f>
        <v>0</v>
      </c>
      <c r="AD30" s="313">
        <f t="shared" si="11"/>
        <v>0</v>
      </c>
      <c r="AE30" s="314">
        <f t="shared" si="17"/>
        <v>0</v>
      </c>
      <c r="AF30" s="296"/>
      <c r="AG30" s="312">
        <f t="shared" ref="AG30:AG34" si="26">$S30*$D30*($D$8/10000)</f>
        <v>0</v>
      </c>
      <c r="AH30" s="313">
        <f t="shared" si="12"/>
        <v>0</v>
      </c>
      <c r="AI30" s="313">
        <f t="shared" si="13"/>
        <v>0</v>
      </c>
      <c r="AJ30" s="313">
        <f t="shared" si="14"/>
        <v>0</v>
      </c>
      <c r="AK30" s="315">
        <f t="shared" si="15"/>
        <v>0</v>
      </c>
      <c r="AL30" s="298">
        <f t="shared" si="20"/>
        <v>0</v>
      </c>
      <c r="AM30" s="117"/>
      <c r="AN30" s="118"/>
    </row>
    <row r="31" spans="2:40" s="112" customFormat="1" ht="15" customHeight="1" x14ac:dyDescent="0.45">
      <c r="B31" s="18"/>
      <c r="C31" s="113" t="s">
        <v>102</v>
      </c>
      <c r="D31" s="381">
        <f>IF(D27&gt;0,4,0)</f>
        <v>0</v>
      </c>
      <c r="E31" s="256">
        <f t="shared" ref="E31" si="27">IF(D31&gt;0,$D$10,0)</f>
        <v>0</v>
      </c>
      <c r="F31" s="227" t="s">
        <v>61</v>
      </c>
      <c r="G31" s="23"/>
      <c r="H31" s="106">
        <v>0</v>
      </c>
      <c r="I31" s="107">
        <v>0</v>
      </c>
      <c r="J31" s="111" t="s">
        <v>38</v>
      </c>
      <c r="K31" s="111" t="s">
        <v>38</v>
      </c>
      <c r="L31" s="109"/>
      <c r="M31" s="102">
        <v>555</v>
      </c>
      <c r="N31" s="23"/>
      <c r="O31" s="287">
        <v>0</v>
      </c>
      <c r="P31" s="114">
        <v>0</v>
      </c>
      <c r="Q31" s="289">
        <f t="shared" ref="Q31" si="28">O31*M31/1000</f>
        <v>0</v>
      </c>
      <c r="R31" s="23"/>
      <c r="S31" s="287">
        <v>0</v>
      </c>
      <c r="T31" s="279">
        <f t="shared" ref="T31" si="29">S31*M31/1000</f>
        <v>0</v>
      </c>
      <c r="U31" s="114">
        <v>0</v>
      </c>
      <c r="V31" s="115">
        <v>1</v>
      </c>
      <c r="W31" s="250">
        <f t="shared" si="22"/>
        <v>1</v>
      </c>
      <c r="X31" s="18"/>
      <c r="Y31" s="56"/>
      <c r="Z31" s="116" t="s">
        <v>102</v>
      </c>
      <c r="AA31" s="312">
        <f t="shared" si="23"/>
        <v>0</v>
      </c>
      <c r="AB31" s="313">
        <f t="shared" si="24"/>
        <v>0</v>
      </c>
      <c r="AC31" s="313">
        <f t="shared" si="25"/>
        <v>0</v>
      </c>
      <c r="AD31" s="313">
        <f t="shared" si="11"/>
        <v>0</v>
      </c>
      <c r="AE31" s="314">
        <f t="shared" ref="AE31" si="30">SUM(AB31:AD31)</f>
        <v>0</v>
      </c>
      <c r="AF31" s="296"/>
      <c r="AG31" s="312">
        <f t="shared" si="26"/>
        <v>0</v>
      </c>
      <c r="AH31" s="313">
        <f t="shared" si="12"/>
        <v>0</v>
      </c>
      <c r="AI31" s="313">
        <f t="shared" si="13"/>
        <v>0</v>
      </c>
      <c r="AJ31" s="313">
        <f t="shared" si="14"/>
        <v>0</v>
      </c>
      <c r="AK31" s="315">
        <f t="shared" ref="AK31" si="31">SUM(AH31:AJ31)</f>
        <v>0</v>
      </c>
      <c r="AL31" s="298">
        <f>AE31+AK31</f>
        <v>0</v>
      </c>
      <c r="AM31" s="117"/>
      <c r="AN31" s="118"/>
    </row>
    <row r="32" spans="2:40" s="112" customFormat="1" ht="15" customHeight="1" x14ac:dyDescent="0.45">
      <c r="B32" s="18"/>
      <c r="C32" s="113" t="s">
        <v>66</v>
      </c>
      <c r="D32" s="381">
        <f>IF(D28&gt;0,4,IF(D23&gt;0,4,IF(D29&gt;0,4,IF(D30&gt;0,4,0))))</f>
        <v>0</v>
      </c>
      <c r="E32" s="256">
        <f t="shared" si="8"/>
        <v>0</v>
      </c>
      <c r="F32" s="227" t="s">
        <v>61</v>
      </c>
      <c r="G32" s="23"/>
      <c r="H32" s="106">
        <v>0</v>
      </c>
      <c r="I32" s="107">
        <v>0</v>
      </c>
      <c r="J32" s="111" t="s">
        <v>38</v>
      </c>
      <c r="K32" s="111" t="s">
        <v>38</v>
      </c>
      <c r="L32" s="109"/>
      <c r="M32" s="102">
        <v>555</v>
      </c>
      <c r="N32" s="23"/>
      <c r="O32" s="287">
        <v>0</v>
      </c>
      <c r="P32" s="114">
        <v>0</v>
      </c>
      <c r="Q32" s="289">
        <f t="shared" ref="Q32:Q34" si="32">O32*M32/1000</f>
        <v>0</v>
      </c>
      <c r="R32" s="23"/>
      <c r="S32" s="287">
        <v>0</v>
      </c>
      <c r="T32" s="279">
        <f t="shared" si="21"/>
        <v>0</v>
      </c>
      <c r="U32" s="114">
        <v>0</v>
      </c>
      <c r="V32" s="115">
        <v>1</v>
      </c>
      <c r="W32" s="250">
        <f t="shared" si="22"/>
        <v>1</v>
      </c>
      <c r="X32" s="18"/>
      <c r="Y32" s="56"/>
      <c r="Z32" s="116" t="s">
        <v>66</v>
      </c>
      <c r="AA32" s="312">
        <f t="shared" si="23"/>
        <v>0</v>
      </c>
      <c r="AB32" s="313">
        <f t="shared" si="24"/>
        <v>0</v>
      </c>
      <c r="AC32" s="313">
        <f t="shared" si="25"/>
        <v>0</v>
      </c>
      <c r="AD32" s="313">
        <f t="shared" si="11"/>
        <v>0</v>
      </c>
      <c r="AE32" s="314">
        <f t="shared" si="17"/>
        <v>0</v>
      </c>
      <c r="AF32" s="296"/>
      <c r="AG32" s="312">
        <f t="shared" si="26"/>
        <v>0</v>
      </c>
      <c r="AH32" s="313">
        <f t="shared" si="12"/>
        <v>0</v>
      </c>
      <c r="AI32" s="313">
        <f t="shared" si="13"/>
        <v>0</v>
      </c>
      <c r="AJ32" s="313">
        <f t="shared" si="14"/>
        <v>0</v>
      </c>
      <c r="AK32" s="315">
        <f t="shared" si="15"/>
        <v>0</v>
      </c>
      <c r="AL32" s="298">
        <f>AE32+AK32</f>
        <v>0</v>
      </c>
      <c r="AM32" s="117"/>
      <c r="AN32" s="118"/>
    </row>
    <row r="33" spans="2:40" s="112" customFormat="1" ht="15" customHeight="1" x14ac:dyDescent="0.45">
      <c r="B33" s="18"/>
      <c r="C33" s="113" t="s">
        <v>67</v>
      </c>
      <c r="D33" s="381">
        <v>0</v>
      </c>
      <c r="E33" s="256">
        <f t="shared" si="8"/>
        <v>0</v>
      </c>
      <c r="F33" s="227" t="s">
        <v>61</v>
      </c>
      <c r="G33" s="23"/>
      <c r="H33" s="106">
        <v>0</v>
      </c>
      <c r="I33" s="107">
        <v>0</v>
      </c>
      <c r="J33" s="111" t="s">
        <v>38</v>
      </c>
      <c r="K33" s="111" t="s">
        <v>38</v>
      </c>
      <c r="L33" s="109"/>
      <c r="M33" s="102">
        <v>555</v>
      </c>
      <c r="N33" s="23"/>
      <c r="O33" s="287">
        <v>0</v>
      </c>
      <c r="P33" s="114">
        <v>0</v>
      </c>
      <c r="Q33" s="289">
        <f t="shared" ref="Q33" si="33">O33*M33/1000</f>
        <v>0</v>
      </c>
      <c r="R33" s="23"/>
      <c r="S33" s="287">
        <v>0</v>
      </c>
      <c r="T33" s="279">
        <f t="shared" ref="T33" si="34">S33*M33/1000</f>
        <v>0</v>
      </c>
      <c r="U33" s="114">
        <v>0</v>
      </c>
      <c r="V33" s="115">
        <v>1</v>
      </c>
      <c r="W33" s="250">
        <f t="shared" si="22"/>
        <v>1</v>
      </c>
      <c r="X33" s="18"/>
      <c r="Y33" s="56"/>
      <c r="Z33" s="116" t="s">
        <v>67</v>
      </c>
      <c r="AA33" s="312">
        <f t="shared" si="23"/>
        <v>0</v>
      </c>
      <c r="AB33" s="313">
        <f t="shared" si="24"/>
        <v>0</v>
      </c>
      <c r="AC33" s="313">
        <f t="shared" si="25"/>
        <v>0</v>
      </c>
      <c r="AD33" s="313">
        <f t="shared" si="11"/>
        <v>0</v>
      </c>
      <c r="AE33" s="314">
        <f t="shared" si="17"/>
        <v>0</v>
      </c>
      <c r="AF33" s="296"/>
      <c r="AG33" s="312">
        <f t="shared" si="26"/>
        <v>0</v>
      </c>
      <c r="AH33" s="313">
        <f t="shared" si="12"/>
        <v>0</v>
      </c>
      <c r="AI33" s="313">
        <f t="shared" si="13"/>
        <v>0</v>
      </c>
      <c r="AJ33" s="313">
        <f t="shared" si="14"/>
        <v>0</v>
      </c>
      <c r="AK33" s="315">
        <f t="shared" si="15"/>
        <v>0</v>
      </c>
      <c r="AL33" s="298">
        <f t="shared" si="20"/>
        <v>0</v>
      </c>
      <c r="AM33" s="117"/>
      <c r="AN33" s="118"/>
    </row>
    <row r="34" spans="2:40" s="112" customFormat="1" ht="15" customHeight="1" thickBot="1" x14ac:dyDescent="0.5">
      <c r="B34" s="18"/>
      <c r="C34" s="119" t="s">
        <v>68</v>
      </c>
      <c r="D34" s="382">
        <f>IF(D31&gt;0,1,IF(D32&gt;0,1,IF(D33&gt;0,1,0)))</f>
        <v>0</v>
      </c>
      <c r="E34" s="256">
        <f t="shared" si="8"/>
        <v>0</v>
      </c>
      <c r="F34" s="227" t="s">
        <v>61</v>
      </c>
      <c r="G34" s="23"/>
      <c r="H34" s="120">
        <v>0</v>
      </c>
      <c r="I34" s="121">
        <v>0</v>
      </c>
      <c r="J34" s="122" t="s">
        <v>38</v>
      </c>
      <c r="K34" s="122" t="s">
        <v>38</v>
      </c>
      <c r="L34" s="257"/>
      <c r="M34" s="123">
        <v>555</v>
      </c>
      <c r="N34" s="23"/>
      <c r="O34" s="288">
        <v>0</v>
      </c>
      <c r="P34" s="124">
        <v>0</v>
      </c>
      <c r="Q34" s="290">
        <f t="shared" si="32"/>
        <v>0</v>
      </c>
      <c r="R34" s="23"/>
      <c r="S34" s="288">
        <v>0</v>
      </c>
      <c r="T34" s="280">
        <f t="shared" si="21"/>
        <v>0</v>
      </c>
      <c r="U34" s="124">
        <v>0</v>
      </c>
      <c r="V34" s="125">
        <v>1</v>
      </c>
      <c r="W34" s="250">
        <f t="shared" si="22"/>
        <v>1</v>
      </c>
      <c r="X34" s="18"/>
      <c r="Y34" s="56"/>
      <c r="Z34" s="126" t="s">
        <v>68</v>
      </c>
      <c r="AA34" s="293">
        <f t="shared" si="23"/>
        <v>0</v>
      </c>
      <c r="AB34" s="294">
        <f t="shared" si="24"/>
        <v>0</v>
      </c>
      <c r="AC34" s="294">
        <f t="shared" si="25"/>
        <v>0</v>
      </c>
      <c r="AD34" s="294">
        <f t="shared" si="11"/>
        <v>0</v>
      </c>
      <c r="AE34" s="295">
        <f t="shared" si="17"/>
        <v>0</v>
      </c>
      <c r="AF34" s="296"/>
      <c r="AG34" s="293">
        <f t="shared" si="26"/>
        <v>0</v>
      </c>
      <c r="AH34" s="294">
        <f t="shared" si="12"/>
        <v>0</v>
      </c>
      <c r="AI34" s="294">
        <f t="shared" si="13"/>
        <v>0</v>
      </c>
      <c r="AJ34" s="294">
        <f t="shared" si="14"/>
        <v>0</v>
      </c>
      <c r="AK34" s="297">
        <f t="shared" si="15"/>
        <v>0</v>
      </c>
      <c r="AL34" s="298">
        <f t="shared" si="20"/>
        <v>0</v>
      </c>
      <c r="AM34" s="117"/>
      <c r="AN34" s="118"/>
    </row>
    <row r="35" spans="2:40" ht="15.65" customHeight="1" thickBot="1" x14ac:dyDescent="0.5">
      <c r="B35" s="18"/>
      <c r="C35" s="140"/>
      <c r="D35" s="25"/>
      <c r="E35" s="23"/>
      <c r="F35" s="23"/>
      <c r="G35" s="23"/>
      <c r="H35" s="25"/>
      <c r="I35" s="25"/>
      <c r="J35" s="25"/>
      <c r="K35" s="25"/>
      <c r="L35" s="25"/>
      <c r="M35" s="31"/>
      <c r="N35" s="23"/>
      <c r="O35" s="131"/>
      <c r="P35" s="131"/>
      <c r="Q35" s="131"/>
      <c r="R35" s="23"/>
      <c r="S35" s="130"/>
      <c r="T35" s="131"/>
      <c r="U35" s="131"/>
      <c r="V35" s="141"/>
      <c r="W35" s="22"/>
      <c r="X35" s="18"/>
      <c r="Y35" s="56"/>
      <c r="Z35" s="23"/>
      <c r="AA35" s="323"/>
      <c r="AB35" s="316"/>
      <c r="AC35" s="316"/>
      <c r="AD35" s="316"/>
      <c r="AE35" s="317"/>
      <c r="AF35" s="324"/>
      <c r="AG35" s="323"/>
      <c r="AH35" s="316"/>
      <c r="AI35" s="316"/>
      <c r="AJ35" s="316"/>
      <c r="AK35" s="315"/>
      <c r="AL35" s="298"/>
      <c r="AM35" s="58"/>
      <c r="AN35" s="27"/>
    </row>
    <row r="36" spans="2:40" ht="20.5" customHeight="1" thickBot="1" x14ac:dyDescent="0.5">
      <c r="B36" s="18"/>
      <c r="C36" s="401" t="s">
        <v>53</v>
      </c>
      <c r="D36" s="403"/>
      <c r="E36" s="403"/>
      <c r="F36" s="403"/>
      <c r="G36" s="403"/>
      <c r="H36" s="403"/>
      <c r="I36" s="403"/>
      <c r="J36" s="143"/>
      <c r="K36" s="143"/>
      <c r="L36" s="143"/>
      <c r="M36" s="143"/>
      <c r="N36" s="143"/>
      <c r="O36" s="142"/>
      <c r="P36" s="144">
        <v>14</v>
      </c>
      <c r="Q36" s="145"/>
      <c r="R36" s="143"/>
      <c r="S36" s="142"/>
      <c r="T36" s="143"/>
      <c r="U36" s="144">
        <v>19</v>
      </c>
      <c r="V36" s="145"/>
      <c r="W36" s="22"/>
      <c r="X36" s="18"/>
      <c r="Y36" s="56"/>
      <c r="Z36" s="142" t="str">
        <f>C46</f>
        <v>Extra bewerkingen (Pluspropositie):</v>
      </c>
      <c r="AA36" s="325"/>
      <c r="AB36" s="326"/>
      <c r="AC36" s="326"/>
      <c r="AD36" s="326"/>
      <c r="AE36" s="327"/>
      <c r="AF36" s="328"/>
      <c r="AG36" s="329"/>
      <c r="AH36" s="326"/>
      <c r="AI36" s="326"/>
      <c r="AJ36" s="326"/>
      <c r="AK36" s="330"/>
      <c r="AL36" s="331"/>
      <c r="AM36" s="58"/>
      <c r="AN36" s="27"/>
    </row>
    <row r="37" spans="2:40" ht="32.5" customHeight="1" x14ac:dyDescent="0.45">
      <c r="B37" s="18"/>
      <c r="C37" s="248" t="s">
        <v>41</v>
      </c>
      <c r="D37" s="31"/>
      <c r="E37" s="23"/>
      <c r="F37" s="23"/>
      <c r="G37" s="23"/>
      <c r="H37" s="24"/>
      <c r="I37" s="24"/>
      <c r="J37" s="31"/>
      <c r="K37" s="31"/>
      <c r="L37" s="31"/>
      <c r="M37" s="31"/>
      <c r="N37" s="23"/>
      <c r="O37" s="404" t="s">
        <v>42</v>
      </c>
      <c r="P37" s="405"/>
      <c r="Q37" s="406"/>
      <c r="R37" s="131"/>
      <c r="S37" s="146"/>
      <c r="T37" s="13"/>
      <c r="U37" s="216" t="s">
        <v>43</v>
      </c>
      <c r="V37" s="147"/>
      <c r="W37" s="22"/>
      <c r="X37" s="18"/>
      <c r="Y37" s="56"/>
      <c r="Z37" s="229"/>
      <c r="AA37" s="332"/>
      <c r="AB37" s="333"/>
      <c r="AC37" s="333"/>
      <c r="AD37" s="333"/>
      <c r="AE37" s="334"/>
      <c r="AF37" s="335"/>
      <c r="AG37" s="336"/>
      <c r="AH37" s="333"/>
      <c r="AI37" s="333"/>
      <c r="AJ37" s="333"/>
      <c r="AK37" s="334"/>
      <c r="AL37" s="298"/>
      <c r="AM37" s="58"/>
      <c r="AN37" s="27"/>
    </row>
    <row r="38" spans="2:40" x14ac:dyDescent="0.45">
      <c r="B38" s="18"/>
      <c r="C38" s="149">
        <v>1</v>
      </c>
      <c r="D38" s="25"/>
      <c r="E38" s="23"/>
      <c r="F38" s="23"/>
      <c r="G38" s="23"/>
      <c r="H38" s="25"/>
      <c r="I38" s="25"/>
      <c r="J38" s="25"/>
      <c r="K38" s="25"/>
      <c r="L38" s="25"/>
      <c r="M38" s="25"/>
      <c r="N38" s="25"/>
      <c r="O38" s="130"/>
      <c r="P38" s="281">
        <v>0</v>
      </c>
      <c r="Q38" s="134"/>
      <c r="R38" s="131"/>
      <c r="S38" s="130"/>
      <c r="T38" s="131"/>
      <c r="U38" s="281">
        <v>0</v>
      </c>
      <c r="V38" s="134"/>
      <c r="W38" s="22"/>
      <c r="X38" s="18"/>
      <c r="Y38" s="56"/>
      <c r="Z38" s="150" t="str">
        <f>C48</f>
        <v>Meehechten extra katern / insert / outsert</v>
      </c>
      <c r="AA38" s="332"/>
      <c r="AB38" s="333"/>
      <c r="AC38" s="337"/>
      <c r="AD38" s="337">
        <f>D48*P48</f>
        <v>0</v>
      </c>
      <c r="AE38" s="338">
        <f>AD38</f>
        <v>0</v>
      </c>
      <c r="AF38" s="339"/>
      <c r="AG38" s="340"/>
      <c r="AH38" s="341"/>
      <c r="AI38" s="342"/>
      <c r="AJ38" s="342">
        <f>(E48/10000)*U48*D48</f>
        <v>0</v>
      </c>
      <c r="AK38" s="343">
        <f>AJ38</f>
        <v>0</v>
      </c>
      <c r="AL38" s="298">
        <f>AE38+AK38</f>
        <v>0</v>
      </c>
      <c r="AM38" s="58"/>
      <c r="AN38" s="27"/>
    </row>
    <row r="39" spans="2:40" x14ac:dyDescent="0.45">
      <c r="B39" s="18"/>
      <c r="C39" s="151">
        <v>2</v>
      </c>
      <c r="D39" s="25"/>
      <c r="E39" s="23"/>
      <c r="F39" s="23"/>
      <c r="G39" s="23"/>
      <c r="H39" s="25"/>
      <c r="I39" s="25"/>
      <c r="J39" s="25"/>
      <c r="K39" s="25"/>
      <c r="L39" s="25"/>
      <c r="M39" s="31"/>
      <c r="N39" s="23"/>
      <c r="O39" s="130"/>
      <c r="P39" s="281">
        <v>0</v>
      </c>
      <c r="Q39" s="134"/>
      <c r="R39" s="131"/>
      <c r="S39" s="130"/>
      <c r="T39" s="131"/>
      <c r="U39" s="281">
        <v>0</v>
      </c>
      <c r="V39" s="134"/>
      <c r="W39" s="22"/>
      <c r="X39" s="18"/>
      <c r="Y39" s="56"/>
      <c r="Z39" s="148" t="str">
        <f>C49</f>
        <v>Meehechten via plano oplegstation (outsert)</v>
      </c>
      <c r="AA39" s="344"/>
      <c r="AB39" s="345"/>
      <c r="AC39" s="346"/>
      <c r="AD39" s="346">
        <f>$D49*$P49</f>
        <v>0</v>
      </c>
      <c r="AE39" s="347">
        <f>AD39</f>
        <v>0</v>
      </c>
      <c r="AF39" s="348"/>
      <c r="AG39" s="349"/>
      <c r="AH39" s="350"/>
      <c r="AI39" s="351"/>
      <c r="AJ39" s="342">
        <f>(E49/10000)*U49*D49</f>
        <v>0</v>
      </c>
      <c r="AK39" s="352">
        <f>AJ39</f>
        <v>0</v>
      </c>
      <c r="AL39" s="298">
        <f>AE39+AK39</f>
        <v>0</v>
      </c>
      <c r="AM39" s="58"/>
      <c r="AN39" s="27"/>
    </row>
    <row r="40" spans="2:40" x14ac:dyDescent="0.45">
      <c r="B40" s="18"/>
      <c r="C40" s="149">
        <v>3</v>
      </c>
      <c r="D40" s="25"/>
      <c r="E40" s="23"/>
      <c r="F40" s="23"/>
      <c r="G40" s="23"/>
      <c r="H40" s="25"/>
      <c r="I40" s="25"/>
      <c r="J40" s="25"/>
      <c r="K40" s="25"/>
      <c r="L40" s="25"/>
      <c r="M40" s="31"/>
      <c r="N40" s="23"/>
      <c r="O40" s="130"/>
      <c r="P40" s="281">
        <v>0</v>
      </c>
      <c r="Q40" s="134"/>
      <c r="R40" s="131"/>
      <c r="S40" s="130"/>
      <c r="T40" s="131"/>
      <c r="U40" s="281">
        <v>0</v>
      </c>
      <c r="V40" s="134"/>
      <c r="W40" s="22"/>
      <c r="X40" s="18"/>
      <c r="Y40" s="56"/>
      <c r="Z40" s="150" t="str">
        <f>C50</f>
        <v>Plakkaart (op katernscheiding)</v>
      </c>
      <c r="AA40" s="344"/>
      <c r="AB40" s="345"/>
      <c r="AC40" s="346"/>
      <c r="AD40" s="346">
        <f>$D50*$P50</f>
        <v>0</v>
      </c>
      <c r="AE40" s="347">
        <f>AD40</f>
        <v>0</v>
      </c>
      <c r="AF40" s="348"/>
      <c r="AG40" s="349"/>
      <c r="AH40" s="350"/>
      <c r="AI40" s="351"/>
      <c r="AJ40" s="342">
        <f>(E50/10000)*U50*D50</f>
        <v>0</v>
      </c>
      <c r="AK40" s="352">
        <f>AJ40</f>
        <v>0</v>
      </c>
      <c r="AL40" s="298">
        <f>AE40+AK40</f>
        <v>0</v>
      </c>
      <c r="AM40" s="58"/>
      <c r="AN40" s="27"/>
    </row>
    <row r="41" spans="2:40" x14ac:dyDescent="0.45">
      <c r="B41" s="18"/>
      <c r="C41" s="151">
        <v>4</v>
      </c>
      <c r="D41" s="25"/>
      <c r="E41" s="23"/>
      <c r="F41" s="23"/>
      <c r="G41" s="23"/>
      <c r="H41" s="25"/>
      <c r="I41" s="25"/>
      <c r="J41" s="25"/>
      <c r="K41" s="25"/>
      <c r="L41" s="25"/>
      <c r="M41" s="31"/>
      <c r="N41" s="23"/>
      <c r="O41" s="130"/>
      <c r="P41" s="281">
        <v>0</v>
      </c>
      <c r="Q41" s="134"/>
      <c r="R41" s="131"/>
      <c r="S41" s="130"/>
      <c r="T41" s="131"/>
      <c r="U41" s="281">
        <v>0</v>
      </c>
      <c r="V41" s="134"/>
      <c r="W41" s="22"/>
      <c r="X41" s="18"/>
      <c r="Y41" s="56"/>
      <c r="Z41" s="148" t="str">
        <f>C51</f>
        <v xml:space="preserve">Insteekkaart, kaart los insteken tijdens hechten (willekeurig) </v>
      </c>
      <c r="AA41" s="353"/>
      <c r="AB41" s="345"/>
      <c r="AC41" s="346"/>
      <c r="AD41" s="346">
        <f>$D51*$P51</f>
        <v>0</v>
      </c>
      <c r="AE41" s="347">
        <f>AD41</f>
        <v>0</v>
      </c>
      <c r="AF41" s="348"/>
      <c r="AG41" s="349"/>
      <c r="AH41" s="350"/>
      <c r="AI41" s="351"/>
      <c r="AJ41" s="342">
        <f>(E51/10000)*U51*D51</f>
        <v>0</v>
      </c>
      <c r="AK41" s="352">
        <f>AJ41</f>
        <v>0</v>
      </c>
      <c r="AL41" s="298">
        <f>AE41+AK41</f>
        <v>0</v>
      </c>
      <c r="AM41" s="58"/>
      <c r="AN41" s="27"/>
    </row>
    <row r="42" spans="2:40" ht="17" thickBot="1" x14ac:dyDescent="0.5">
      <c r="B42" s="18"/>
      <c r="C42" s="149">
        <v>5</v>
      </c>
      <c r="D42" s="25"/>
      <c r="E42" s="23"/>
      <c r="F42" s="23"/>
      <c r="G42" s="23"/>
      <c r="H42" s="25"/>
      <c r="I42" s="25"/>
      <c r="J42" s="25"/>
      <c r="K42" s="25"/>
      <c r="L42" s="25"/>
      <c r="M42" s="31"/>
      <c r="N42" s="23"/>
      <c r="O42" s="130"/>
      <c r="P42" s="281">
        <v>0</v>
      </c>
      <c r="Q42" s="134"/>
      <c r="R42" s="131"/>
      <c r="S42" s="130"/>
      <c r="T42" s="131"/>
      <c r="U42" s="281">
        <v>0</v>
      </c>
      <c r="V42" s="134"/>
      <c r="W42" s="22"/>
      <c r="X42" s="18"/>
      <c r="Y42" s="56"/>
      <c r="Z42" s="236"/>
      <c r="AA42" s="354"/>
      <c r="AB42" s="355"/>
      <c r="AC42" s="355"/>
      <c r="AD42" s="356"/>
      <c r="AE42" s="357"/>
      <c r="AF42" s="358"/>
      <c r="AG42" s="359"/>
      <c r="AH42" s="360"/>
      <c r="AI42" s="360"/>
      <c r="AJ42" s="360"/>
      <c r="AK42" s="357"/>
      <c r="AL42" s="298"/>
      <c r="AM42" s="58"/>
      <c r="AN42" s="27"/>
    </row>
    <row r="43" spans="2:40" ht="20.5" customHeight="1" x14ac:dyDescent="0.45">
      <c r="B43" s="18"/>
      <c r="C43" s="149">
        <v>6</v>
      </c>
      <c r="D43" s="25"/>
      <c r="E43" s="23"/>
      <c r="F43" s="23"/>
      <c r="G43" s="23"/>
      <c r="H43" s="25"/>
      <c r="I43" s="25"/>
      <c r="J43" s="25"/>
      <c r="K43" s="25"/>
      <c r="L43" s="25"/>
      <c r="M43" s="31"/>
      <c r="N43" s="23"/>
      <c r="O43" s="130"/>
      <c r="P43" s="281">
        <v>0</v>
      </c>
      <c r="Q43" s="134"/>
      <c r="R43" s="131"/>
      <c r="S43" s="130"/>
      <c r="T43" s="131"/>
      <c r="U43" s="281">
        <v>0</v>
      </c>
      <c r="V43" s="134"/>
      <c r="W43" s="22"/>
      <c r="X43" s="18"/>
      <c r="Y43" s="56"/>
      <c r="Z43" s="142" t="s">
        <v>74</v>
      </c>
      <c r="AA43" s="361"/>
      <c r="AB43" s="362"/>
      <c r="AC43" s="362"/>
      <c r="AD43" s="363"/>
      <c r="AE43" s="364"/>
      <c r="AF43" s="358"/>
      <c r="AG43" s="365"/>
      <c r="AH43" s="366"/>
      <c r="AI43" s="366"/>
      <c r="AJ43" s="366"/>
      <c r="AK43" s="366"/>
      <c r="AL43" s="298"/>
      <c r="AM43" s="58"/>
      <c r="AN43" s="27"/>
    </row>
    <row r="44" spans="2:40" ht="17" thickBot="1" x14ac:dyDescent="0.5">
      <c r="B44" s="18"/>
      <c r="C44" s="157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9"/>
      <c r="N44" s="158"/>
      <c r="O44" s="160"/>
      <c r="P44" s="282">
        <v>0</v>
      </c>
      <c r="Q44" s="161"/>
      <c r="R44" s="158"/>
      <c r="S44" s="160"/>
      <c r="T44" s="162"/>
      <c r="U44" s="283">
        <v>0</v>
      </c>
      <c r="V44" s="163"/>
      <c r="W44" s="22"/>
      <c r="X44" s="18"/>
      <c r="Y44" s="56"/>
      <c r="Z44" s="152" t="s">
        <v>75</v>
      </c>
      <c r="AA44" s="353"/>
      <c r="AB44" s="345"/>
      <c r="AC44" s="346"/>
      <c r="AD44" s="346">
        <f>$D53*$P53</f>
        <v>0</v>
      </c>
      <c r="AE44" s="347">
        <f>AD44</f>
        <v>0</v>
      </c>
      <c r="AF44" s="348"/>
      <c r="AG44" s="349"/>
      <c r="AH44" s="350"/>
      <c r="AI44" s="351"/>
      <c r="AJ44" s="367">
        <f>(E51/10000)*U53*D53</f>
        <v>0</v>
      </c>
      <c r="AK44" s="352">
        <f>AJ44</f>
        <v>0</v>
      </c>
      <c r="AL44" s="298">
        <f>AE44+AK44</f>
        <v>0</v>
      </c>
      <c r="AM44" s="58"/>
      <c r="AN44" s="27"/>
    </row>
    <row r="45" spans="2:40" ht="10" customHeight="1" thickBot="1" x14ac:dyDescent="0.5">
      <c r="B45" s="18"/>
      <c r="C45" s="164"/>
      <c r="D45" s="25"/>
      <c r="E45" s="23"/>
      <c r="F45" s="23"/>
      <c r="G45" s="23"/>
      <c r="H45" s="25"/>
      <c r="I45" s="25"/>
      <c r="J45" s="25"/>
      <c r="K45" s="25"/>
      <c r="L45" s="25"/>
      <c r="M45" s="31"/>
      <c r="N45" s="23"/>
      <c r="O45" s="130"/>
      <c r="P45" s="131"/>
      <c r="Q45" s="134"/>
      <c r="R45" s="23"/>
      <c r="S45" s="130"/>
      <c r="T45" s="131"/>
      <c r="U45" s="131"/>
      <c r="V45" s="132"/>
      <c r="W45" s="22"/>
      <c r="X45" s="18"/>
      <c r="Y45" s="56"/>
      <c r="Z45" s="236"/>
      <c r="AA45" s="354"/>
      <c r="AB45" s="355"/>
      <c r="AC45" s="355"/>
      <c r="AD45" s="356"/>
      <c r="AE45" s="357"/>
      <c r="AF45" s="358"/>
      <c r="AG45" s="359"/>
      <c r="AH45" s="356"/>
      <c r="AI45" s="356"/>
      <c r="AJ45" s="356"/>
      <c r="AK45" s="356"/>
      <c r="AL45" s="298"/>
      <c r="AM45" s="58"/>
      <c r="AN45" s="27"/>
    </row>
    <row r="46" spans="2:40" ht="35.5" customHeight="1" x14ac:dyDescent="0.45">
      <c r="B46" s="18"/>
      <c r="C46" s="142" t="s">
        <v>45</v>
      </c>
      <c r="D46" s="212" t="s">
        <v>19</v>
      </c>
      <c r="E46" s="212" t="s">
        <v>73</v>
      </c>
      <c r="F46" s="212"/>
      <c r="G46" s="212"/>
      <c r="H46" s="212"/>
      <c r="I46" s="212"/>
      <c r="J46" s="212"/>
      <c r="K46" s="212"/>
      <c r="L46" s="212"/>
      <c r="M46" s="212"/>
      <c r="N46" s="212"/>
      <c r="O46" s="397" t="s">
        <v>93</v>
      </c>
      <c r="P46" s="397"/>
      <c r="Q46" s="398"/>
      <c r="R46" s="212"/>
      <c r="S46" s="213"/>
      <c r="T46" s="212"/>
      <c r="U46" s="214" t="s">
        <v>46</v>
      </c>
      <c r="V46" s="215"/>
      <c r="W46" s="22"/>
      <c r="X46" s="18"/>
      <c r="Y46" s="56"/>
      <c r="Z46" s="142" t="s">
        <v>76</v>
      </c>
      <c r="AA46" s="368"/>
      <c r="AB46" s="345"/>
      <c r="AC46" s="346"/>
      <c r="AD46" s="346"/>
      <c r="AE46" s="347"/>
      <c r="AF46" s="348"/>
      <c r="AG46" s="349"/>
      <c r="AH46" s="350"/>
      <c r="AI46" s="351"/>
      <c r="AJ46" s="367"/>
      <c r="AK46" s="352"/>
      <c r="AL46" s="298"/>
      <c r="AM46" s="58"/>
      <c r="AN46" s="27"/>
    </row>
    <row r="47" spans="2:40" ht="18" customHeight="1" thickBot="1" x14ac:dyDescent="0.5">
      <c r="B47" s="235"/>
      <c r="C47" s="230" t="s">
        <v>70</v>
      </c>
      <c r="D47" s="165">
        <v>44</v>
      </c>
      <c r="E47" s="237">
        <v>54000</v>
      </c>
      <c r="F47" s="247" t="s">
        <v>107</v>
      </c>
      <c r="G47" s="23"/>
      <c r="H47" s="25"/>
      <c r="I47" s="25"/>
      <c r="J47" s="25"/>
      <c r="K47" s="25"/>
      <c r="L47" s="25"/>
      <c r="M47" s="31"/>
      <c r="N47" s="25"/>
      <c r="O47" s="130"/>
      <c r="P47" s="251"/>
      <c r="Q47" s="134"/>
      <c r="R47" s="131"/>
      <c r="S47" s="130"/>
      <c r="T47" s="245"/>
      <c r="U47" s="251"/>
      <c r="V47" s="166"/>
      <c r="W47" s="22"/>
      <c r="X47" s="18"/>
      <c r="Y47" s="58"/>
      <c r="Z47" s="228" t="str">
        <f>C55</f>
        <v>Transportkosten (1 adres in Nederland)</v>
      </c>
      <c r="AA47" s="369"/>
      <c r="AB47" s="370"/>
      <c r="AC47" s="371"/>
      <c r="AD47" s="371">
        <f>$D55*$P55</f>
        <v>0</v>
      </c>
      <c r="AE47" s="372">
        <f>AD47</f>
        <v>0</v>
      </c>
      <c r="AF47" s="373"/>
      <c r="AG47" s="374"/>
      <c r="AH47" s="375"/>
      <c r="AI47" s="376"/>
      <c r="AJ47" s="377">
        <f>(E55/10000)*U55</f>
        <v>0</v>
      </c>
      <c r="AK47" s="378">
        <f>AJ47</f>
        <v>0</v>
      </c>
      <c r="AL47" s="379">
        <f>AE47+AK47</f>
        <v>0</v>
      </c>
      <c r="AM47" s="58"/>
      <c r="AN47" s="27"/>
    </row>
    <row r="48" spans="2:40" ht="16.5" customHeight="1" x14ac:dyDescent="0.5">
      <c r="B48" s="18"/>
      <c r="C48" s="230" t="s">
        <v>47</v>
      </c>
      <c r="D48" s="165">
        <v>10</v>
      </c>
      <c r="E48" s="237">
        <f>E47</f>
        <v>54000</v>
      </c>
      <c r="F48" s="23"/>
      <c r="G48" s="23"/>
      <c r="H48" s="25"/>
      <c r="I48" s="25"/>
      <c r="J48" s="25"/>
      <c r="K48" s="25"/>
      <c r="L48" s="25"/>
      <c r="M48" s="31"/>
      <c r="N48" s="25"/>
      <c r="O48" s="130"/>
      <c r="P48" s="284">
        <v>0</v>
      </c>
      <c r="Q48" s="134"/>
      <c r="R48" s="131"/>
      <c r="S48" s="130"/>
      <c r="T48" s="131"/>
      <c r="U48" s="284">
        <v>0</v>
      </c>
      <c r="V48" s="166"/>
      <c r="W48" s="22"/>
      <c r="X48" s="18"/>
      <c r="Y48" s="58"/>
      <c r="Z48" s="266"/>
      <c r="AA48" s="267"/>
      <c r="AB48" s="268"/>
      <c r="AC48" s="269"/>
      <c r="AD48" s="270"/>
      <c r="AE48" s="271"/>
      <c r="AF48" s="272"/>
      <c r="AG48" s="272"/>
      <c r="AH48" s="273"/>
      <c r="AI48" s="274"/>
      <c r="AJ48" s="274"/>
      <c r="AK48" s="275"/>
      <c r="AL48" s="384"/>
      <c r="AM48" s="58"/>
      <c r="AN48" s="27"/>
    </row>
    <row r="49" spans="1:40" ht="16.5" customHeight="1" x14ac:dyDescent="0.45">
      <c r="B49" s="18"/>
      <c r="C49" s="167" t="s">
        <v>48</v>
      </c>
      <c r="D49" s="165">
        <v>1</v>
      </c>
      <c r="E49" s="237">
        <f>E47</f>
        <v>54000</v>
      </c>
      <c r="F49" s="23"/>
      <c r="G49" s="23"/>
      <c r="H49" s="25"/>
      <c r="I49" s="25"/>
      <c r="J49" s="25"/>
      <c r="K49" s="25"/>
      <c r="L49" s="25"/>
      <c r="M49" s="31"/>
      <c r="N49" s="25"/>
      <c r="O49" s="130"/>
      <c r="P49" s="284">
        <v>0</v>
      </c>
      <c r="Q49" s="134"/>
      <c r="R49" s="131"/>
      <c r="S49" s="130"/>
      <c r="T49" s="131"/>
      <c r="U49" s="284">
        <v>0</v>
      </c>
      <c r="V49" s="166"/>
      <c r="W49" s="22"/>
      <c r="X49" s="18"/>
      <c r="Y49" s="58"/>
      <c r="Z49" s="383"/>
      <c r="AA49" s="383"/>
      <c r="AB49" s="383"/>
      <c r="AC49" s="383"/>
      <c r="AD49" s="383"/>
      <c r="AE49" s="383"/>
      <c r="AF49" s="383"/>
      <c r="AG49" s="383"/>
      <c r="AH49" s="383"/>
      <c r="AI49" s="383"/>
      <c r="AJ49" s="383"/>
      <c r="AK49" s="383"/>
      <c r="AL49" s="383"/>
      <c r="AM49" s="58"/>
      <c r="AN49" s="27"/>
    </row>
    <row r="50" spans="1:40" ht="16.5" customHeight="1" x14ac:dyDescent="0.45">
      <c r="B50" s="18"/>
      <c r="C50" s="167" t="s">
        <v>49</v>
      </c>
      <c r="D50" s="165">
        <v>1</v>
      </c>
      <c r="E50" s="237">
        <f>E47</f>
        <v>54000</v>
      </c>
      <c r="F50" s="23"/>
      <c r="G50" s="23"/>
      <c r="H50" s="25"/>
      <c r="I50" s="25"/>
      <c r="J50" s="25"/>
      <c r="K50" s="25"/>
      <c r="L50" s="25"/>
      <c r="M50" s="31"/>
      <c r="N50" s="25"/>
      <c r="O50" s="130"/>
      <c r="P50" s="284">
        <v>0</v>
      </c>
      <c r="Q50" s="134"/>
      <c r="R50" s="131"/>
      <c r="S50" s="130"/>
      <c r="T50" s="131"/>
      <c r="U50" s="284">
        <v>0</v>
      </c>
      <c r="V50" s="166"/>
      <c r="W50" s="22"/>
      <c r="X50" s="18"/>
      <c r="Y50" s="58"/>
      <c r="Z50" s="383"/>
      <c r="AA50" s="383"/>
      <c r="AB50" s="383"/>
      <c r="AC50" s="383"/>
      <c r="AD50" s="383"/>
      <c r="AE50" s="383"/>
      <c r="AF50" s="383"/>
      <c r="AG50" s="383"/>
      <c r="AH50" s="383"/>
      <c r="AI50" s="383"/>
      <c r="AJ50" s="383"/>
      <c r="AK50" s="383"/>
      <c r="AL50" s="383"/>
      <c r="AM50" s="58"/>
      <c r="AN50" s="27"/>
    </row>
    <row r="51" spans="1:40" ht="16.5" customHeight="1" thickBot="1" x14ac:dyDescent="0.5">
      <c r="B51" s="18"/>
      <c r="C51" s="167" t="s">
        <v>50</v>
      </c>
      <c r="D51" s="165">
        <v>1</v>
      </c>
      <c r="E51" s="237">
        <f>E47</f>
        <v>54000</v>
      </c>
      <c r="F51" s="292" t="s">
        <v>105</v>
      </c>
      <c r="G51" s="23"/>
      <c r="H51" s="25"/>
      <c r="I51" s="25"/>
      <c r="J51" s="25"/>
      <c r="K51" s="25"/>
      <c r="L51" s="25"/>
      <c r="M51" s="31"/>
      <c r="N51" s="25"/>
      <c r="O51" s="130"/>
      <c r="P51" s="284">
        <v>0</v>
      </c>
      <c r="Q51" s="134"/>
      <c r="R51" s="131"/>
      <c r="S51" s="130"/>
      <c r="T51" s="131"/>
      <c r="U51" s="284">
        <v>0</v>
      </c>
      <c r="V51" s="166"/>
      <c r="W51" s="22"/>
      <c r="X51" s="18"/>
      <c r="Y51" s="58"/>
      <c r="Z51" s="383"/>
      <c r="AA51" s="383"/>
      <c r="AB51" s="383"/>
      <c r="AC51" s="383"/>
      <c r="AD51" s="383"/>
      <c r="AE51" s="383"/>
      <c r="AF51" s="383"/>
      <c r="AG51" s="383"/>
      <c r="AH51" s="383"/>
      <c r="AI51" s="383"/>
      <c r="AJ51" s="383"/>
      <c r="AK51" s="383"/>
      <c r="AL51" s="383"/>
      <c r="AM51" s="58"/>
      <c r="AN51" s="27"/>
    </row>
    <row r="52" spans="1:40" ht="16.5" customHeight="1" x14ac:dyDescent="0.45">
      <c r="B52" s="18"/>
      <c r="C52" s="142" t="s">
        <v>74</v>
      </c>
      <c r="D52" s="142"/>
      <c r="E52" s="142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85"/>
      <c r="Q52" s="258"/>
      <c r="R52" s="258"/>
      <c r="S52" s="258"/>
      <c r="T52" s="258"/>
      <c r="U52" s="285"/>
      <c r="V52" s="259"/>
      <c r="W52" s="22"/>
      <c r="X52" s="18"/>
      <c r="Y52" s="58"/>
      <c r="Z52" s="383"/>
      <c r="AA52" s="383"/>
      <c r="AB52" s="383"/>
      <c r="AC52" s="383"/>
      <c r="AD52" s="383"/>
      <c r="AE52" s="383"/>
      <c r="AF52" s="383"/>
      <c r="AG52" s="383"/>
      <c r="AH52" s="383"/>
      <c r="AI52" s="383"/>
      <c r="AJ52" s="383"/>
      <c r="AK52" s="383"/>
      <c r="AL52" s="383"/>
      <c r="AM52" s="58"/>
      <c r="AN52" s="27"/>
    </row>
    <row r="53" spans="1:40" ht="16.5" customHeight="1" thickBot="1" x14ac:dyDescent="0.5">
      <c r="B53" s="18"/>
      <c r="C53" s="239" t="s">
        <v>75</v>
      </c>
      <c r="D53" s="165">
        <v>44</v>
      </c>
      <c r="E53" s="237">
        <v>0</v>
      </c>
      <c r="F53" s="260"/>
      <c r="G53" s="260"/>
      <c r="H53" s="261"/>
      <c r="I53" s="261"/>
      <c r="J53" s="261"/>
      <c r="K53" s="261"/>
      <c r="L53" s="261"/>
      <c r="M53" s="262"/>
      <c r="N53" s="261"/>
      <c r="O53" s="263"/>
      <c r="P53" s="284">
        <v>0</v>
      </c>
      <c r="Q53" s="264"/>
      <c r="R53" s="265"/>
      <c r="S53" s="263"/>
      <c r="T53" s="265"/>
      <c r="U53" s="286">
        <v>0</v>
      </c>
      <c r="V53" s="264"/>
      <c r="W53" s="22"/>
      <c r="X53" s="18"/>
      <c r="Y53" s="58"/>
      <c r="Z53" s="276"/>
      <c r="AA53" s="267"/>
      <c r="AB53" s="268"/>
      <c r="AC53" s="268"/>
      <c r="AD53" s="268"/>
      <c r="AE53" s="268"/>
      <c r="AF53" s="267"/>
      <c r="AG53" s="267"/>
      <c r="AH53" s="268"/>
      <c r="AI53" s="268"/>
      <c r="AJ53" s="268"/>
      <c r="AK53" s="268"/>
      <c r="AL53" s="277"/>
      <c r="AM53" s="58"/>
      <c r="AN53" s="27"/>
    </row>
    <row r="54" spans="1:40" ht="16.5" customHeight="1" x14ac:dyDescent="0.45">
      <c r="B54" s="18"/>
      <c r="C54" s="142" t="s">
        <v>76</v>
      </c>
      <c r="D54" s="142"/>
      <c r="E54" s="142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85"/>
      <c r="Q54" s="258"/>
      <c r="R54" s="258"/>
      <c r="S54" s="258"/>
      <c r="T54" s="258"/>
      <c r="U54" s="285"/>
      <c r="V54" s="259"/>
      <c r="W54" s="22"/>
      <c r="X54" s="18"/>
      <c r="Y54" s="58"/>
      <c r="Z54" s="153" t="s">
        <v>44</v>
      </c>
      <c r="AA54" s="154" t="str">
        <f>SUM(AA20:AA47)&amp;" KG"</f>
        <v>0 KG</v>
      </c>
      <c r="AB54" s="253">
        <f>SUM(AB20:AB47)</f>
        <v>0</v>
      </c>
      <c r="AC54" s="253">
        <f>SUM(AC20:AC47)</f>
        <v>0</v>
      </c>
      <c r="AD54" s="253">
        <f>SUM(AD20:AD47)</f>
        <v>0</v>
      </c>
      <c r="AE54" s="253">
        <f>SUM(AB54:AD54)</f>
        <v>0</v>
      </c>
      <c r="AF54" s="155"/>
      <c r="AG54" s="156" t="str">
        <f>SUM(AG20:AG47)&amp;" KG"</f>
        <v>0 KG</v>
      </c>
      <c r="AH54" s="253">
        <f>SUM(AH20:AH47)</f>
        <v>0</v>
      </c>
      <c r="AI54" s="253">
        <f>SUM(AI20:AI47)</f>
        <v>0</v>
      </c>
      <c r="AJ54" s="253">
        <f>SUM(AJ20:AJ47)</f>
        <v>0</v>
      </c>
      <c r="AK54" s="253">
        <f>SUM(AH54:AJ54)</f>
        <v>0</v>
      </c>
      <c r="AL54" s="253">
        <f>SUM(AL20:AL52)</f>
        <v>0</v>
      </c>
      <c r="AM54" s="58"/>
      <c r="AN54" s="27"/>
    </row>
    <row r="55" spans="1:40" ht="16.5" customHeight="1" thickBot="1" x14ac:dyDescent="0.5">
      <c r="B55" s="18"/>
      <c r="C55" s="240" t="s">
        <v>51</v>
      </c>
      <c r="D55" s="168">
        <v>44</v>
      </c>
      <c r="E55" s="238">
        <v>0</v>
      </c>
      <c r="F55" s="169"/>
      <c r="G55" s="169"/>
      <c r="H55" s="59"/>
      <c r="I55" s="59"/>
      <c r="J55" s="59"/>
      <c r="K55" s="59"/>
      <c r="L55" s="59"/>
      <c r="M55" s="170"/>
      <c r="N55" s="171"/>
      <c r="O55" s="172"/>
      <c r="P55" s="283">
        <v>0</v>
      </c>
      <c r="Q55" s="141"/>
      <c r="R55" s="32"/>
      <c r="S55" s="172"/>
      <c r="T55" s="60"/>
      <c r="U55" s="283">
        <v>0</v>
      </c>
      <c r="V55" s="141"/>
      <c r="W55" s="22"/>
      <c r="X55" s="1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27"/>
    </row>
    <row r="56" spans="1:40" ht="22.5" customHeight="1" thickBot="1" x14ac:dyDescent="0.5">
      <c r="A56" s="1"/>
      <c r="B56" s="173"/>
      <c r="C56" s="234"/>
      <c r="D56" s="158" t="s">
        <v>2</v>
      </c>
      <c r="E56" s="169"/>
      <c r="F56" s="169"/>
      <c r="G56" s="169"/>
      <c r="H56" s="158" t="s">
        <v>2</v>
      </c>
      <c r="I56" s="158" t="s">
        <v>2</v>
      </c>
      <c r="J56" s="158"/>
      <c r="K56" s="158"/>
      <c r="L56" s="158"/>
      <c r="M56" s="159" t="s">
        <v>2</v>
      </c>
      <c r="N56" s="169"/>
      <c r="O56" s="162"/>
      <c r="P56" s="162"/>
      <c r="Q56" s="162"/>
      <c r="R56" s="169"/>
      <c r="S56" s="162"/>
      <c r="T56" s="162"/>
      <c r="U56" s="162"/>
      <c r="V56" s="162"/>
      <c r="W56" s="174"/>
      <c r="X56" s="173"/>
      <c r="Y56" s="169"/>
      <c r="Z56" s="169"/>
      <c r="AA56" s="175"/>
      <c r="AB56" s="175"/>
      <c r="AC56" s="176"/>
      <c r="AD56" s="176"/>
      <c r="AE56" s="175"/>
      <c r="AF56" s="177"/>
      <c r="AG56" s="175"/>
      <c r="AH56" s="175"/>
      <c r="AI56" s="175"/>
      <c r="AJ56" s="175"/>
      <c r="AK56" s="178"/>
      <c r="AL56" s="178"/>
      <c r="AM56" s="158"/>
      <c r="AN56" s="161"/>
    </row>
    <row r="57" spans="1:40" customFormat="1" ht="18" customHeight="1" x14ac:dyDescent="0.35"/>
    <row r="58" spans="1:40" customFormat="1" ht="14.5" x14ac:dyDescent="0.35"/>
    <row r="59" spans="1:40" customFormat="1" ht="14.5" x14ac:dyDescent="0.35"/>
    <row r="60" spans="1:40" customFormat="1" ht="14.5" x14ac:dyDescent="0.35"/>
    <row r="61" spans="1:40" customFormat="1" ht="14.5" x14ac:dyDescent="0.35"/>
    <row r="62" spans="1:40" customFormat="1" ht="14.5" x14ac:dyDescent="0.35"/>
    <row r="63" spans="1:40" customFormat="1" ht="14.5" x14ac:dyDescent="0.35"/>
    <row r="64" spans="1:40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x14ac:dyDescent="0.35"/>
    <row r="74" customFormat="1" ht="14.5" hidden="1" x14ac:dyDescent="0.35"/>
    <row r="75" customFormat="1" ht="14.5" hidden="1" x14ac:dyDescent="0.35"/>
    <row r="76" customFormat="1" ht="14.5" hidden="1" x14ac:dyDescent="0.35"/>
    <row r="77" customFormat="1" ht="14.5" hidden="1" x14ac:dyDescent="0.35"/>
    <row r="78" customFormat="1" ht="14.5" x14ac:dyDescent="0.35"/>
    <row r="79" customFormat="1" ht="14.5" x14ac:dyDescent="0.35"/>
    <row r="80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customFormat="1" ht="14.5" x14ac:dyDescent="0.35"/>
    <row r="98" customFormat="1" ht="14.5" x14ac:dyDescent="0.35"/>
    <row r="99" customFormat="1" ht="14.5" x14ac:dyDescent="0.35"/>
    <row r="100" customFormat="1" ht="14.5" x14ac:dyDescent="0.35"/>
    <row r="101" customFormat="1" ht="14.5" x14ac:dyDescent="0.35"/>
    <row r="102" customFormat="1" ht="14.5" x14ac:dyDescent="0.35"/>
    <row r="103" customFormat="1" ht="14.5" x14ac:dyDescent="0.35"/>
    <row r="104" customFormat="1" ht="14.5" x14ac:dyDescent="0.35"/>
    <row r="105" customFormat="1" ht="14.5" x14ac:dyDescent="0.35"/>
  </sheetData>
  <sheetProtection algorithmName="SHA-512" hashValue="Gcv1s5oXGzdqq/j+iij5sd2TAoSrJTwlMqFNIzNDQgUo8l/JSooABCZN6cqCAYZvc9PzGO26qoMJ1RvNamxaAg==" saltValue="uyo5RqN3jD6xns6aumnCXQ==" spinCount="100000" sheet="1" objects="1" scenarios="1"/>
  <mergeCells count="12">
    <mergeCell ref="O46:Q46"/>
    <mergeCell ref="C22:D22"/>
    <mergeCell ref="C26:D26"/>
    <mergeCell ref="C36:I36"/>
    <mergeCell ref="O37:Q37"/>
    <mergeCell ref="E16:F16"/>
    <mergeCell ref="Z12:AK14"/>
    <mergeCell ref="H16:M16"/>
    <mergeCell ref="O16:Q16"/>
    <mergeCell ref="S16:V16"/>
    <mergeCell ref="AA16:AE16"/>
    <mergeCell ref="AG16:AK16"/>
  </mergeCells>
  <pageMargins left="0.31496062992125984" right="0.31496062992125984" top="0.35433070866141736" bottom="0.35433070866141736" header="0.31496062992125984" footer="0.31496062992125984"/>
  <pageSetup paperSize="8" scale="67" orientation="landscape" r:id="rId1"/>
  <headerFooter>
    <oddFooter>&amp;C&amp;"Muli,Standaard"&amp;A&amp;R&amp;"Muli,Standaard"Pagina &amp;P</oddFooter>
  </headerFooter>
  <rowBreaks count="1" manualBreakCount="1">
    <brk id="56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Blad2!$E$1:$E$7</xm:f>
          </x14:formula1>
          <xm:sqref>D10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F7"/>
  <sheetViews>
    <sheetView workbookViewId="0">
      <selection activeCell="Q10" sqref="Q10"/>
    </sheetView>
  </sheetViews>
  <sheetFormatPr defaultRowHeight="14.5" x14ac:dyDescent="0.35"/>
  <cols>
    <col min="6" max="6" width="10.1796875" bestFit="1" customWidth="1"/>
  </cols>
  <sheetData>
    <row r="1" spans="1:6" x14ac:dyDescent="0.35">
      <c r="A1" t="s">
        <v>77</v>
      </c>
      <c r="B1" t="s">
        <v>80</v>
      </c>
      <c r="C1" t="s">
        <v>83</v>
      </c>
      <c r="E1" s="255" t="s">
        <v>94</v>
      </c>
      <c r="F1" t="s">
        <v>95</v>
      </c>
    </row>
    <row r="2" spans="1:6" x14ac:dyDescent="0.35">
      <c r="A2" t="s">
        <v>78</v>
      </c>
      <c r="B2" t="s">
        <v>81</v>
      </c>
      <c r="C2" t="s">
        <v>84</v>
      </c>
      <c r="E2" s="255" t="s">
        <v>96</v>
      </c>
      <c r="F2" t="s">
        <v>97</v>
      </c>
    </row>
    <row r="3" spans="1:6" x14ac:dyDescent="0.35">
      <c r="C3" t="s">
        <v>88</v>
      </c>
      <c r="E3" s="255" t="s">
        <v>98</v>
      </c>
    </row>
    <row r="4" spans="1:6" x14ac:dyDescent="0.35">
      <c r="C4" t="s">
        <v>82</v>
      </c>
      <c r="E4" s="255" t="s">
        <v>99</v>
      </c>
    </row>
    <row r="5" spans="1:6" x14ac:dyDescent="0.35">
      <c r="E5" s="255" t="s">
        <v>100</v>
      </c>
    </row>
    <row r="6" spans="1:6" x14ac:dyDescent="0.35">
      <c r="E6" s="255" t="s">
        <v>71</v>
      </c>
    </row>
    <row r="7" spans="1:6" x14ac:dyDescent="0.35">
      <c r="C7" t="s">
        <v>89</v>
      </c>
      <c r="D7" s="244" t="s">
        <v>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972F6B-1F23-4D3A-8681-1F5541D99E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075FD0-E076-44CE-A3A0-3A85D48FA1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8D46E3-67EB-4C6C-BA5F-DC5D3B25E1A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4</vt:lpstr>
      <vt:lpstr>Blad2</vt:lpstr>
      <vt:lpstr>'Perceel 4'!Afdrukbereik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2021-04-30T14:30:25Z</cp:lastPrinted>
  <dcterms:created xsi:type="dcterms:W3CDTF">2021-02-15T12:12:53Z</dcterms:created>
  <dcterms:modified xsi:type="dcterms:W3CDTF">2021-05-04T13:09:53Z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