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unitedqualitybv.sharepoint.com/klanten/Docs/De Fryske Marren/EA transport en verwerking (866 YJ)/Nota van inlichtingen/Concepten NvI 20210611/"/>
    </mc:Choice>
  </mc:AlternateContent>
  <xr:revisionPtr revIDLastSave="27" documentId="14_{8DB21747-F253-4FEC-AD8E-D33E7E2EAB0B}" xr6:coauthVersionLast="47" xr6:coauthVersionMax="47" xr10:uidLastSave="{99A7ED70-A4E8-4936-AEF0-387259057828}"/>
  <bookViews>
    <workbookView xWindow="-120" yWindow="-120" windowWidth="24240" windowHeight="13140" xr2:uid="{528AE939-372B-4973-8DCC-7B20D8391F0C}"/>
  </bookViews>
  <sheets>
    <sheet name="Voorblad" sheetId="1" r:id="rId1"/>
    <sheet name="1.Kwaliteit Perceel 6 Matrassen" sheetId="3" r:id="rId2"/>
    <sheet name="2. Prijs Perceel 6 Matrassen" sheetId="2" r:id="rId3"/>
    <sheet name="3. Fictieve inschrijfprijs Matr" sheetId="4" r:id="rId4"/>
  </sheets>
  <definedNames>
    <definedName name="_xlnm.Print_Area" localSheetId="1">'1.Kwaliteit Perceel 6 Matrassen'!$A$1:$G$46</definedName>
    <definedName name="_xlnm.Print_Area" localSheetId="2">'2. Prijs Perceel 6 Matrassen'!$A$1:$G$29</definedName>
    <definedName name="_xlnm.Print_Area" localSheetId="3">'3. Fictieve inschrijfprijs Matr'!$A$1:$C$8</definedName>
    <definedName name="_xlnm.Print_Area" localSheetId="0">Voorblad!$B$2:$H$11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 i="3" l="1"/>
  <c r="E42" i="3" s="1"/>
  <c r="D10" i="3"/>
  <c r="D9" i="3"/>
  <c r="G10" i="2"/>
  <c r="G6" i="2"/>
  <c r="G5" i="2"/>
  <c r="F4" i="2"/>
  <c r="G4" i="2" s="1"/>
  <c r="D11" i="3" l="1"/>
  <c r="F4" i="3" s="1" a="1"/>
  <c r="F4" i="3" s="1"/>
  <c r="G12" i="2"/>
  <c r="F31" i="3"/>
  <c r="F42" i="3" l="1"/>
  <c r="C4" i="4" s="1"/>
  <c r="G13" i="2"/>
  <c r="C5" i="4"/>
  <c r="C7"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<sst xmlns="http://schemas.openxmlformats.org/spreadsheetml/2006/main" count="155" uniqueCount="109">
  <si>
    <t>Inhoud:</t>
  </si>
  <si>
    <t>T1.</t>
  </si>
  <si>
    <t>T2.</t>
  </si>
  <si>
    <t>T3.</t>
  </si>
  <si>
    <t>Kwalitatieve gunningscriteria perceel 6 Matrassen</t>
  </si>
  <si>
    <t>Prijsinvulformulier perceel 6 Matrassen</t>
  </si>
  <si>
    <t>Fictieve inschrijfprijs perceel 6 Matrassen</t>
  </si>
  <si>
    <t>Ontvangst</t>
  </si>
  <si>
    <t>NR.</t>
  </si>
  <si>
    <t xml:space="preserve">Omschrijving </t>
  </si>
  <si>
    <t>Afvalstroom</t>
  </si>
  <si>
    <t>Eenheid</t>
  </si>
  <si>
    <r>
      <t xml:space="preserve">Prijs per eenheid (A) excl. btw </t>
    </r>
    <r>
      <rPr>
        <b/>
        <sz val="11"/>
        <color theme="1"/>
        <rFont val="Calibri Light"/>
        <family val="2"/>
        <scheme val="major"/>
      </rPr>
      <t>(1)</t>
    </r>
  </si>
  <si>
    <r>
      <t xml:space="preserve">Aantal (B) </t>
    </r>
    <r>
      <rPr>
        <b/>
        <sz val="11"/>
        <color theme="1"/>
        <rFont val="Calibri Light"/>
        <family val="2"/>
        <scheme val="major"/>
      </rPr>
      <t>(2)</t>
    </r>
  </si>
  <si>
    <t>Subtotalen (AxB) excl. btw</t>
  </si>
  <si>
    <t>PR-1</t>
  </si>
  <si>
    <t>Prijs voor transport naar ontvangstlocatie vanaf milieustraat Balk</t>
  </si>
  <si>
    <t>Matrassen</t>
  </si>
  <si>
    <t>Per transport</t>
  </si>
  <si>
    <t>PR-2</t>
  </si>
  <si>
    <t>Prijs voor transport naar ontvangstlocatie vanaf milieustraat Joure</t>
  </si>
  <si>
    <t>PR-3</t>
  </si>
  <si>
    <t>Prijs voor transport naar ontvangstlocatie vanaf milieustraat Lemmer</t>
  </si>
  <si>
    <t>Verwerking</t>
  </si>
  <si>
    <t>PR-4</t>
  </si>
  <si>
    <t>Ton</t>
  </si>
  <si>
    <t>Totale inschrijfprijs (3)</t>
  </si>
  <si>
    <t>Totaalprijs per ton (4)</t>
  </si>
  <si>
    <t>Gegevens ontvangstlocatie (indien afwijkend van verwerkingslocatie)</t>
  </si>
  <si>
    <t>Naam</t>
  </si>
  <si>
    <t>Adres</t>
  </si>
  <si>
    <t>Postcode</t>
  </si>
  <si>
    <t>Plaats</t>
  </si>
  <si>
    <t>Eigenaar</t>
  </si>
  <si>
    <t>PR-5</t>
  </si>
  <si>
    <t>Gegevens verwerkingslocatie</t>
  </si>
  <si>
    <t>PR-6</t>
  </si>
  <si>
    <t xml:space="preserve">Voorwaarden </t>
  </si>
  <si>
    <t>Voorwaarde</t>
  </si>
  <si>
    <t>ALG</t>
  </si>
  <si>
    <t xml:space="preserve">Inschrijver past, op straffe van uitsluiting, alleen de geel gearceerde cellen aan. Inschrijver moet alle geel gearceerde cellen correct en ondubbelzinnig invullen. </t>
  </si>
  <si>
    <t xml:space="preserve">De eenheidsprijzen zijn conform alle voorwaarden uit het programma van eisen en alle overige aanbestedingsdocumenten (waaronder de kwalitatieve gunningscriteria). </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</si>
  <si>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</si>
  <si>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Deze prijs wordt gebruikt voor de beoordeling van het onderdeel prijs en de beoordeling van de fictieve inschrijfprijs.</t>
  </si>
  <si>
    <t xml:space="preserve">De totaalprijs per ton mag niet hoger zijn €450,- (prijsplafond). Inschrijvingen met een hogere totaalprijs per ton worden aangemerkt als ongeldig. </t>
  </si>
  <si>
    <t>Bijlage 04F
Tab 2: Prijsinvulformulier perceel 6 Matrassen</t>
  </si>
  <si>
    <t>Beoordeling van transport tot aan de verwerkingslocatie</t>
  </si>
  <si>
    <t>Vraag</t>
  </si>
  <si>
    <t>Vraagstelling</t>
  </si>
  <si>
    <t>Antwoord</t>
  </si>
  <si>
    <t>Maximale kwaliteitswaarde</t>
  </si>
  <si>
    <t>Behaalde fictieve korting</t>
  </si>
  <si>
    <t>Toekennen van de score</t>
  </si>
  <si>
    <t>KG-1</t>
  </si>
  <si>
    <t>A</t>
  </si>
  <si>
    <t>Wat is de verwerkingslocatie? Minimaal de volgende gegevens moeten worden verstrekt:
- volledige naam van de verwerkingslocatie;
- volledig adres van de verwerkingslocatie;
- eigenaar van de verwerkingslocatie.</t>
  </si>
  <si>
    <t>Naam:
Adres:
Type:
Eigenaar:</t>
  </si>
  <si>
    <r>
      <t xml:space="preserve">Beoordeling van transport naar de verwerkingslocatie wordt uitgevoerd o.b.v. de CO2 Well to Wheels (WTW). 
Een CO2 WTW van 1.200 of lager krijgt de maximale fictieve korting. 
Een CO2 WTW van 6.500 of hoger krijgt 0 punten. 
Als de CO2 WTW hoger is dan 0 en lager dan het maximum wordt de volgende formule voor het berekenen van de score toegepast: </t>
    </r>
    <r>
      <rPr>
        <i/>
        <sz val="11"/>
        <color theme="1"/>
        <rFont val="Calibri Light"/>
        <family val="2"/>
        <scheme val="major"/>
      </rPr>
      <t>(1-(behaalde CO2 WTW-minimale CO2 WTW)/(maximale CO2 WTW-minimale CO2WTW))*maximaal te behalen score = score (afronding op 1 decimaal)</t>
    </r>
  </si>
  <si>
    <t>B</t>
  </si>
  <si>
    <t>Wat het aantal kilometers vanaf het centrale punt in het werkgebied naar de verwerkingslocatie (berekenen conform eis O-4)? Het gaat om een enkele reis. De afstand moet opgegeven worden in hele kilometers.</t>
  </si>
  <si>
    <t>C</t>
  </si>
  <si>
    <t>Indienen van bewijsvoering conform de in eis O-4 uitgewerkte methode.</t>
  </si>
  <si>
    <t>In een PDF document bijvoegen achter onderdeel 05  van de inschrijving.</t>
  </si>
  <si>
    <t>D</t>
  </si>
  <si>
    <t>Wat is de transportmodaliteit voor tenminste 85% van de af te leggen afstand?</t>
  </si>
  <si>
    <t>[invullen door inschrijver]</t>
  </si>
  <si>
    <t>E</t>
  </si>
  <si>
    <t>Welke aandrijving/brandstof wordt voor tenminste 85% van de af te leggen afstand gebruikt?</t>
  </si>
  <si>
    <t>-</t>
  </si>
  <si>
    <t>Aantal TKM (o.b.v. antwoord vraag C):</t>
  </si>
  <si>
    <t>CO2 (g/tkm) WTW door modaliteit en aandrijving/brandstof (o.b.v. antwoord D en E):</t>
  </si>
  <si>
    <t>CO2 WTW (in tonnen) voor transport naar verwerkingslocatie:</t>
  </si>
  <si>
    <t>Minimale reistijd</t>
  </si>
  <si>
    <t>Maximale reistijd</t>
  </si>
  <si>
    <t>Over de weg, in vrachtauto &lt;20 ton</t>
  </si>
  <si>
    <t>Over de weg, in trekker- oplegger &gt;20 ton</t>
  </si>
  <si>
    <t>Tonnage matrassen</t>
  </si>
  <si>
    <t>Over de weg, containertransport: ≥2 TEU</t>
  </si>
  <si>
    <t>Maximum WTW</t>
  </si>
  <si>
    <t>Minimum WTW</t>
  </si>
  <si>
    <t>Over de weg: Euro V - Diesel</t>
  </si>
  <si>
    <t>Over de weg: Euro VI - Diesel</t>
  </si>
  <si>
    <t>Over de weg: Euro VI - Plug-in hybride</t>
  </si>
  <si>
    <t>Over de weg: Euro VI: Biodiesel (Fame 97%, HVO 3%)</t>
  </si>
  <si>
    <t>Over de weg: Euro VI: HVO</t>
  </si>
  <si>
    <t>Over de weg: Euro VI: CNG</t>
  </si>
  <si>
    <t>Over de weg: Euro VI: BioCNG</t>
  </si>
  <si>
    <t>Over de weg: Euro VI: LNG</t>
  </si>
  <si>
    <t>Over de weg: Euro VI: Bio LNG</t>
  </si>
  <si>
    <t>CO2 Prestatie ladder</t>
  </si>
  <si>
    <t>KG-2</t>
  </si>
  <si>
    <t>Beschikt inschrijver over een CO2 Prestatieladder certificering?</t>
  </si>
  <si>
    <t>[Invullen door inschrijver]</t>
  </si>
  <si>
    <t>A) Nee.</t>
  </si>
  <si>
    <t>B) Ja, inschrijver is gecertificeerd op niveau 1</t>
  </si>
  <si>
    <t>C) Ja, inschrijver is gecertificeerd op niveau 2</t>
  </si>
  <si>
    <t>D) Ja, inschrijver is gecertificeerd op niveau 3</t>
  </si>
  <si>
    <t>E) Ja, inschrijver is gecertificeerd op niveau 4</t>
  </si>
  <si>
    <t>F) Ja, inschrijver is gecertificeerd op niveau 5</t>
  </si>
  <si>
    <t>Maximaal te behalen fictieve korting</t>
  </si>
  <si>
    <t>Totaal</t>
  </si>
  <si>
    <t>KG</t>
  </si>
  <si>
    <t>PR</t>
  </si>
  <si>
    <t>Totale inschrijfprijs</t>
  </si>
  <si>
    <t>Totale fictieve inschrijfrpijs
Deze prijs vermelden in TenderNed</t>
  </si>
  <si>
    <t>Bijlage 04F
Tab 3: Fictieve inschrijfprijs perceel 6 Matrassen</t>
  </si>
  <si>
    <t>Bijlage 04F - Invulformulier gunningscriteria perceel 6 Matrassen
aangepast in Nota van Inlichtingen 1
Behorende bij de Europese openbare aanbesteding "Verwerking afvalstromen milieustraten"</t>
  </si>
  <si>
    <t>Bijlage 04F [AANGEPAST IN NVI1]
Tab 1: Kwalitatieve gunningscriteria perceel 6 Matrassen</t>
  </si>
  <si>
    <t>Antwoordoptie A = Geen fictieve korting
Antwoordoptie B = 20% van de maximale kwaliteitswaarde
Antwoordoptie C = 40% van de maximale kwaliteitswaarde
Antwoordoptie D = 60% van de maximale kwaliteitswaarde
Antwoordoptie E = 80% van de maximale kwaliteitswaarde
Antwoordoptie F = 100% van de maximale kwaliteitswaarde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</si>
</sst>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quot;€&quot;\ #,##0.00"/>
    <numFmt numFmtId="165" formatCode="#,##0_ ;\-#,##0\ "/>
  </numFmts>
  <fonts count="12" x14ac:knownFonts="1">
    <font>
      <sz val="11"/>
      <color theme="1"/>
      <name val="Calibri"/>
      <family val="2"/>
      <scheme val="minor"/>
    </font>
    <font>
      <sz val="11"/>
      <color theme="1"/>
      <name val="Calibri"/>
      <family val="2"/>
      <scheme val="minor"/>
    </font>
    <font>
      <sz val="10"/>
      <name val="Arial"/>
      <family val="2"/>
    </font>
    <font>
      <sz val="11"/>
      <name val="Calibri Light"/>
      <family val="2"/>
      <scheme val="major"/>
    </font>
    <font>
      <b/>
      <sz val="14"/>
      <name val="Calibri Light"/>
      <family val="2"/>
      <scheme val="major"/>
    </font>
    <font>
      <u/>
      <sz val="11"/>
      <name val="Calibri Light"/>
      <family val="2"/>
      <scheme val="major"/>
    </font>
    <font>
      <b/>
      <sz val="14"/>
      <color theme="0"/>
      <name val="Calibri Light"/>
      <family val="2"/>
      <scheme val="major"/>
    </font>
    <font>
      <sz val="9"/>
      <color theme="1"/>
      <name val="Century Gothic"/>
      <family val="2"/>
    </font>
    <font>
      <sz val="11"/>
      <color theme="1"/>
      <name val="Calibri Light"/>
      <family val="2"/>
      <scheme val="major"/>
    </font>
    <font>
      <b/>
      <sz val="11"/>
      <color theme="0"/>
      <name val="Calibri Light"/>
      <family val="2"/>
      <scheme val="major"/>
    </font>
    <font>
      <b/>
      <sz val="11"/>
      <color theme="1"/>
      <name val="Calibri Light"/>
      <family val="2"/>
      <scheme val="major"/>
    </font>
    <font>
      <i/>
      <sz val="11"/>
      <color theme="1"/>
      <name val="Calibri Light"/>
      <family val="2"/>
      <scheme val="major"/>
    </font>
  </fonts>
  <fills count="8">
    <fill>
      <patternFill patternType="none"/>
    </fill>
    <fill>
      <patternFill patternType="gray125"/>
    </fill>
    <fill>
      <patternFill patternType="solid">
        <fgColor indexed="48"/>
        <bgColor indexed="64"/>
      </patternFill>
    </fill>
    <fill>
      <patternFill patternType="solid">
        <fgColor indexed="44"/>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2" fillId="0" borderId="0"/>
    <xf numFmtId="0" fontId="7" fillId="0" borderId="0"/>
    <xf numFmtId="0" fontId="2" fillId="0" borderId="0"/>
    <xf numFmtId="44" fontId="2" fillId="0" borderId="0" applyFont="0" applyFill="0" applyBorder="0" applyAlignment="0" applyProtection="0"/>
    <xf numFmtId="0" fontId="1" fillId="0" borderId="0"/>
    <xf numFmtId="0" fontId="1" fillId="0" borderId="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118">
    <xf numFmtId="0" fontId="0" fillId="0" borderId="0" xfId="0"/>
    <xf numFmtId="0" fontId="3" fillId="0" borderId="0" xfId="1" applyFont="1" applyAlignment="1">
      <alignment horizontal="center" vertical="center"/>
    </xf>
    <xf numFmtId="0" fontId="3" fillId="0" borderId="0" xfId="1" applyFont="1" applyAlignment="1">
      <alignment vertical="center"/>
    </xf>
    <xf numFmtId="0" fontId="3" fillId="0" borderId="1" xfId="1" applyFont="1" applyBorder="1" applyAlignment="1">
      <alignment horizontal="center" vertical="center"/>
    </xf>
    <xf numFmtId="0" fontId="3" fillId="0" borderId="2" xfId="1" applyFont="1" applyBorder="1" applyAlignment="1">
      <alignment vertical="center"/>
    </xf>
    <xf numFmtId="0" fontId="3" fillId="0" borderId="3" xfId="1" applyFont="1" applyBorder="1" applyAlignment="1">
      <alignment vertical="center"/>
    </xf>
    <xf numFmtId="0" fontId="3" fillId="0" borderId="4" xfId="1" applyFont="1" applyBorder="1" applyAlignment="1">
      <alignment horizontal="center" vertical="center"/>
    </xf>
    <xf numFmtId="0" fontId="3" fillId="0" borderId="5" xfId="1" applyFont="1" applyBorder="1" applyAlignment="1">
      <alignment vertical="center"/>
    </xf>
    <xf numFmtId="0" fontId="5" fillId="0" borderId="4" xfId="1" applyFont="1" applyBorder="1" applyAlignment="1">
      <alignment horizontal="right" vertical="center"/>
    </xf>
    <xf numFmtId="0" fontId="8" fillId="0" borderId="0" xfId="2" applyFont="1" applyAlignment="1">
      <alignment vertical="center"/>
    </xf>
    <xf numFmtId="0" fontId="9" fillId="2" borderId="0" xfId="1" applyFont="1" applyFill="1" applyAlignment="1">
      <alignment horizontal="center" vertical="center" wrapText="1"/>
    </xf>
    <xf numFmtId="0" fontId="9" fillId="0" borderId="0" xfId="2" applyFont="1" applyAlignment="1">
      <alignment vertical="center"/>
    </xf>
    <xf numFmtId="0" fontId="8" fillId="3" borderId="9" xfId="3" applyFont="1" applyFill="1" applyBorder="1" applyAlignment="1">
      <alignment horizontal="center" vertical="center" wrapText="1"/>
    </xf>
    <xf numFmtId="0" fontId="8" fillId="3" borderId="0" xfId="3" applyFont="1" applyFill="1" applyAlignment="1">
      <alignment vertical="center" wrapText="1"/>
    </xf>
    <xf numFmtId="0" fontId="8" fillId="3" borderId="0" xfId="3" applyFont="1" applyFill="1" applyAlignment="1">
      <alignment horizontal="center" vertical="center" wrapText="1"/>
    </xf>
    <xf numFmtId="0" fontId="8" fillId="0" borderId="11" xfId="2" applyFont="1" applyBorder="1" applyAlignment="1">
      <alignment horizontal="center" vertical="center"/>
    </xf>
    <xf numFmtId="0" fontId="8" fillId="4" borderId="11" xfId="6" applyFont="1" applyFill="1" applyBorder="1" applyAlignment="1" applyProtection="1">
      <alignment horizontal="left" vertical="center"/>
      <protection locked="0"/>
    </xf>
    <xf numFmtId="0" fontId="8" fillId="4" borderId="11" xfId="6" applyFont="1" applyFill="1" applyBorder="1" applyAlignment="1" applyProtection="1">
      <alignment horizontal="center" vertical="center"/>
      <protection locked="0"/>
    </xf>
    <xf numFmtId="0" fontId="8" fillId="4" borderId="11" xfId="6" applyFont="1" applyFill="1" applyBorder="1" applyAlignment="1" applyProtection="1">
      <alignment horizontal="center" vertical="center" wrapText="1"/>
      <protection locked="0"/>
    </xf>
    <xf numFmtId="0" fontId="8" fillId="6" borderId="0" xfId="6" applyFont="1" applyFill="1" applyAlignment="1" applyProtection="1">
      <alignment horizontal="left" vertical="center"/>
      <protection locked="0"/>
    </xf>
    <xf numFmtId="0" fontId="8" fillId="6" borderId="0" xfId="6" applyFont="1" applyFill="1" applyAlignment="1" applyProtection="1">
      <alignment horizontal="center" vertical="center"/>
      <protection locked="0"/>
    </xf>
    <xf numFmtId="0" fontId="8" fillId="6" borderId="0" xfId="6" applyFont="1" applyFill="1" applyAlignment="1" applyProtection="1">
      <alignment horizontal="center" vertical="center" wrapText="1"/>
      <protection locked="0"/>
    </xf>
    <xf numFmtId="0" fontId="8" fillId="0" borderId="0" xfId="2" applyFont="1" applyAlignment="1">
      <alignment horizontal="center" vertical="center"/>
    </xf>
    <xf numFmtId="0" fontId="8" fillId="0" borderId="11" xfId="9" applyFont="1" applyBorder="1" applyAlignment="1">
      <alignment horizontal="left" vertical="center" wrapText="1"/>
    </xf>
    <xf numFmtId="0" fontId="8" fillId="0" borderId="0" xfId="9" applyFont="1" applyAlignment="1">
      <alignment horizontal="left" vertical="center"/>
    </xf>
    <xf numFmtId="0" fontId="8" fillId="0" borderId="0" xfId="9" applyFont="1" applyAlignment="1">
      <alignment horizontal="center" vertical="center" wrapText="1"/>
    </xf>
    <xf numFmtId="0" fontId="8" fillId="0" borderId="0" xfId="9" applyFont="1" applyAlignment="1">
      <alignment horizontal="left" vertical="center" wrapText="1"/>
    </xf>
    <xf numFmtId="44" fontId="8" fillId="6" borderId="0" xfId="4" applyFont="1" applyFill="1" applyBorder="1" applyAlignment="1" applyProtection="1">
      <alignment horizontal="center" vertical="center" wrapText="1"/>
      <protection locked="0"/>
    </xf>
    <xf numFmtId="0" fontId="9" fillId="2" borderId="0" xfId="1" applyFont="1" applyFill="1" applyAlignment="1">
      <alignment horizontal="right" vertical="center" wrapText="1"/>
    </xf>
    <xf numFmtId="164" fontId="10" fillId="5" borderId="0" xfId="9" applyNumberFormat="1" applyFont="1" applyFill="1" applyAlignment="1">
      <alignment horizontal="center" vertical="center" wrapText="1"/>
    </xf>
    <xf numFmtId="0" fontId="8" fillId="0" borderId="0" xfId="2" applyFont="1" applyAlignment="1" applyProtection="1">
      <alignment vertical="center"/>
    </xf>
    <xf numFmtId="0" fontId="9" fillId="2" borderId="0" xfId="1" applyFont="1" applyFill="1" applyAlignment="1" applyProtection="1">
      <alignment horizontal="center" vertical="center" wrapText="1"/>
    </xf>
    <xf numFmtId="0" fontId="9" fillId="2" borderId="10" xfId="1" applyFont="1" applyFill="1" applyBorder="1" applyAlignment="1" applyProtection="1">
      <alignment horizontal="center" vertical="center" wrapText="1"/>
    </xf>
    <xf numFmtId="0" fontId="9" fillId="0" borderId="0" xfId="2" applyFont="1" applyAlignment="1" applyProtection="1">
      <alignment vertical="center"/>
    </xf>
    <xf numFmtId="0" fontId="8" fillId="3" borderId="12" xfId="3" applyFont="1" applyFill="1" applyBorder="1" applyAlignment="1" applyProtection="1">
      <alignment horizontal="center" vertical="center" wrapText="1"/>
    </xf>
    <xf numFmtId="0" fontId="8" fillId="3" borderId="13" xfId="3" applyFont="1" applyFill="1" applyBorder="1" applyAlignment="1" applyProtection="1">
      <alignment horizontal="center" vertical="center" wrapText="1"/>
    </xf>
    <xf numFmtId="0" fontId="8" fillId="3" borderId="13" xfId="3" applyFont="1" applyFill="1" applyBorder="1" applyAlignment="1" applyProtection="1">
      <alignment vertical="center" wrapText="1"/>
    </xf>
    <xf numFmtId="0" fontId="8" fillId="0" borderId="11" xfId="2" applyFont="1" applyBorder="1" applyAlignment="1" applyProtection="1">
      <alignment horizontal="center" vertical="center"/>
    </xf>
    <xf numFmtId="0" fontId="8" fillId="0" borderId="11" xfId="2" applyFont="1" applyBorder="1" applyAlignment="1" applyProtection="1">
      <alignment vertical="center" wrapText="1"/>
    </xf>
    <xf numFmtId="0" fontId="3" fillId="0" borderId="11" xfId="1" applyFont="1" applyBorder="1" applyAlignment="1" applyProtection="1">
      <alignment vertical="center" wrapText="1"/>
    </xf>
    <xf numFmtId="3" fontId="8" fillId="0" borderId="11" xfId="2" applyNumberFormat="1" applyFont="1" applyBorder="1" applyAlignment="1" applyProtection="1">
      <alignment horizontal="center" vertical="center"/>
    </xf>
    <xf numFmtId="0" fontId="8" fillId="0" borderId="0" xfId="2" applyFont="1" applyAlignment="1" applyProtection="1">
      <alignment horizontal="center" vertical="center"/>
    </xf>
    <xf numFmtId="0" fontId="8" fillId="0" borderId="11" xfId="1" applyFont="1" applyBorder="1" applyAlignment="1" applyProtection="1">
      <alignment horizontal="center" vertical="center" wrapText="1"/>
    </xf>
    <xf numFmtId="43" fontId="8" fillId="0" borderId="11" xfId="7" applyFont="1" applyBorder="1" applyAlignment="1" applyProtection="1">
      <alignment horizontal="center" vertical="center" wrapText="1"/>
    </xf>
    <xf numFmtId="0" fontId="8" fillId="0" borderId="11" xfId="1" applyFont="1" applyBorder="1" applyAlignment="1" applyProtection="1">
      <alignment vertical="center" wrapText="1"/>
    </xf>
    <xf numFmtId="9" fontId="8" fillId="0" borderId="11" xfId="8" applyFont="1" applyBorder="1" applyAlignment="1" applyProtection="1">
      <alignment vertical="center" wrapText="1"/>
    </xf>
    <xf numFmtId="9" fontId="8" fillId="0" borderId="11" xfId="8" applyFont="1" applyBorder="1" applyAlignment="1" applyProtection="1">
      <alignment horizontal="center" vertical="center" wrapText="1"/>
    </xf>
    <xf numFmtId="0" fontId="9" fillId="2" borderId="7" xfId="1" applyFont="1" applyFill="1" applyBorder="1" applyAlignment="1" applyProtection="1">
      <alignment horizontal="center" vertical="center" wrapText="1"/>
    </xf>
    <xf numFmtId="0" fontId="8" fillId="3" borderId="9" xfId="3" applyFont="1" applyFill="1" applyBorder="1" applyAlignment="1" applyProtection="1">
      <alignment horizontal="center" vertical="center" wrapText="1"/>
    </xf>
    <xf numFmtId="0" fontId="8" fillId="3" borderId="0" xfId="3" applyFont="1" applyFill="1" applyAlignment="1" applyProtection="1">
      <alignment horizontal="center" vertical="center" wrapText="1"/>
    </xf>
    <xf numFmtId="0" fontId="8" fillId="3" borderId="0" xfId="3" applyFont="1" applyFill="1" applyAlignment="1" applyProtection="1">
      <alignment vertical="center" wrapText="1"/>
    </xf>
    <xf numFmtId="0" fontId="8" fillId="0" borderId="11" xfId="9" applyFont="1" applyBorder="1" applyAlignment="1" applyProtection="1">
      <alignment horizontal="left" vertical="center" wrapText="1"/>
    </xf>
    <xf numFmtId="3" fontId="8" fillId="0" borderId="11" xfId="9" applyNumberFormat="1" applyFont="1" applyBorder="1" applyAlignment="1" applyProtection="1">
      <alignment horizontal="left" vertical="center" wrapText="1"/>
    </xf>
    <xf numFmtId="0" fontId="8" fillId="0" borderId="0" xfId="9" applyFont="1" applyAlignment="1" applyProtection="1">
      <alignment horizontal="left" vertical="center"/>
    </xf>
    <xf numFmtId="44" fontId="8" fillId="0" borderId="0" xfId="9" applyNumberFormat="1" applyFont="1" applyAlignment="1" applyProtection="1">
      <alignment horizontal="center" vertical="center"/>
    </xf>
    <xf numFmtId="0" fontId="8" fillId="0" borderId="0" xfId="9" applyFont="1" applyAlignment="1" applyProtection="1">
      <alignment horizontal="center" vertical="center" wrapText="1"/>
    </xf>
    <xf numFmtId="44" fontId="8" fillId="0" borderId="0" xfId="9" applyNumberFormat="1" applyFont="1" applyAlignment="1" applyProtection="1">
      <alignment horizontal="left" vertical="center"/>
    </xf>
    <xf numFmtId="44" fontId="8" fillId="0" borderId="0" xfId="9" applyNumberFormat="1" applyFont="1" applyAlignment="1" applyProtection="1">
      <alignment horizontal="left" vertical="center" wrapText="1"/>
    </xf>
    <xf numFmtId="0" fontId="9" fillId="2" borderId="11" xfId="1" applyFont="1" applyFill="1" applyBorder="1" applyAlignment="1" applyProtection="1">
      <alignment horizontal="center" vertical="center" wrapText="1"/>
    </xf>
    <xf numFmtId="0" fontId="8" fillId="0" borderId="0" xfId="1" applyFont="1" applyAlignment="1" applyProtection="1">
      <alignment horizontal="center" vertical="center" wrapText="1"/>
    </xf>
    <xf numFmtId="44" fontId="10" fillId="7" borderId="11" xfId="9" applyNumberFormat="1" applyFont="1" applyFill="1" applyBorder="1" applyAlignment="1" applyProtection="1">
      <alignment horizontal="center" vertical="center" wrapText="1"/>
    </xf>
    <xf numFmtId="0" fontId="8" fillId="2" borderId="7" xfId="1" applyFont="1" applyFill="1" applyBorder="1" applyAlignment="1" applyProtection="1">
      <alignment horizontal="center" vertical="center" wrapText="1"/>
    </xf>
    <xf numFmtId="0" fontId="8" fillId="2" borderId="8" xfId="1" applyFont="1" applyFill="1" applyBorder="1" applyAlignment="1" applyProtection="1">
      <alignment horizontal="center" vertical="center" wrapText="1"/>
    </xf>
    <xf numFmtId="0" fontId="8" fillId="6" borderId="11" xfId="3" applyFont="1" applyFill="1" applyBorder="1" applyAlignment="1" applyProtection="1">
      <alignment horizontal="center" vertical="center" wrapText="1"/>
    </xf>
    <xf numFmtId="0" fontId="3" fillId="4" borderId="11" xfId="1" applyFont="1" applyFill="1" applyBorder="1" applyAlignment="1" applyProtection="1">
      <alignment vertical="center" wrapText="1"/>
      <protection locked="0"/>
    </xf>
    <xf numFmtId="0" fontId="3" fillId="4" borderId="11" xfId="1" applyFont="1" applyFill="1" applyBorder="1" applyAlignment="1" applyProtection="1">
      <alignment horizontal="center" vertical="center" wrapText="1"/>
      <protection locked="0"/>
    </xf>
    <xf numFmtId="0" fontId="8" fillId="4" borderId="11" xfId="2" applyFont="1" applyFill="1" applyBorder="1" applyAlignment="1" applyProtection="1">
      <alignment horizontal="center" vertical="center"/>
      <protection locked="0"/>
    </xf>
    <xf numFmtId="165" fontId="8" fillId="4" borderId="11" xfId="9" applyNumberFormat="1" applyFont="1" applyFill="1" applyBorder="1" applyAlignment="1" applyProtection="1">
      <alignment horizontal="center" vertical="center"/>
      <protection locked="0"/>
    </xf>
    <xf numFmtId="0" fontId="8" fillId="3" borderId="10" xfId="3" applyFont="1" applyFill="1" applyBorder="1" applyAlignment="1" applyProtection="1">
      <alignment horizontal="center" vertical="center" wrapText="1"/>
    </xf>
    <xf numFmtId="0" fontId="8" fillId="0" borderId="11" xfId="2" applyFont="1" applyBorder="1" applyAlignment="1" applyProtection="1">
      <alignment vertical="center"/>
    </xf>
    <xf numFmtId="164" fontId="8" fillId="0" borderId="11" xfId="5" applyNumberFormat="1" applyFont="1" applyBorder="1" applyAlignment="1" applyProtection="1">
      <alignment horizontal="center" vertical="center" wrapText="1"/>
    </xf>
    <xf numFmtId="0" fontId="9" fillId="2" borderId="8" xfId="1" applyFont="1" applyFill="1" applyBorder="1" applyAlignment="1" applyProtection="1">
      <alignment horizontal="center" vertical="center" wrapText="1"/>
    </xf>
    <xf numFmtId="0" fontId="8" fillId="0" borderId="11" xfId="5" applyFont="1" applyBorder="1" applyAlignment="1" applyProtection="1">
      <alignment horizontal="left" vertical="center" wrapText="1"/>
    </xf>
    <xf numFmtId="0" fontId="8" fillId="0" borderId="0" xfId="5" applyFont="1" applyAlignment="1" applyProtection="1">
      <alignment horizontal="left" vertical="center"/>
    </xf>
    <xf numFmtId="44" fontId="8" fillId="0" borderId="0" xfId="5" applyNumberFormat="1" applyFont="1" applyAlignment="1" applyProtection="1">
      <alignment horizontal="center" vertical="center"/>
    </xf>
    <xf numFmtId="0" fontId="8" fillId="0" borderId="0" xfId="5" applyFont="1" applyAlignment="1" applyProtection="1">
      <alignment horizontal="center" vertical="center" wrapText="1"/>
    </xf>
    <xf numFmtId="164" fontId="10" fillId="5" borderId="11" xfId="5" applyNumberFormat="1" applyFont="1" applyFill="1" applyBorder="1" applyAlignment="1" applyProtection="1">
      <alignment horizontal="center" vertical="center" wrapText="1"/>
    </xf>
    <xf numFmtId="164" fontId="8" fillId="0" borderId="0" xfId="5" applyNumberFormat="1" applyFont="1" applyAlignment="1" applyProtection="1">
      <alignment horizontal="center" vertical="center" wrapText="1"/>
    </xf>
    <xf numFmtId="0" fontId="8" fillId="0" borderId="0" xfId="1" applyFont="1" applyAlignment="1" applyProtection="1">
      <alignment vertical="center"/>
    </xf>
    <xf numFmtId="0" fontId="8" fillId="0" borderId="11" xfId="1" applyFont="1" applyBorder="1" applyAlignment="1" applyProtection="1">
      <alignment horizontal="center" vertical="center"/>
    </xf>
    <xf numFmtId="0" fontId="8" fillId="0" borderId="0" xfId="1" applyFont="1" applyAlignment="1" applyProtection="1">
      <alignment vertical="center" wrapText="1"/>
    </xf>
    <xf numFmtId="0" fontId="8" fillId="6" borderId="0" xfId="1" applyFont="1" applyFill="1" applyAlignment="1" applyProtection="1">
      <alignment horizontal="center" vertical="center"/>
    </xf>
    <xf numFmtId="0" fontId="8" fillId="6" borderId="0" xfId="1" applyFont="1" applyFill="1" applyAlignment="1" applyProtection="1">
      <alignment vertical="center" wrapText="1"/>
    </xf>
    <xf numFmtId="0" fontId="8" fillId="6" borderId="0" xfId="1" applyFont="1" applyFill="1" applyAlignment="1" applyProtection="1">
      <alignment vertical="center"/>
    </xf>
    <xf numFmtId="0" fontId="8" fillId="2" borderId="0" xfId="1" applyFont="1" applyFill="1" applyAlignment="1" applyProtection="1">
      <alignment horizontal="center" vertical="center" wrapText="1"/>
    </xf>
    <xf numFmtId="44" fontId="8" fillId="4" borderId="11" xfId="4" applyFont="1" applyFill="1" applyBorder="1" applyAlignment="1" applyProtection="1">
      <alignment horizontal="center" vertical="center"/>
      <protection locked="0"/>
    </xf>
    <xf numFmtId="0" fontId="8" fillId="3" borderId="14" xfId="3" applyFont="1" applyFill="1" applyBorder="1" applyAlignment="1" applyProtection="1">
      <alignment horizontal="left" vertical="center" wrapText="1"/>
    </xf>
    <xf numFmtId="0" fontId="8" fillId="0" borderId="11" xfId="2" applyFont="1" applyBorder="1" applyAlignment="1" applyProtection="1">
      <alignment horizontal="center" vertical="center"/>
    </xf>
    <xf numFmtId="0" fontId="8" fillId="3" borderId="0" xfId="3" applyFont="1" applyFill="1" applyAlignment="1" applyProtection="1">
      <alignment horizontal="left" vertical="center" wrapText="1"/>
    </xf>
    <xf numFmtId="44" fontId="8" fillId="0" borderId="11" xfId="4" applyFont="1" applyFill="1" applyBorder="1" applyAlignment="1" applyProtection="1">
      <alignment horizontal="center" vertical="center" wrapText="1"/>
    </xf>
    <xf numFmtId="0" fontId="3" fillId="0" borderId="0" xfId="1" applyFont="1" applyAlignment="1">
      <alignment horizontal="left" vertical="center" wrapText="1"/>
    </xf>
    <xf numFmtId="0" fontId="3" fillId="0" borderId="5" xfId="1" applyFont="1" applyBorder="1" applyAlignment="1">
      <alignment horizontal="left" vertical="center" wrapText="1"/>
    </xf>
    <xf numFmtId="0" fontId="4" fillId="0" borderId="4" xfId="1" applyFont="1" applyBorder="1" applyAlignment="1">
      <alignment horizontal="center" vertical="center" wrapText="1"/>
    </xf>
    <xf numFmtId="0" fontId="4" fillId="0" borderId="0" xfId="1" applyFont="1" applyAlignment="1">
      <alignment horizontal="center" vertical="center" wrapText="1"/>
    </xf>
    <xf numFmtId="0" fontId="4" fillId="0" borderId="5" xfId="1" applyFont="1" applyBorder="1" applyAlignment="1">
      <alignment horizontal="center" vertical="center" wrapText="1"/>
    </xf>
    <xf numFmtId="0" fontId="9" fillId="2" borderId="6" xfId="1" applyFont="1" applyFill="1" applyBorder="1" applyAlignment="1" applyProtection="1">
      <alignment horizontal="left" vertical="center" wrapText="1"/>
    </xf>
    <xf numFmtId="0" fontId="9" fillId="2" borderId="7" xfId="1" applyFont="1" applyFill="1" applyBorder="1" applyAlignment="1" applyProtection="1">
      <alignment horizontal="left" vertical="center" wrapText="1"/>
    </xf>
    <xf numFmtId="0" fontId="8" fillId="3" borderId="13" xfId="3" applyFont="1" applyFill="1" applyBorder="1" applyAlignment="1" applyProtection="1">
      <alignment horizontal="left" vertical="center" wrapText="1"/>
    </xf>
    <xf numFmtId="0" fontId="8" fillId="3" borderId="14" xfId="3" applyFont="1" applyFill="1" applyBorder="1" applyAlignment="1" applyProtection="1">
      <alignment horizontal="left" vertical="center" wrapText="1"/>
    </xf>
    <xf numFmtId="0" fontId="8" fillId="0" borderId="15" xfId="9" applyFont="1" applyBorder="1" applyAlignment="1" applyProtection="1">
      <alignment horizontal="left" vertical="center"/>
    </xf>
    <xf numFmtId="0" fontId="8" fillId="0" borderId="16" xfId="9" applyFont="1" applyBorder="1" applyAlignment="1" applyProtection="1">
      <alignment horizontal="left" vertical="center"/>
    </xf>
    <xf numFmtId="0" fontId="8" fillId="0" borderId="17" xfId="9" applyFont="1" applyBorder="1" applyAlignment="1" applyProtection="1">
      <alignment horizontal="left" vertical="center"/>
    </xf>
    <xf numFmtId="0" fontId="6" fillId="2" borderId="6" xfId="1" applyFont="1" applyFill="1" applyBorder="1" applyAlignment="1" applyProtection="1">
      <alignment horizontal="left" vertical="center" wrapText="1"/>
    </xf>
    <xf numFmtId="0" fontId="6" fillId="2" borderId="7" xfId="1" applyFont="1" applyFill="1" applyBorder="1" applyAlignment="1" applyProtection="1">
      <alignment horizontal="left" vertical="center" wrapText="1"/>
    </xf>
    <xf numFmtId="0" fontId="6" fillId="2" borderId="8" xfId="1" applyFont="1" applyFill="1" applyBorder="1" applyAlignment="1" applyProtection="1">
      <alignment horizontal="left" vertical="center" wrapText="1"/>
    </xf>
    <xf numFmtId="0" fontId="9" fillId="2" borderId="9" xfId="1" applyFont="1" applyFill="1" applyBorder="1" applyAlignment="1" applyProtection="1">
      <alignment horizontal="left" vertical="center" wrapText="1"/>
    </xf>
    <xf numFmtId="0" fontId="9" fillId="2" borderId="0" xfId="1" applyFont="1" applyFill="1" applyAlignment="1" applyProtection="1">
      <alignment horizontal="left" vertical="center" wrapText="1"/>
    </xf>
    <xf numFmtId="0" fontId="8" fillId="0" borderId="11" xfId="2" applyFont="1" applyBorder="1" applyAlignment="1" applyProtection="1">
      <alignment horizontal="center" vertical="center"/>
    </xf>
    <xf numFmtId="44" fontId="8" fillId="0" borderId="11" xfId="4" applyFont="1" applyBorder="1" applyAlignment="1" applyProtection="1">
      <alignment horizontal="center" vertical="center"/>
    </xf>
    <xf numFmtId="44" fontId="8" fillId="0" borderId="11" xfId="4" applyFont="1" applyFill="1" applyBorder="1" applyAlignment="1" applyProtection="1">
      <alignment horizontal="center" vertical="center"/>
    </xf>
    <xf numFmtId="3" fontId="8" fillId="0" borderId="11" xfId="2" applyNumberFormat="1" applyFont="1" applyBorder="1" applyAlignment="1" applyProtection="1">
      <alignment horizontal="left" vertical="center" wrapText="1"/>
    </xf>
    <xf numFmtId="0" fontId="8" fillId="0" borderId="11" xfId="5" applyFont="1" applyBorder="1" applyAlignment="1" applyProtection="1">
      <alignment horizontal="left" vertical="center"/>
    </xf>
    <xf numFmtId="0" fontId="8" fillId="3" borderId="0" xfId="3" applyFont="1" applyFill="1" applyAlignment="1" applyProtection="1">
      <alignment horizontal="left" vertical="center" wrapText="1"/>
    </xf>
    <xf numFmtId="0" fontId="8" fillId="0" borderId="11" xfId="5" applyFont="1" applyBorder="1" applyAlignment="1" applyProtection="1">
      <alignment horizontal="left" vertical="center" wrapText="1"/>
    </xf>
    <xf numFmtId="0" fontId="6" fillId="2" borderId="6" xfId="1" applyFont="1" applyFill="1" applyBorder="1" applyAlignment="1">
      <alignment horizontal="left" vertical="center" wrapText="1"/>
    </xf>
    <xf numFmtId="0" fontId="6" fillId="2" borderId="7" xfId="1" applyFont="1" applyFill="1" applyBorder="1" applyAlignment="1">
      <alignment horizontal="left" vertical="center" wrapText="1"/>
    </xf>
    <xf numFmtId="0" fontId="9" fillId="2" borderId="9" xfId="1" applyFont="1" applyFill="1" applyBorder="1" applyAlignment="1">
      <alignment horizontal="left" vertical="center" wrapText="1"/>
    </xf>
    <xf numFmtId="0" fontId="9" fillId="2" borderId="0" xfId="1" applyFont="1" applyFill="1" applyAlignment="1">
      <alignment horizontal="left" vertical="center" wrapText="1"/>
    </xf>
  </cellXfs>
  <cellStyles count="10">
    <cellStyle name="Komma 2" xfId="7" xr:uid="{F35377B2-E2B5-482D-BBD4-170CC2ED2BF3}"/>
    <cellStyle name="Procent 2" xfId="8" xr:uid="{508FF9A5-0916-4260-B964-F697A863913E}"/>
    <cellStyle name="Standaard" xfId="0" builtinId="0"/>
    <cellStyle name="Standaard 10" xfId="1" xr:uid="{4CCC9D8B-2E07-4C9C-B08E-2D0F6575959D}"/>
    <cellStyle name="Standaard 11" xfId="3" xr:uid="{5EB1422F-BE7D-46E0-8FD6-B7A77429D541}"/>
    <cellStyle name="Standaard 2" xfId="2" xr:uid="{4B166B67-F088-4C8C-917C-D9F0F8CE5B8F}"/>
    <cellStyle name="Standaard 27 2 2" xfId="6" xr:uid="{B0F896B3-D121-4443-B935-9D436B62D749}"/>
    <cellStyle name="Standaard 27 3" xfId="5" xr:uid="{65018B9D-7440-4C24-8189-C9789A3C9C8F}"/>
    <cellStyle name="Standaard 27 3 2" xfId="9" xr:uid="{77154696-0A0B-42C5-B199-4688F1E7ACFF}"/>
    <cellStyle name="Valuta 2" xfId="4" xr:uid="{4003712C-47C9-40F0-AF66-EED56EDBA3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AutoShape 3" descr="Logo Gemeente Katwijk">
          <a:extLst>
            <a:ext uri="{FF2B5EF4-FFF2-40B4-BE49-F238E27FC236}">
              <a16:creationId xmlns:a16="http://schemas.microsoft.com/office/drawing/2014/main" id="{1FC21647-164F-489C-8654-D06FEB7D08E7}"/>
            </a:ext>
          </a:extLst>
        </xdr:cNvPr>
        <xdr:cNvSpPr>
          <a:spLocks noChangeAspect="1" noChangeArrowheads="1"/>
        </xdr:cNvSpPr>
      </xdr:nvSpPr>
      <xdr:spPr bwMode="auto">
        <a:xfrm>
          <a:off x="1609725" y="114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367862</xdr:colOff>
      <xdr:row>1</xdr:row>
      <xdr:rowOff>99848</xdr:rowOff>
    </xdr:from>
    <xdr:to>
      <xdr:col>7</xdr:col>
      <xdr:colOff>526174</xdr:colOff>
      <xdr:row>2</xdr:row>
      <xdr:rowOff>480038</xdr:rowOff>
    </xdr:to>
    <xdr:pic>
      <xdr:nvPicPr>
        <xdr:cNvPr id="3" name="Afbeelding 2">
          <a:extLst>
            <a:ext uri="{FF2B5EF4-FFF2-40B4-BE49-F238E27FC236}">
              <a16:creationId xmlns:a16="http://schemas.microsoft.com/office/drawing/2014/main" id="{600AF23B-57ED-4B69-BE6C-85DB0FA5B4C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1687" y="214148"/>
          <a:ext cx="4616012" cy="176131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473BC-7AC3-495B-9DD4-01F5FF037B53}">
  <sheetPr>
    <tabColor rgb="FFFFFF00"/>
    <pageSetUpPr fitToPage="1"/>
  </sheetPr>
  <dimension ref="B1:H27"/>
  <sheetViews>
    <sheetView showGridLines="0" tabSelected="1" view="pageBreakPreview" zoomScaleNormal="100" zoomScaleSheetLayoutView="100" workbookViewId="0">
      <selection activeCell="E5" sqref="E5"/>
    </sheetView>
  </sheetViews>
  <sheetFormatPr defaultColWidth="9.140625" defaultRowHeight="15" x14ac:dyDescent="0.25"/>
  <cols>
    <col min="1" max="1" width="1.85546875" style="2" customWidth="1"/>
    <col min="2" max="2" width="11.140625" style="1" customWidth="1"/>
    <col min="3" max="8" width="11.140625" style="2" customWidth="1"/>
    <col min="9" max="16384" width="9.140625" style="2"/>
  </cols>
  <sheetData>
    <row r="1" spans="2:8" ht="9" customHeight="1" thickBot="1" x14ac:dyDescent="0.3"/>
    <row r="2" spans="2:8" ht="108.75" customHeight="1" x14ac:dyDescent="0.25">
      <c r="B2" s="3"/>
      <c r="C2" s="4"/>
      <c r="D2" s="4"/>
      <c r="E2" s="4"/>
      <c r="F2" s="4"/>
      <c r="G2" s="4"/>
      <c r="H2" s="5"/>
    </row>
    <row r="3" spans="2:8" ht="40.5" customHeight="1" x14ac:dyDescent="0.25">
      <c r="B3" s="6"/>
      <c r="H3" s="7"/>
    </row>
    <row r="4" spans="2:8" ht="92.25" customHeight="1" x14ac:dyDescent="0.25">
      <c r="B4" s="92" t="s">
        <v>106</v>
      </c>
      <c r="C4" s="93"/>
      <c r="D4" s="93"/>
      <c r="E4" s="93"/>
      <c r="F4" s="93"/>
      <c r="G4" s="93"/>
      <c r="H4" s="94"/>
    </row>
    <row r="5" spans="2:8" ht="33.6" customHeight="1" x14ac:dyDescent="0.25">
      <c r="B5" s="8" t="s">
        <v>0</v>
      </c>
      <c r="H5" s="7"/>
    </row>
    <row r="6" spans="2:8" ht="39.75" customHeight="1" x14ac:dyDescent="0.25">
      <c r="B6" s="6" t="s">
        <v>1</v>
      </c>
      <c r="C6" s="90" t="s">
        <v>4</v>
      </c>
      <c r="D6" s="90"/>
      <c r="E6" s="90"/>
      <c r="F6" s="90"/>
      <c r="G6" s="90"/>
      <c r="H6" s="91"/>
    </row>
    <row r="7" spans="2:8" ht="39.75" customHeight="1" x14ac:dyDescent="0.25">
      <c r="B7" s="6" t="s">
        <v>2</v>
      </c>
      <c r="C7" s="90" t="s">
        <v>5</v>
      </c>
      <c r="D7" s="90"/>
      <c r="E7" s="90"/>
      <c r="F7" s="90"/>
      <c r="G7" s="90"/>
      <c r="H7" s="91"/>
    </row>
    <row r="8" spans="2:8" ht="39.75" customHeight="1" x14ac:dyDescent="0.25">
      <c r="B8" s="6" t="s">
        <v>3</v>
      </c>
      <c r="C8" s="90" t="s">
        <v>6</v>
      </c>
      <c r="D8" s="90"/>
      <c r="E8" s="90"/>
      <c r="F8" s="90"/>
      <c r="G8" s="90"/>
      <c r="H8" s="91"/>
    </row>
    <row r="9" spans="2:8" ht="39.75" customHeight="1" x14ac:dyDescent="0.25">
      <c r="B9" s="6"/>
      <c r="C9" s="90"/>
      <c r="D9" s="90"/>
      <c r="E9" s="90"/>
      <c r="F9" s="90"/>
      <c r="G9" s="90"/>
      <c r="H9" s="91"/>
    </row>
    <row r="10" spans="2:8" ht="39.75" customHeight="1" x14ac:dyDescent="0.25">
      <c r="B10" s="6"/>
      <c r="C10" s="90"/>
      <c r="D10" s="90"/>
      <c r="E10" s="90"/>
      <c r="F10" s="90"/>
      <c r="G10" s="90"/>
      <c r="H10" s="91"/>
    </row>
    <row r="11" spans="2:8" ht="39.75" customHeight="1" x14ac:dyDescent="0.25">
      <c r="B11" s="6"/>
      <c r="C11" s="90"/>
      <c r="D11" s="90"/>
      <c r="E11" s="90"/>
      <c r="F11" s="90"/>
      <c r="G11" s="90"/>
      <c r="H11" s="91"/>
    </row>
    <row r="12" spans="2:8" ht="14.45" customHeight="1" x14ac:dyDescent="0.25"/>
    <row r="13" spans="2:8" ht="16.5" customHeight="1" x14ac:dyDescent="0.25"/>
    <row r="14" spans="2:8" ht="16.5" customHeight="1" x14ac:dyDescent="0.25"/>
    <row r="15" spans="2:8" ht="16.5" customHeight="1" x14ac:dyDescent="0.25"/>
    <row r="16" spans="2: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sheetData>
  <sheetProtection algorithmName="SHA-512" hashValue="jIt88REMCo8EC39Q93yIrwphsRYnrPyfZF1hvp7nrut93fjECJYOrs7BwRCnHLVj5MVatdWjLbYFx8MwVtI+0Q==" saltValue="YQJMXNIBHFRvd3C9JBmYrw==" spinCount="100000" sheet="1" objects="1" scenarios="1"/>
  <mergeCells count="7">
    <mergeCell ref="C11:H11"/>
    <mergeCell ref="B4:H4"/>
    <mergeCell ref="C6:H6"/>
    <mergeCell ref="C7:H7"/>
    <mergeCell ref="C8:H8"/>
    <mergeCell ref="C9:H9"/>
    <mergeCell ref="C10:H10"/>
  </mergeCells>
  <printOptions horizontalCentered="1"/>
  <pageMargins left="0.70866141732283472" right="0.70866141732283472" top="0.47244094488188981" bottom="0.43307086614173229"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B5FE3-E753-4615-A080-4137F880B306}">
  <sheetPr>
    <pageSetUpPr fitToPage="1"/>
  </sheetPr>
  <dimension ref="A1:G46"/>
  <sheetViews>
    <sheetView showGridLines="0" view="pageBreakPreview" zoomScaleNormal="100" zoomScaleSheetLayoutView="100" workbookViewId="0">
      <selection activeCell="D10" sqref="D10"/>
    </sheetView>
  </sheetViews>
  <sheetFormatPr defaultColWidth="9.140625" defaultRowHeight="15" x14ac:dyDescent="0.25"/>
  <cols>
    <col min="1" max="2" width="9.5703125" style="30" customWidth="1"/>
    <col min="3" max="3" width="57.28515625" style="30" customWidth="1"/>
    <col min="4" max="4" width="47" style="41" customWidth="1"/>
    <col min="5" max="6" width="33.5703125" style="41" customWidth="1"/>
    <col min="7" max="7" width="83.28515625" style="41" customWidth="1"/>
    <col min="8" max="16384" width="9.140625" style="30"/>
  </cols>
  <sheetData>
    <row r="1" spans="1:7" ht="36" customHeight="1" x14ac:dyDescent="0.25">
      <c r="A1" s="102" t="s">
        <v>107</v>
      </c>
      <c r="B1" s="103"/>
      <c r="C1" s="103"/>
      <c r="D1" s="103"/>
      <c r="E1" s="103"/>
      <c r="F1" s="103"/>
      <c r="G1" s="104"/>
    </row>
    <row r="2" spans="1:7" s="33" customFormat="1" x14ac:dyDescent="0.25">
      <c r="A2" s="105" t="s">
        <v>46</v>
      </c>
      <c r="B2" s="106"/>
      <c r="C2" s="106"/>
      <c r="D2" s="31"/>
      <c r="E2" s="31"/>
      <c r="F2" s="31"/>
      <c r="G2" s="32"/>
    </row>
    <row r="3" spans="1:7" x14ac:dyDescent="0.25">
      <c r="A3" s="34" t="s">
        <v>8</v>
      </c>
      <c r="B3" s="35" t="s">
        <v>47</v>
      </c>
      <c r="C3" s="36" t="s">
        <v>48</v>
      </c>
      <c r="D3" s="35" t="s">
        <v>49</v>
      </c>
      <c r="E3" s="35" t="s">
        <v>50</v>
      </c>
      <c r="F3" s="35" t="s">
        <v>51</v>
      </c>
      <c r="G3" s="86" t="s">
        <v>52</v>
      </c>
    </row>
    <row r="4" spans="1:7" ht="85.5" customHeight="1" x14ac:dyDescent="0.25">
      <c r="A4" s="107" t="s">
        <v>53</v>
      </c>
      <c r="B4" s="87" t="s">
        <v>54</v>
      </c>
      <c r="C4" s="38" t="s">
        <v>55</v>
      </c>
      <c r="D4" s="64" t="s">
        <v>56</v>
      </c>
      <c r="E4" s="108">
        <v>-6000</v>
      </c>
      <c r="F4" s="109" cm="1">
        <f t="array" ref="F4">_xlfn.IFS(D11=0,0,D11&lt;=D19,E4,D11&gt;=D18,0,D11&lt;D19&gt;D18,((1-(D11-D19)/(D18-D19))*E4))</f>
        <v>0</v>
      </c>
      <c r="G4" s="110" t="s">
        <v>57</v>
      </c>
    </row>
    <row r="5" spans="1:7" ht="60" x14ac:dyDescent="0.25">
      <c r="A5" s="107"/>
      <c r="B5" s="87" t="s">
        <v>58</v>
      </c>
      <c r="C5" s="38" t="s">
        <v>59</v>
      </c>
      <c r="D5" s="65">
        <v>0</v>
      </c>
      <c r="E5" s="108"/>
      <c r="F5" s="109"/>
      <c r="G5" s="110"/>
    </row>
    <row r="6" spans="1:7" ht="30" x14ac:dyDescent="0.25">
      <c r="A6" s="107"/>
      <c r="B6" s="87" t="s">
        <v>60</v>
      </c>
      <c r="C6" s="38" t="s">
        <v>61</v>
      </c>
      <c r="D6" s="39" t="s">
        <v>62</v>
      </c>
      <c r="E6" s="108"/>
      <c r="F6" s="109"/>
      <c r="G6" s="110"/>
    </row>
    <row r="7" spans="1:7" ht="30" x14ac:dyDescent="0.25">
      <c r="A7" s="107"/>
      <c r="B7" s="87" t="s">
        <v>63</v>
      </c>
      <c r="C7" s="38" t="s">
        <v>64</v>
      </c>
      <c r="D7" s="65" t="s">
        <v>65</v>
      </c>
      <c r="E7" s="108"/>
      <c r="F7" s="109"/>
      <c r="G7" s="110"/>
    </row>
    <row r="8" spans="1:7" ht="30" x14ac:dyDescent="0.25">
      <c r="A8" s="107"/>
      <c r="B8" s="87" t="s">
        <v>66</v>
      </c>
      <c r="C8" s="38" t="s">
        <v>67</v>
      </c>
      <c r="D8" s="66" t="s">
        <v>65</v>
      </c>
      <c r="E8" s="108"/>
      <c r="F8" s="109"/>
      <c r="G8" s="110"/>
    </row>
    <row r="9" spans="1:7" x14ac:dyDescent="0.25">
      <c r="A9" s="107"/>
      <c r="B9" s="87" t="s">
        <v>68</v>
      </c>
      <c r="C9" s="38" t="s">
        <v>69</v>
      </c>
      <c r="D9" s="40">
        <f>D5*D16</f>
        <v>0</v>
      </c>
      <c r="E9" s="108"/>
      <c r="F9" s="109"/>
      <c r="G9" s="110"/>
    </row>
    <row r="10" spans="1:7" ht="30" x14ac:dyDescent="0.25">
      <c r="A10" s="107"/>
      <c r="B10" s="87" t="s">
        <v>68</v>
      </c>
      <c r="C10" s="38" t="s">
        <v>70</v>
      </c>
      <c r="D10" s="87">
        <f>(VLOOKUP(D7,E13:F16,2,FALSE))*(VLOOKUP(D8,E18:F27,2,FALSE))</f>
        <v>0</v>
      </c>
      <c r="E10" s="108"/>
      <c r="F10" s="109"/>
      <c r="G10" s="110"/>
    </row>
    <row r="11" spans="1:7" x14ac:dyDescent="0.25">
      <c r="A11" s="107"/>
      <c r="B11" s="87" t="s">
        <v>68</v>
      </c>
      <c r="C11" s="38" t="s">
        <v>71</v>
      </c>
      <c r="D11" s="40">
        <f>(D9*D10)/1000</f>
        <v>0</v>
      </c>
      <c r="E11" s="108"/>
      <c r="F11" s="109"/>
      <c r="G11" s="110"/>
    </row>
    <row r="13" spans="1:7" hidden="1" x14ac:dyDescent="0.25">
      <c r="C13" s="30" t="s">
        <v>72</v>
      </c>
      <c r="D13" s="41">
        <v>1</v>
      </c>
      <c r="E13" s="42" t="s">
        <v>65</v>
      </c>
      <c r="F13" s="43">
        <v>0</v>
      </c>
    </row>
    <row r="14" spans="1:7" hidden="1" x14ac:dyDescent="0.25">
      <c r="C14" s="30" t="s">
        <v>73</v>
      </c>
      <c r="D14" s="41">
        <v>35</v>
      </c>
      <c r="E14" s="44" t="s">
        <v>74</v>
      </c>
      <c r="F14" s="42">
        <v>256</v>
      </c>
    </row>
    <row r="15" spans="1:7" ht="30" hidden="1" x14ac:dyDescent="0.25">
      <c r="E15" s="45" t="s">
        <v>75</v>
      </c>
      <c r="F15" s="42">
        <v>88</v>
      </c>
    </row>
    <row r="16" spans="1:7" ht="30" hidden="1" x14ac:dyDescent="0.25">
      <c r="C16" s="30" t="s">
        <v>76</v>
      </c>
      <c r="D16" s="41">
        <v>97</v>
      </c>
      <c r="E16" s="45" t="s">
        <v>77</v>
      </c>
      <c r="F16" s="42">
        <v>121</v>
      </c>
    </row>
    <row r="17" spans="1:7" hidden="1" x14ac:dyDescent="0.25"/>
    <row r="18" spans="1:7" hidden="1" x14ac:dyDescent="0.25">
      <c r="C18" s="30" t="s">
        <v>78</v>
      </c>
      <c r="D18" s="41">
        <v>6500</v>
      </c>
      <c r="E18" s="42" t="s">
        <v>65</v>
      </c>
      <c r="F18" s="46">
        <v>0</v>
      </c>
    </row>
    <row r="19" spans="1:7" hidden="1" x14ac:dyDescent="0.25">
      <c r="C19" s="30" t="s">
        <v>79</v>
      </c>
      <c r="D19" s="41">
        <v>1200</v>
      </c>
      <c r="E19" s="44" t="s">
        <v>80</v>
      </c>
      <c r="F19" s="46">
        <v>1.1200000000000001</v>
      </c>
    </row>
    <row r="20" spans="1:7" hidden="1" x14ac:dyDescent="0.25">
      <c r="D20" s="30"/>
      <c r="E20" s="44" t="s">
        <v>81</v>
      </c>
      <c r="F20" s="46">
        <v>1</v>
      </c>
    </row>
    <row r="21" spans="1:7" ht="30" hidden="1" x14ac:dyDescent="0.25">
      <c r="E21" s="44" t="s">
        <v>82</v>
      </c>
      <c r="F21" s="46">
        <v>0.94</v>
      </c>
    </row>
    <row r="22" spans="1:7" ht="30" hidden="1" x14ac:dyDescent="0.25">
      <c r="E22" s="44" t="s">
        <v>83</v>
      </c>
      <c r="F22" s="46">
        <v>0.16</v>
      </c>
    </row>
    <row r="23" spans="1:7" hidden="1" x14ac:dyDescent="0.25">
      <c r="E23" s="44" t="s">
        <v>84</v>
      </c>
      <c r="F23" s="46">
        <v>0.11</v>
      </c>
    </row>
    <row r="24" spans="1:7" hidden="1" x14ac:dyDescent="0.25">
      <c r="E24" s="44" t="s">
        <v>85</v>
      </c>
      <c r="F24" s="46">
        <v>0.84</v>
      </c>
    </row>
    <row r="25" spans="1:7" hidden="1" x14ac:dyDescent="0.25">
      <c r="E25" s="44" t="s">
        <v>86</v>
      </c>
      <c r="F25" s="46">
        <v>0.34</v>
      </c>
    </row>
    <row r="26" spans="1:7" hidden="1" x14ac:dyDescent="0.25">
      <c r="E26" s="44" t="s">
        <v>87</v>
      </c>
      <c r="F26" s="46">
        <v>0.91</v>
      </c>
    </row>
    <row r="27" spans="1:7" hidden="1" x14ac:dyDescent="0.25">
      <c r="E27" s="44" t="s">
        <v>88</v>
      </c>
      <c r="F27" s="46">
        <v>0.36</v>
      </c>
    </row>
    <row r="28" spans="1:7" hidden="1" x14ac:dyDescent="0.25"/>
    <row r="29" spans="1:7" s="33" customFormat="1" x14ac:dyDescent="0.25">
      <c r="A29" s="95" t="s">
        <v>89</v>
      </c>
      <c r="B29" s="96"/>
      <c r="C29" s="96"/>
      <c r="D29" s="47"/>
      <c r="E29" s="47"/>
      <c r="F29" s="47"/>
      <c r="G29" s="47"/>
    </row>
    <row r="30" spans="1:7" x14ac:dyDescent="0.25">
      <c r="A30" s="48" t="s">
        <v>8</v>
      </c>
      <c r="B30" s="49" t="s">
        <v>47</v>
      </c>
      <c r="C30" s="50" t="s">
        <v>48</v>
      </c>
      <c r="D30" s="49" t="s">
        <v>49</v>
      </c>
      <c r="E30" s="49" t="s">
        <v>50</v>
      </c>
      <c r="F30" s="49" t="s">
        <v>51</v>
      </c>
      <c r="G30" s="88" t="s">
        <v>52</v>
      </c>
    </row>
    <row r="31" spans="1:7" ht="90" x14ac:dyDescent="0.25">
      <c r="A31" s="87" t="s">
        <v>90</v>
      </c>
      <c r="B31" s="87" t="s">
        <v>54</v>
      </c>
      <c r="C31" s="51" t="s">
        <v>91</v>
      </c>
      <c r="D31" s="67" t="s">
        <v>92</v>
      </c>
      <c r="E31" s="89">
        <f>E4/3</f>
        <v>-2000</v>
      </c>
      <c r="F31" s="89">
        <f>E31*(VLOOKUP(D31,D33:E39,2,FALSE))</f>
        <v>0</v>
      </c>
      <c r="G31" s="52" t="s">
        <v>108</v>
      </c>
    </row>
    <row r="32" spans="1:7" x14ac:dyDescent="0.25">
      <c r="C32" s="53"/>
      <c r="D32" s="54"/>
      <c r="E32" s="55"/>
      <c r="F32" s="55"/>
      <c r="G32" s="55"/>
    </row>
    <row r="33" spans="1:7" hidden="1" x14ac:dyDescent="0.25">
      <c r="C33" s="53"/>
      <c r="D33" s="56" t="s">
        <v>92</v>
      </c>
      <c r="E33" s="55">
        <v>0</v>
      </c>
      <c r="F33" s="55"/>
      <c r="G33" s="55"/>
    </row>
    <row r="34" spans="1:7" hidden="1" x14ac:dyDescent="0.25">
      <c r="C34" s="53"/>
      <c r="D34" s="57" t="s">
        <v>93</v>
      </c>
      <c r="E34" s="55">
        <v>0</v>
      </c>
      <c r="F34" s="55"/>
      <c r="G34" s="55"/>
    </row>
    <row r="35" spans="1:7" hidden="1" x14ac:dyDescent="0.25">
      <c r="C35" s="53"/>
      <c r="D35" s="56" t="s">
        <v>94</v>
      </c>
      <c r="E35" s="55">
        <v>0.2</v>
      </c>
      <c r="F35" s="55"/>
      <c r="G35" s="55"/>
    </row>
    <row r="36" spans="1:7" hidden="1" x14ac:dyDescent="0.25">
      <c r="C36" s="53"/>
      <c r="D36" s="56" t="s">
        <v>95</v>
      </c>
      <c r="E36" s="55">
        <v>0.4</v>
      </c>
      <c r="F36" s="55"/>
      <c r="G36" s="55"/>
    </row>
    <row r="37" spans="1:7" hidden="1" x14ac:dyDescent="0.25">
      <c r="C37" s="53"/>
      <c r="D37" s="56" t="s">
        <v>96</v>
      </c>
      <c r="E37" s="55">
        <v>0.6</v>
      </c>
      <c r="F37" s="55"/>
      <c r="G37" s="55"/>
    </row>
    <row r="38" spans="1:7" hidden="1" x14ac:dyDescent="0.25">
      <c r="C38" s="53"/>
      <c r="D38" s="56" t="s">
        <v>97</v>
      </c>
      <c r="E38" s="55">
        <v>0.8</v>
      </c>
      <c r="F38" s="55"/>
      <c r="G38" s="55"/>
    </row>
    <row r="39" spans="1:7" hidden="1" x14ac:dyDescent="0.25">
      <c r="C39" s="53"/>
      <c r="D39" s="56" t="s">
        <v>98</v>
      </c>
      <c r="E39" s="55">
        <v>1</v>
      </c>
      <c r="F39" s="55"/>
      <c r="G39" s="55"/>
    </row>
    <row r="40" spans="1:7" hidden="1" x14ac:dyDescent="0.25">
      <c r="C40" s="53"/>
      <c r="D40" s="56"/>
      <c r="E40" s="55"/>
      <c r="F40" s="55"/>
      <c r="G40" s="55"/>
    </row>
    <row r="41" spans="1:7" ht="30" x14ac:dyDescent="0.25">
      <c r="C41" s="53"/>
      <c r="D41" s="54"/>
      <c r="E41" s="58" t="s">
        <v>99</v>
      </c>
      <c r="F41" s="58" t="s">
        <v>51</v>
      </c>
      <c r="G41" s="59"/>
    </row>
    <row r="42" spans="1:7" x14ac:dyDescent="0.25">
      <c r="C42" s="53"/>
      <c r="D42" s="58" t="s">
        <v>100</v>
      </c>
      <c r="E42" s="60">
        <f>SUM(E4+E31)</f>
        <v>-8000</v>
      </c>
      <c r="F42" s="60">
        <f>SUM(F4+F31)</f>
        <v>0</v>
      </c>
      <c r="G42" s="59"/>
    </row>
    <row r="43" spans="1:7" x14ac:dyDescent="0.25">
      <c r="C43" s="53"/>
      <c r="D43" s="54"/>
      <c r="E43" s="55"/>
      <c r="F43" s="55"/>
      <c r="G43" s="59"/>
    </row>
    <row r="44" spans="1:7" x14ac:dyDescent="0.25">
      <c r="A44" s="95" t="s">
        <v>37</v>
      </c>
      <c r="B44" s="96"/>
      <c r="C44" s="96"/>
      <c r="D44" s="61"/>
      <c r="E44" s="61"/>
      <c r="F44" s="61"/>
      <c r="G44" s="62"/>
    </row>
    <row r="45" spans="1:7" x14ac:dyDescent="0.25">
      <c r="A45" s="34" t="s">
        <v>8</v>
      </c>
      <c r="B45" s="35"/>
      <c r="C45" s="97" t="s">
        <v>38</v>
      </c>
      <c r="D45" s="97"/>
      <c r="E45" s="97"/>
      <c r="F45" s="97"/>
      <c r="G45" s="98"/>
    </row>
    <row r="46" spans="1:7" x14ac:dyDescent="0.25">
      <c r="A46" s="63" t="s">
        <v>39</v>
      </c>
      <c r="B46" s="99" t="s">
        <v>40</v>
      </c>
      <c r="C46" s="100"/>
      <c r="D46" s="100"/>
      <c r="E46" s="100"/>
      <c r="F46" s="100"/>
      <c r="G46" s="101"/>
    </row>
  </sheetData>
  <sheetProtection algorithmName="SHA-512" hashValue="O9oUcZ4WrWHYUrDbkzT5blgaShCC4r4fUU+ZM2CZDolaea0aY5KXrz3BMvn6uJaLq2qSF7erTcAgHaqa7btT0A==" saltValue="nJwH/Dj/QgFkWR2JIUcfuw==" spinCount="100000" sheet="1" objects="1" scenarios="1"/>
  <mergeCells count="10">
    <mergeCell ref="A29:C29"/>
    <mergeCell ref="A44:C44"/>
    <mergeCell ref="C45:G45"/>
    <mergeCell ref="B46:G46"/>
    <mergeCell ref="A1:G1"/>
    <mergeCell ref="A2:C2"/>
    <mergeCell ref="A4:A11"/>
    <mergeCell ref="E4:E11"/>
    <mergeCell ref="F4:F11"/>
    <mergeCell ref="G4:G11"/>
  </mergeCells>
  <dataValidations count="4">
    <dataValidation type="list" operator="lessThanOrEqual" allowBlank="1" showInputMessage="1" showErrorMessage="1" sqref="D31" xr:uid="{44DDA435-53B1-405B-B58F-139263C2B70D}">
      <formula1>$D$33:$D$39</formula1>
    </dataValidation>
    <dataValidation operator="lessThanOrEqual" allowBlank="1" showInputMessage="1" showErrorMessage="1" sqref="C30:C40 D30 D32:D40 E30:G40 C3:G3 C41:G43 B46 C45" xr:uid="{7469AE66-08E6-463A-93C9-7228396CBA66}"/>
    <dataValidation type="list" allowBlank="1" showInputMessage="1" showErrorMessage="1" sqref="D7" xr:uid="{2EE75615-67E8-4D56-ABBD-820C3D8B2904}">
      <formula1>$E$13:$E$16</formula1>
    </dataValidation>
    <dataValidation type="list" allowBlank="1" showInputMessage="1" showErrorMessage="1" sqref="D8" xr:uid="{F7CCBDD9-ED45-4895-A278-5E7C6B97E23E}">
      <formula1>$E$18:$E$27</formula1>
    </dataValidation>
  </dataValidations>
  <pageMargins left="0.7" right="0.7" top="0.75" bottom="0.75" header="0.3" footer="0.3"/>
  <pageSetup paperSize="9"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4C100-5735-4345-A418-E7EE06C405A3}">
  <dimension ref="A1:H29"/>
  <sheetViews>
    <sheetView showGridLines="0" view="pageBreakPreview" topLeftCell="A7" zoomScaleNormal="100" zoomScaleSheetLayoutView="100" workbookViewId="0">
      <selection activeCell="A17" sqref="A17"/>
    </sheetView>
  </sheetViews>
  <sheetFormatPr defaultColWidth="9.140625" defaultRowHeight="15" x14ac:dyDescent="0.25"/>
  <cols>
    <col min="1" max="1" width="9.5703125" style="30" customWidth="1"/>
    <col min="2" max="2" width="61.42578125" style="30" bestFit="1" customWidth="1"/>
    <col min="3" max="3" width="22" style="41" customWidth="1"/>
    <col min="4" max="4" width="24.140625" style="41" customWidth="1"/>
    <col min="5" max="5" width="29.85546875" style="41" customWidth="1"/>
    <col min="6" max="6" width="25.5703125" style="41" customWidth="1"/>
    <col min="7" max="7" width="30" style="41" customWidth="1"/>
    <col min="8" max="16384" width="9.140625" style="30"/>
  </cols>
  <sheetData>
    <row r="1" spans="1:7" ht="36" customHeight="1" x14ac:dyDescent="0.25">
      <c r="A1" s="102" t="s">
        <v>45</v>
      </c>
      <c r="B1" s="103"/>
      <c r="C1" s="103"/>
      <c r="D1" s="103"/>
      <c r="E1" s="103"/>
      <c r="F1" s="103"/>
      <c r="G1" s="104"/>
    </row>
    <row r="2" spans="1:7" s="33" customFormat="1" x14ac:dyDescent="0.25">
      <c r="A2" s="105" t="s">
        <v>7</v>
      </c>
      <c r="B2" s="106"/>
      <c r="C2" s="31"/>
      <c r="D2" s="31"/>
      <c r="E2" s="31"/>
      <c r="F2" s="31"/>
      <c r="G2" s="32"/>
    </row>
    <row r="3" spans="1:7" x14ac:dyDescent="0.25">
      <c r="A3" s="48" t="s">
        <v>8</v>
      </c>
      <c r="B3" s="50" t="s">
        <v>9</v>
      </c>
      <c r="C3" s="49" t="s">
        <v>10</v>
      </c>
      <c r="D3" s="49" t="s">
        <v>11</v>
      </c>
      <c r="E3" s="49" t="s">
        <v>12</v>
      </c>
      <c r="F3" s="49" t="s">
        <v>13</v>
      </c>
      <c r="G3" s="68" t="s">
        <v>14</v>
      </c>
    </row>
    <row r="4" spans="1:7" x14ac:dyDescent="0.25">
      <c r="A4" s="37" t="s">
        <v>15</v>
      </c>
      <c r="B4" s="69" t="s">
        <v>16</v>
      </c>
      <c r="C4" s="37" t="s">
        <v>17</v>
      </c>
      <c r="D4" s="37" t="s">
        <v>18</v>
      </c>
      <c r="E4" s="85">
        <v>0</v>
      </c>
      <c r="F4" s="40">
        <f>52/2</f>
        <v>26</v>
      </c>
      <c r="G4" s="70">
        <f>F4*E4</f>
        <v>0</v>
      </c>
    </row>
    <row r="5" spans="1:7" x14ac:dyDescent="0.25">
      <c r="A5" s="37" t="s">
        <v>19</v>
      </c>
      <c r="B5" s="69" t="s">
        <v>20</v>
      </c>
      <c r="C5" s="37" t="s">
        <v>17</v>
      </c>
      <c r="D5" s="37" t="s">
        <v>18</v>
      </c>
      <c r="E5" s="85">
        <v>0</v>
      </c>
      <c r="F5" s="40">
        <v>26</v>
      </c>
      <c r="G5" s="70">
        <f>F5*E5</f>
        <v>0</v>
      </c>
    </row>
    <row r="6" spans="1:7" x14ac:dyDescent="0.25">
      <c r="A6" s="37" t="s">
        <v>21</v>
      </c>
      <c r="B6" s="69" t="s">
        <v>22</v>
      </c>
      <c r="C6" s="37" t="s">
        <v>17</v>
      </c>
      <c r="D6" s="37" t="s">
        <v>18</v>
      </c>
      <c r="E6" s="85">
        <v>0</v>
      </c>
      <c r="F6" s="40">
        <v>26</v>
      </c>
      <c r="G6" s="70">
        <f>F6*E6</f>
        <v>0</v>
      </c>
    </row>
    <row r="8" spans="1:7" s="33" customFormat="1" x14ac:dyDescent="0.25">
      <c r="A8" s="95" t="s">
        <v>23</v>
      </c>
      <c r="B8" s="96"/>
      <c r="C8" s="47"/>
      <c r="D8" s="47"/>
      <c r="E8" s="47"/>
      <c r="F8" s="47"/>
      <c r="G8" s="71"/>
    </row>
    <row r="9" spans="1:7" x14ac:dyDescent="0.25">
      <c r="A9" s="48" t="s">
        <v>8</v>
      </c>
      <c r="B9" s="50" t="s">
        <v>9</v>
      </c>
      <c r="C9" s="49" t="s">
        <v>10</v>
      </c>
      <c r="D9" s="49" t="s">
        <v>11</v>
      </c>
      <c r="E9" s="49" t="s">
        <v>12</v>
      </c>
      <c r="F9" s="49" t="s">
        <v>13</v>
      </c>
      <c r="G9" s="68" t="s">
        <v>14</v>
      </c>
    </row>
    <row r="10" spans="1:7" x14ac:dyDescent="0.25">
      <c r="A10" s="37" t="s">
        <v>24</v>
      </c>
      <c r="B10" s="72" t="s">
        <v>23</v>
      </c>
      <c r="C10" s="37" t="s">
        <v>17</v>
      </c>
      <c r="D10" s="37" t="s">
        <v>25</v>
      </c>
      <c r="E10" s="85">
        <v>0</v>
      </c>
      <c r="F10" s="40">
        <v>97</v>
      </c>
      <c r="G10" s="70">
        <f>F10*E10</f>
        <v>0</v>
      </c>
    </row>
    <row r="11" spans="1:7" x14ac:dyDescent="0.25">
      <c r="B11" s="73"/>
      <c r="C11" s="74"/>
      <c r="D11" s="75"/>
      <c r="E11" s="75"/>
      <c r="F11" s="75"/>
      <c r="G11" s="75"/>
    </row>
    <row r="12" spans="1:7" ht="26.25" customHeight="1" x14ac:dyDescent="0.25">
      <c r="B12" s="73"/>
      <c r="C12" s="74"/>
      <c r="D12" s="75"/>
      <c r="E12" s="75"/>
      <c r="F12" s="58" t="s">
        <v>26</v>
      </c>
      <c r="G12" s="76">
        <f>SUM(G4:G6,G10)</f>
        <v>0</v>
      </c>
    </row>
    <row r="13" spans="1:7" ht="26.25" customHeight="1" x14ac:dyDescent="0.25">
      <c r="B13" s="73"/>
      <c r="C13" s="74"/>
      <c r="D13" s="75"/>
      <c r="E13" s="75"/>
      <c r="F13" s="58" t="s">
        <v>27</v>
      </c>
      <c r="G13" s="76">
        <f>G12/F10</f>
        <v>0</v>
      </c>
    </row>
    <row r="14" spans="1:7" x14ac:dyDescent="0.25">
      <c r="B14" s="73"/>
      <c r="C14" s="74"/>
      <c r="D14" s="75"/>
      <c r="E14" s="75"/>
      <c r="F14" s="59"/>
      <c r="G14" s="77"/>
    </row>
    <row r="15" spans="1:7" s="78" customFormat="1" x14ac:dyDescent="0.25">
      <c r="A15" s="95" t="s">
        <v>28</v>
      </c>
      <c r="B15" s="96"/>
      <c r="C15" s="61"/>
      <c r="D15" s="61"/>
      <c r="E15" s="61"/>
      <c r="F15" s="61"/>
      <c r="G15" s="62"/>
    </row>
    <row r="16" spans="1:7" s="78" customFormat="1" x14ac:dyDescent="0.25">
      <c r="A16" s="48" t="s">
        <v>8</v>
      </c>
      <c r="B16" s="50" t="s">
        <v>29</v>
      </c>
      <c r="C16" s="49" t="s">
        <v>30</v>
      </c>
      <c r="D16" s="49" t="s">
        <v>31</v>
      </c>
      <c r="E16" s="49"/>
      <c r="F16" s="49" t="s">
        <v>32</v>
      </c>
      <c r="G16" s="68" t="s">
        <v>33</v>
      </c>
    </row>
    <row r="17" spans="1:8" s="78" customFormat="1" x14ac:dyDescent="0.25">
      <c r="A17" s="79" t="s">
        <v>34</v>
      </c>
      <c r="B17" s="16"/>
      <c r="C17" s="17"/>
      <c r="D17" s="18"/>
      <c r="E17" s="18"/>
      <c r="F17" s="18"/>
      <c r="G17" s="18"/>
      <c r="H17" s="80"/>
    </row>
    <row r="18" spans="1:8" s="83" customFormat="1" ht="15.6" customHeight="1" x14ac:dyDescent="0.25">
      <c r="A18" s="81"/>
      <c r="B18" s="19"/>
      <c r="C18" s="20"/>
      <c r="D18" s="21"/>
      <c r="E18" s="21"/>
      <c r="F18" s="21"/>
      <c r="G18" s="21"/>
      <c r="H18" s="82"/>
    </row>
    <row r="19" spans="1:8" s="78" customFormat="1" x14ac:dyDescent="0.25">
      <c r="A19" s="95" t="s">
        <v>35</v>
      </c>
      <c r="B19" s="96"/>
      <c r="C19" s="61"/>
      <c r="D19" s="61"/>
      <c r="E19" s="61"/>
      <c r="F19" s="61"/>
      <c r="G19" s="62"/>
      <c r="H19" s="80"/>
    </row>
    <row r="20" spans="1:8" s="78" customFormat="1" ht="20.45" customHeight="1" x14ac:dyDescent="0.25">
      <c r="A20" s="48" t="s">
        <v>8</v>
      </c>
      <c r="B20" s="50" t="s">
        <v>29</v>
      </c>
      <c r="C20" s="49" t="s">
        <v>10</v>
      </c>
      <c r="D20" s="49" t="s">
        <v>30</v>
      </c>
      <c r="E20" s="49" t="s">
        <v>31</v>
      </c>
      <c r="F20" s="49" t="s">
        <v>32</v>
      </c>
      <c r="G20" s="68" t="s">
        <v>33</v>
      </c>
      <c r="H20" s="80"/>
    </row>
    <row r="21" spans="1:8" s="78" customFormat="1" x14ac:dyDescent="0.25">
      <c r="A21" s="79" t="s">
        <v>36</v>
      </c>
      <c r="B21" s="16"/>
      <c r="C21" s="17"/>
      <c r="D21" s="18"/>
      <c r="E21" s="18"/>
      <c r="F21" s="18"/>
      <c r="G21" s="18"/>
      <c r="H21" s="80"/>
    </row>
    <row r="22" spans="1:8" x14ac:dyDescent="0.25">
      <c r="B22" s="73"/>
      <c r="C22" s="74"/>
      <c r="D22" s="75"/>
      <c r="E22" s="75"/>
      <c r="F22" s="59"/>
      <c r="G22" s="77"/>
    </row>
    <row r="23" spans="1:8" x14ac:dyDescent="0.25">
      <c r="A23" s="106" t="s">
        <v>37</v>
      </c>
      <c r="B23" s="106"/>
      <c r="C23" s="84"/>
      <c r="D23" s="84"/>
      <c r="E23" s="84"/>
      <c r="F23" s="84"/>
      <c r="G23" s="84"/>
    </row>
    <row r="24" spans="1:8" x14ac:dyDescent="0.25">
      <c r="A24" s="49" t="s">
        <v>8</v>
      </c>
      <c r="B24" s="112" t="s">
        <v>38</v>
      </c>
      <c r="C24" s="112"/>
      <c r="D24" s="112"/>
      <c r="E24" s="112"/>
      <c r="F24" s="112"/>
      <c r="G24" s="112"/>
    </row>
    <row r="25" spans="1:8" x14ac:dyDescent="0.25">
      <c r="A25" s="63" t="s">
        <v>39</v>
      </c>
      <c r="B25" s="111" t="s">
        <v>40</v>
      </c>
      <c r="C25" s="111"/>
      <c r="D25" s="111"/>
      <c r="E25" s="111"/>
      <c r="F25" s="111"/>
      <c r="G25" s="111"/>
    </row>
    <row r="26" spans="1:8" x14ac:dyDescent="0.25">
      <c r="A26" s="37">
        <v>1</v>
      </c>
      <c r="B26" s="111" t="s">
        <v>41</v>
      </c>
      <c r="C26" s="111"/>
      <c r="D26" s="111"/>
      <c r="E26" s="111"/>
      <c r="F26" s="111"/>
      <c r="G26" s="111"/>
    </row>
    <row r="27" spans="1:8" ht="29.25" customHeight="1" x14ac:dyDescent="0.25">
      <c r="A27" s="37">
        <v>2</v>
      </c>
      <c r="B27" s="113" t="s">
        <v>42</v>
      </c>
      <c r="C27" s="113"/>
      <c r="D27" s="113"/>
      <c r="E27" s="113"/>
      <c r="F27" s="113"/>
      <c r="G27" s="113"/>
    </row>
    <row r="28" spans="1:8" x14ac:dyDescent="0.25">
      <c r="A28" s="37">
        <v>3</v>
      </c>
      <c r="B28" s="111" t="s">
        <v>43</v>
      </c>
      <c r="C28" s="111"/>
      <c r="D28" s="111"/>
      <c r="E28" s="111"/>
      <c r="F28" s="111"/>
      <c r="G28" s="111"/>
    </row>
    <row r="29" spans="1:8" ht="12" customHeight="1" x14ac:dyDescent="0.25">
      <c r="A29" s="37">
        <v>4</v>
      </c>
      <c r="B29" s="111" t="s">
        <v>44</v>
      </c>
      <c r="C29" s="111"/>
      <c r="D29" s="111"/>
      <c r="E29" s="111"/>
      <c r="F29" s="111"/>
      <c r="G29" s="111"/>
    </row>
  </sheetData>
  <sheetProtection algorithmName="SHA-512" hashValue="TCYzbzfqHydjd5t9ymcntBJPALUVYC302acWh63b9OXSrlCjlFchHlariVVxURmDoIh1iJa2KH3VapzIa0UnBQ==" saltValue="zS1Wi+4dWPXJC9whcDHsLw==" spinCount="100000" sheet="1" objects="1" scenarios="1"/>
  <mergeCells count="12">
    <mergeCell ref="B29:G29"/>
    <mergeCell ref="A1:G1"/>
    <mergeCell ref="A2:B2"/>
    <mergeCell ref="A8:B8"/>
    <mergeCell ref="A15:B15"/>
    <mergeCell ref="A19:B19"/>
    <mergeCell ref="A23:B23"/>
    <mergeCell ref="B24:G24"/>
    <mergeCell ref="B25:G25"/>
    <mergeCell ref="B26:G26"/>
    <mergeCell ref="B27:G27"/>
    <mergeCell ref="B28:G28"/>
  </mergeCells>
  <dataValidations count="1">
    <dataValidation operator="lessThanOrEqual" allowBlank="1" showInputMessage="1" showErrorMessage="1" sqref="C9:F9 B9:B10 B16:G18 B20:G22 B3:G3 B11:G14 G9:G10 B24:B29" xr:uid="{A8C9C9DB-F879-42BB-82CA-0AE71BF4ECED}"/>
  </dataValidations>
  <pageMargins left="0.7" right="0.7"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4C954-D00F-4BFA-9D00-9FDF1D3DC485}">
  <dimension ref="A1:C8"/>
  <sheetViews>
    <sheetView showGridLines="0" view="pageBreakPreview" zoomScaleNormal="100" zoomScaleSheetLayoutView="100" workbookViewId="0">
      <selection activeCell="C4" sqref="C4"/>
    </sheetView>
  </sheetViews>
  <sheetFormatPr defaultColWidth="9.140625" defaultRowHeight="15" x14ac:dyDescent="0.25"/>
  <cols>
    <col min="1" max="1" width="9.5703125" style="9" customWidth="1"/>
    <col min="2" max="2" width="57.28515625" style="9" customWidth="1"/>
    <col min="3" max="3" width="33.5703125" style="22" customWidth="1"/>
    <col min="4" max="16384" width="9.140625" style="9"/>
  </cols>
  <sheetData>
    <row r="1" spans="1:3" ht="36" customHeight="1" x14ac:dyDescent="0.25">
      <c r="A1" s="114" t="s">
        <v>105</v>
      </c>
      <c r="B1" s="115"/>
      <c r="C1" s="115"/>
    </row>
    <row r="2" spans="1:3" s="11" customFormat="1" x14ac:dyDescent="0.25">
      <c r="A2" s="116"/>
      <c r="B2" s="117"/>
      <c r="C2" s="10"/>
    </row>
    <row r="3" spans="1:3" x14ac:dyDescent="0.25">
      <c r="A3" s="12" t="s">
        <v>8</v>
      </c>
      <c r="B3" s="13" t="s">
        <v>9</v>
      </c>
      <c r="C3" s="14"/>
    </row>
    <row r="4" spans="1:3" x14ac:dyDescent="0.25">
      <c r="A4" s="15" t="s">
        <v>101</v>
      </c>
      <c r="B4" s="23" t="s">
        <v>51</v>
      </c>
      <c r="C4" s="89">
        <f>'1.Kwaliteit Perceel 6 Matrassen'!F42</f>
        <v>0</v>
      </c>
    </row>
    <row r="5" spans="1:3" x14ac:dyDescent="0.25">
      <c r="A5" s="15" t="s">
        <v>102</v>
      </c>
      <c r="B5" s="23" t="s">
        <v>103</v>
      </c>
      <c r="C5" s="89">
        <f>'2. Prijs Perceel 6 Matrassen'!G12</f>
        <v>0</v>
      </c>
    </row>
    <row r="6" spans="1:3" x14ac:dyDescent="0.25">
      <c r="A6" s="22"/>
      <c r="B6" s="26"/>
      <c r="C6" s="27"/>
    </row>
    <row r="7" spans="1:3" ht="30" x14ac:dyDescent="0.25">
      <c r="B7" s="28" t="s">
        <v>104</v>
      </c>
      <c r="C7" s="29">
        <f>SUM(C4:C5)</f>
        <v>0</v>
      </c>
    </row>
    <row r="8" spans="1:3" x14ac:dyDescent="0.25">
      <c r="B8" s="24"/>
      <c r="C8" s="25"/>
    </row>
  </sheetData>
  <sheetProtection algorithmName="SHA-512" hashValue="drfDk0H+Ym9KUNsmbD7itGfM0FppixnoFqjY8F+IyASuqNDqbldUVE8Vp7dNkgoeKoX1In0jgm3xwiOzbmlBVA==" saltValue="yGSx1pWF8bcV/9aFZ80sWg==" spinCount="100000" sheet="1" objects="1" scenarios="1"/>
  <mergeCells count="2">
    <mergeCell ref="A1:C1"/>
    <mergeCell ref="A2:B2"/>
  </mergeCells>
  <dataValidations count="1">
    <dataValidation operator="lessThanOrEqual" allowBlank="1" showInputMessage="1" showErrorMessage="1" sqref="B3:C8" xr:uid="{9753DF29-85FC-4683-BC60-BE8D8CEDD9D4}"/>
  </dataValidations>
  <pageMargins left="0.7" right="0.7" top="0.75" bottom="0.75" header="0.3" footer="0.3"/>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2" ma:contentTypeDescription="Een nieuw document maken." ma:contentTypeScope="" ma:versionID="6c21bbd07498fa6b073756072b61c35f">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977af90baf2af4499d716b0362f97eca"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196702-88A4-43BA-A0A1-751DF214EFD3}">
  <ds:schemaRefs>
    <ds:schemaRef ds:uri="http://schemas.microsoft.com/sharepoint/v3/contenttype/forms"/>
  </ds:schemaRefs>
</ds:datastoreItem>
</file>

<file path=customXml/itemProps2.xml><?xml version="1.0" encoding="utf-8"?>
<ds:datastoreItem xmlns:ds="http://schemas.openxmlformats.org/officeDocument/2006/customXml" ds:itemID="{9E0F90CB-AAA9-4C1C-B365-452C7C0EC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84F083-494E-4B0C-A2F5-BC6417E884B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Voorblad</vt:lpstr>
      <vt:lpstr>1.Kwaliteit Perceel 6 Matrassen</vt:lpstr>
      <vt:lpstr>2. Prijs Perceel 6 Matrassen</vt:lpstr>
      <vt:lpstr>3. Fictieve inschrijfprijs Matr</vt:lpstr>
      <vt:lpstr>'1.Kwaliteit Perceel 6 Matrassen'!Afdrukbereik</vt:lpstr>
      <vt:lpstr>'2. Prijs Perceel 6 Matrassen'!Afdrukbereik</vt:lpstr>
      <vt:lpstr>'3. Fictieve inschrijfprijs Matr'!Afdrukbereik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Geert Lubbers</dc:creator>
  <cp:lastModifiedBy>Yvon Jongkind</cp:lastModifiedBy>
  <dcterms:created xsi:type="dcterms:W3CDTF">2021-05-06T12:50:07Z</dcterms:created>
  <dcterms:modified xsi:type="dcterms:W3CDTF">2021-06-11T10:52:21Z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ies>
</file>