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ieel Beheer\Team\Algemeen\Medewerkers\Verzekeringen\Opstal en inboedelverzekering\aanbesteding 2022\Risicoinventarisatie panden\"/>
    </mc:Choice>
  </mc:AlternateContent>
  <xr:revisionPtr revIDLastSave="0" documentId="13_ncr:1_{B8F7A9FB-2FDC-471A-B664-FA4603753426}" xr6:coauthVersionLast="46" xr6:coauthVersionMax="46" xr10:uidLastSave="{00000000-0000-0000-0000-000000000000}"/>
  <bookViews>
    <workbookView xWindow="-120" yWindow="-120" windowWidth="23280" windowHeight="12600" activeTab="1" xr2:uid="{00000000-000D-0000-FFFF-FFFF00000000}"/>
  </bookViews>
  <sheets>
    <sheet name="Polisblad" sheetId="3" r:id="rId1"/>
    <sheet name="Specificatie" sheetId="1" r:id="rId2"/>
  </sheets>
  <definedNames>
    <definedName name="_xlnm._FilterDatabase" localSheetId="1" hidden="1">Specificatie!$AF$1:$AF$129</definedName>
    <definedName name="_xlnm.Print_Area" localSheetId="0">Polisblad!$A$1:$F$18</definedName>
    <definedName name="_xlnm.Print_Area" localSheetId="1">Specificatie!$A$1:$K$129</definedName>
    <definedName name="_xlnm.Print_Titles" localSheetId="1">Specificatie!$1:$5</definedName>
    <definedName name="cad">Specificatie!#REF!</definedName>
    <definedName name="ign">#REF!</definedName>
    <definedName name="igo">#REF!</definedName>
    <definedName name="iin">#REF!</definedName>
    <definedName name="iio">#REF!</definedName>
    <definedName name="index">Specificatie!#REF!</definedName>
    <definedName name="premieGMB">#REF!</definedName>
    <definedName name="premieO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0" i="1" l="1"/>
  <c r="A3" i="3"/>
  <c r="Q124" i="1"/>
  <c r="Q88" i="1"/>
  <c r="Q119" i="1" l="1"/>
  <c r="P94" i="1" l="1"/>
  <c r="P25" i="1"/>
  <c r="P35" i="1"/>
  <c r="Q35" i="1" s="1"/>
  <c r="P36" i="1"/>
  <c r="Q36" i="1" s="1"/>
  <c r="P75" i="1"/>
  <c r="P11" i="1"/>
  <c r="P12" i="1"/>
  <c r="P10" i="1"/>
  <c r="O34" i="1"/>
  <c r="I16" i="1"/>
  <c r="I119" i="1"/>
  <c r="I101" i="1"/>
  <c r="Q101" i="1" s="1"/>
  <c r="J100" i="1"/>
  <c r="I99" i="1"/>
  <c r="I76" i="1"/>
  <c r="J26" i="1"/>
  <c r="I26" i="1"/>
  <c r="I13" i="1"/>
  <c r="I11" i="1"/>
  <c r="I12" i="1"/>
  <c r="J125" i="1"/>
  <c r="J124" i="1"/>
  <c r="J119" i="1"/>
  <c r="J123" i="1"/>
  <c r="J122" i="1"/>
  <c r="J121" i="1"/>
  <c r="J120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Q105" i="1" s="1"/>
  <c r="J104" i="1"/>
  <c r="J103" i="1"/>
  <c r="P103" i="1" s="1"/>
  <c r="J102" i="1"/>
  <c r="J99" i="1"/>
  <c r="J98" i="1"/>
  <c r="J97" i="1"/>
  <c r="J96" i="1"/>
  <c r="J95" i="1"/>
  <c r="I125" i="1"/>
  <c r="I124" i="1"/>
  <c r="I123" i="1"/>
  <c r="I122" i="1"/>
  <c r="I121" i="1"/>
  <c r="Q121" i="1" s="1"/>
  <c r="I120" i="1"/>
  <c r="I118" i="1"/>
  <c r="I117" i="1"/>
  <c r="I116" i="1"/>
  <c r="I115" i="1"/>
  <c r="I114" i="1"/>
  <c r="I113" i="1"/>
  <c r="I112" i="1"/>
  <c r="I111" i="1"/>
  <c r="Q111" i="1" s="1"/>
  <c r="I110" i="1"/>
  <c r="Q110" i="1" s="1"/>
  <c r="I109" i="1"/>
  <c r="I108" i="1"/>
  <c r="I107" i="1"/>
  <c r="I106" i="1"/>
  <c r="I105" i="1"/>
  <c r="I104" i="1"/>
  <c r="I103" i="1"/>
  <c r="I102" i="1"/>
  <c r="I100" i="1"/>
  <c r="I98" i="1"/>
  <c r="I97" i="1"/>
  <c r="I96" i="1"/>
  <c r="I95" i="1"/>
  <c r="I94" i="1"/>
  <c r="K94" i="1" s="1"/>
  <c r="J93" i="1"/>
  <c r="I93" i="1"/>
  <c r="J87" i="1"/>
  <c r="J86" i="1"/>
  <c r="P86" i="1" s="1"/>
  <c r="J85" i="1"/>
  <c r="J84" i="1"/>
  <c r="J83" i="1"/>
  <c r="P83" i="1" s="1"/>
  <c r="Q83" i="1" s="1"/>
  <c r="J82" i="1"/>
  <c r="P82" i="1" s="1"/>
  <c r="Q82" i="1" s="1"/>
  <c r="J81" i="1"/>
  <c r="J80" i="1"/>
  <c r="P80" i="1" s="1"/>
  <c r="J79" i="1"/>
  <c r="J78" i="1"/>
  <c r="P78" i="1" s="1"/>
  <c r="J77" i="1"/>
  <c r="P77" i="1" s="1"/>
  <c r="J76" i="1"/>
  <c r="P76" i="1" s="1"/>
  <c r="J74" i="1"/>
  <c r="P74" i="1" s="1"/>
  <c r="J73" i="1"/>
  <c r="P73" i="1" s="1"/>
  <c r="J72" i="1"/>
  <c r="P72" i="1" s="1"/>
  <c r="J71" i="1"/>
  <c r="P71" i="1" s="1"/>
  <c r="J70" i="1"/>
  <c r="P70" i="1" s="1"/>
  <c r="J69" i="1"/>
  <c r="P69" i="1" s="1"/>
  <c r="J68" i="1"/>
  <c r="P68" i="1" s="1"/>
  <c r="J67" i="1"/>
  <c r="J66" i="1"/>
  <c r="J65" i="1"/>
  <c r="P65" i="1" s="1"/>
  <c r="J64" i="1"/>
  <c r="J63" i="1"/>
  <c r="J62" i="1"/>
  <c r="J61" i="1"/>
  <c r="P61" i="1" s="1"/>
  <c r="Q61" i="1" s="1"/>
  <c r="J58" i="1"/>
  <c r="P58" i="1" s="1"/>
  <c r="J57" i="1"/>
  <c r="P57" i="1" s="1"/>
  <c r="J56" i="1"/>
  <c r="P56" i="1" s="1"/>
  <c r="J55" i="1"/>
  <c r="P55" i="1" s="1"/>
  <c r="J54" i="1"/>
  <c r="J53" i="1"/>
  <c r="P53" i="1" s="1"/>
  <c r="J52" i="1"/>
  <c r="P52" i="1" s="1"/>
  <c r="J51" i="1"/>
  <c r="P51" i="1" s="1"/>
  <c r="J50" i="1"/>
  <c r="P50" i="1" s="1"/>
  <c r="J49" i="1"/>
  <c r="J48" i="1"/>
  <c r="P48" i="1" s="1"/>
  <c r="J47" i="1"/>
  <c r="J46" i="1"/>
  <c r="P46" i="1" s="1"/>
  <c r="J45" i="1"/>
  <c r="P45" i="1" s="1"/>
  <c r="J44" i="1"/>
  <c r="P44" i="1" s="1"/>
  <c r="J43" i="1"/>
  <c r="P43" i="1" s="1"/>
  <c r="J42" i="1"/>
  <c r="J41" i="1"/>
  <c r="P41" i="1" s="1"/>
  <c r="J40" i="1"/>
  <c r="P40" i="1" s="1"/>
  <c r="J39" i="1"/>
  <c r="J37" i="1"/>
  <c r="J34" i="1"/>
  <c r="K34" i="1" s="1"/>
  <c r="J33" i="1"/>
  <c r="J32" i="1"/>
  <c r="J31" i="1"/>
  <c r="J30" i="1"/>
  <c r="P30" i="1" s="1"/>
  <c r="J29" i="1"/>
  <c r="J28" i="1"/>
  <c r="P28" i="1" s="1"/>
  <c r="J27" i="1"/>
  <c r="J24" i="1"/>
  <c r="P24" i="1" s="1"/>
  <c r="J23" i="1"/>
  <c r="P23" i="1" s="1"/>
  <c r="J22" i="1"/>
  <c r="P22" i="1" s="1"/>
  <c r="J21" i="1"/>
  <c r="P21" i="1" s="1"/>
  <c r="J20" i="1"/>
  <c r="J18" i="1"/>
  <c r="J17" i="1"/>
  <c r="P17" i="1" s="1"/>
  <c r="J16" i="1"/>
  <c r="P16" i="1" s="1"/>
  <c r="J15" i="1"/>
  <c r="J14" i="1"/>
  <c r="I87" i="1"/>
  <c r="I86" i="1"/>
  <c r="I85" i="1"/>
  <c r="I84" i="1"/>
  <c r="I81" i="1"/>
  <c r="I80" i="1"/>
  <c r="I78" i="1"/>
  <c r="I77" i="1"/>
  <c r="I75" i="1"/>
  <c r="K75" i="1" s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O39" i="1" s="1"/>
  <c r="I37" i="1"/>
  <c r="I33" i="1"/>
  <c r="I32" i="1"/>
  <c r="I31" i="1"/>
  <c r="I30" i="1"/>
  <c r="I29" i="1"/>
  <c r="I28" i="1"/>
  <c r="I27" i="1"/>
  <c r="I25" i="1"/>
  <c r="I24" i="1"/>
  <c r="I23" i="1"/>
  <c r="I22" i="1"/>
  <c r="I21" i="1"/>
  <c r="I20" i="1"/>
  <c r="I19" i="1"/>
  <c r="K19" i="1" s="1"/>
  <c r="I18" i="1"/>
  <c r="I17" i="1"/>
  <c r="I15" i="1"/>
  <c r="I14" i="1"/>
  <c r="M126" i="1"/>
  <c r="L126" i="1"/>
  <c r="N42" i="1"/>
  <c r="N34" i="1"/>
  <c r="A2" i="3"/>
  <c r="N33" i="1"/>
  <c r="N87" i="1"/>
  <c r="N86" i="1"/>
  <c r="N85" i="1"/>
  <c r="A1" i="3"/>
  <c r="N78" i="1"/>
  <c r="N84" i="1"/>
  <c r="N83" i="1"/>
  <c r="N123" i="1"/>
  <c r="N122" i="1"/>
  <c r="N121" i="1"/>
  <c r="N120" i="1"/>
  <c r="N118" i="1"/>
  <c r="N117" i="1"/>
  <c r="N116" i="1"/>
  <c r="N115" i="1"/>
  <c r="N114" i="1"/>
  <c r="N82" i="1"/>
  <c r="N81" i="1"/>
  <c r="N80" i="1"/>
  <c r="N79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113" i="1"/>
  <c r="N112" i="1"/>
  <c r="N111" i="1"/>
  <c r="N110" i="1"/>
  <c r="N109" i="1"/>
  <c r="N108" i="1"/>
  <c r="N107" i="1"/>
  <c r="N106" i="1"/>
  <c r="N105" i="1"/>
  <c r="N61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1" i="1"/>
  <c r="N40" i="1"/>
  <c r="N39" i="1"/>
  <c r="N37" i="1"/>
  <c r="N97" i="1"/>
  <c r="N101" i="1"/>
  <c r="N31" i="1"/>
  <c r="N15" i="1"/>
  <c r="N25" i="1"/>
  <c r="N19" i="1"/>
  <c r="N30" i="1"/>
  <c r="N14" i="1"/>
  <c r="N17" i="1"/>
  <c r="N11" i="1"/>
  <c r="N18" i="1"/>
  <c r="N16" i="1"/>
  <c r="N102" i="1"/>
  <c r="N103" i="1"/>
  <c r="N24" i="1"/>
  <c r="N23" i="1"/>
  <c r="N13" i="1"/>
  <c r="N94" i="1"/>
  <c r="N95" i="1"/>
  <c r="N100" i="1"/>
  <c r="N99" i="1"/>
  <c r="N96" i="1"/>
  <c r="N98" i="1"/>
  <c r="N20" i="1"/>
  <c r="N21" i="1"/>
  <c r="N22" i="1"/>
  <c r="N26" i="1"/>
  <c r="N27" i="1"/>
  <c r="N12" i="1"/>
  <c r="M89" i="1"/>
  <c r="N29" i="1"/>
  <c r="N93" i="1"/>
  <c r="N28" i="1"/>
  <c r="N104" i="1"/>
  <c r="N32" i="1"/>
  <c r="L89" i="1"/>
  <c r="N10" i="1"/>
  <c r="I10" i="1"/>
  <c r="K10" i="1" s="1"/>
  <c r="Q25" i="1" l="1"/>
  <c r="K93" i="1"/>
  <c r="K96" i="1"/>
  <c r="K55" i="1"/>
  <c r="Q78" i="1"/>
  <c r="K111" i="1"/>
  <c r="K53" i="1"/>
  <c r="K65" i="1"/>
  <c r="K119" i="1"/>
  <c r="K64" i="1"/>
  <c r="Q59" i="1"/>
  <c r="K81" i="1"/>
  <c r="Q24" i="1"/>
  <c r="K85" i="1"/>
  <c r="M128" i="1"/>
  <c r="K107" i="1"/>
  <c r="Q65" i="1"/>
  <c r="Q44" i="1"/>
  <c r="K54" i="1"/>
  <c r="K43" i="1"/>
  <c r="K108" i="1"/>
  <c r="Q72" i="1"/>
  <c r="Q86" i="1"/>
  <c r="K71" i="1"/>
  <c r="K103" i="1"/>
  <c r="K121" i="1"/>
  <c r="K117" i="1"/>
  <c r="Q12" i="1"/>
  <c r="K17" i="1"/>
  <c r="K25" i="1"/>
  <c r="K62" i="1"/>
  <c r="Q71" i="1"/>
  <c r="N126" i="1"/>
  <c r="K42" i="1"/>
  <c r="Q100" i="1"/>
  <c r="K44" i="1"/>
  <c r="Q23" i="1"/>
  <c r="Q68" i="1"/>
  <c r="K67" i="1"/>
  <c r="K125" i="1"/>
  <c r="K21" i="1"/>
  <c r="K68" i="1"/>
  <c r="Q16" i="1"/>
  <c r="K24" i="1"/>
  <c r="Q56" i="1"/>
  <c r="K26" i="1"/>
  <c r="K76" i="1"/>
  <c r="Q31" i="1"/>
  <c r="K82" i="1"/>
  <c r="K100" i="1"/>
  <c r="K45" i="1"/>
  <c r="Q97" i="1"/>
  <c r="Q104" i="1"/>
  <c r="Q95" i="1"/>
  <c r="Q102" i="1"/>
  <c r="K115" i="1"/>
  <c r="Q122" i="1"/>
  <c r="K13" i="1"/>
  <c r="K101" i="1"/>
  <c r="Q66" i="1"/>
  <c r="Q84" i="1"/>
  <c r="Q98" i="1"/>
  <c r="K113" i="1"/>
  <c r="Q85" i="1"/>
  <c r="Q107" i="1"/>
  <c r="K16" i="1"/>
  <c r="K20" i="1"/>
  <c r="Q40" i="1"/>
  <c r="K56" i="1"/>
  <c r="K51" i="1"/>
  <c r="Q29" i="1"/>
  <c r="K39" i="1"/>
  <c r="K47" i="1"/>
  <c r="Q114" i="1"/>
  <c r="Q30" i="1"/>
  <c r="O42" i="1"/>
  <c r="Q42" i="1" s="1"/>
  <c r="Q117" i="1"/>
  <c r="K22" i="1"/>
  <c r="K86" i="1"/>
  <c r="K32" i="1"/>
  <c r="Q69" i="1"/>
  <c r="K77" i="1"/>
  <c r="K31" i="1"/>
  <c r="Q94" i="1"/>
  <c r="K124" i="1"/>
  <c r="Q99" i="1"/>
  <c r="K12" i="1"/>
  <c r="Q17" i="1"/>
  <c r="K23" i="1"/>
  <c r="Q55" i="1"/>
  <c r="K30" i="1"/>
  <c r="K78" i="1"/>
  <c r="Q64" i="1"/>
  <c r="Q118" i="1"/>
  <c r="Q49" i="1"/>
  <c r="Q112" i="1"/>
  <c r="K112" i="1"/>
  <c r="Q123" i="1"/>
  <c r="Q18" i="1"/>
  <c r="Q28" i="1"/>
  <c r="K28" i="1"/>
  <c r="Q52" i="1"/>
  <c r="K52" i="1"/>
  <c r="Q14" i="1"/>
  <c r="K14" i="1"/>
  <c r="P27" i="1"/>
  <c r="Q27" i="1" s="1"/>
  <c r="K27" i="1"/>
  <c r="Q37" i="1"/>
  <c r="K37" i="1"/>
  <c r="I126" i="1"/>
  <c r="O93" i="1"/>
  <c r="Q109" i="1"/>
  <c r="Q120" i="1"/>
  <c r="K120" i="1"/>
  <c r="Q62" i="1"/>
  <c r="Q41" i="1"/>
  <c r="Q32" i="1"/>
  <c r="Q108" i="1"/>
  <c r="Q115" i="1"/>
  <c r="K109" i="1"/>
  <c r="K95" i="1"/>
  <c r="K69" i="1"/>
  <c r="Q33" i="1"/>
  <c r="K33" i="1"/>
  <c r="K41" i="1"/>
  <c r="Q53" i="1"/>
  <c r="Q57" i="1"/>
  <c r="K57" i="1"/>
  <c r="Q63" i="1"/>
  <c r="Q70" i="1"/>
  <c r="K70" i="1"/>
  <c r="Q74" i="1"/>
  <c r="Q103" i="1"/>
  <c r="Q106" i="1"/>
  <c r="Q76" i="1"/>
  <c r="Q51" i="1"/>
  <c r="Q43" i="1"/>
  <c r="Q20" i="1"/>
  <c r="O113" i="1"/>
  <c r="Q113" i="1" s="1"/>
  <c r="Q26" i="1"/>
  <c r="P79" i="1"/>
  <c r="Q79" i="1" s="1"/>
  <c r="K79" i="1"/>
  <c r="P87" i="1"/>
  <c r="Q87" i="1" s="1"/>
  <c r="K87" i="1"/>
  <c r="Q45" i="1"/>
  <c r="Q96" i="1"/>
  <c r="Q67" i="1"/>
  <c r="Q116" i="1"/>
  <c r="K74" i="1"/>
  <c r="K116" i="1"/>
  <c r="K97" i="1"/>
  <c r="K123" i="1"/>
  <c r="K83" i="1"/>
  <c r="Q15" i="1"/>
  <c r="K15" i="1"/>
  <c r="Q48" i="1"/>
  <c r="K48" i="1"/>
  <c r="Q73" i="1"/>
  <c r="K73" i="1"/>
  <c r="Q13" i="1"/>
  <c r="Q77" i="1"/>
  <c r="Q21" i="1"/>
  <c r="I89" i="1"/>
  <c r="Q10" i="1"/>
  <c r="K84" i="1"/>
  <c r="J89" i="1"/>
  <c r="K122" i="1"/>
  <c r="K102" i="1"/>
  <c r="K40" i="1"/>
  <c r="K104" i="1"/>
  <c r="K49" i="1"/>
  <c r="N89" i="1"/>
  <c r="K106" i="1"/>
  <c r="K18" i="1"/>
  <c r="K118" i="1"/>
  <c r="K110" i="1"/>
  <c r="K98" i="1"/>
  <c r="K63" i="1"/>
  <c r="K99" i="1"/>
  <c r="K46" i="1"/>
  <c r="K105" i="1"/>
  <c r="K29" i="1"/>
  <c r="K66" i="1"/>
  <c r="Q80" i="1"/>
  <c r="P126" i="1"/>
  <c r="Q11" i="1"/>
  <c r="K11" i="1"/>
  <c r="Q75" i="1"/>
  <c r="Q34" i="1"/>
  <c r="Q19" i="1"/>
  <c r="Q22" i="1"/>
  <c r="Q46" i="1"/>
  <c r="Q50" i="1"/>
  <c r="Q54" i="1"/>
  <c r="Q58" i="1"/>
  <c r="Q81" i="1"/>
  <c r="P47" i="1"/>
  <c r="Q47" i="1" s="1"/>
  <c r="L128" i="1"/>
  <c r="K72" i="1"/>
  <c r="K61" i="1"/>
  <c r="J126" i="1"/>
  <c r="K58" i="1"/>
  <c r="K80" i="1"/>
  <c r="K50" i="1"/>
  <c r="K114" i="1"/>
  <c r="Q39" i="1"/>
  <c r="Q93" i="1" l="1"/>
  <c r="Q126" i="1" s="1"/>
  <c r="C9" i="3" s="1"/>
  <c r="O126" i="1"/>
  <c r="O89" i="1"/>
  <c r="N128" i="1"/>
  <c r="P89" i="1"/>
  <c r="P128" i="1" s="1"/>
  <c r="K89" i="1"/>
  <c r="K126" i="1"/>
  <c r="I128" i="1"/>
  <c r="Q89" i="1"/>
  <c r="C8" i="3" s="1"/>
  <c r="J128" i="1"/>
  <c r="O128" i="1" l="1"/>
  <c r="C10" i="3"/>
  <c r="K128" i="1"/>
  <c r="Q128" i="1"/>
</calcChain>
</file>

<file path=xl/sharedStrings.xml><?xml version="1.0" encoding="utf-8"?>
<sst xmlns="http://schemas.openxmlformats.org/spreadsheetml/2006/main" count="2161" uniqueCount="454">
  <si>
    <t>Sub:</t>
  </si>
  <si>
    <t>Adres:</t>
  </si>
  <si>
    <t>Omschrijving:</t>
  </si>
  <si>
    <t>Gebouwen:</t>
  </si>
  <si>
    <t>Inventaris:</t>
  </si>
  <si>
    <t>Toelichting</t>
  </si>
  <si>
    <t>Totaal verzekerde waarde:</t>
  </si>
  <si>
    <t>Gemeentelijk Bezit:</t>
  </si>
  <si>
    <t>Raadhuislaan 17</t>
  </si>
  <si>
    <t>brandweergarage</t>
  </si>
  <si>
    <t>Stadhoudershoef 12</t>
  </si>
  <si>
    <t>kantoor havenmeester</t>
  </si>
  <si>
    <t>Gr. Zuideveld 23a tennis</t>
  </si>
  <si>
    <t>centrum De Bolderik</t>
  </si>
  <si>
    <t>Singel 16 a</t>
  </si>
  <si>
    <t>cult. centrum Tavenu</t>
  </si>
  <si>
    <t>Wilgenlaan 1</t>
  </si>
  <si>
    <t>Beyerinkweg 12</t>
  </si>
  <si>
    <t>Milieustraat Werkendam</t>
  </si>
  <si>
    <t>aula begraafplaats</t>
  </si>
  <si>
    <t>urnenmuur + waterelement</t>
  </si>
  <si>
    <t>woonhuis</t>
  </si>
  <si>
    <t>Langesteeg 9</t>
  </si>
  <si>
    <t>Zevenhuizen 9</t>
  </si>
  <si>
    <t>gemeentewerkplaats</t>
  </si>
  <si>
    <t>K. v.d. Sandeplein 21</t>
  </si>
  <si>
    <t>Hoekkampstraat 2a</t>
  </si>
  <si>
    <t>Totaal Gemeentelijk Bezit</t>
  </si>
  <si>
    <t>Onderwijs</t>
  </si>
  <si>
    <t>Groot Zuideveld 23</t>
  </si>
  <si>
    <t>Campus Hank</t>
  </si>
  <si>
    <t>Beukenkampstraat 23</t>
  </si>
  <si>
    <t>Sportlaan 4</t>
  </si>
  <si>
    <t>Groenewegen hoofd</t>
  </si>
  <si>
    <t>De Regenboog</t>
  </si>
  <si>
    <t>Rijksstraatweg 153</t>
  </si>
  <si>
    <t>Altenacollege</t>
  </si>
  <si>
    <t>Totaal Onderwijs</t>
  </si>
  <si>
    <t>Onderwijs:</t>
  </si>
  <si>
    <t>Totaal:</t>
  </si>
  <si>
    <t>Beyerinkweg 14</t>
  </si>
  <si>
    <t>gemeentewerf</t>
  </si>
  <si>
    <t>Stichting Steef en De Burcht</t>
  </si>
  <si>
    <t>Koelemaaier 1</t>
  </si>
  <si>
    <t>Het Baken</t>
  </si>
  <si>
    <t>De Roef 5</t>
  </si>
  <si>
    <t xml:space="preserve">Opstal op de begraafplaats Sleeuwijk </t>
  </si>
  <si>
    <t>Kurenpolderweg 15</t>
  </si>
  <si>
    <t>Beatrixhaven 49</t>
  </si>
  <si>
    <t>Borcharenweg 1</t>
  </si>
  <si>
    <t>Beatrixhaven 12</t>
  </si>
  <si>
    <t>haventje / huisje met schuur</t>
  </si>
  <si>
    <t>incluis zonnepanelen</t>
  </si>
  <si>
    <t>MFA de dussenaar</t>
  </si>
  <si>
    <t>MFA Werkendam Vlechtwerk</t>
  </si>
  <si>
    <t>Esdoornlaan 2,2a,4,4a,6</t>
  </si>
  <si>
    <t>Brede school Sleewijk</t>
  </si>
  <si>
    <t>woningen</t>
  </si>
  <si>
    <t>Postcode</t>
  </si>
  <si>
    <t>Plaats</t>
  </si>
  <si>
    <t>binnen de gemeente</t>
  </si>
  <si>
    <t>gemeente diensten/werkplaats zoutkoepel</t>
  </si>
  <si>
    <t>dorpshuis</t>
  </si>
  <si>
    <t xml:space="preserve">brandweergarage </t>
  </si>
  <si>
    <t>uitvaartcentrum/lijkenhuisje</t>
  </si>
  <si>
    <t>Peuterspeelzaal</t>
  </si>
  <si>
    <t>Zwembad AquaAltena</t>
  </si>
  <si>
    <t>vm zwembad, in gebruik als multifunctioneel gebouw</t>
  </si>
  <si>
    <t>Kunstwerk Pim Wever de Aalscholver</t>
  </si>
  <si>
    <t>Kunstwerk Pim de Wever de Wielerkoningin</t>
  </si>
  <si>
    <t>Amerikaanse windmotor</t>
  </si>
  <si>
    <t>Tulpstraat 7</t>
  </si>
  <si>
    <t>Wijk en Aalburg</t>
  </si>
  <si>
    <t>Eethen</t>
  </si>
  <si>
    <t>Veen</t>
  </si>
  <si>
    <t>Tulpstraat 9</t>
  </si>
  <si>
    <t>Broeksestraat 4A</t>
  </si>
  <si>
    <t>Babylonienbroek</t>
  </si>
  <si>
    <t>Dorpsstraat 62</t>
  </si>
  <si>
    <t>Meeuwen</t>
  </si>
  <si>
    <t>Vd Beekstraat 14</t>
  </si>
  <si>
    <t>Hardenbergh 4</t>
  </si>
  <si>
    <t>Perzikstraat 7</t>
  </si>
  <si>
    <t>school gymnastieklokaal</t>
  </si>
  <si>
    <t>openbare basisschool Henri Dunant</t>
  </si>
  <si>
    <t>openbare basisschool Den Biekurf</t>
  </si>
  <si>
    <t>bijzondere basissschool Het Fundament</t>
  </si>
  <si>
    <t>bijzondere basisschool Oranje Nassau</t>
  </si>
  <si>
    <t>Willem van Oranjecollege</t>
  </si>
  <si>
    <t xml:space="preserve">gymnastieklokaal </t>
  </si>
  <si>
    <t xml:space="preserve">Bagijnhof 60 </t>
  </si>
  <si>
    <t>Genderen</t>
  </si>
  <si>
    <t>Drongelen</t>
  </si>
  <si>
    <t xml:space="preserve">Rondendans 10 </t>
  </si>
  <si>
    <t>Bergstraat 50A</t>
  </si>
  <si>
    <t xml:space="preserve">Grote Kerkstraat 28 </t>
  </si>
  <si>
    <t xml:space="preserve">Broeksestraat 7 </t>
  </si>
  <si>
    <t xml:space="preserve">Kerkstraat 29 </t>
  </si>
  <si>
    <t xml:space="preserve">Hoek 2 </t>
  </si>
  <si>
    <t xml:space="preserve">Grotestraat 21 </t>
  </si>
  <si>
    <t xml:space="preserve">Nijverheidstraat 2 </t>
  </si>
  <si>
    <t xml:space="preserve">Veldstraat 28 </t>
  </si>
  <si>
    <t xml:space="preserve">Gansoyen 24 </t>
  </si>
  <si>
    <t>Andel</t>
  </si>
  <si>
    <t>Middenweg 1</t>
  </si>
  <si>
    <t>Groeneweg 2</t>
  </si>
  <si>
    <t>Raadhuisplein 1</t>
  </si>
  <si>
    <t>Woudrichem</t>
  </si>
  <si>
    <t>Giessen</t>
  </si>
  <si>
    <t>Middelvaart 1F</t>
  </si>
  <si>
    <t>Portcabin buitendienst</t>
  </si>
  <si>
    <t>Buitenlaan 1</t>
  </si>
  <si>
    <t>t Rond 2</t>
  </si>
  <si>
    <t>t Verlaat 1</t>
  </si>
  <si>
    <t>Almkerk</t>
  </si>
  <si>
    <t>Neerandelseweg 6</t>
  </si>
  <si>
    <t>Sportlaan 1</t>
  </si>
  <si>
    <t>Sportlaan 3</t>
  </si>
  <si>
    <t>Karbogerd 1</t>
  </si>
  <si>
    <t>Albert Schweitzerlaan 6</t>
  </si>
  <si>
    <t>CBS Ds G. Voetiusschool</t>
  </si>
  <si>
    <t>Burgemeester Baxlaan 3</t>
  </si>
  <si>
    <t>CBS De Zaaier</t>
  </si>
  <si>
    <t>De Borchgravestraat 54</t>
  </si>
  <si>
    <t>CBS D'Uylenborch</t>
  </si>
  <si>
    <t>Rijswijk</t>
  </si>
  <si>
    <t>Oude Ban 14</t>
  </si>
  <si>
    <t>CBS Eben Haezer + deels verhuurd st. Kinderopvang</t>
  </si>
  <si>
    <t>Oudendijk 62a</t>
  </si>
  <si>
    <t>BBS Oudendijk</t>
  </si>
  <si>
    <t>Reygerboslaan 1</t>
  </si>
  <si>
    <t>Waardhuizen 38</t>
  </si>
  <si>
    <t>Waardhuizen</t>
  </si>
  <si>
    <t>Wethouder Raamsstraat 1</t>
  </si>
  <si>
    <t>CBS De Halm</t>
  </si>
  <si>
    <t>Gezetstraat 16</t>
  </si>
  <si>
    <t>Oudendijk 64</t>
  </si>
  <si>
    <t>Ravellijn 1</t>
  </si>
  <si>
    <t>CBS 't Ravellijn</t>
  </si>
  <si>
    <t>CBS De Almgaard</t>
  </si>
  <si>
    <t>Almkerkseweg 2</t>
  </si>
  <si>
    <t>brandweerkazerne</t>
  </si>
  <si>
    <t>Hoofdgraaf 6</t>
  </si>
  <si>
    <t>Kerkstraat 14</t>
  </si>
  <si>
    <t>Maasdijk 27</t>
  </si>
  <si>
    <t>2 baarhuisjes</t>
  </si>
  <si>
    <t>Hoogstraat 47</t>
  </si>
  <si>
    <t>Handelstraat 4</t>
  </si>
  <si>
    <t>Milieustation</t>
  </si>
  <si>
    <t>Arsenaal 4</t>
  </si>
  <si>
    <t>Arsenaal 2</t>
  </si>
  <si>
    <t>Kerkplein 2</t>
  </si>
  <si>
    <t>Uitwijk</t>
  </si>
  <si>
    <t>Totaal gemeente Altena</t>
  </si>
  <si>
    <t>Taxatie gebouw                                                  (indien getaxeerd dan datum van taxatie vermelden)</t>
  </si>
  <si>
    <t>4251 VS</t>
  </si>
  <si>
    <t>4254 AA</t>
  </si>
  <si>
    <t>4271 XD</t>
  </si>
  <si>
    <t>4273 XZ</t>
  </si>
  <si>
    <t>4251 NK</t>
  </si>
  <si>
    <t>4271 CA</t>
  </si>
  <si>
    <t>4273 LA</t>
  </si>
  <si>
    <t>4254 EP</t>
  </si>
  <si>
    <t>4255 HD</t>
  </si>
  <si>
    <t>4251 LP</t>
  </si>
  <si>
    <t>4251 EL</t>
  </si>
  <si>
    <t>4251 GD</t>
  </si>
  <si>
    <t>4251 AN</t>
  </si>
  <si>
    <t>4251 AK</t>
  </si>
  <si>
    <t>4255 VP</t>
  </si>
  <si>
    <t>4254 XL</t>
  </si>
  <si>
    <t>4254 LD</t>
  </si>
  <si>
    <t>4273 CA</t>
  </si>
  <si>
    <t>4271 AX</t>
  </si>
  <si>
    <t>4251 BZ</t>
  </si>
  <si>
    <t>4286 ET</t>
  </si>
  <si>
    <t>Sportlaan 170</t>
  </si>
  <si>
    <t>Gemeentehuis</t>
  </si>
  <si>
    <t>Sleeuwijk</t>
  </si>
  <si>
    <t>Dussen</t>
  </si>
  <si>
    <t>Hank</t>
  </si>
  <si>
    <t>Nieuwendijk</t>
  </si>
  <si>
    <t>Werkendam</t>
  </si>
  <si>
    <t>4251 GE</t>
  </si>
  <si>
    <t>4273 XX</t>
  </si>
  <si>
    <t>4251 DT</t>
  </si>
  <si>
    <t>4255 HL</t>
  </si>
  <si>
    <t>4254 XD</t>
  </si>
  <si>
    <t>4251 BJ</t>
  </si>
  <si>
    <t>4254 AV</t>
  </si>
  <si>
    <t>4254 EA</t>
  </si>
  <si>
    <t>Inventaris van De Akker</t>
  </si>
  <si>
    <t>4261 CL</t>
  </si>
  <si>
    <t>4264 SG</t>
  </si>
  <si>
    <t>4269 VA</t>
  </si>
  <si>
    <t>4268 GK</t>
  </si>
  <si>
    <t>4265 HS</t>
  </si>
  <si>
    <t>4266 EH</t>
  </si>
  <si>
    <t>4261 KC</t>
  </si>
  <si>
    <t>4264 AZ</t>
  </si>
  <si>
    <t>4265 JG</t>
  </si>
  <si>
    <t>4261 BZ</t>
  </si>
  <si>
    <t>4261 BE</t>
  </si>
  <si>
    <t>4266 EK</t>
  </si>
  <si>
    <t>4265 JD</t>
  </si>
  <si>
    <t>4268 GN</t>
  </si>
  <si>
    <t>4264 RH</t>
  </si>
  <si>
    <t>4261 AD</t>
  </si>
  <si>
    <t>4261 TB</t>
  </si>
  <si>
    <t>4267 EX</t>
  </si>
  <si>
    <t>4281 KH</t>
  </si>
  <si>
    <t>4264 RN</t>
  </si>
  <si>
    <t>4265 TD</t>
  </si>
  <si>
    <t>4285 CP</t>
  </si>
  <si>
    <t>4283 JK</t>
  </si>
  <si>
    <t>4285 WS</t>
  </si>
  <si>
    <t>4281 NX</t>
  </si>
  <si>
    <t>4285 DE</t>
  </si>
  <si>
    <t>4286 DB</t>
  </si>
  <si>
    <t>4281 KL</t>
  </si>
  <si>
    <t>4286 ES</t>
  </si>
  <si>
    <t>4283 GV</t>
  </si>
  <si>
    <t>4283 HB</t>
  </si>
  <si>
    <t>4281 KR</t>
  </si>
  <si>
    <t>4285 WZ</t>
  </si>
  <si>
    <t>4286 BB</t>
  </si>
  <si>
    <t>4288 JE</t>
  </si>
  <si>
    <t>4284 VB</t>
  </si>
  <si>
    <t>4285 AG</t>
  </si>
  <si>
    <t>4285 BD</t>
  </si>
  <si>
    <t>4281 LT</t>
  </si>
  <si>
    <t>4281 KN</t>
  </si>
  <si>
    <t>4286 BN</t>
  </si>
  <si>
    <t>4285 TH</t>
  </si>
  <si>
    <t>4285 WL</t>
  </si>
  <si>
    <t>4287 LS</t>
  </si>
  <si>
    <t>4286 BV</t>
  </si>
  <si>
    <t>4285 EE</t>
  </si>
  <si>
    <t>4286 DE</t>
  </si>
  <si>
    <t>4285 BA</t>
  </si>
  <si>
    <t>Specificatie behorende bij de brandverzekering van de gemeente Altena</t>
  </si>
  <si>
    <t>C.Branderhorststraat 5</t>
  </si>
  <si>
    <t>Maasdijk 59</t>
  </si>
  <si>
    <t>Nieuwe Steeg 16</t>
  </si>
  <si>
    <t>4265 JL</t>
  </si>
  <si>
    <t>Grote Kerkstraat 32</t>
  </si>
  <si>
    <t>Stand per 1 januari 2019 (na indexering):</t>
  </si>
  <si>
    <t>Stand per 1 januari 2018 :</t>
  </si>
  <si>
    <t>+</t>
  </si>
  <si>
    <t>Dorpshuis 't Uivernest</t>
  </si>
  <si>
    <t>H J Roubosstraat 3</t>
  </si>
  <si>
    <t>Gedempte Haven 17</t>
  </si>
  <si>
    <t>4251CA</t>
  </si>
  <si>
    <t>Griendweg 18c</t>
  </si>
  <si>
    <t>4254 CR</t>
  </si>
  <si>
    <t>van Tienhoven van de Bogaardstraat</t>
  </si>
  <si>
    <t>4251 EM</t>
  </si>
  <si>
    <t>Opstal Hertenkamp</t>
  </si>
  <si>
    <t>4261 TK</t>
  </si>
  <si>
    <t>4261 KD</t>
  </si>
  <si>
    <t>Middelvaart 1</t>
  </si>
  <si>
    <t>Kerkstraat 35</t>
  </si>
  <si>
    <t>Burgemeester v/d Lelystraat 32</t>
  </si>
  <si>
    <t>4285 BL</t>
  </si>
  <si>
    <t>Kerkstraat 3</t>
  </si>
  <si>
    <t>Parallelweg 35</t>
  </si>
  <si>
    <t>4283 GR</t>
  </si>
  <si>
    <t>Burgstraat 21g</t>
  </si>
  <si>
    <t>4283 GE</t>
  </si>
  <si>
    <t>Beatrixstraat 68</t>
  </si>
  <si>
    <t>4273 ET</t>
  </si>
  <si>
    <t>Steurstraat 3</t>
  </si>
  <si>
    <t>4273 EN</t>
  </si>
  <si>
    <t>Munnikenland 27</t>
  </si>
  <si>
    <t>Kerkstraat 11</t>
  </si>
  <si>
    <t>Tijdelijk klaslokaal+betonnen garage, in gebruik bij Trema en Ijsclub Hermine</t>
  </si>
  <si>
    <t>Hasselmanstraat 1</t>
  </si>
  <si>
    <t>Stand per 1 januari 2021 :</t>
  </si>
  <si>
    <t>nvt</t>
  </si>
  <si>
    <t>Raadhuislaan 19+19a</t>
  </si>
  <si>
    <t>sporthal + sportcafé De Crosser</t>
  </si>
  <si>
    <t>Nanning Keijserstr. 2, 2a, 2b en 2c</t>
  </si>
  <si>
    <t>Kerkeinde 31a</t>
  </si>
  <si>
    <t>asbest aanwezig</t>
  </si>
  <si>
    <t>woning en stal worden begin 2021 gesloopt (asbest aanwezig), loods blijft</t>
  </si>
  <si>
    <t>scholen (Peppel 1a, Sprankel 1b), Kinderopvang (1c), sporthal en dorpshuis</t>
  </si>
  <si>
    <t>Wilhelminaplantsoen 1, 1a, 1b en 1c</t>
  </si>
  <si>
    <t>Trema (1), Algemeen/gemeente (3), Dorpshuis (3a), Sigmondschool (5), Gymzaal (Vissersdijk 178), Kompas (Hooftlanden 1).</t>
  </si>
  <si>
    <t>jeugd/verening/ jongencentrum EFS (Bubeclu)</t>
  </si>
  <si>
    <t>Hardenbergh 2a</t>
  </si>
  <si>
    <t>Langepad 13</t>
  </si>
  <si>
    <t>Bergsche Maas te Genderen ter hoogte van Tol/Doeverensestraat</t>
  </si>
  <si>
    <t>werkplaats/houtbewerking (incl. inboedel), brandweerkazerne (excl. inboedel)</t>
  </si>
  <si>
    <t>voormalig gemeentehuis</t>
  </si>
  <si>
    <t>Cultureel Centrum 't Verlaat</t>
  </si>
  <si>
    <t>Cultureel Centrum 't Buitenhoff</t>
  </si>
  <si>
    <t>Cultureel Centrum 't Rondeel</t>
  </si>
  <si>
    <t>nieuw te verzekeren waarde wordt later bekeken door collega van sport</t>
  </si>
  <si>
    <t>pand wordt half 2021 verkocht</t>
  </si>
  <si>
    <t>4281 NM</t>
  </si>
  <si>
    <t>Stichting ontwikkeling Gemeente Woudrichem</t>
  </si>
  <si>
    <t>Sporthal de Jager</t>
  </si>
  <si>
    <t>Horeca, Kruitkelder B</t>
  </si>
  <si>
    <t>Horeca, Kruitkelder A</t>
  </si>
  <si>
    <t>Stichting Ontwikkeling Gemeente Woudrichem</t>
  </si>
  <si>
    <t>horeca 't Oude Raedthuys</t>
  </si>
  <si>
    <t>horeca/woning: De gevangenpoort</t>
  </si>
  <si>
    <t>dependance CBS Voetius</t>
  </si>
  <si>
    <t>Sportcomplex VV Woudrichem</t>
  </si>
  <si>
    <t>Sportcomplex Sparta '30</t>
  </si>
  <si>
    <t>Sportcomplex VV Almkerk</t>
  </si>
  <si>
    <t>Sportcomplex korfbalvereniging ACKC</t>
  </si>
  <si>
    <t>Sportcomplex GRC '14</t>
  </si>
  <si>
    <t>wijklocatie Werkendam</t>
  </si>
  <si>
    <t>Multifunctionele ruimte (VV Be Ready)</t>
  </si>
  <si>
    <t>gemeentewerkplaats (incl. inboedel) , instructielokaal (incl. inboedel) en brandweerkazerne (excl. inboedel)</t>
  </si>
  <si>
    <t>instructielokaal en brandweerkazerne (excl. inboedel)</t>
  </si>
  <si>
    <t>instructielokaal, Brandweerkazerne (excl. inboedel)</t>
  </si>
  <si>
    <t>Lipsplantsoen 4-14</t>
  </si>
  <si>
    <t>De Bolderik (in campus)</t>
  </si>
  <si>
    <t>De Wilgenhoek (in campus)</t>
  </si>
  <si>
    <t>Gymzaal (4),  PSZ (6), Trema (8), wijklocatie (10), bibliotheek (12), Stg. De Vlinder (14)</t>
  </si>
  <si>
    <t>deel inboedel op adressen Richter 91 en 93 in Werkendam</t>
  </si>
  <si>
    <t>CVO De Schans</t>
  </si>
  <si>
    <t>Trema kinderopvang (2), Verschoorschool (2a), Algemeen (4), gymzaal (4a), Morgenster (6)</t>
  </si>
  <si>
    <t>Hardenbergh 2b</t>
  </si>
  <si>
    <t>bijzondere basisschool Ds Jhr van Velsen/CBS de Ark</t>
  </si>
  <si>
    <t>Nieuwe Steeg 4-6</t>
  </si>
  <si>
    <t>openbare basisschool Prins W. Alexander (6)+gymzaal (4)</t>
  </si>
  <si>
    <t>Knotwilg 2</t>
  </si>
  <si>
    <t>CBS Waardhuizen/ De Verrekijker</t>
  </si>
  <si>
    <t>kleedr. tennisver.(€350.000)+ tennisbanen (€278.000)</t>
  </si>
  <si>
    <t xml:space="preserve">urnenmuur EUR 15.500,00 + waterelement           EUR 5.500,00 </t>
  </si>
  <si>
    <t>Genderensedijk 7</t>
  </si>
  <si>
    <t>4265 JJ</t>
  </si>
  <si>
    <t>Brandweerkazerne</t>
  </si>
  <si>
    <t>per 14-1-2021 aangekocht</t>
  </si>
  <si>
    <t>Zuideveldlaan 42</t>
  </si>
  <si>
    <t>kerktoren incl. funderingen met uurwerk/luidinstallatie</t>
  </si>
  <si>
    <t>kerktoren excl. funderingen met uurwerk/luidinstallatie</t>
  </si>
  <si>
    <t>kerktoren incl. funderingen inclusief uurwerk</t>
  </si>
  <si>
    <t>kerktoren excl. funderingen inclusief uurwerk</t>
  </si>
  <si>
    <t>kerktoren incl. funderingen</t>
  </si>
  <si>
    <t>toren excl. funderingen vm brandweerkazerne (geen inboedel)</t>
  </si>
  <si>
    <t>Handelstraat 5b en 7</t>
  </si>
  <si>
    <t>Laantje</t>
  </si>
  <si>
    <t>Kruisstraat 31</t>
  </si>
  <si>
    <t>4284 EB</t>
  </si>
  <si>
    <t>CBS de Parel</t>
  </si>
  <si>
    <t>per 1-1-2021 toevoegen op de polis</t>
  </si>
  <si>
    <t>Risico informatie</t>
  </si>
  <si>
    <t>Sprinkler- installatie met doormelding ja/nee</t>
  </si>
  <si>
    <t>Leegstaand      ja/nee</t>
  </si>
  <si>
    <t>Inbraakmeld- installatie (met doormelding) ja/nee</t>
  </si>
  <si>
    <t>Brandmeld- installatie (met doormelding) ja/nee</t>
  </si>
  <si>
    <t>Beleid leegstand: anti-kraak, hekwerk, toezicht, nutsvoorzieningen afgesloten, sloop op korte termijn?</t>
  </si>
  <si>
    <t>Zonnepanelen aanwezig? Ja/nee</t>
  </si>
  <si>
    <t>Wat voor zonnepanelen?</t>
  </si>
  <si>
    <t>door wie geïnstalleerd?</t>
  </si>
  <si>
    <t>Op welke wijze geïnstalleerd?</t>
  </si>
  <si>
    <t>Voldoet installatie aan scope 12?</t>
  </si>
  <si>
    <t>Per 1 januari 2021</t>
  </si>
  <si>
    <t>ja(eigendom vr)</t>
  </si>
  <si>
    <t>nee</t>
  </si>
  <si>
    <t>ja</t>
  </si>
  <si>
    <t>Drabe</t>
  </si>
  <si>
    <t>pv-panelen</t>
  </si>
  <si>
    <t>onbekend</t>
  </si>
  <si>
    <t>tibo-veen</t>
  </si>
  <si>
    <t>sun and wind</t>
  </si>
  <si>
    <t>balast</t>
  </si>
  <si>
    <t>mechanisch bevestigd</t>
  </si>
  <si>
    <t>anti-kraak</t>
  </si>
  <si>
    <t>pv en colectoren</t>
  </si>
  <si>
    <t>pv</t>
  </si>
  <si>
    <t>Hoeflake</t>
  </si>
  <si>
    <t>Perzikstraat 14a,</t>
  </si>
  <si>
    <t>Perzikstraat 14c en 14d</t>
  </si>
  <si>
    <t>almbouw</t>
  </si>
  <si>
    <t>antikraak</t>
  </si>
  <si>
    <t>strago</t>
  </si>
  <si>
    <t>nen 3140 gebreken hersteld incl herstel verklaring</t>
  </si>
  <si>
    <t>mechanisch bevestigd en balast</t>
  </si>
  <si>
    <t>buiten opstal kleiner &lt; of groter&gt; of niet aanwezig N</t>
  </si>
  <si>
    <t>N</t>
  </si>
  <si>
    <t>&lt;</t>
  </si>
  <si>
    <t>&gt;</t>
  </si>
  <si>
    <t>&lt;inpandig</t>
  </si>
  <si>
    <t>&lt;(ook opstal van buren aanwezig achterzeide)</t>
  </si>
  <si>
    <t>&lt;bouwerk aangebracht door huurder zonder toesteming</t>
  </si>
  <si>
    <t>&lt; pin automaat rabobank</t>
  </si>
  <si>
    <t>&lt; een composthoop en containers</t>
  </si>
  <si>
    <t>ja(eigendom veiligheidsregio)</t>
  </si>
  <si>
    <t>zen</t>
  </si>
  <si>
    <t>Van Gammeren</t>
  </si>
  <si>
    <t>MFC d'Alburcht sport(wordt door ons gezien als 2 lostaande gebouwen met eigen installaties)</t>
  </si>
  <si>
    <t>MFC d'Alburcht medisch (wordt door ons gezien als 2 lostaande gebouwen met eigen installaties)</t>
  </si>
  <si>
    <t>n</t>
  </si>
  <si>
    <t>nen 3140 inspectie uitgevoerd vanaf 2016</t>
  </si>
  <si>
    <t>&lt; (buitenopstal van de buren)</t>
  </si>
  <si>
    <t>woning, stal zijn inmiddels gesloopt, alleen loods nog aanwezig</t>
  </si>
  <si>
    <t>van Delft</t>
  </si>
  <si>
    <t>Taxatie Inventaris                                                  (indien getaxeerd dan datum van taxatie vermelden)</t>
  </si>
  <si>
    <t>beter duurzaam</t>
  </si>
  <si>
    <t>&lt; aangebracht zonder toesteming door huurder</t>
  </si>
  <si>
    <t>beter duurzaam?</t>
  </si>
  <si>
    <t>ja (onderdeel van de school)</t>
  </si>
  <si>
    <t>ja (geen doormelding)</t>
  </si>
  <si>
    <t>ja (eigendom vr)</t>
  </si>
  <si>
    <t>nvt (installatie onderdeel van de kerk)</t>
  </si>
  <si>
    <t>polycristallijn250bp</t>
  </si>
  <si>
    <t>Werkendamse Verwarmingscentrale</t>
  </si>
  <si>
    <t>nee, rookdetectors, handmatig</t>
  </si>
  <si>
    <t>nee, tijdelijke units ivm sloop en nieuwbouw</t>
  </si>
  <si>
    <t>Deel inboedel is aanwezig op Nanning Keijserstraat 2c (de Bolderik)</t>
  </si>
  <si>
    <t>TrinaSolar PV-panelen 320Wp</t>
  </si>
  <si>
    <t>Tibo Veen</t>
  </si>
  <si>
    <t>Bevestiging op frames op de dakpannen</t>
  </si>
  <si>
    <t>Canadian Solar INC.CS6P-250 P, installatievermogen 18,000 kwp</t>
  </si>
  <si>
    <t>Hagitech</t>
  </si>
  <si>
    <t>Opbouw</t>
  </si>
  <si>
    <t>myecogreenretech285MS</t>
  </si>
  <si>
    <t>Zon en zo</t>
  </si>
  <si>
    <t>ja, zonder doormelding</t>
  </si>
  <si>
    <t>winaico WST-325M6 PERC</t>
  </si>
  <si>
    <t>21 graden, gelegd op het zuiden, zowel landscape als portrait, sunbeam montagemateriaal</t>
  </si>
  <si>
    <t>Strago electro</t>
  </si>
  <si>
    <t>ritek290ms</t>
  </si>
  <si>
    <t>volgens de toen geldende normen</t>
  </si>
  <si>
    <t>toen nog niet van toepassing</t>
  </si>
  <si>
    <t>nee?</t>
  </si>
  <si>
    <t>ETB</t>
  </si>
  <si>
    <t>BenQ PM060MW2 300Wp</t>
  </si>
  <si>
    <t xml:space="preserve">DVEP Energie en ETB de Noord BV </t>
  </si>
  <si>
    <t>op een onderconstructie van Esdec</t>
  </si>
  <si>
    <t>De PV installatie is in het voorjaar van 2018 opgeleverd volgens de dan geldende voorschriften (bv NEN 1010) (Opleveren volgens Scope 12 was toen nog niet aan de orde)</t>
  </si>
  <si>
    <t>Kristallijn Silicium, Boviet 300Wp</t>
  </si>
  <si>
    <t>Compact Solar</t>
  </si>
  <si>
    <t>Op plat dak met behulp van ballast. De panelen zijn in strings verbonden en aangesloten op een centrale omvormer</t>
  </si>
  <si>
    <t>Er is opleverdocumentatie aanwezig maar gezien het feit dat de installatie opgeleverd is vóór de introductie van Scope 12 heeft er geen inspectie plaats gevonden.</t>
  </si>
  <si>
    <t>Sunny Portal </t>
  </si>
  <si>
    <t>van Vugt Elektro uit Giessen</t>
  </si>
  <si>
    <t>Op een plat dak</t>
  </si>
  <si>
    <t>?</t>
  </si>
  <si>
    <t>Installatie is van 2015 dus inspectie is nog niet nodig.</t>
  </si>
  <si>
    <t>ja(niet het woonhuis)</t>
  </si>
  <si>
    <t>landelijke monumenten</t>
  </si>
  <si>
    <t>niet bekend</t>
  </si>
  <si>
    <t>stavaza meerjarig- groot onderhoud scholen</t>
  </si>
  <si>
    <t>onvoldoende</t>
  </si>
  <si>
    <t>voldoende</t>
  </si>
  <si>
    <t>goed</t>
  </si>
  <si>
    <t>momenteel vind nieuwbouw plaats</t>
  </si>
  <si>
    <t>nieuwbouw in ontwikkeling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</si>
</sst>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-* #,##0.00_-;_-* #,##0.00\-;_-* &quot;-&quot;??_-;_-@_-"/>
    <numFmt numFmtId="165" formatCode="_([$€-2]\ * #,##0.00_);_([$€-2]\ * \(#,##0.00\);_([$€-2]\ * &quot;-&quot;??_);_(@_)"/>
    <numFmt numFmtId="166" formatCode="_(* #,##0.00_);_(* \(#,##0.00\);_(* &quot;-&quot;??_);_(@_)"/>
    <numFmt numFmtId="167" formatCode="_ [$€-2]\ * #,##0.00_ ;_ [$€-2]\ * \-#,##0.00_ ;_ [$€-2]\ * &quot;-&quot;??_ ;_ @_ "/>
  </numFmts>
  <fonts count="17" x14ac:knownFonts="1">
    <font>
      <sz val="10"/>
      <name val="Arial"/>
    </font>
    <font>
      <b/>
      <i/>
      <sz val="14"/>
      <name val="Arial"/>
      <family val="2"/>
    </font>
    <font>
      <b/>
      <i/>
      <sz val="12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Verdana"/>
      <family val="2"/>
    </font>
    <font>
      <sz val="10"/>
      <color indexed="8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i/>
      <sz val="12"/>
      <color indexed="8"/>
      <name val="Arial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6">
    <xf numFmtId="0" fontId="0" fillId="0" borderId="0"/>
    <xf numFmtId="164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</cellStyleXfs>
  <cellXfs count="214">
    <xf numFmtId="0" fontId="0" fillId="0" borderId="0" xfId="0"/>
    <xf numFmtId="2" fontId="1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2" fontId="3" fillId="0" borderId="0" xfId="0" applyNumberFormat="1" applyFont="1" applyAlignment="1">
      <alignment vertical="top" wrapText="1"/>
    </xf>
    <xf numFmtId="2" fontId="3" fillId="0" borderId="1" xfId="0" applyNumberFormat="1" applyFont="1" applyBorder="1" applyAlignment="1" applyProtection="1">
      <alignment horizontal="left" vertical="top"/>
      <protection locked="0"/>
    </xf>
    <xf numFmtId="2" fontId="3" fillId="0" borderId="2" xfId="0" applyNumberFormat="1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right" vertical="top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165" fontId="4" fillId="0" borderId="1" xfId="0" applyNumberFormat="1" applyFont="1" applyBorder="1" applyAlignment="1" applyProtection="1">
      <alignment vertical="top"/>
      <protection locked="0"/>
    </xf>
    <xf numFmtId="165" fontId="4" fillId="0" borderId="2" xfId="0" applyNumberFormat="1" applyFont="1" applyBorder="1" applyAlignment="1" applyProtection="1">
      <alignment vertical="top"/>
      <protection locked="0"/>
    </xf>
    <xf numFmtId="165" fontId="4" fillId="0" borderId="2" xfId="0" applyNumberFormat="1" applyFont="1" applyBorder="1" applyAlignment="1">
      <alignment vertical="top"/>
    </xf>
    <xf numFmtId="165" fontId="4" fillId="0" borderId="1" xfId="0" applyNumberFormat="1" applyFont="1" applyBorder="1" applyAlignment="1">
      <alignment vertical="top"/>
    </xf>
    <xf numFmtId="0" fontId="4" fillId="0" borderId="0" xfId="0" applyFont="1" applyAlignment="1">
      <alignment vertical="top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vertical="top" wrapText="1"/>
    </xf>
    <xf numFmtId="165" fontId="3" fillId="0" borderId="3" xfId="0" applyNumberFormat="1" applyFont="1" applyBorder="1" applyAlignment="1">
      <alignment vertical="top"/>
    </xf>
    <xf numFmtId="165" fontId="3" fillId="0" borderId="4" xfId="0" applyNumberFormat="1" applyFont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2" xfId="0" applyFont="1" applyBorder="1" applyAlignment="1">
      <alignment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 wrapText="1"/>
    </xf>
    <xf numFmtId="165" fontId="4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2" fontId="5" fillId="0" borderId="0" xfId="0" applyNumberFormat="1" applyFont="1" applyAlignment="1">
      <alignment horizontal="left" vertical="top"/>
    </xf>
    <xf numFmtId="2" fontId="0" fillId="0" borderId="0" xfId="0" applyNumberForma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165" fontId="3" fillId="0" borderId="5" xfId="0" applyNumberFormat="1" applyFont="1" applyBorder="1" applyAlignment="1">
      <alignment vertical="top"/>
    </xf>
    <xf numFmtId="2" fontId="3" fillId="2" borderId="6" xfId="0" applyNumberFormat="1" applyFont="1" applyFill="1" applyBorder="1" applyAlignment="1">
      <alignment horizontal="right" vertical="top" wrapText="1"/>
    </xf>
    <xf numFmtId="2" fontId="3" fillId="2" borderId="7" xfId="0" applyNumberFormat="1" applyFont="1" applyFill="1" applyBorder="1" applyAlignment="1">
      <alignment vertical="top" wrapText="1"/>
    </xf>
    <xf numFmtId="2" fontId="3" fillId="2" borderId="6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 applyProtection="1">
      <alignment horizontal="right" vertical="top"/>
      <protection locked="0"/>
    </xf>
    <xf numFmtId="0" fontId="4" fillId="0" borderId="2" xfId="0" applyFont="1" applyFill="1" applyBorder="1" applyAlignment="1" applyProtection="1">
      <alignment vertical="top" wrapText="1"/>
      <protection locked="0"/>
    </xf>
    <xf numFmtId="165" fontId="4" fillId="0" borderId="2" xfId="0" applyNumberFormat="1" applyFont="1" applyFill="1" applyBorder="1" applyAlignment="1" applyProtection="1">
      <alignment vertical="top"/>
      <protection locked="0"/>
    </xf>
    <xf numFmtId="165" fontId="4" fillId="0" borderId="1" xfId="0" applyNumberFormat="1" applyFont="1" applyFill="1" applyBorder="1" applyAlignment="1" applyProtection="1">
      <alignment vertical="top"/>
      <protection locked="0"/>
    </xf>
    <xf numFmtId="0" fontId="4" fillId="0" borderId="0" xfId="0" applyFont="1" applyFill="1" applyAlignment="1">
      <alignment vertical="top"/>
    </xf>
    <xf numFmtId="2" fontId="1" fillId="0" borderId="0" xfId="0" applyNumberFormat="1" applyFont="1" applyBorder="1" applyAlignment="1">
      <alignment horizontal="left" vertical="top"/>
    </xf>
    <xf numFmtId="2" fontId="5" fillId="0" borderId="0" xfId="0" applyNumberFormat="1" applyFont="1" applyBorder="1" applyAlignment="1">
      <alignment horizontal="left" vertical="top"/>
    </xf>
    <xf numFmtId="2" fontId="2" fillId="0" borderId="0" xfId="0" applyNumberFormat="1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center"/>
    </xf>
    <xf numFmtId="0" fontId="0" fillId="3" borderId="0" xfId="0" applyFill="1" applyBorder="1"/>
    <xf numFmtId="2" fontId="3" fillId="4" borderId="8" xfId="0" applyNumberFormat="1" applyFont="1" applyFill="1" applyBorder="1" applyAlignment="1">
      <alignment horizontal="left" vertical="top"/>
    </xf>
    <xf numFmtId="2" fontId="3" fillId="4" borderId="9" xfId="0" applyNumberFormat="1" applyFont="1" applyFill="1" applyBorder="1" applyAlignment="1">
      <alignment horizontal="left" vertical="top" wrapText="1"/>
    </xf>
    <xf numFmtId="2" fontId="1" fillId="3" borderId="10" xfId="0" applyNumberFormat="1" applyFont="1" applyFill="1" applyBorder="1" applyAlignment="1">
      <alignment horizontal="left" vertical="top"/>
    </xf>
    <xf numFmtId="2" fontId="1" fillId="3" borderId="0" xfId="0" applyNumberFormat="1" applyFont="1" applyFill="1" applyBorder="1" applyAlignment="1">
      <alignment horizontal="left" vertical="top"/>
    </xf>
    <xf numFmtId="2" fontId="3" fillId="2" borderId="11" xfId="0" applyNumberFormat="1" applyFont="1" applyFill="1" applyBorder="1" applyAlignment="1">
      <alignment vertical="top" wrapText="1"/>
    </xf>
    <xf numFmtId="2" fontId="3" fillId="0" borderId="12" xfId="0" applyNumberFormat="1" applyFont="1" applyBorder="1" applyAlignment="1" applyProtection="1">
      <alignment horizontal="left" vertical="top"/>
      <protection locked="0"/>
    </xf>
    <xf numFmtId="0" fontId="4" fillId="0" borderId="12" xfId="0" applyFont="1" applyBorder="1" applyAlignment="1" applyProtection="1">
      <alignment vertical="top" wrapText="1"/>
      <protection locked="0"/>
    </xf>
    <xf numFmtId="0" fontId="4" fillId="0" borderId="12" xfId="0" applyFont="1" applyFill="1" applyBorder="1" applyAlignment="1" applyProtection="1">
      <alignment vertical="top" wrapText="1"/>
      <protection locked="0"/>
    </xf>
    <xf numFmtId="0" fontId="4" fillId="0" borderId="13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2" xfId="0" applyNumberFormat="1" applyFont="1" applyFill="1" applyBorder="1" applyAlignment="1">
      <alignment vertical="top" wrapText="1"/>
    </xf>
    <xf numFmtId="2" fontId="3" fillId="0" borderId="12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vertical="top" wrapText="1"/>
    </xf>
    <xf numFmtId="0" fontId="10" fillId="0" borderId="14" xfId="0" applyFont="1" applyFill="1" applyBorder="1" applyAlignment="1">
      <alignment vertical="top"/>
    </xf>
    <xf numFmtId="0" fontId="10" fillId="0" borderId="2" xfId="0" applyFont="1" applyFill="1" applyBorder="1" applyAlignment="1">
      <alignment vertical="top"/>
    </xf>
    <xf numFmtId="0" fontId="10" fillId="0" borderId="12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4" fillId="0" borderId="15" xfId="0" applyFont="1" applyBorder="1" applyAlignment="1">
      <alignment horizontal="right" vertical="top"/>
    </xf>
    <xf numFmtId="165" fontId="4" fillId="0" borderId="12" xfId="0" applyNumberFormat="1" applyFont="1" applyBorder="1" applyAlignment="1">
      <alignment vertical="top"/>
    </xf>
    <xf numFmtId="165" fontId="4" fillId="0" borderId="15" xfId="0" applyNumberFormat="1" applyFont="1" applyBorder="1" applyAlignment="1">
      <alignment vertical="top"/>
    </xf>
    <xf numFmtId="0" fontId="4" fillId="0" borderId="0" xfId="0" applyFont="1" applyAlignment="1"/>
    <xf numFmtId="0" fontId="4" fillId="0" borderId="2" xfId="0" applyFont="1" applyBorder="1" applyAlignment="1"/>
    <xf numFmtId="0" fontId="4" fillId="0" borderId="0" xfId="0" applyFont="1" applyFill="1" applyAlignment="1"/>
    <xf numFmtId="0" fontId="4" fillId="0" borderId="2" xfId="0" applyFont="1" applyFill="1" applyBorder="1" applyAlignment="1"/>
    <xf numFmtId="0" fontId="4" fillId="0" borderId="0" xfId="0" quotePrefix="1" applyFont="1" applyFill="1" applyAlignment="1"/>
    <xf numFmtId="0" fontId="4" fillId="0" borderId="0" xfId="0" applyFont="1" applyAlignment="1">
      <alignment wrapText="1"/>
    </xf>
    <xf numFmtId="0" fontId="4" fillId="0" borderId="2" xfId="0" applyFont="1" applyBorder="1" applyAlignment="1">
      <alignment vertical="top"/>
    </xf>
    <xf numFmtId="165" fontId="4" fillId="0" borderId="12" xfId="0" applyNumberFormat="1" applyFont="1" applyBorder="1" applyAlignment="1" applyProtection="1">
      <alignment vertical="top"/>
      <protection locked="0"/>
    </xf>
    <xf numFmtId="165" fontId="4" fillId="0" borderId="12" xfId="0" applyNumberFormat="1" applyFont="1" applyFill="1" applyBorder="1" applyAlignment="1" applyProtection="1">
      <alignment vertical="top"/>
      <protection locked="0"/>
    </xf>
    <xf numFmtId="165" fontId="3" fillId="0" borderId="13" xfId="0" applyNumberFormat="1" applyFont="1" applyBorder="1" applyAlignment="1">
      <alignment vertical="top"/>
    </xf>
    <xf numFmtId="0" fontId="10" fillId="0" borderId="1" xfId="0" applyFont="1" applyFill="1" applyBorder="1" applyAlignment="1">
      <alignment vertical="top"/>
    </xf>
    <xf numFmtId="2" fontId="3" fillId="4" borderId="9" xfId="0" applyNumberFormat="1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center" vertical="top" wrapText="1"/>
    </xf>
    <xf numFmtId="2" fontId="3" fillId="0" borderId="12" xfId="0" applyNumberFormat="1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 vertical="top"/>
    </xf>
    <xf numFmtId="2" fontId="3" fillId="0" borderId="12" xfId="0" applyNumberFormat="1" applyFont="1" applyBorder="1" applyAlignment="1" applyProtection="1">
      <alignment horizontal="center" vertical="top"/>
      <protection locked="0"/>
    </xf>
    <xf numFmtId="0" fontId="4" fillId="0" borderId="12" xfId="0" applyFont="1" applyBorder="1" applyAlignment="1" applyProtection="1">
      <alignment horizontal="center" vertical="top" wrapText="1"/>
      <protection locked="0"/>
    </xf>
    <xf numFmtId="0" fontId="4" fillId="0" borderId="12" xfId="0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4" fontId="4" fillId="0" borderId="12" xfId="0" applyNumberFormat="1" applyFont="1" applyBorder="1" applyAlignment="1" applyProtection="1">
      <alignment vertical="top" wrapText="1"/>
      <protection locked="0"/>
    </xf>
    <xf numFmtId="14" fontId="4" fillId="0" borderId="12" xfId="0" applyNumberFormat="1" applyFont="1" applyFill="1" applyBorder="1" applyAlignment="1" applyProtection="1">
      <alignment vertical="top" wrapText="1"/>
      <protection locked="0"/>
    </xf>
    <xf numFmtId="0" fontId="4" fillId="0" borderId="12" xfId="4" applyFont="1" applyBorder="1" applyAlignment="1" applyProtection="1">
      <alignment horizontal="center" vertical="top" wrapText="1"/>
      <protection locked="0"/>
    </xf>
    <xf numFmtId="14" fontId="4" fillId="0" borderId="2" xfId="4" applyNumberFormat="1" applyFont="1" applyFill="1" applyBorder="1" applyAlignment="1"/>
    <xf numFmtId="14" fontId="4" fillId="0" borderId="2" xfId="4" applyNumberFormat="1" applyFont="1" applyBorder="1" applyAlignment="1"/>
    <xf numFmtId="165" fontId="4" fillId="0" borderId="0" xfId="0" applyNumberFormat="1" applyFont="1" applyBorder="1" applyAlignment="1">
      <alignment vertical="top"/>
    </xf>
    <xf numFmtId="2" fontId="3" fillId="4" borderId="11" xfId="0" applyNumberFormat="1" applyFont="1" applyFill="1" applyBorder="1" applyAlignment="1">
      <alignment vertical="top" wrapText="1"/>
    </xf>
    <xf numFmtId="2" fontId="3" fillId="0" borderId="0" xfId="0" applyNumberFormat="1" applyFont="1" applyFill="1" applyBorder="1" applyAlignment="1">
      <alignment vertical="top" wrapText="1"/>
    </xf>
    <xf numFmtId="2" fontId="3" fillId="0" borderId="0" xfId="0" applyNumberFormat="1" applyFont="1" applyBorder="1" applyAlignment="1" applyProtection="1">
      <alignment horizontal="left" vertical="top"/>
      <protection locked="0"/>
    </xf>
    <xf numFmtId="165" fontId="4" fillId="0" borderId="0" xfId="0" applyNumberFormat="1" applyFont="1" applyBorder="1" applyAlignment="1" applyProtection="1">
      <alignment vertical="top"/>
      <protection locked="0"/>
    </xf>
    <xf numFmtId="165" fontId="4" fillId="0" borderId="0" xfId="0" applyNumberFormat="1" applyFont="1" applyFill="1" applyBorder="1" applyAlignment="1" applyProtection="1">
      <alignment vertical="top"/>
      <protection locked="0"/>
    </xf>
    <xf numFmtId="2" fontId="3" fillId="2" borderId="9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 applyProtection="1">
      <alignment vertical="top" wrapText="1"/>
      <protection locked="0"/>
    </xf>
    <xf numFmtId="0" fontId="4" fillId="0" borderId="12" xfId="4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Alignment="1">
      <alignment wrapText="1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Fill="1" applyBorder="1"/>
    <xf numFmtId="0" fontId="11" fillId="3" borderId="0" xfId="0" applyFont="1" applyFill="1" applyBorder="1"/>
    <xf numFmtId="0" fontId="11" fillId="3" borderId="0" xfId="0" applyFont="1" applyFill="1" applyBorder="1" applyAlignment="1">
      <alignment horizontal="center"/>
    </xf>
    <xf numFmtId="0" fontId="12" fillId="3" borderId="0" xfId="0" applyFont="1" applyFill="1" applyBorder="1"/>
    <xf numFmtId="0" fontId="13" fillId="3" borderId="0" xfId="0" applyFont="1" applyFill="1" applyBorder="1"/>
    <xf numFmtId="165" fontId="4" fillId="0" borderId="17" xfId="0" applyNumberFormat="1" applyFont="1" applyFill="1" applyBorder="1" applyAlignment="1" applyProtection="1">
      <alignment vertical="top"/>
      <protection locked="0"/>
    </xf>
    <xf numFmtId="2" fontId="3" fillId="2" borderId="18" xfId="0" applyNumberFormat="1" applyFont="1" applyFill="1" applyBorder="1" applyAlignment="1">
      <alignment vertical="top" wrapText="1"/>
    </xf>
    <xf numFmtId="2" fontId="3" fillId="2" borderId="16" xfId="0" applyNumberFormat="1" applyFont="1" applyFill="1" applyBorder="1" applyAlignment="1">
      <alignment vertical="top" wrapText="1"/>
    </xf>
    <xf numFmtId="165" fontId="3" fillId="0" borderId="19" xfId="0" applyNumberFormat="1" applyFont="1" applyBorder="1" applyAlignment="1">
      <alignment vertical="top"/>
    </xf>
    <xf numFmtId="2" fontId="3" fillId="0" borderId="20" xfId="0" applyNumberFormat="1" applyFont="1" applyFill="1" applyBorder="1" applyAlignment="1">
      <alignment vertical="top" wrapText="1"/>
    </xf>
    <xf numFmtId="2" fontId="3" fillId="0" borderId="21" xfId="0" applyNumberFormat="1" applyFont="1" applyFill="1" applyBorder="1" applyAlignment="1">
      <alignment vertical="top" wrapText="1"/>
    </xf>
    <xf numFmtId="2" fontId="3" fillId="0" borderId="22" xfId="0" applyNumberFormat="1" applyFont="1" applyFill="1" applyBorder="1" applyAlignment="1">
      <alignment vertical="top" wrapText="1"/>
    </xf>
    <xf numFmtId="0" fontId="10" fillId="0" borderId="15" xfId="0" applyFont="1" applyFill="1" applyBorder="1" applyAlignment="1">
      <alignment vertical="top"/>
    </xf>
    <xf numFmtId="0" fontId="10" fillId="0" borderId="23" xfId="0" applyFont="1" applyFill="1" applyBorder="1" applyAlignment="1">
      <alignment vertical="top"/>
    </xf>
    <xf numFmtId="2" fontId="3" fillId="0" borderId="15" xfId="0" applyNumberFormat="1" applyFont="1" applyBorder="1" applyAlignment="1" applyProtection="1">
      <alignment horizontal="left" vertical="top"/>
      <protection locked="0"/>
    </xf>
    <xf numFmtId="2" fontId="3" fillId="0" borderId="23" xfId="0" applyNumberFormat="1" applyFont="1" applyBorder="1" applyAlignment="1" applyProtection="1">
      <alignment horizontal="left" vertical="top"/>
      <protection locked="0"/>
    </xf>
    <xf numFmtId="165" fontId="4" fillId="0" borderId="15" xfId="0" applyNumberFormat="1" applyFont="1" applyBorder="1" applyAlignment="1" applyProtection="1">
      <alignment vertical="top"/>
      <protection locked="0"/>
    </xf>
    <xf numFmtId="165" fontId="4" fillId="0" borderId="23" xfId="0" applyNumberFormat="1" applyFont="1" applyBorder="1" applyAlignment="1" applyProtection="1">
      <alignment vertical="top"/>
      <protection locked="0"/>
    </xf>
    <xf numFmtId="165" fontId="4" fillId="0" borderId="24" xfId="0" applyNumberFormat="1" applyFont="1" applyFill="1" applyBorder="1" applyAlignment="1" applyProtection="1">
      <alignment vertical="top"/>
      <protection locked="0"/>
    </xf>
    <xf numFmtId="165" fontId="3" fillId="0" borderId="25" xfId="0" applyNumberFormat="1" applyFont="1" applyBorder="1" applyAlignment="1">
      <alignment vertical="top"/>
    </xf>
    <xf numFmtId="165" fontId="3" fillId="0" borderId="26" xfId="0" applyNumberFormat="1" applyFont="1" applyBorder="1" applyAlignment="1">
      <alignment vertical="top"/>
    </xf>
    <xf numFmtId="165" fontId="4" fillId="0" borderId="23" xfId="0" applyNumberFormat="1" applyFont="1" applyBorder="1" applyAlignment="1">
      <alignment vertical="top"/>
    </xf>
    <xf numFmtId="165" fontId="4" fillId="0" borderId="27" xfId="0" applyNumberFormat="1" applyFont="1" applyBorder="1" applyAlignment="1">
      <alignment vertical="top"/>
    </xf>
    <xf numFmtId="165" fontId="4" fillId="0" borderId="28" xfId="0" applyNumberFormat="1" applyFont="1" applyBorder="1" applyAlignment="1">
      <alignment vertical="top"/>
    </xf>
    <xf numFmtId="165" fontId="4" fillId="0" borderId="29" xfId="0" applyNumberFormat="1" applyFont="1" applyBorder="1" applyAlignment="1">
      <alignment vertical="top"/>
    </xf>
    <xf numFmtId="14" fontId="4" fillId="0" borderId="2" xfId="0" applyNumberFormat="1" applyFont="1" applyBorder="1" applyAlignment="1"/>
    <xf numFmtId="14" fontId="4" fillId="0" borderId="2" xfId="0" applyNumberFormat="1" applyFont="1" applyFill="1" applyBorder="1" applyAlignment="1"/>
    <xf numFmtId="14" fontId="4" fillId="0" borderId="2" xfId="0" applyNumberFormat="1" applyFont="1" applyBorder="1" applyAlignment="1">
      <alignment vertical="top"/>
    </xf>
    <xf numFmtId="165" fontId="4" fillId="0" borderId="15" xfId="0" applyNumberFormat="1" applyFont="1" applyFill="1" applyBorder="1" applyAlignment="1" applyProtection="1">
      <alignment vertical="top"/>
      <protection locked="0"/>
    </xf>
    <xf numFmtId="165" fontId="4" fillId="0" borderId="23" xfId="0" applyNumberFormat="1" applyFont="1" applyFill="1" applyBorder="1" applyAlignment="1" applyProtection="1">
      <alignment vertical="top"/>
      <protection locked="0"/>
    </xf>
    <xf numFmtId="0" fontId="4" fillId="0" borderId="2" xfId="0" applyFont="1" applyFill="1" applyBorder="1" applyAlignment="1">
      <alignment vertical="top"/>
    </xf>
    <xf numFmtId="14" fontId="4" fillId="0" borderId="2" xfId="0" applyNumberFormat="1" applyFont="1" applyFill="1" applyBorder="1" applyAlignment="1">
      <alignment vertical="top"/>
    </xf>
    <xf numFmtId="167" fontId="4" fillId="0" borderId="0" xfId="0" applyNumberFormat="1" applyFont="1" applyAlignment="1">
      <alignment vertical="top"/>
    </xf>
    <xf numFmtId="0" fontId="4" fillId="0" borderId="0" xfId="0" applyFont="1" applyFill="1"/>
    <xf numFmtId="14" fontId="4" fillId="0" borderId="2" xfId="4" applyNumberFormat="1" applyFont="1" applyFill="1" applyBorder="1"/>
    <xf numFmtId="14" fontId="4" fillId="0" borderId="2" xfId="0" applyNumberFormat="1" applyFont="1" applyFill="1" applyBorder="1"/>
    <xf numFmtId="165" fontId="4" fillId="0" borderId="0" xfId="0" applyNumberFormat="1" applyFont="1" applyFill="1" applyAlignment="1" applyProtection="1">
      <alignment vertical="top"/>
      <protection locked="0"/>
    </xf>
    <xf numFmtId="43" fontId="15" fillId="3" borderId="30" xfId="5" applyFont="1" applyFill="1" applyBorder="1" applyAlignment="1" applyProtection="1">
      <alignment horizontal="center" vertical="top"/>
      <protection locked="0"/>
    </xf>
    <xf numFmtId="1" fontId="12" fillId="3" borderId="0" xfId="5" quotePrefix="1" applyNumberFormat="1" applyFont="1" applyFill="1" applyBorder="1" applyAlignment="1" applyProtection="1">
      <alignment horizontal="center" vertical="top"/>
    </xf>
    <xf numFmtId="0" fontId="0" fillId="5" borderId="31" xfId="0" applyFill="1" applyBorder="1" applyAlignment="1">
      <alignment horizontal="center" vertical="top"/>
    </xf>
    <xf numFmtId="43" fontId="12" fillId="5" borderId="32" xfId="5" applyFont="1" applyFill="1" applyBorder="1" applyAlignment="1" applyProtection="1">
      <alignment horizontal="center" vertical="top" wrapText="1"/>
      <protection locked="0"/>
    </xf>
    <xf numFmtId="43" fontId="15" fillId="3" borderId="0" xfId="5" applyFont="1" applyFill="1" applyBorder="1" applyAlignment="1" applyProtection="1">
      <alignment horizontal="center" vertical="top"/>
      <protection locked="0"/>
    </xf>
    <xf numFmtId="0" fontId="2" fillId="5" borderId="31" xfId="0" applyFont="1" applyFill="1" applyBorder="1" applyAlignment="1">
      <alignment horizontal="left" vertical="top"/>
    </xf>
    <xf numFmtId="0" fontId="4" fillId="6" borderId="1" xfId="0" applyFont="1" applyFill="1" applyBorder="1" applyAlignment="1" applyProtection="1">
      <alignment horizontal="right" vertical="top"/>
      <protection locked="0"/>
    </xf>
    <xf numFmtId="0" fontId="4" fillId="6" borderId="2" xfId="0" applyFont="1" applyFill="1" applyBorder="1" applyAlignment="1" applyProtection="1">
      <alignment vertical="top" wrapText="1"/>
      <protection locked="0"/>
    </xf>
    <xf numFmtId="0" fontId="4" fillId="6" borderId="12" xfId="0" applyFont="1" applyFill="1" applyBorder="1" applyAlignment="1" applyProtection="1">
      <alignment horizontal="center" vertical="top" wrapText="1"/>
      <protection locked="0"/>
    </xf>
    <xf numFmtId="0" fontId="4" fillId="6" borderId="12" xfId="0" applyFont="1" applyFill="1" applyBorder="1" applyAlignment="1" applyProtection="1">
      <alignment vertical="top" wrapText="1"/>
      <protection locked="0"/>
    </xf>
    <xf numFmtId="14" fontId="4" fillId="6" borderId="12" xfId="0" applyNumberFormat="1" applyFont="1" applyFill="1" applyBorder="1" applyAlignment="1" applyProtection="1">
      <alignment vertical="top" wrapText="1"/>
      <protection locked="0"/>
    </xf>
    <xf numFmtId="165" fontId="4" fillId="6" borderId="12" xfId="0" applyNumberFormat="1" applyFont="1" applyFill="1" applyBorder="1" applyAlignment="1" applyProtection="1">
      <alignment vertical="top"/>
      <protection locked="0"/>
    </xf>
    <xf numFmtId="165" fontId="4" fillId="6" borderId="1" xfId="0" applyNumberFormat="1" applyFont="1" applyFill="1" applyBorder="1" applyAlignment="1" applyProtection="1">
      <alignment vertical="top"/>
      <protection locked="0"/>
    </xf>
    <xf numFmtId="165" fontId="4" fillId="6" borderId="0" xfId="0" applyNumberFormat="1" applyFont="1" applyFill="1" applyBorder="1" applyAlignment="1" applyProtection="1">
      <alignment vertical="top"/>
      <protection locked="0"/>
    </xf>
    <xf numFmtId="165" fontId="4" fillId="6" borderId="2" xfId="0" applyNumberFormat="1" applyFont="1" applyFill="1" applyBorder="1" applyAlignment="1" applyProtection="1">
      <alignment vertical="top"/>
      <protection locked="0"/>
    </xf>
    <xf numFmtId="165" fontId="4" fillId="6" borderId="15" xfId="0" applyNumberFormat="1" applyFont="1" applyFill="1" applyBorder="1" applyAlignment="1" applyProtection="1">
      <alignment vertical="top"/>
      <protection locked="0"/>
    </xf>
    <xf numFmtId="165" fontId="4" fillId="6" borderId="23" xfId="0" applyNumberFormat="1" applyFont="1" applyFill="1" applyBorder="1" applyAlignment="1" applyProtection="1">
      <alignment vertical="top"/>
      <protection locked="0"/>
    </xf>
    <xf numFmtId="0" fontId="4" fillId="6" borderId="0" xfId="0" applyFont="1" applyFill="1" applyAlignment="1">
      <alignment vertical="top"/>
    </xf>
    <xf numFmtId="2" fontId="4" fillId="0" borderId="0" xfId="0" applyNumberFormat="1" applyFont="1" applyAlignment="1">
      <alignment horizontal="left" vertical="top"/>
    </xf>
    <xf numFmtId="165" fontId="4" fillId="0" borderId="12" xfId="0" applyNumberFormat="1" applyFont="1" applyFill="1" applyBorder="1" applyAlignment="1" applyProtection="1">
      <alignment vertical="top" wrapText="1"/>
      <protection locked="0"/>
    </xf>
    <xf numFmtId="165" fontId="4" fillId="0" borderId="1" xfId="0" applyNumberFormat="1" applyFont="1" applyFill="1" applyBorder="1" applyAlignment="1" applyProtection="1">
      <alignment vertical="top" wrapText="1"/>
      <protection locked="0"/>
    </xf>
    <xf numFmtId="165" fontId="4" fillId="0" borderId="0" xfId="0" applyNumberFormat="1" applyFont="1" applyFill="1" applyBorder="1" applyAlignment="1" applyProtection="1">
      <alignment vertical="top" wrapText="1"/>
      <protection locked="0"/>
    </xf>
    <xf numFmtId="165" fontId="4" fillId="0" borderId="2" xfId="0" applyNumberFormat="1" applyFont="1" applyFill="1" applyBorder="1" applyAlignment="1" applyProtection="1">
      <alignment vertical="top" wrapText="1"/>
      <protection locked="0"/>
    </xf>
    <xf numFmtId="0" fontId="4" fillId="6" borderId="0" xfId="0" applyFont="1" applyFill="1" applyAlignment="1"/>
    <xf numFmtId="0" fontId="4" fillId="6" borderId="12" xfId="4" applyFont="1" applyFill="1" applyBorder="1" applyAlignment="1" applyProtection="1">
      <alignment horizontal="center" vertical="top" wrapText="1"/>
      <protection locked="0"/>
    </xf>
    <xf numFmtId="0" fontId="4" fillId="6" borderId="2" xfId="0" applyFont="1" applyFill="1" applyBorder="1" applyAlignment="1"/>
    <xf numFmtId="14" fontId="4" fillId="6" borderId="2" xfId="0" applyNumberFormat="1" applyFont="1" applyFill="1" applyBorder="1" applyAlignment="1"/>
    <xf numFmtId="2" fontId="4" fillId="0" borderId="0" xfId="0" applyNumberFormat="1" applyFont="1" applyFill="1" applyAlignment="1">
      <alignment horizontal="left" vertical="top"/>
    </xf>
    <xf numFmtId="0" fontId="4" fillId="0" borderId="15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14" fontId="4" fillId="0" borderId="12" xfId="4" applyNumberFormat="1" applyFont="1" applyFill="1" applyBorder="1" applyAlignment="1">
      <alignment vertical="top" wrapText="1"/>
    </xf>
    <xf numFmtId="14" fontId="4" fillId="0" borderId="12" xfId="0" applyNumberFormat="1" applyFont="1" applyFill="1" applyBorder="1" applyAlignment="1">
      <alignment vertical="top" wrapText="1"/>
    </xf>
    <xf numFmtId="165" fontId="4" fillId="0" borderId="12" xfId="0" applyNumberFormat="1" applyFont="1" applyFill="1" applyBorder="1" applyAlignment="1">
      <alignment vertical="top"/>
    </xf>
    <xf numFmtId="165" fontId="4" fillId="0" borderId="1" xfId="0" applyNumberFormat="1" applyFont="1" applyFill="1" applyBorder="1" applyAlignment="1">
      <alignment vertical="top"/>
    </xf>
    <xf numFmtId="165" fontId="4" fillId="0" borderId="0" xfId="0" applyNumberFormat="1" applyFont="1" applyFill="1" applyBorder="1" applyAlignment="1">
      <alignment vertical="top"/>
    </xf>
    <xf numFmtId="165" fontId="4" fillId="0" borderId="15" xfId="0" applyNumberFormat="1" applyFont="1" applyFill="1" applyBorder="1" applyAlignment="1">
      <alignment vertical="top"/>
    </xf>
    <xf numFmtId="165" fontId="4" fillId="0" borderId="2" xfId="0" applyNumberFormat="1" applyFont="1" applyFill="1" applyBorder="1" applyAlignment="1">
      <alignment vertical="top"/>
    </xf>
    <xf numFmtId="0" fontId="16" fillId="0" borderId="0" xfId="0" applyFont="1" applyFill="1" applyAlignment="1">
      <alignment vertical="top"/>
    </xf>
    <xf numFmtId="0" fontId="16" fillId="0" borderId="15" xfId="0" applyFont="1" applyFill="1" applyBorder="1" applyAlignment="1">
      <alignment horizontal="right" vertical="top"/>
    </xf>
    <xf numFmtId="0" fontId="16" fillId="0" borderId="2" xfId="0" applyFont="1" applyFill="1" applyBorder="1" applyAlignment="1">
      <alignment vertical="top" wrapText="1"/>
    </xf>
    <xf numFmtId="0" fontId="16" fillId="0" borderId="2" xfId="0" applyFont="1" applyFill="1" applyBorder="1" applyAlignment="1">
      <alignment horizontal="center" vertical="top" wrapText="1"/>
    </xf>
    <xf numFmtId="14" fontId="16" fillId="0" borderId="12" xfId="4" applyNumberFormat="1" applyFont="1" applyFill="1" applyBorder="1" applyAlignment="1">
      <alignment vertical="top" wrapText="1"/>
    </xf>
    <xf numFmtId="14" fontId="16" fillId="0" borderId="12" xfId="0" applyNumberFormat="1" applyFont="1" applyFill="1" applyBorder="1" applyAlignment="1">
      <alignment vertical="top" wrapText="1"/>
    </xf>
    <xf numFmtId="165" fontId="16" fillId="0" borderId="12" xfId="0" applyNumberFormat="1" applyFont="1" applyFill="1" applyBorder="1" applyAlignment="1">
      <alignment vertical="top"/>
    </xf>
    <xf numFmtId="165" fontId="16" fillId="0" borderId="1" xfId="0" applyNumberFormat="1" applyFont="1" applyFill="1" applyBorder="1" applyAlignment="1">
      <alignment vertical="top"/>
    </xf>
    <xf numFmtId="165" fontId="16" fillId="0" borderId="0" xfId="0" applyNumberFormat="1" applyFont="1" applyFill="1" applyBorder="1" applyAlignment="1">
      <alignment vertical="top"/>
    </xf>
    <xf numFmtId="165" fontId="16" fillId="0" borderId="15" xfId="0" applyNumberFormat="1" applyFont="1" applyFill="1" applyBorder="1" applyAlignment="1">
      <alignment vertical="top"/>
    </xf>
    <xf numFmtId="165" fontId="16" fillId="0" borderId="2" xfId="0" applyNumberFormat="1" applyFont="1" applyFill="1" applyBorder="1" applyAlignment="1">
      <alignment vertical="top"/>
    </xf>
    <xf numFmtId="165" fontId="16" fillId="0" borderId="12" xfId="0" applyNumberFormat="1" applyFont="1" applyFill="1" applyBorder="1" applyAlignment="1" applyProtection="1">
      <alignment vertical="top"/>
      <protection locked="0"/>
    </xf>
    <xf numFmtId="165" fontId="16" fillId="0" borderId="15" xfId="0" applyNumberFormat="1" applyFont="1" applyFill="1" applyBorder="1" applyAlignment="1" applyProtection="1">
      <alignment vertical="top"/>
      <protection locked="0"/>
    </xf>
    <xf numFmtId="165" fontId="16" fillId="0" borderId="2" xfId="0" applyNumberFormat="1" applyFont="1" applyFill="1" applyBorder="1" applyAlignment="1" applyProtection="1">
      <alignment vertical="top"/>
      <protection locked="0"/>
    </xf>
    <xf numFmtId="165" fontId="16" fillId="0" borderId="23" xfId="0" applyNumberFormat="1" applyFont="1" applyFill="1" applyBorder="1" applyAlignment="1" applyProtection="1">
      <alignment vertical="top"/>
      <protection locked="0"/>
    </xf>
    <xf numFmtId="0" fontId="4" fillId="0" borderId="12" xfId="0" applyFont="1" applyFill="1" applyBorder="1" applyAlignment="1">
      <alignment vertical="top" wrapText="1"/>
    </xf>
    <xf numFmtId="0" fontId="4" fillId="0" borderId="2" xfId="4" applyFont="1" applyFill="1" applyBorder="1" applyAlignment="1"/>
    <xf numFmtId="0" fontId="4" fillId="6" borderId="0" xfId="0" applyFont="1" applyFill="1"/>
    <xf numFmtId="0" fontId="9" fillId="3" borderId="0" xfId="0" applyFont="1" applyFill="1" applyAlignment="1" applyProtection="1">
      <alignment vertical="top" wrapText="1"/>
      <protection locked="0"/>
    </xf>
    <xf numFmtId="165" fontId="4" fillId="0" borderId="12" xfId="0" applyNumberFormat="1" applyFont="1" applyFill="1" applyBorder="1" applyAlignment="1" applyProtection="1">
      <alignment horizontal="left" vertical="top"/>
      <protection locked="0"/>
    </xf>
    <xf numFmtId="0" fontId="16" fillId="0" borderId="0" xfId="0" applyFont="1"/>
    <xf numFmtId="0" fontId="4" fillId="7" borderId="1" xfId="0" applyFont="1" applyFill="1" applyBorder="1" applyAlignment="1" applyProtection="1">
      <alignment horizontal="right" vertical="top"/>
      <protection locked="0"/>
    </xf>
    <xf numFmtId="0" fontId="4" fillId="7" borderId="0" xfId="0" applyFont="1" applyFill="1" applyAlignment="1"/>
    <xf numFmtId="0" fontId="4" fillId="7" borderId="12" xfId="0" applyFont="1" applyFill="1" applyBorder="1" applyAlignment="1" applyProtection="1">
      <alignment horizontal="center" vertical="top" wrapText="1"/>
      <protection locked="0"/>
    </xf>
    <xf numFmtId="0" fontId="4" fillId="7" borderId="2" xfId="0" applyFont="1" applyFill="1" applyBorder="1" applyAlignment="1"/>
    <xf numFmtId="14" fontId="4" fillId="7" borderId="2" xfId="0" applyNumberFormat="1" applyFont="1" applyFill="1" applyBorder="1" applyAlignment="1"/>
    <xf numFmtId="165" fontId="4" fillId="7" borderId="12" xfId="0" applyNumberFormat="1" applyFont="1" applyFill="1" applyBorder="1" applyAlignment="1" applyProtection="1">
      <alignment horizontal="left" vertical="top"/>
      <protection locked="0"/>
    </xf>
    <xf numFmtId="165" fontId="4" fillId="7" borderId="1" xfId="0" applyNumberFormat="1" applyFont="1" applyFill="1" applyBorder="1" applyAlignment="1" applyProtection="1">
      <alignment vertical="top"/>
      <protection locked="0"/>
    </xf>
    <xf numFmtId="165" fontId="4" fillId="7" borderId="0" xfId="0" applyNumberFormat="1" applyFont="1" applyFill="1" applyBorder="1" applyAlignment="1" applyProtection="1">
      <alignment vertical="top"/>
      <protection locked="0"/>
    </xf>
    <xf numFmtId="165" fontId="4" fillId="7" borderId="2" xfId="0" applyNumberFormat="1" applyFont="1" applyFill="1" applyBorder="1" applyAlignment="1" applyProtection="1">
      <alignment vertical="top"/>
      <protection locked="0"/>
    </xf>
    <xf numFmtId="165" fontId="4" fillId="7" borderId="12" xfId="0" applyNumberFormat="1" applyFont="1" applyFill="1" applyBorder="1" applyAlignment="1" applyProtection="1">
      <alignment vertical="top"/>
      <protection locked="0"/>
    </xf>
    <xf numFmtId="165" fontId="4" fillId="7" borderId="15" xfId="0" applyNumberFormat="1" applyFont="1" applyFill="1" applyBorder="1" applyAlignment="1" applyProtection="1">
      <alignment vertical="top"/>
      <protection locked="0"/>
    </xf>
    <xf numFmtId="165" fontId="4" fillId="7" borderId="23" xfId="0" applyNumberFormat="1" applyFont="1" applyFill="1" applyBorder="1" applyAlignment="1" applyProtection="1">
      <alignment vertical="top"/>
      <protection locked="0"/>
    </xf>
    <xf numFmtId="0" fontId="4" fillId="7" borderId="0" xfId="0" applyFont="1" applyFill="1" applyAlignment="1">
      <alignment vertical="top"/>
    </xf>
    <xf numFmtId="0" fontId="4" fillId="8" borderId="0" xfId="0" applyFont="1" applyFill="1" applyAlignment="1">
      <alignment wrapText="1"/>
    </xf>
    <xf numFmtId="2" fontId="3" fillId="4" borderId="8" xfId="0" applyNumberFormat="1" applyFont="1" applyFill="1" applyBorder="1" applyAlignment="1">
      <alignment horizontal="center" vertical="top"/>
    </xf>
    <xf numFmtId="2" fontId="3" fillId="4" borderId="9" xfId="0" applyNumberFormat="1" applyFont="1" applyFill="1" applyBorder="1" applyAlignment="1">
      <alignment horizontal="center" vertical="top"/>
    </xf>
  </cellXfs>
  <cellStyles count="6">
    <cellStyle name="Komma" xfId="5" builtinId="3"/>
    <cellStyle name="Komma 2" xfId="1" xr:uid="{00000000-0005-0000-0000-000000000000}"/>
    <cellStyle name="Komma 3" xfId="2" xr:uid="{00000000-0005-0000-0000-000001000000}"/>
    <cellStyle name="Komma 4" xfId="3" xr:uid="{00000000-0005-0000-0000-000002000000}"/>
    <cellStyle name="Standaard" xfId="0" builtinId="0"/>
    <cellStyle name="Standaard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3"/>
  <dimension ref="A1:C11"/>
  <sheetViews>
    <sheetView workbookViewId="0">
      <selection activeCell="A3" sqref="A3"/>
    </sheetView>
  </sheetViews>
  <sheetFormatPr defaultColWidth="15.28515625" defaultRowHeight="12.75" x14ac:dyDescent="0.2"/>
  <cols>
    <col min="1" max="1" width="5.7109375" style="28" customWidth="1"/>
    <col min="2" max="2" width="30.85546875" style="24" customWidth="1"/>
    <col min="3" max="3" width="23" style="24" customWidth="1"/>
    <col min="4" max="16384" width="15.28515625" style="24"/>
  </cols>
  <sheetData>
    <row r="1" spans="1:3" s="25" customFormat="1" ht="18.75" x14ac:dyDescent="0.2">
      <c r="A1" s="38" t="str">
        <f>Specificatie!A1</f>
        <v>Specificatie behorende bij de brandverzekering van de gemeente Altena</v>
      </c>
      <c r="B1" s="39"/>
    </row>
    <row r="2" spans="1:3" s="25" customFormat="1" ht="18.75" x14ac:dyDescent="0.2">
      <c r="A2" s="38">
        <f>Specificatie!A2</f>
        <v>0</v>
      </c>
      <c r="B2" s="39"/>
    </row>
    <row r="3" spans="1:3" s="25" customFormat="1" ht="15" x14ac:dyDescent="0.2">
      <c r="A3" s="40" t="str">
        <f>Specificatie!A3</f>
        <v>Per 1 januari 2021</v>
      </c>
      <c r="B3" s="39"/>
    </row>
    <row r="4" spans="1:3" s="26" customFormat="1" x14ac:dyDescent="0.2"/>
    <row r="5" spans="1:3" s="26" customFormat="1" x14ac:dyDescent="0.2"/>
    <row r="6" spans="1:3" s="23" customFormat="1" x14ac:dyDescent="0.2">
      <c r="A6" s="27" t="s">
        <v>0</v>
      </c>
      <c r="B6" s="23" t="s">
        <v>2</v>
      </c>
      <c r="C6" s="27" t="s">
        <v>153</v>
      </c>
    </row>
    <row r="7" spans="1:3" s="23" customFormat="1" x14ac:dyDescent="0.2">
      <c r="A7" s="27"/>
    </row>
    <row r="8" spans="1:3" x14ac:dyDescent="0.2">
      <c r="A8" s="28">
        <v>1</v>
      </c>
      <c r="B8" s="24" t="s">
        <v>7</v>
      </c>
      <c r="C8" s="22">
        <f>Specificatie!Q89</f>
        <v>120635000</v>
      </c>
    </row>
    <row r="9" spans="1:3" x14ac:dyDescent="0.2">
      <c r="A9" s="28">
        <v>2</v>
      </c>
      <c r="B9" s="24" t="s">
        <v>38</v>
      </c>
      <c r="C9" s="22">
        <f>Specificatie!Q126</f>
        <v>97035000</v>
      </c>
    </row>
    <row r="10" spans="1:3" ht="13.5" thickBot="1" x14ac:dyDescent="0.25">
      <c r="B10" s="24" t="s">
        <v>39</v>
      </c>
      <c r="C10" s="29">
        <f>SUM(C8:C9)</f>
        <v>217670000</v>
      </c>
    </row>
    <row r="11" spans="1:3" ht="13.5" thickTop="1" x14ac:dyDescent="0.2"/>
  </sheetData>
  <phoneticPr fontId="0" type="noConversion"/>
  <printOptions gridLines="1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/>
  <dimension ref="A1:IR129"/>
  <sheetViews>
    <sheetView tabSelected="1" workbookViewId="0">
      <pane ySplit="5" topLeftCell="A69" activePane="bottomLeft" state="frozen"/>
      <selection pane="bottomLeft" activeCell="R70" activeCellId="1" sqref="R72 R70"/>
    </sheetView>
  </sheetViews>
  <sheetFormatPr defaultColWidth="15.28515625" defaultRowHeight="12" x14ac:dyDescent="0.2"/>
  <cols>
    <col min="1" max="1" width="5.140625" style="20" customWidth="1"/>
    <col min="2" max="2" width="32.42578125" style="21" bestFit="1" customWidth="1"/>
    <col min="3" max="3" width="16.7109375" style="84" customWidth="1"/>
    <col min="4" max="4" width="12.7109375" style="84" bestFit="1" customWidth="1"/>
    <col min="5" max="5" width="44.140625" style="21" customWidth="1"/>
    <col min="6" max="7" width="18.140625" style="21" customWidth="1"/>
    <col min="8" max="8" width="37" style="22" customWidth="1"/>
    <col min="9" max="9" width="17.85546875" style="22" customWidth="1"/>
    <col min="10" max="10" width="17.140625" style="22" customWidth="1"/>
    <col min="11" max="11" width="18.85546875" style="22" customWidth="1"/>
    <col min="12" max="12" width="16.5703125" style="22" customWidth="1"/>
    <col min="13" max="13" width="15.28515625" style="22" customWidth="1"/>
    <col min="14" max="14" width="16.140625" style="22" customWidth="1"/>
    <col min="15" max="15" width="16.5703125" style="13" customWidth="1"/>
    <col min="16" max="16" width="15.28515625" style="13" customWidth="1"/>
    <col min="17" max="17" width="16.5703125" style="13" customWidth="1"/>
    <col min="18" max="28" width="15.28515625" style="13" customWidth="1"/>
    <col min="29" max="29" width="0.140625" style="13" customWidth="1"/>
    <col min="30" max="30" width="41.7109375" style="13" hidden="1" customWidth="1"/>
    <col min="31" max="31" width="15.28515625" style="13"/>
    <col min="32" max="32" width="17.28515625" style="13" bestFit="1" customWidth="1"/>
    <col min="33" max="16384" width="15.28515625" style="13"/>
  </cols>
  <sheetData>
    <row r="1" spans="1:252" s="1" customFormat="1" ht="19.5" thickTop="1" x14ac:dyDescent="0.25">
      <c r="A1" s="106" t="s">
        <v>240</v>
      </c>
      <c r="B1" s="103"/>
      <c r="C1" s="104"/>
      <c r="D1" s="104"/>
      <c r="E1" s="104"/>
      <c r="F1" s="41"/>
      <c r="G1" s="41"/>
      <c r="H1" s="42"/>
      <c r="I1" s="42"/>
      <c r="J1" s="42"/>
      <c r="K1" s="42"/>
      <c r="L1" s="42"/>
      <c r="M1" s="45"/>
      <c r="N1" s="45"/>
      <c r="O1" s="42"/>
      <c r="P1" s="42"/>
      <c r="Q1" s="42"/>
      <c r="R1" s="139"/>
      <c r="S1" s="139"/>
      <c r="T1" s="139"/>
      <c r="U1" s="139"/>
      <c r="V1" s="139"/>
      <c r="W1" s="139"/>
      <c r="X1" s="139"/>
      <c r="Y1" s="139"/>
      <c r="Z1" s="139"/>
      <c r="AA1" s="139"/>
    </row>
    <row r="2" spans="1:252" s="1" customFormat="1" ht="18.75" x14ac:dyDescent="0.25">
      <c r="A2" s="106"/>
      <c r="B2" s="103"/>
      <c r="C2" s="104"/>
      <c r="D2" s="104"/>
      <c r="E2" s="104"/>
      <c r="F2" s="41"/>
      <c r="G2" s="41"/>
      <c r="H2" s="42"/>
      <c r="I2" s="42"/>
      <c r="J2" s="42"/>
      <c r="K2" s="42"/>
      <c r="L2" s="42"/>
      <c r="M2" s="46"/>
      <c r="N2" s="46"/>
      <c r="O2" s="42"/>
      <c r="P2" s="42"/>
      <c r="Q2" s="42"/>
      <c r="R2" s="143"/>
      <c r="S2" s="143"/>
      <c r="T2" s="143"/>
      <c r="U2" s="143"/>
      <c r="V2" s="143"/>
      <c r="W2" s="143"/>
      <c r="X2" s="143"/>
      <c r="Y2" s="143"/>
      <c r="Z2" s="143"/>
      <c r="AA2" s="143"/>
    </row>
    <row r="3" spans="1:252" s="2" customFormat="1" ht="19.5" thickBot="1" x14ac:dyDescent="0.25">
      <c r="A3" s="105" t="s">
        <v>361</v>
      </c>
      <c r="B3" s="103"/>
      <c r="C3" s="104"/>
      <c r="D3" s="104"/>
      <c r="E3" s="104"/>
      <c r="F3" s="41"/>
      <c r="G3" s="41"/>
      <c r="H3" s="195"/>
      <c r="I3" s="195"/>
      <c r="J3" s="195"/>
      <c r="K3" s="195"/>
      <c r="L3" s="195"/>
      <c r="M3" s="46"/>
      <c r="N3" s="46"/>
      <c r="O3" s="195"/>
      <c r="P3" s="195"/>
      <c r="Q3" s="195"/>
      <c r="R3" s="140"/>
      <c r="S3" s="140"/>
      <c r="T3" s="140"/>
      <c r="U3" s="140"/>
      <c r="V3" s="140"/>
      <c r="W3" s="140"/>
      <c r="X3" s="140"/>
      <c r="Y3" s="140"/>
      <c r="Z3" s="140"/>
      <c r="AA3" s="140"/>
    </row>
    <row r="4" spans="1:252" s="3" customFormat="1" ht="15.75" thickBot="1" x14ac:dyDescent="0.25">
      <c r="A4" s="43"/>
      <c r="B4" s="44"/>
      <c r="C4" s="75"/>
      <c r="D4" s="75"/>
      <c r="E4" s="44"/>
      <c r="F4" s="44"/>
      <c r="G4" s="44"/>
      <c r="H4" s="44"/>
      <c r="I4" s="212" t="s">
        <v>246</v>
      </c>
      <c r="J4" s="213"/>
      <c r="K4" s="213"/>
      <c r="L4" s="212" t="s">
        <v>247</v>
      </c>
      <c r="M4" s="213"/>
      <c r="N4" s="213"/>
      <c r="O4" s="212" t="s">
        <v>277</v>
      </c>
      <c r="P4" s="213"/>
      <c r="Q4" s="213"/>
      <c r="R4" s="144" t="s">
        <v>350</v>
      </c>
      <c r="S4" s="141"/>
      <c r="T4" s="141"/>
      <c r="U4" s="141"/>
      <c r="V4" s="141"/>
      <c r="W4" s="141"/>
      <c r="X4" s="141"/>
      <c r="Y4" s="141"/>
      <c r="Z4" s="141"/>
      <c r="AA4" s="141"/>
    </row>
    <row r="5" spans="1:252" s="4" customFormat="1" ht="106.15" customHeight="1" thickBot="1" x14ac:dyDescent="0.25">
      <c r="A5" s="30" t="s">
        <v>0</v>
      </c>
      <c r="B5" s="31" t="s">
        <v>1</v>
      </c>
      <c r="C5" s="76" t="s">
        <v>58</v>
      </c>
      <c r="D5" s="76" t="s">
        <v>59</v>
      </c>
      <c r="E5" s="47" t="s">
        <v>364</v>
      </c>
      <c r="F5" s="47" t="s">
        <v>154</v>
      </c>
      <c r="G5" s="47" t="s">
        <v>402</v>
      </c>
      <c r="H5" s="92" t="s">
        <v>5</v>
      </c>
      <c r="I5" s="32" t="s">
        <v>3</v>
      </c>
      <c r="J5" s="97" t="s">
        <v>4</v>
      </c>
      <c r="K5" s="31" t="s">
        <v>6</v>
      </c>
      <c r="L5" s="32" t="s">
        <v>3</v>
      </c>
      <c r="M5" s="31" t="s">
        <v>4</v>
      </c>
      <c r="N5" s="31" t="s">
        <v>6</v>
      </c>
      <c r="O5" s="108" t="s">
        <v>3</v>
      </c>
      <c r="P5" s="109" t="s">
        <v>4</v>
      </c>
      <c r="Q5" s="109" t="s">
        <v>6</v>
      </c>
      <c r="R5" s="142" t="s">
        <v>353</v>
      </c>
      <c r="S5" s="142" t="s">
        <v>354</v>
      </c>
      <c r="T5" s="142" t="s">
        <v>351</v>
      </c>
      <c r="U5" s="142" t="s">
        <v>352</v>
      </c>
      <c r="V5" s="142" t="s">
        <v>355</v>
      </c>
      <c r="W5" s="142" t="s">
        <v>356</v>
      </c>
      <c r="X5" s="142" t="s">
        <v>357</v>
      </c>
      <c r="Y5" s="142" t="s">
        <v>358</v>
      </c>
      <c r="Z5" s="142" t="s">
        <v>359</v>
      </c>
      <c r="AA5" s="142" t="s">
        <v>360</v>
      </c>
      <c r="AB5" s="4" t="s">
        <v>398</v>
      </c>
      <c r="AC5" s="4" t="s">
        <v>381</v>
      </c>
      <c r="AD5" s="4" t="s">
        <v>383</v>
      </c>
      <c r="AE5" s="4" t="s">
        <v>446</v>
      </c>
      <c r="AF5" s="4" t="s">
        <v>283</v>
      </c>
      <c r="AG5" s="4" t="s">
        <v>448</v>
      </c>
    </row>
    <row r="6" spans="1:252" s="4" customFormat="1" ht="12.75" thickTop="1" x14ac:dyDescent="0.2">
      <c r="A6" s="53"/>
      <c r="B6" s="54"/>
      <c r="C6" s="77"/>
      <c r="D6" s="77"/>
      <c r="E6" s="55"/>
      <c r="F6" s="55"/>
      <c r="G6" s="55"/>
      <c r="H6" s="55"/>
      <c r="I6" s="56"/>
      <c r="J6" s="93"/>
      <c r="K6" s="54"/>
      <c r="L6" s="56"/>
      <c r="M6" s="54"/>
      <c r="N6" s="55"/>
      <c r="O6" s="111"/>
      <c r="P6" s="112"/>
      <c r="Q6" s="113"/>
    </row>
    <row r="7" spans="1:252" s="4" customFormat="1" ht="12.75" x14ac:dyDescent="0.2">
      <c r="A7" s="57"/>
      <c r="B7" s="58"/>
      <c r="C7" s="78"/>
      <c r="D7" s="78"/>
      <c r="E7" s="59"/>
      <c r="F7" s="59"/>
      <c r="G7" s="59"/>
      <c r="H7" s="59"/>
      <c r="I7" s="74"/>
      <c r="J7" s="60"/>
      <c r="K7" s="59"/>
      <c r="L7" s="74"/>
      <c r="M7" s="58"/>
      <c r="N7" s="59"/>
      <c r="O7" s="114"/>
      <c r="P7" s="58"/>
      <c r="Q7" s="115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</row>
    <row r="8" spans="1:252" s="3" customFormat="1" ht="12.75" x14ac:dyDescent="0.2">
      <c r="A8" s="5" t="s">
        <v>7</v>
      </c>
      <c r="B8" s="6"/>
      <c r="C8" s="79"/>
      <c r="D8" s="79"/>
      <c r="E8" s="48"/>
      <c r="F8" s="48"/>
      <c r="G8" s="48"/>
      <c r="H8" s="48"/>
      <c r="I8" s="5"/>
      <c r="J8" s="94"/>
      <c r="K8" s="6"/>
      <c r="L8" s="5"/>
      <c r="M8" s="6"/>
      <c r="N8" s="48"/>
      <c r="O8" s="116"/>
      <c r="P8" s="6"/>
      <c r="Q8" s="117"/>
      <c r="R8" s="60"/>
      <c r="S8" s="60"/>
      <c r="T8" s="60"/>
      <c r="U8" s="60"/>
      <c r="V8" s="60"/>
    </row>
    <row r="9" spans="1:252" s="3" customFormat="1" x14ac:dyDescent="0.2">
      <c r="A9" s="5"/>
      <c r="B9" s="6"/>
      <c r="C9" s="79"/>
      <c r="D9" s="79"/>
      <c r="E9" s="48"/>
      <c r="F9" s="48"/>
      <c r="G9" s="48"/>
      <c r="H9" s="48"/>
      <c r="I9" s="5"/>
      <c r="J9" s="94"/>
      <c r="K9" s="6"/>
      <c r="L9" s="5"/>
      <c r="M9" s="6"/>
      <c r="N9" s="48"/>
      <c r="O9" s="116"/>
      <c r="P9" s="6"/>
      <c r="Q9" s="117"/>
    </row>
    <row r="10" spans="1:252" x14ac:dyDescent="0.2">
      <c r="A10" s="7"/>
      <c r="B10" s="8" t="s">
        <v>8</v>
      </c>
      <c r="C10" s="80" t="s">
        <v>155</v>
      </c>
      <c r="D10" s="80" t="s">
        <v>182</v>
      </c>
      <c r="E10" s="49" t="s">
        <v>9</v>
      </c>
      <c r="F10" s="86">
        <v>44006</v>
      </c>
      <c r="G10" s="49" t="s">
        <v>278</v>
      </c>
      <c r="H10" s="71"/>
      <c r="I10" s="9">
        <f>ROUNDUP(L10*132/123.7,-3)</f>
        <v>448000</v>
      </c>
      <c r="J10" s="96"/>
      <c r="K10" s="10">
        <f>SUM(I10:J10)</f>
        <v>448000</v>
      </c>
      <c r="L10" s="9">
        <v>419000</v>
      </c>
      <c r="M10" s="10">
        <v>55000</v>
      </c>
      <c r="N10" s="71">
        <f t="shared" ref="N10:N29" si="0">SUM(L10:M10)</f>
        <v>474000</v>
      </c>
      <c r="O10" s="118">
        <v>710000</v>
      </c>
      <c r="P10" s="10">
        <f>ROUNDUP(J10*101.6/100,-3)</f>
        <v>0</v>
      </c>
      <c r="Q10" s="119">
        <f t="shared" ref="Q10:Q69" si="1">SUM(O10:P10)</f>
        <v>710000</v>
      </c>
      <c r="R10" s="157" t="s">
        <v>392</v>
      </c>
      <c r="S10" s="157" t="s">
        <v>363</v>
      </c>
      <c r="T10" s="157" t="s">
        <v>363</v>
      </c>
      <c r="U10" s="157" t="s">
        <v>363</v>
      </c>
      <c r="V10" s="157" t="s">
        <v>278</v>
      </c>
      <c r="W10" s="13" t="s">
        <v>364</v>
      </c>
      <c r="X10" s="13" t="s">
        <v>366</v>
      </c>
      <c r="Y10" s="13" t="s">
        <v>365</v>
      </c>
      <c r="Z10" s="13" t="s">
        <v>370</v>
      </c>
      <c r="AA10" s="13" t="s">
        <v>367</v>
      </c>
      <c r="AB10" s="13" t="s">
        <v>364</v>
      </c>
      <c r="AC10" s="13" t="s">
        <v>364</v>
      </c>
      <c r="AD10" s="13" t="s">
        <v>384</v>
      </c>
      <c r="AE10" s="13" t="s">
        <v>363</v>
      </c>
      <c r="AF10" s="13" t="s">
        <v>363</v>
      </c>
    </row>
    <row r="11" spans="1:252" x14ac:dyDescent="0.2">
      <c r="A11" s="7"/>
      <c r="B11" s="8" t="s">
        <v>25</v>
      </c>
      <c r="C11" s="80" t="s">
        <v>156</v>
      </c>
      <c r="D11" s="80" t="s">
        <v>178</v>
      </c>
      <c r="E11" s="49" t="s">
        <v>316</v>
      </c>
      <c r="F11" s="86">
        <v>44006</v>
      </c>
      <c r="G11" s="49" t="s">
        <v>278</v>
      </c>
      <c r="H11" s="71"/>
      <c r="I11" s="9">
        <f>ROUNDUP(L11*132/123.7,-3)+225000</f>
        <v>341000</v>
      </c>
      <c r="J11" s="96"/>
      <c r="K11" s="10">
        <f t="shared" ref="K11:K65" si="2">SUM(I11:J11)</f>
        <v>341000</v>
      </c>
      <c r="L11" s="9">
        <v>108000</v>
      </c>
      <c r="M11" s="10">
        <v>33000</v>
      </c>
      <c r="N11" s="71">
        <f t="shared" si="0"/>
        <v>141000</v>
      </c>
      <c r="O11" s="118">
        <v>494000</v>
      </c>
      <c r="P11" s="10">
        <f t="shared" ref="P11:P70" si="3">ROUNDUP(J11*101.6/100,-3)</f>
        <v>0</v>
      </c>
      <c r="Q11" s="119">
        <f t="shared" si="1"/>
        <v>494000</v>
      </c>
      <c r="R11" s="157" t="s">
        <v>362</v>
      </c>
      <c r="S11" s="157" t="s">
        <v>363</v>
      </c>
      <c r="T11" s="157" t="s">
        <v>363</v>
      </c>
      <c r="U11" s="157" t="s">
        <v>363</v>
      </c>
      <c r="V11" s="157" t="s">
        <v>278</v>
      </c>
      <c r="W11" s="13" t="s">
        <v>364</v>
      </c>
      <c r="X11" s="13" t="s">
        <v>366</v>
      </c>
      <c r="Y11" s="13" t="s">
        <v>365</v>
      </c>
      <c r="Z11" s="13" t="s">
        <v>371</v>
      </c>
      <c r="AA11" s="13" t="s">
        <v>367</v>
      </c>
      <c r="AB11" s="13" t="s">
        <v>364</v>
      </c>
      <c r="AC11" s="13" t="s">
        <v>364</v>
      </c>
      <c r="AD11" s="13" t="s">
        <v>385</v>
      </c>
      <c r="AE11" s="13" t="s">
        <v>363</v>
      </c>
      <c r="AF11" s="13" t="s">
        <v>363</v>
      </c>
    </row>
    <row r="12" spans="1:252" x14ac:dyDescent="0.2">
      <c r="A12" s="7"/>
      <c r="B12" s="34" t="s">
        <v>337</v>
      </c>
      <c r="C12" s="80" t="s">
        <v>157</v>
      </c>
      <c r="D12" s="80" t="s">
        <v>179</v>
      </c>
      <c r="E12" s="49" t="s">
        <v>317</v>
      </c>
      <c r="F12" s="49" t="s">
        <v>278</v>
      </c>
      <c r="G12" s="49" t="s">
        <v>278</v>
      </c>
      <c r="H12" s="71"/>
      <c r="I12" s="9">
        <f>ROUNDUP(L12*132/123.7,-3)+630000</f>
        <v>947000</v>
      </c>
      <c r="J12" s="96"/>
      <c r="K12" s="10">
        <f t="shared" si="2"/>
        <v>947000</v>
      </c>
      <c r="L12" s="9">
        <v>297000</v>
      </c>
      <c r="M12" s="10">
        <v>33000</v>
      </c>
      <c r="N12" s="71">
        <f t="shared" si="0"/>
        <v>330000</v>
      </c>
      <c r="O12" s="118">
        <v>1024000</v>
      </c>
      <c r="P12" s="10">
        <f t="shared" si="3"/>
        <v>0</v>
      </c>
      <c r="Q12" s="119">
        <f t="shared" si="1"/>
        <v>1024000</v>
      </c>
      <c r="R12" s="157" t="s">
        <v>362</v>
      </c>
      <c r="S12" s="157" t="s">
        <v>363</v>
      </c>
      <c r="T12" s="157" t="s">
        <v>363</v>
      </c>
      <c r="U12" s="157" t="s">
        <v>363</v>
      </c>
      <c r="V12" s="157" t="s">
        <v>278</v>
      </c>
      <c r="W12" s="13" t="s">
        <v>363</v>
      </c>
      <c r="X12" s="13" t="s">
        <v>278</v>
      </c>
      <c r="Y12" s="13" t="s">
        <v>278</v>
      </c>
      <c r="Z12" s="13" t="s">
        <v>278</v>
      </c>
      <c r="AA12" s="13" t="s">
        <v>278</v>
      </c>
      <c r="AB12" s="13" t="s">
        <v>364</v>
      </c>
      <c r="AC12" s="13" t="s">
        <v>363</v>
      </c>
      <c r="AD12" s="13" t="s">
        <v>384</v>
      </c>
      <c r="AE12" s="13" t="s">
        <v>363</v>
      </c>
      <c r="AF12" s="13" t="s">
        <v>363</v>
      </c>
    </row>
    <row r="13" spans="1:252" ht="24" x14ac:dyDescent="0.2">
      <c r="A13" s="7"/>
      <c r="B13" s="34" t="s">
        <v>10</v>
      </c>
      <c r="C13" s="80" t="s">
        <v>158</v>
      </c>
      <c r="D13" s="80" t="s">
        <v>180</v>
      </c>
      <c r="E13" s="49" t="s">
        <v>315</v>
      </c>
      <c r="F13" s="49" t="s">
        <v>278</v>
      </c>
      <c r="G13" s="49" t="s">
        <v>278</v>
      </c>
      <c r="H13" s="71"/>
      <c r="I13" s="9">
        <f>ROUNDUP(L13*132/123.7,-3)+317000+82000</f>
        <v>716000</v>
      </c>
      <c r="J13" s="96">
        <v>55000</v>
      </c>
      <c r="K13" s="10">
        <f t="shared" si="2"/>
        <v>771000</v>
      </c>
      <c r="L13" s="9">
        <v>297000</v>
      </c>
      <c r="M13" s="10">
        <v>33000</v>
      </c>
      <c r="N13" s="71">
        <f t="shared" si="0"/>
        <v>330000</v>
      </c>
      <c r="O13" s="118">
        <v>774000</v>
      </c>
      <c r="P13" s="10">
        <v>58000</v>
      </c>
      <c r="Q13" s="119">
        <f t="shared" si="1"/>
        <v>832000</v>
      </c>
      <c r="R13" s="157" t="s">
        <v>362</v>
      </c>
      <c r="S13" s="157" t="s">
        <v>363</v>
      </c>
      <c r="T13" s="157" t="s">
        <v>363</v>
      </c>
      <c r="U13" s="157" t="s">
        <v>363</v>
      </c>
      <c r="V13" s="157" t="s">
        <v>278</v>
      </c>
      <c r="W13" s="13" t="s">
        <v>363</v>
      </c>
      <c r="X13" s="13" t="s">
        <v>278</v>
      </c>
      <c r="Y13" s="13" t="s">
        <v>278</v>
      </c>
      <c r="Z13" s="13" t="s">
        <v>278</v>
      </c>
      <c r="AA13" s="13" t="s">
        <v>278</v>
      </c>
      <c r="AB13" s="13" t="s">
        <v>364</v>
      </c>
      <c r="AC13" s="13" t="s">
        <v>364</v>
      </c>
      <c r="AD13" s="13" t="s">
        <v>399</v>
      </c>
      <c r="AE13" s="13" t="s">
        <v>363</v>
      </c>
      <c r="AF13" s="13" t="s">
        <v>363</v>
      </c>
    </row>
    <row r="14" spans="1:252" x14ac:dyDescent="0.2">
      <c r="A14" s="7"/>
      <c r="B14" s="8" t="s">
        <v>48</v>
      </c>
      <c r="C14" s="80" t="s">
        <v>159</v>
      </c>
      <c r="D14" s="80" t="s">
        <v>182</v>
      </c>
      <c r="E14" s="49" t="s">
        <v>11</v>
      </c>
      <c r="F14" s="86">
        <v>44006</v>
      </c>
      <c r="G14" s="86">
        <v>44006</v>
      </c>
      <c r="H14" s="71"/>
      <c r="I14" s="9">
        <f t="shared" ref="I14:I65" si="4">ROUNDUP(L14*132/123.7,-3)</f>
        <v>172000</v>
      </c>
      <c r="J14" s="95">
        <f t="shared" ref="J14:J65" si="5">ROUNDUP(M14*118.5/116.3,-3)</f>
        <v>14000</v>
      </c>
      <c r="K14" s="10">
        <f t="shared" si="2"/>
        <v>186000</v>
      </c>
      <c r="L14" s="9">
        <v>161000</v>
      </c>
      <c r="M14" s="10">
        <v>13000</v>
      </c>
      <c r="N14" s="71">
        <f t="shared" si="0"/>
        <v>174000</v>
      </c>
      <c r="O14" s="118">
        <v>165000</v>
      </c>
      <c r="P14" s="10">
        <v>21000</v>
      </c>
      <c r="Q14" s="119">
        <f t="shared" si="1"/>
        <v>186000</v>
      </c>
      <c r="R14" s="13" t="s">
        <v>363</v>
      </c>
      <c r="S14" s="13" t="s">
        <v>363</v>
      </c>
      <c r="T14" s="13" t="s">
        <v>363</v>
      </c>
      <c r="U14" s="13" t="s">
        <v>363</v>
      </c>
      <c r="V14" s="13" t="s">
        <v>278</v>
      </c>
      <c r="W14" s="37" t="s">
        <v>363</v>
      </c>
      <c r="X14" s="13" t="s">
        <v>278</v>
      </c>
      <c r="Y14" s="13" t="s">
        <v>278</v>
      </c>
      <c r="Z14" s="13" t="s">
        <v>278</v>
      </c>
      <c r="AA14" s="13" t="s">
        <v>278</v>
      </c>
      <c r="AB14" s="13" t="s">
        <v>364</v>
      </c>
      <c r="AC14" s="13" t="s">
        <v>364</v>
      </c>
      <c r="AD14" s="13" t="s">
        <v>384</v>
      </c>
      <c r="AE14" s="13" t="s">
        <v>363</v>
      </c>
      <c r="AF14" s="13" t="s">
        <v>363</v>
      </c>
    </row>
    <row r="15" spans="1:252" x14ac:dyDescent="0.2">
      <c r="A15" s="7"/>
      <c r="B15" s="8" t="s">
        <v>279</v>
      </c>
      <c r="C15" s="80" t="s">
        <v>155</v>
      </c>
      <c r="D15" s="80" t="s">
        <v>182</v>
      </c>
      <c r="E15" s="49" t="s">
        <v>280</v>
      </c>
      <c r="F15" s="86">
        <v>44006</v>
      </c>
      <c r="G15" s="86">
        <v>44006</v>
      </c>
      <c r="H15" s="71"/>
      <c r="I15" s="9">
        <f t="shared" si="4"/>
        <v>2446000</v>
      </c>
      <c r="J15" s="95">
        <f t="shared" si="5"/>
        <v>230000</v>
      </c>
      <c r="K15" s="10">
        <f t="shared" si="2"/>
        <v>2676000</v>
      </c>
      <c r="L15" s="9">
        <v>2292000</v>
      </c>
      <c r="M15" s="10">
        <v>225000</v>
      </c>
      <c r="N15" s="71">
        <f t="shared" si="0"/>
        <v>2517000</v>
      </c>
      <c r="O15" s="118">
        <v>3189000</v>
      </c>
      <c r="P15" s="10">
        <v>525000</v>
      </c>
      <c r="Q15" s="119">
        <f t="shared" si="1"/>
        <v>3714000</v>
      </c>
      <c r="R15" s="13" t="s">
        <v>363</v>
      </c>
      <c r="S15" s="13" t="s">
        <v>364</v>
      </c>
      <c r="T15" s="13" t="s">
        <v>363</v>
      </c>
      <c r="U15" s="13" t="s">
        <v>363</v>
      </c>
      <c r="V15" s="13" t="s">
        <v>278</v>
      </c>
      <c r="W15" s="13" t="s">
        <v>363</v>
      </c>
      <c r="X15" s="13" t="s">
        <v>278</v>
      </c>
      <c r="Y15" s="13" t="s">
        <v>278</v>
      </c>
      <c r="Z15" s="13" t="s">
        <v>278</v>
      </c>
      <c r="AA15" s="13" t="s">
        <v>278</v>
      </c>
      <c r="AB15" s="13" t="s">
        <v>364</v>
      </c>
      <c r="AC15" s="13" t="s">
        <v>364</v>
      </c>
      <c r="AD15" s="13" t="s">
        <v>384</v>
      </c>
      <c r="AE15" s="13" t="s">
        <v>363</v>
      </c>
      <c r="AF15" s="13" t="s">
        <v>363</v>
      </c>
    </row>
    <row r="16" spans="1:252" s="37" customFormat="1" ht="12" customHeight="1" x14ac:dyDescent="0.2">
      <c r="A16" s="33"/>
      <c r="B16" s="34" t="s">
        <v>12</v>
      </c>
      <c r="C16" s="81" t="s">
        <v>160</v>
      </c>
      <c r="D16" s="81" t="s">
        <v>179</v>
      </c>
      <c r="E16" s="50" t="s">
        <v>331</v>
      </c>
      <c r="F16" s="87">
        <v>44025</v>
      </c>
      <c r="G16" s="50" t="s">
        <v>278</v>
      </c>
      <c r="H16" s="72"/>
      <c r="I16" s="36">
        <f>ROUNDUP(L16*132/123.7,-3)+142000</f>
        <v>489000</v>
      </c>
      <c r="J16" s="96">
        <f t="shared" si="5"/>
        <v>0</v>
      </c>
      <c r="K16" s="35">
        <f t="shared" si="2"/>
        <v>489000</v>
      </c>
      <c r="L16" s="36">
        <v>325000</v>
      </c>
      <c r="M16" s="35">
        <v>0</v>
      </c>
      <c r="N16" s="72">
        <f t="shared" si="0"/>
        <v>325000</v>
      </c>
      <c r="O16" s="130">
        <v>628000</v>
      </c>
      <c r="P16" s="35">
        <f t="shared" si="3"/>
        <v>0</v>
      </c>
      <c r="Q16" s="131">
        <f t="shared" si="1"/>
        <v>628000</v>
      </c>
      <c r="R16" s="37" t="s">
        <v>363</v>
      </c>
      <c r="S16" s="37" t="s">
        <v>363</v>
      </c>
      <c r="T16" s="37" t="s">
        <v>363</v>
      </c>
      <c r="U16" s="37" t="s">
        <v>363</v>
      </c>
      <c r="V16" s="37" t="s">
        <v>278</v>
      </c>
      <c r="W16" s="37" t="s">
        <v>363</v>
      </c>
      <c r="X16" s="37" t="s">
        <v>278</v>
      </c>
      <c r="Y16" s="37" t="s">
        <v>278</v>
      </c>
      <c r="Z16" s="37" t="s">
        <v>278</v>
      </c>
      <c r="AA16" s="37" t="s">
        <v>278</v>
      </c>
      <c r="AE16" s="13" t="s">
        <v>363</v>
      </c>
      <c r="AF16" s="37" t="s">
        <v>447</v>
      </c>
    </row>
    <row r="17" spans="1:33" s="37" customFormat="1" x14ac:dyDescent="0.2">
      <c r="A17" s="33"/>
      <c r="B17" s="34" t="s">
        <v>47</v>
      </c>
      <c r="C17" s="81" t="s">
        <v>161</v>
      </c>
      <c r="D17" s="81" t="s">
        <v>180</v>
      </c>
      <c r="E17" s="50" t="s">
        <v>314</v>
      </c>
      <c r="F17" s="87">
        <v>44025</v>
      </c>
      <c r="G17" s="50" t="s">
        <v>278</v>
      </c>
      <c r="H17" s="72" t="s">
        <v>52</v>
      </c>
      <c r="I17" s="36">
        <f t="shared" si="4"/>
        <v>778000</v>
      </c>
      <c r="J17" s="96">
        <f t="shared" si="5"/>
        <v>0</v>
      </c>
      <c r="K17" s="35">
        <f t="shared" si="2"/>
        <v>778000</v>
      </c>
      <c r="L17" s="36">
        <v>729000</v>
      </c>
      <c r="M17" s="35">
        <v>0</v>
      </c>
      <c r="N17" s="72">
        <f t="shared" si="0"/>
        <v>729000</v>
      </c>
      <c r="O17" s="130">
        <v>1158000</v>
      </c>
      <c r="P17" s="35">
        <f t="shared" si="3"/>
        <v>0</v>
      </c>
      <c r="Q17" s="131">
        <f t="shared" si="1"/>
        <v>1158000</v>
      </c>
      <c r="R17" s="37" t="s">
        <v>364</v>
      </c>
      <c r="S17" s="37" t="s">
        <v>364</v>
      </c>
      <c r="T17" s="37" t="s">
        <v>363</v>
      </c>
      <c r="U17" s="37" t="s">
        <v>363</v>
      </c>
      <c r="V17" s="37" t="s">
        <v>278</v>
      </c>
      <c r="W17" s="37" t="s">
        <v>364</v>
      </c>
      <c r="X17" s="37" t="s">
        <v>366</v>
      </c>
      <c r="Y17" s="37" t="s">
        <v>431</v>
      </c>
      <c r="Z17" s="37" t="s">
        <v>370</v>
      </c>
      <c r="AA17" s="37" t="s">
        <v>367</v>
      </c>
      <c r="AB17" s="37" t="s">
        <v>367</v>
      </c>
      <c r="AC17" s="37" t="s">
        <v>367</v>
      </c>
      <c r="AE17" s="13" t="s">
        <v>363</v>
      </c>
      <c r="AF17" s="37" t="s">
        <v>447</v>
      </c>
    </row>
    <row r="18" spans="1:33" s="37" customFormat="1" x14ac:dyDescent="0.2">
      <c r="A18" s="33"/>
      <c r="B18" s="34" t="s">
        <v>281</v>
      </c>
      <c r="C18" s="81" t="s">
        <v>162</v>
      </c>
      <c r="D18" s="81" t="s">
        <v>178</v>
      </c>
      <c r="E18" s="50" t="s">
        <v>13</v>
      </c>
      <c r="F18" s="87">
        <v>44008</v>
      </c>
      <c r="G18" s="87">
        <v>44008</v>
      </c>
      <c r="H18" s="72"/>
      <c r="I18" s="36">
        <f t="shared" si="4"/>
        <v>2301000</v>
      </c>
      <c r="J18" s="96">
        <f t="shared" si="5"/>
        <v>154000</v>
      </c>
      <c r="K18" s="35">
        <f t="shared" si="2"/>
        <v>2455000</v>
      </c>
      <c r="L18" s="36">
        <v>2156000</v>
      </c>
      <c r="M18" s="35">
        <v>151000</v>
      </c>
      <c r="N18" s="72">
        <f t="shared" si="0"/>
        <v>2307000</v>
      </c>
      <c r="O18" s="130">
        <v>3534000</v>
      </c>
      <c r="P18" s="35">
        <v>286000</v>
      </c>
      <c r="Q18" s="131">
        <f t="shared" si="1"/>
        <v>3820000</v>
      </c>
      <c r="R18" s="37" t="s">
        <v>364</v>
      </c>
      <c r="S18" s="37" t="s">
        <v>364</v>
      </c>
      <c r="T18" s="37" t="s">
        <v>363</v>
      </c>
      <c r="U18" s="37" t="s">
        <v>363</v>
      </c>
      <c r="V18" s="37" t="s">
        <v>278</v>
      </c>
      <c r="W18" s="37" t="s">
        <v>363</v>
      </c>
      <c r="X18" s="37" t="s">
        <v>278</v>
      </c>
      <c r="Y18" s="37" t="s">
        <v>278</v>
      </c>
      <c r="Z18" s="37" t="s">
        <v>278</v>
      </c>
      <c r="AA18" s="37" t="s">
        <v>278</v>
      </c>
      <c r="AB18" s="37" t="s">
        <v>364</v>
      </c>
      <c r="AC18" s="37" t="s">
        <v>364</v>
      </c>
      <c r="AD18" s="37" t="s">
        <v>384</v>
      </c>
      <c r="AE18" s="13" t="s">
        <v>363</v>
      </c>
      <c r="AF18" s="37" t="s">
        <v>363</v>
      </c>
    </row>
    <row r="19" spans="1:33" s="37" customFormat="1" x14ac:dyDescent="0.2">
      <c r="A19" s="33"/>
      <c r="B19" s="34" t="s">
        <v>14</v>
      </c>
      <c r="C19" s="81" t="s">
        <v>163</v>
      </c>
      <c r="D19" s="81" t="s">
        <v>181</v>
      </c>
      <c r="E19" s="50" t="s">
        <v>15</v>
      </c>
      <c r="F19" s="87">
        <v>44011</v>
      </c>
      <c r="G19" s="87">
        <v>44021</v>
      </c>
      <c r="H19" s="72"/>
      <c r="I19" s="36">
        <f t="shared" si="4"/>
        <v>4125000</v>
      </c>
      <c r="J19" s="96"/>
      <c r="K19" s="35">
        <f t="shared" si="2"/>
        <v>4125000</v>
      </c>
      <c r="L19" s="36">
        <v>3865000</v>
      </c>
      <c r="M19" s="35">
        <v>0</v>
      </c>
      <c r="N19" s="72">
        <f t="shared" si="0"/>
        <v>3865000</v>
      </c>
      <c r="O19" s="118">
        <v>4012000</v>
      </c>
      <c r="P19" s="35">
        <v>301000</v>
      </c>
      <c r="Q19" s="119">
        <f t="shared" si="1"/>
        <v>4313000</v>
      </c>
      <c r="R19" s="13" t="s">
        <v>364</v>
      </c>
      <c r="S19" s="13" t="s">
        <v>364</v>
      </c>
      <c r="T19" s="13" t="s">
        <v>363</v>
      </c>
      <c r="U19" s="13" t="s">
        <v>363</v>
      </c>
      <c r="V19" s="13" t="s">
        <v>278</v>
      </c>
      <c r="W19" s="37" t="s">
        <v>364</v>
      </c>
      <c r="X19" s="37" t="s">
        <v>366</v>
      </c>
      <c r="Y19" s="37" t="s">
        <v>368</v>
      </c>
      <c r="Z19" s="37" t="s">
        <v>382</v>
      </c>
      <c r="AA19" s="37" t="s">
        <v>367</v>
      </c>
      <c r="AB19" s="37" t="s">
        <v>364</v>
      </c>
      <c r="AC19" s="37" t="s">
        <v>364</v>
      </c>
      <c r="AD19" s="37" t="s">
        <v>385</v>
      </c>
      <c r="AE19" s="13" t="s">
        <v>363</v>
      </c>
      <c r="AF19" s="37" t="s">
        <v>363</v>
      </c>
    </row>
    <row r="20" spans="1:33" x14ac:dyDescent="0.2">
      <c r="A20" s="7"/>
      <c r="B20" s="8" t="s">
        <v>17</v>
      </c>
      <c r="C20" s="80" t="s">
        <v>164</v>
      </c>
      <c r="D20" s="80" t="s">
        <v>182</v>
      </c>
      <c r="E20" s="49" t="s">
        <v>18</v>
      </c>
      <c r="F20" s="86">
        <v>44006</v>
      </c>
      <c r="G20" s="86">
        <v>44006</v>
      </c>
      <c r="H20" s="72"/>
      <c r="I20" s="36">
        <f t="shared" si="4"/>
        <v>360000</v>
      </c>
      <c r="J20" s="96">
        <f t="shared" si="5"/>
        <v>18000</v>
      </c>
      <c r="K20" s="35">
        <f t="shared" si="2"/>
        <v>378000</v>
      </c>
      <c r="L20" s="9">
        <v>337000</v>
      </c>
      <c r="M20" s="10">
        <v>17000</v>
      </c>
      <c r="N20" s="71">
        <f t="shared" si="0"/>
        <v>354000</v>
      </c>
      <c r="O20" s="118">
        <v>391000</v>
      </c>
      <c r="P20" s="10">
        <v>46000</v>
      </c>
      <c r="Q20" s="119">
        <f t="shared" si="1"/>
        <v>437000</v>
      </c>
      <c r="R20" s="37" t="s">
        <v>364</v>
      </c>
      <c r="S20" s="37" t="s">
        <v>363</v>
      </c>
      <c r="T20" s="37" t="s">
        <v>363</v>
      </c>
      <c r="U20" s="37" t="s">
        <v>363</v>
      </c>
      <c r="V20" s="37" t="s">
        <v>278</v>
      </c>
      <c r="W20" s="13" t="s">
        <v>364</v>
      </c>
      <c r="X20" s="13" t="s">
        <v>366</v>
      </c>
      <c r="Y20" s="13" t="s">
        <v>369</v>
      </c>
      <c r="Z20" s="13" t="s">
        <v>370</v>
      </c>
      <c r="AA20" s="13" t="s">
        <v>367</v>
      </c>
      <c r="AB20" s="13" t="s">
        <v>364</v>
      </c>
      <c r="AC20" s="13" t="s">
        <v>364</v>
      </c>
      <c r="AD20" s="13" t="s">
        <v>385</v>
      </c>
      <c r="AE20" s="13" t="s">
        <v>363</v>
      </c>
      <c r="AF20" s="13" t="s">
        <v>363</v>
      </c>
    </row>
    <row r="21" spans="1:33" x14ac:dyDescent="0.2">
      <c r="A21" s="7"/>
      <c r="B21" s="34" t="s">
        <v>345</v>
      </c>
      <c r="C21" s="80" t="s">
        <v>165</v>
      </c>
      <c r="D21" s="80" t="s">
        <v>182</v>
      </c>
      <c r="E21" s="49" t="s">
        <v>19</v>
      </c>
      <c r="F21" s="86">
        <v>44004</v>
      </c>
      <c r="G21" s="49" t="s">
        <v>278</v>
      </c>
      <c r="H21" s="71"/>
      <c r="I21" s="9">
        <f t="shared" si="4"/>
        <v>55000</v>
      </c>
      <c r="J21" s="95">
        <f t="shared" si="5"/>
        <v>0</v>
      </c>
      <c r="K21" s="10">
        <f t="shared" si="2"/>
        <v>55000</v>
      </c>
      <c r="L21" s="9">
        <v>51000</v>
      </c>
      <c r="M21" s="10">
        <v>0</v>
      </c>
      <c r="N21" s="71">
        <f t="shared" si="0"/>
        <v>51000</v>
      </c>
      <c r="O21" s="118">
        <v>67000</v>
      </c>
      <c r="P21" s="10">
        <f t="shared" si="3"/>
        <v>0</v>
      </c>
      <c r="Q21" s="119">
        <f t="shared" si="1"/>
        <v>67000</v>
      </c>
      <c r="R21" s="13" t="s">
        <v>363</v>
      </c>
      <c r="S21" s="13" t="s">
        <v>363</v>
      </c>
      <c r="T21" s="13" t="s">
        <v>363</v>
      </c>
      <c r="U21" s="13" t="s">
        <v>363</v>
      </c>
      <c r="V21" s="13" t="s">
        <v>278</v>
      </c>
      <c r="W21" s="13" t="s">
        <v>363</v>
      </c>
      <c r="X21" s="13" t="s">
        <v>278</v>
      </c>
      <c r="Y21" s="13" t="s">
        <v>278</v>
      </c>
      <c r="Z21" s="13" t="s">
        <v>278</v>
      </c>
      <c r="AA21" s="13" t="s">
        <v>278</v>
      </c>
      <c r="AB21" s="13" t="s">
        <v>364</v>
      </c>
      <c r="AC21" s="13" t="s">
        <v>364</v>
      </c>
      <c r="AD21" s="13" t="s">
        <v>384</v>
      </c>
      <c r="AE21" s="13" t="s">
        <v>363</v>
      </c>
      <c r="AF21" s="13" t="s">
        <v>363</v>
      </c>
    </row>
    <row r="22" spans="1:33" s="37" customFormat="1" ht="12" customHeight="1" x14ac:dyDescent="0.2">
      <c r="A22" s="33"/>
      <c r="B22" s="34" t="s">
        <v>49</v>
      </c>
      <c r="C22" s="81" t="s">
        <v>166</v>
      </c>
      <c r="D22" s="81" t="s">
        <v>182</v>
      </c>
      <c r="E22" s="50" t="s">
        <v>20</v>
      </c>
      <c r="F22" s="87">
        <v>44004</v>
      </c>
      <c r="G22" s="50" t="s">
        <v>278</v>
      </c>
      <c r="H22" s="158" t="s">
        <v>332</v>
      </c>
      <c r="I22" s="159">
        <f t="shared" si="4"/>
        <v>36000</v>
      </c>
      <c r="J22" s="160">
        <f t="shared" si="5"/>
        <v>0</v>
      </c>
      <c r="K22" s="161">
        <f t="shared" si="2"/>
        <v>36000</v>
      </c>
      <c r="L22" s="36">
        <v>33000</v>
      </c>
      <c r="M22" s="35">
        <v>0</v>
      </c>
      <c r="N22" s="72">
        <f t="shared" si="0"/>
        <v>33000</v>
      </c>
      <c r="O22" s="130">
        <v>21000</v>
      </c>
      <c r="P22" s="35">
        <f t="shared" si="3"/>
        <v>0</v>
      </c>
      <c r="Q22" s="131">
        <f t="shared" si="1"/>
        <v>21000</v>
      </c>
      <c r="R22" s="37" t="s">
        <v>363</v>
      </c>
      <c r="S22" s="37" t="s">
        <v>363</v>
      </c>
      <c r="T22" s="37" t="s">
        <v>363</v>
      </c>
      <c r="U22" s="37" t="s">
        <v>363</v>
      </c>
      <c r="V22" s="37" t="s">
        <v>278</v>
      </c>
      <c r="W22" s="37" t="s">
        <v>363</v>
      </c>
      <c r="X22" s="37" t="s">
        <v>278</v>
      </c>
      <c r="Y22" s="37" t="s">
        <v>278</v>
      </c>
      <c r="Z22" s="37" t="s">
        <v>278</v>
      </c>
      <c r="AA22" s="37" t="s">
        <v>278</v>
      </c>
      <c r="AE22" s="13" t="s">
        <v>363</v>
      </c>
      <c r="AF22" s="37" t="s">
        <v>363</v>
      </c>
    </row>
    <row r="23" spans="1:33" x14ac:dyDescent="0.2">
      <c r="A23" s="7"/>
      <c r="B23" s="8" t="s">
        <v>22</v>
      </c>
      <c r="C23" s="80" t="s">
        <v>167</v>
      </c>
      <c r="D23" s="80" t="s">
        <v>182</v>
      </c>
      <c r="E23" s="49" t="s">
        <v>21</v>
      </c>
      <c r="F23" s="86">
        <v>44004</v>
      </c>
      <c r="G23" s="49" t="s">
        <v>278</v>
      </c>
      <c r="H23" s="71"/>
      <c r="I23" s="9">
        <f t="shared" si="4"/>
        <v>65000</v>
      </c>
      <c r="J23" s="95">
        <f t="shared" si="5"/>
        <v>0</v>
      </c>
      <c r="K23" s="10">
        <f t="shared" si="2"/>
        <v>65000</v>
      </c>
      <c r="L23" s="9">
        <v>60000</v>
      </c>
      <c r="M23" s="10">
        <v>0</v>
      </c>
      <c r="N23" s="71">
        <f t="shared" si="0"/>
        <v>60000</v>
      </c>
      <c r="O23" s="118">
        <v>139000</v>
      </c>
      <c r="P23" s="10">
        <f t="shared" si="3"/>
        <v>0</v>
      </c>
      <c r="Q23" s="119">
        <f t="shared" si="1"/>
        <v>139000</v>
      </c>
      <c r="R23" s="13" t="s">
        <v>363</v>
      </c>
      <c r="S23" s="13" t="s">
        <v>363</v>
      </c>
      <c r="T23" s="13" t="s">
        <v>363</v>
      </c>
      <c r="U23" s="13" t="s">
        <v>363</v>
      </c>
      <c r="V23" s="13" t="s">
        <v>278</v>
      </c>
      <c r="W23" s="13" t="s">
        <v>363</v>
      </c>
      <c r="X23" s="13" t="s">
        <v>278</v>
      </c>
      <c r="Y23" s="13" t="s">
        <v>278</v>
      </c>
      <c r="Z23" s="13" t="s">
        <v>278</v>
      </c>
      <c r="AA23" s="13" t="s">
        <v>278</v>
      </c>
      <c r="AB23" s="13" t="s">
        <v>363</v>
      </c>
      <c r="AC23" s="13" t="s">
        <v>363</v>
      </c>
      <c r="AD23" s="13" t="s">
        <v>385</v>
      </c>
      <c r="AE23" s="13" t="s">
        <v>363</v>
      </c>
      <c r="AF23" s="37" t="s">
        <v>447</v>
      </c>
    </row>
    <row r="24" spans="1:33" x14ac:dyDescent="0.2">
      <c r="A24" s="7"/>
      <c r="B24" s="8" t="s">
        <v>23</v>
      </c>
      <c r="C24" s="80" t="s">
        <v>168</v>
      </c>
      <c r="D24" s="80" t="s">
        <v>182</v>
      </c>
      <c r="E24" s="49" t="s">
        <v>21</v>
      </c>
      <c r="F24" s="86">
        <v>44004</v>
      </c>
      <c r="G24" s="49" t="s">
        <v>278</v>
      </c>
      <c r="H24" s="71"/>
      <c r="I24" s="9">
        <f t="shared" si="4"/>
        <v>47000</v>
      </c>
      <c r="J24" s="95">
        <f t="shared" si="5"/>
        <v>0</v>
      </c>
      <c r="K24" s="10">
        <f t="shared" si="2"/>
        <v>47000</v>
      </c>
      <c r="L24" s="9">
        <v>44000</v>
      </c>
      <c r="M24" s="10">
        <v>0</v>
      </c>
      <c r="N24" s="71">
        <f t="shared" si="0"/>
        <v>44000</v>
      </c>
      <c r="O24" s="118">
        <v>88000</v>
      </c>
      <c r="P24" s="10">
        <f t="shared" si="3"/>
        <v>0</v>
      </c>
      <c r="Q24" s="119">
        <f t="shared" si="1"/>
        <v>88000</v>
      </c>
      <c r="R24" s="13" t="s">
        <v>363</v>
      </c>
      <c r="S24" s="13" t="s">
        <v>363</v>
      </c>
      <c r="T24" s="13" t="s">
        <v>363</v>
      </c>
      <c r="U24" s="13" t="s">
        <v>363</v>
      </c>
      <c r="V24" s="13" t="s">
        <v>278</v>
      </c>
      <c r="W24" s="13" t="s">
        <v>363</v>
      </c>
      <c r="X24" s="13" t="s">
        <v>278</v>
      </c>
      <c r="Y24" s="13" t="s">
        <v>278</v>
      </c>
      <c r="Z24" s="13" t="s">
        <v>278</v>
      </c>
      <c r="AA24" s="13" t="s">
        <v>278</v>
      </c>
      <c r="AB24" s="13" t="s">
        <v>364</v>
      </c>
      <c r="AC24" s="13" t="s">
        <v>363</v>
      </c>
      <c r="AD24" s="13" t="s">
        <v>385</v>
      </c>
      <c r="AE24" s="13" t="s">
        <v>363</v>
      </c>
      <c r="AF24" s="37" t="s">
        <v>447</v>
      </c>
    </row>
    <row r="25" spans="1:33" x14ac:dyDescent="0.2">
      <c r="A25" s="7"/>
      <c r="B25" s="8" t="s">
        <v>26</v>
      </c>
      <c r="C25" s="80" t="s">
        <v>169</v>
      </c>
      <c r="D25" s="80" t="s">
        <v>181</v>
      </c>
      <c r="E25" s="49" t="s">
        <v>24</v>
      </c>
      <c r="F25" s="86">
        <v>44011</v>
      </c>
      <c r="G25" s="49" t="s">
        <v>278</v>
      </c>
      <c r="H25" s="72"/>
      <c r="I25" s="36">
        <f t="shared" si="4"/>
        <v>215000</v>
      </c>
      <c r="J25" s="96"/>
      <c r="K25" s="35">
        <f t="shared" si="2"/>
        <v>215000</v>
      </c>
      <c r="L25" s="9">
        <v>201000</v>
      </c>
      <c r="M25" s="10">
        <v>15000</v>
      </c>
      <c r="N25" s="71">
        <f t="shared" si="0"/>
        <v>216000</v>
      </c>
      <c r="O25" s="118">
        <v>268000</v>
      </c>
      <c r="P25" s="10">
        <f t="shared" si="3"/>
        <v>0</v>
      </c>
      <c r="Q25" s="119">
        <f t="shared" si="1"/>
        <v>268000</v>
      </c>
      <c r="R25" s="13" t="s">
        <v>363</v>
      </c>
      <c r="S25" s="13" t="s">
        <v>363</v>
      </c>
      <c r="T25" s="13" t="s">
        <v>363</v>
      </c>
      <c r="U25" s="13" t="s">
        <v>363</v>
      </c>
      <c r="V25" s="13" t="s">
        <v>278</v>
      </c>
      <c r="W25" s="13" t="s">
        <v>363</v>
      </c>
      <c r="X25" s="13" t="s">
        <v>278</v>
      </c>
      <c r="Y25" s="13" t="s">
        <v>278</v>
      </c>
      <c r="Z25" s="13" t="s">
        <v>278</v>
      </c>
      <c r="AA25" s="13" t="s">
        <v>278</v>
      </c>
      <c r="AB25" s="13" t="s">
        <v>363</v>
      </c>
      <c r="AC25" s="13" t="s">
        <v>363</v>
      </c>
      <c r="AD25" s="13" t="s">
        <v>384</v>
      </c>
      <c r="AE25" s="13" t="s">
        <v>363</v>
      </c>
      <c r="AF25" s="13" t="s">
        <v>363</v>
      </c>
    </row>
    <row r="26" spans="1:33" x14ac:dyDescent="0.2">
      <c r="A26" s="7"/>
      <c r="B26" s="8" t="s">
        <v>40</v>
      </c>
      <c r="C26" s="80" t="s">
        <v>164</v>
      </c>
      <c r="D26" s="80" t="s">
        <v>182</v>
      </c>
      <c r="E26" s="49" t="s">
        <v>41</v>
      </c>
      <c r="F26" s="86">
        <v>44006</v>
      </c>
      <c r="G26" s="86">
        <v>44006</v>
      </c>
      <c r="H26" s="72"/>
      <c r="I26" s="36">
        <f>ROUNDUP(L26*132/123.7,-3)+71000</f>
        <v>2078000</v>
      </c>
      <c r="J26" s="96">
        <f>ROUNDUP(M26*118.5/116.3,-3)+56000</f>
        <v>287000</v>
      </c>
      <c r="K26" s="35">
        <f t="shared" si="2"/>
        <v>2365000</v>
      </c>
      <c r="L26" s="9">
        <v>1880000</v>
      </c>
      <c r="M26" s="10">
        <v>226000</v>
      </c>
      <c r="N26" s="71">
        <f t="shared" si="0"/>
        <v>2106000</v>
      </c>
      <c r="O26" s="118">
        <v>1955000</v>
      </c>
      <c r="P26" s="10">
        <v>377000</v>
      </c>
      <c r="Q26" s="119">
        <f t="shared" si="1"/>
        <v>2332000</v>
      </c>
      <c r="R26" s="13" t="s">
        <v>364</v>
      </c>
      <c r="S26" s="13" t="s">
        <v>364</v>
      </c>
      <c r="T26" s="13" t="s">
        <v>363</v>
      </c>
      <c r="U26" s="13" t="s">
        <v>363</v>
      </c>
      <c r="V26" s="13" t="s">
        <v>278</v>
      </c>
      <c r="W26" s="13" t="s">
        <v>364</v>
      </c>
      <c r="X26" s="13" t="s">
        <v>366</v>
      </c>
      <c r="Y26" s="13" t="s">
        <v>369</v>
      </c>
      <c r="Z26" s="13" t="s">
        <v>370</v>
      </c>
      <c r="AA26" s="13" t="s">
        <v>367</v>
      </c>
      <c r="AB26" s="13" t="s">
        <v>364</v>
      </c>
      <c r="AC26" s="13" t="s">
        <v>364</v>
      </c>
      <c r="AD26" s="13" t="s">
        <v>386</v>
      </c>
      <c r="AE26" s="13" t="s">
        <v>363</v>
      </c>
      <c r="AF26" s="13" t="s">
        <v>363</v>
      </c>
    </row>
    <row r="27" spans="1:33" s="37" customFormat="1" ht="24" x14ac:dyDescent="0.2">
      <c r="A27" s="33"/>
      <c r="B27" s="34" t="s">
        <v>45</v>
      </c>
      <c r="C27" s="81" t="s">
        <v>170</v>
      </c>
      <c r="D27" s="81" t="s">
        <v>178</v>
      </c>
      <c r="E27" s="50" t="s">
        <v>400</v>
      </c>
      <c r="F27" s="87">
        <v>44160</v>
      </c>
      <c r="G27" s="50" t="s">
        <v>278</v>
      </c>
      <c r="H27" s="72" t="s">
        <v>284</v>
      </c>
      <c r="I27" s="36">
        <f t="shared" si="4"/>
        <v>604000</v>
      </c>
      <c r="J27" s="96">
        <f t="shared" si="5"/>
        <v>0</v>
      </c>
      <c r="K27" s="35">
        <f t="shared" si="2"/>
        <v>604000</v>
      </c>
      <c r="L27" s="36">
        <v>566000</v>
      </c>
      <c r="M27" s="35">
        <v>0</v>
      </c>
      <c r="N27" s="72">
        <f t="shared" si="0"/>
        <v>566000</v>
      </c>
      <c r="O27" s="130">
        <v>245000</v>
      </c>
      <c r="P27" s="35">
        <f t="shared" si="3"/>
        <v>0</v>
      </c>
      <c r="Q27" s="131">
        <f t="shared" si="1"/>
        <v>245000</v>
      </c>
      <c r="R27" s="37" t="s">
        <v>363</v>
      </c>
      <c r="S27" s="37" t="s">
        <v>363</v>
      </c>
      <c r="T27" s="37" t="s">
        <v>363</v>
      </c>
      <c r="U27" s="37" t="s">
        <v>363</v>
      </c>
      <c r="V27" s="37" t="s">
        <v>278</v>
      </c>
      <c r="W27" s="37" t="s">
        <v>363</v>
      </c>
      <c r="X27" s="37" t="s">
        <v>278</v>
      </c>
      <c r="Y27" s="37" t="s">
        <v>278</v>
      </c>
      <c r="Z27" s="37" t="s">
        <v>278</v>
      </c>
      <c r="AA27" s="37" t="s">
        <v>278</v>
      </c>
      <c r="AE27" s="13" t="s">
        <v>363</v>
      </c>
      <c r="AF27" s="37" t="s">
        <v>363</v>
      </c>
    </row>
    <row r="28" spans="1:33" s="37" customFormat="1" x14ac:dyDescent="0.2">
      <c r="A28" s="33"/>
      <c r="B28" s="34" t="s">
        <v>282</v>
      </c>
      <c r="C28" s="81" t="s">
        <v>171</v>
      </c>
      <c r="D28" s="81" t="s">
        <v>178</v>
      </c>
      <c r="E28" s="50" t="s">
        <v>46</v>
      </c>
      <c r="F28" s="87">
        <v>44006</v>
      </c>
      <c r="G28" s="50" t="s">
        <v>278</v>
      </c>
      <c r="H28" s="72"/>
      <c r="I28" s="36">
        <f t="shared" si="4"/>
        <v>120000</v>
      </c>
      <c r="J28" s="96">
        <f t="shared" si="5"/>
        <v>0</v>
      </c>
      <c r="K28" s="35">
        <f t="shared" si="2"/>
        <v>120000</v>
      </c>
      <c r="L28" s="36">
        <v>112000</v>
      </c>
      <c r="M28" s="35">
        <v>0</v>
      </c>
      <c r="N28" s="72">
        <f t="shared" si="0"/>
        <v>112000</v>
      </c>
      <c r="O28" s="130">
        <v>83000</v>
      </c>
      <c r="P28" s="35">
        <f t="shared" si="3"/>
        <v>0</v>
      </c>
      <c r="Q28" s="131">
        <f t="shared" si="1"/>
        <v>83000</v>
      </c>
      <c r="R28" s="37" t="s">
        <v>363</v>
      </c>
      <c r="S28" s="37" t="s">
        <v>363</v>
      </c>
      <c r="T28" s="37" t="s">
        <v>363</v>
      </c>
      <c r="U28" s="37" t="s">
        <v>363</v>
      </c>
      <c r="V28" s="37" t="s">
        <v>278</v>
      </c>
      <c r="W28" s="37" t="s">
        <v>363</v>
      </c>
      <c r="X28" s="37" t="s">
        <v>278</v>
      </c>
      <c r="Y28" s="37" t="s">
        <v>278</v>
      </c>
      <c r="Z28" s="37" t="s">
        <v>278</v>
      </c>
      <c r="AA28" s="37" t="s">
        <v>278</v>
      </c>
      <c r="AB28" s="37" t="s">
        <v>364</v>
      </c>
      <c r="AC28" s="37" t="s">
        <v>364</v>
      </c>
      <c r="AD28" s="37" t="s">
        <v>384</v>
      </c>
      <c r="AE28" s="13" t="s">
        <v>363</v>
      </c>
      <c r="AF28" s="37" t="s">
        <v>363</v>
      </c>
    </row>
    <row r="29" spans="1:33" x14ac:dyDescent="0.2">
      <c r="A29" s="7"/>
      <c r="B29" s="34" t="s">
        <v>274</v>
      </c>
      <c r="C29" s="101" t="s">
        <v>172</v>
      </c>
      <c r="D29" s="101" t="s">
        <v>180</v>
      </c>
      <c r="E29" s="50" t="s">
        <v>249</v>
      </c>
      <c r="F29" s="87">
        <v>44025</v>
      </c>
      <c r="G29" s="50">
        <v>44081</v>
      </c>
      <c r="H29" s="72"/>
      <c r="I29" s="36">
        <f t="shared" si="4"/>
        <v>2263000</v>
      </c>
      <c r="J29" s="96">
        <f t="shared" si="5"/>
        <v>261000</v>
      </c>
      <c r="K29" s="35">
        <f t="shared" si="2"/>
        <v>2524000</v>
      </c>
      <c r="L29" s="36">
        <v>2120000</v>
      </c>
      <c r="M29" s="35">
        <v>256000</v>
      </c>
      <c r="N29" s="72">
        <f t="shared" si="0"/>
        <v>2376000</v>
      </c>
      <c r="O29" s="130">
        <v>2263000</v>
      </c>
      <c r="P29" s="35">
        <v>281000</v>
      </c>
      <c r="Q29" s="131">
        <f t="shared" si="1"/>
        <v>2544000</v>
      </c>
      <c r="R29" s="37" t="s">
        <v>364</v>
      </c>
      <c r="S29" s="13" t="s">
        <v>364</v>
      </c>
      <c r="T29" s="13" t="s">
        <v>363</v>
      </c>
      <c r="U29" s="13" t="s">
        <v>363</v>
      </c>
      <c r="V29" s="13" t="s">
        <v>278</v>
      </c>
      <c r="W29" s="13" t="s">
        <v>363</v>
      </c>
      <c r="X29" s="13" t="s">
        <v>278</v>
      </c>
      <c r="Y29" s="13" t="s">
        <v>278</v>
      </c>
      <c r="Z29" s="13" t="s">
        <v>278</v>
      </c>
      <c r="AA29" s="13" t="s">
        <v>278</v>
      </c>
      <c r="AB29" s="13" t="s">
        <v>364</v>
      </c>
      <c r="AC29" s="13" t="s">
        <v>364</v>
      </c>
      <c r="AD29" s="13" t="s">
        <v>385</v>
      </c>
      <c r="AE29" s="13" t="s">
        <v>363</v>
      </c>
      <c r="AF29" s="13" t="s">
        <v>363</v>
      </c>
    </row>
    <row r="30" spans="1:33" x14ac:dyDescent="0.2">
      <c r="A30" s="7"/>
      <c r="B30" s="8" t="s">
        <v>50</v>
      </c>
      <c r="C30" s="80" t="s">
        <v>159</v>
      </c>
      <c r="D30" s="80" t="s">
        <v>182</v>
      </c>
      <c r="E30" s="49" t="s">
        <v>51</v>
      </c>
      <c r="F30" s="86">
        <v>44006</v>
      </c>
      <c r="G30" s="49" t="s">
        <v>278</v>
      </c>
      <c r="H30" s="71" t="s">
        <v>283</v>
      </c>
      <c r="I30" s="9">
        <f t="shared" si="4"/>
        <v>208000</v>
      </c>
      <c r="J30" s="95">
        <f t="shared" si="5"/>
        <v>0</v>
      </c>
      <c r="K30" s="10">
        <f t="shared" si="2"/>
        <v>208000</v>
      </c>
      <c r="L30" s="9">
        <v>194000</v>
      </c>
      <c r="M30" s="10">
        <v>0</v>
      </c>
      <c r="N30" s="71">
        <f t="shared" ref="N30:N64" si="6">SUM(L30:M30)</f>
        <v>194000</v>
      </c>
      <c r="O30" s="118">
        <v>309000</v>
      </c>
      <c r="P30" s="10">
        <f t="shared" si="3"/>
        <v>0</v>
      </c>
      <c r="Q30" s="119">
        <f t="shared" si="1"/>
        <v>309000</v>
      </c>
      <c r="R30" s="13" t="s">
        <v>363</v>
      </c>
      <c r="S30" s="13" t="s">
        <v>363</v>
      </c>
      <c r="T30" s="13" t="s">
        <v>363</v>
      </c>
      <c r="U30" s="13" t="s">
        <v>364</v>
      </c>
      <c r="V30" s="13" t="s">
        <v>372</v>
      </c>
      <c r="W30" s="13" t="s">
        <v>363</v>
      </c>
      <c r="X30" s="13" t="s">
        <v>278</v>
      </c>
      <c r="Y30" s="13" t="s">
        <v>278</v>
      </c>
      <c r="Z30" s="13" t="s">
        <v>278</v>
      </c>
      <c r="AA30" s="13" t="s">
        <v>278</v>
      </c>
      <c r="AD30" s="13" t="s">
        <v>367</v>
      </c>
      <c r="AE30" s="13" t="s">
        <v>363</v>
      </c>
      <c r="AF30" s="13" t="s">
        <v>364</v>
      </c>
    </row>
    <row r="31" spans="1:33" s="156" customFormat="1" x14ac:dyDescent="0.2">
      <c r="A31" s="145"/>
      <c r="B31" s="146" t="s">
        <v>286</v>
      </c>
      <c r="C31" s="147" t="s">
        <v>173</v>
      </c>
      <c r="D31" s="147" t="s">
        <v>179</v>
      </c>
      <c r="E31" s="148" t="s">
        <v>53</v>
      </c>
      <c r="F31" s="149">
        <v>44020</v>
      </c>
      <c r="G31" s="149">
        <v>44020</v>
      </c>
      <c r="H31" s="150" t="s">
        <v>285</v>
      </c>
      <c r="I31" s="151">
        <f t="shared" si="4"/>
        <v>5015000</v>
      </c>
      <c r="J31" s="152">
        <f t="shared" si="5"/>
        <v>414000</v>
      </c>
      <c r="K31" s="153">
        <f t="shared" si="2"/>
        <v>5429000</v>
      </c>
      <c r="L31" s="151">
        <v>4699000</v>
      </c>
      <c r="M31" s="153">
        <v>406000</v>
      </c>
      <c r="N31" s="150">
        <f t="shared" si="6"/>
        <v>5105000</v>
      </c>
      <c r="O31" s="154">
        <v>5760000</v>
      </c>
      <c r="P31" s="153">
        <v>855000</v>
      </c>
      <c r="Q31" s="155">
        <f t="shared" si="1"/>
        <v>6615000</v>
      </c>
      <c r="R31" s="156" t="s">
        <v>364</v>
      </c>
      <c r="S31" s="156" t="s">
        <v>364</v>
      </c>
      <c r="T31" s="156" t="s">
        <v>363</v>
      </c>
      <c r="U31" s="156" t="s">
        <v>363</v>
      </c>
      <c r="V31" s="156" t="s">
        <v>278</v>
      </c>
      <c r="W31" s="156" t="s">
        <v>364</v>
      </c>
      <c r="X31" s="156" t="s">
        <v>373</v>
      </c>
      <c r="Y31" s="156" t="s">
        <v>401</v>
      </c>
      <c r="Z31" s="156" t="s">
        <v>370</v>
      </c>
      <c r="AA31" s="156" t="s">
        <v>367</v>
      </c>
      <c r="AB31" s="156" t="s">
        <v>364</v>
      </c>
      <c r="AC31" s="156" t="s">
        <v>364</v>
      </c>
      <c r="AD31" s="156" t="s">
        <v>387</v>
      </c>
      <c r="AE31" s="156" t="s">
        <v>363</v>
      </c>
      <c r="AF31" s="156" t="s">
        <v>363</v>
      </c>
      <c r="AG31" s="156" t="s">
        <v>451</v>
      </c>
    </row>
    <row r="32" spans="1:33" s="156" customFormat="1" x14ac:dyDescent="0.2">
      <c r="A32" s="145"/>
      <c r="B32" s="146" t="s">
        <v>250</v>
      </c>
      <c r="C32" s="147" t="s">
        <v>174</v>
      </c>
      <c r="D32" s="147" t="s">
        <v>182</v>
      </c>
      <c r="E32" s="148" t="s">
        <v>54</v>
      </c>
      <c r="F32" s="149">
        <v>44006</v>
      </c>
      <c r="G32" s="149">
        <v>44165</v>
      </c>
      <c r="H32" s="150" t="s">
        <v>287</v>
      </c>
      <c r="I32" s="151">
        <f t="shared" si="4"/>
        <v>5124000</v>
      </c>
      <c r="J32" s="152">
        <f t="shared" si="5"/>
        <v>0</v>
      </c>
      <c r="K32" s="153">
        <f t="shared" si="2"/>
        <v>5124000</v>
      </c>
      <c r="L32" s="151">
        <v>4801000</v>
      </c>
      <c r="M32" s="153">
        <v>0</v>
      </c>
      <c r="N32" s="150">
        <f t="shared" si="6"/>
        <v>4801000</v>
      </c>
      <c r="O32" s="154">
        <v>7303000</v>
      </c>
      <c r="P32" s="153">
        <v>989000</v>
      </c>
      <c r="Q32" s="155">
        <f t="shared" si="1"/>
        <v>8292000</v>
      </c>
      <c r="R32" s="156" t="s">
        <v>364</v>
      </c>
      <c r="S32" s="156" t="s">
        <v>364</v>
      </c>
      <c r="T32" s="156" t="s">
        <v>363</v>
      </c>
      <c r="U32" s="156" t="s">
        <v>363</v>
      </c>
      <c r="V32" s="156" t="s">
        <v>278</v>
      </c>
      <c r="W32" s="156" t="s">
        <v>364</v>
      </c>
      <c r="X32" s="156" t="s">
        <v>374</v>
      </c>
      <c r="Y32" s="156" t="s">
        <v>380</v>
      </c>
      <c r="Z32" s="156" t="s">
        <v>370</v>
      </c>
      <c r="AA32" s="156" t="s">
        <v>367</v>
      </c>
      <c r="AB32" s="156" t="s">
        <v>364</v>
      </c>
      <c r="AC32" s="156" t="s">
        <v>364</v>
      </c>
      <c r="AD32" s="156" t="s">
        <v>386</v>
      </c>
      <c r="AE32" s="156" t="s">
        <v>363</v>
      </c>
      <c r="AF32" s="156" t="s">
        <v>363</v>
      </c>
      <c r="AG32" s="156" t="s">
        <v>451</v>
      </c>
    </row>
    <row r="33" spans="1:32" s="156" customFormat="1" x14ac:dyDescent="0.2">
      <c r="A33" s="145"/>
      <c r="B33" s="146" t="s">
        <v>176</v>
      </c>
      <c r="C33" s="147" t="s">
        <v>175</v>
      </c>
      <c r="D33" s="147" t="s">
        <v>114</v>
      </c>
      <c r="E33" s="148" t="s">
        <v>177</v>
      </c>
      <c r="F33" s="149">
        <v>44036</v>
      </c>
      <c r="G33" s="149">
        <v>44036</v>
      </c>
      <c r="H33" s="150"/>
      <c r="I33" s="151">
        <f t="shared" si="4"/>
        <v>6501000</v>
      </c>
      <c r="J33" s="152">
        <f t="shared" si="5"/>
        <v>910000</v>
      </c>
      <c r="K33" s="153">
        <f t="shared" si="2"/>
        <v>7411000</v>
      </c>
      <c r="L33" s="151">
        <v>6092000</v>
      </c>
      <c r="M33" s="153">
        <v>893000</v>
      </c>
      <c r="N33" s="150">
        <f t="shared" si="6"/>
        <v>6985000</v>
      </c>
      <c r="O33" s="154">
        <v>8023000</v>
      </c>
      <c r="P33" s="153">
        <v>2063000</v>
      </c>
      <c r="Q33" s="155">
        <f t="shared" si="1"/>
        <v>10086000</v>
      </c>
      <c r="R33" s="156" t="s">
        <v>364</v>
      </c>
      <c r="S33" s="156" t="s">
        <v>364</v>
      </c>
      <c r="T33" s="156" t="s">
        <v>364</v>
      </c>
      <c r="U33" s="156" t="s">
        <v>363</v>
      </c>
      <c r="V33" s="156" t="s">
        <v>278</v>
      </c>
      <c r="W33" s="156" t="s">
        <v>364</v>
      </c>
      <c r="X33" s="156" t="s">
        <v>374</v>
      </c>
      <c r="Y33" s="156" t="s">
        <v>393</v>
      </c>
      <c r="Z33" s="156" t="s">
        <v>370</v>
      </c>
      <c r="AA33" s="156" t="s">
        <v>367</v>
      </c>
      <c r="AB33" s="156" t="s">
        <v>364</v>
      </c>
      <c r="AC33" s="156" t="s">
        <v>364</v>
      </c>
      <c r="AD33" s="156" t="s">
        <v>386</v>
      </c>
      <c r="AE33" s="156" t="s">
        <v>363</v>
      </c>
      <c r="AF33" s="156" t="s">
        <v>363</v>
      </c>
    </row>
    <row r="34" spans="1:32" s="37" customFormat="1" x14ac:dyDescent="0.2">
      <c r="A34" s="33"/>
      <c r="B34" s="34" t="s">
        <v>251</v>
      </c>
      <c r="C34" s="81" t="s">
        <v>252</v>
      </c>
      <c r="D34" s="81" t="s">
        <v>182</v>
      </c>
      <c r="E34" s="50" t="s">
        <v>313</v>
      </c>
      <c r="F34" s="50" t="s">
        <v>278</v>
      </c>
      <c r="G34" s="87">
        <v>44004</v>
      </c>
      <c r="H34" s="72"/>
      <c r="I34" s="36"/>
      <c r="J34" s="96">
        <f t="shared" si="5"/>
        <v>11000</v>
      </c>
      <c r="K34" s="35">
        <f t="shared" si="2"/>
        <v>11000</v>
      </c>
      <c r="L34" s="36">
        <v>535000</v>
      </c>
      <c r="M34" s="35">
        <v>10000</v>
      </c>
      <c r="N34" s="72">
        <f t="shared" si="6"/>
        <v>545000</v>
      </c>
      <c r="O34" s="118">
        <f t="shared" ref="O34:O42" si="7">ROUNDUP(I34*105/100,-3)</f>
        <v>0</v>
      </c>
      <c r="P34" s="10">
        <v>72000</v>
      </c>
      <c r="Q34" s="119">
        <f t="shared" si="1"/>
        <v>72000</v>
      </c>
      <c r="R34" s="13" t="s">
        <v>364</v>
      </c>
      <c r="S34" s="13" t="s">
        <v>363</v>
      </c>
      <c r="T34" s="13" t="s">
        <v>363</v>
      </c>
      <c r="U34" s="13" t="s">
        <v>363</v>
      </c>
      <c r="V34" s="13" t="s">
        <v>278</v>
      </c>
      <c r="W34" s="37" t="s">
        <v>363</v>
      </c>
      <c r="X34" s="37" t="s">
        <v>278</v>
      </c>
      <c r="Y34" s="37" t="s">
        <v>278</v>
      </c>
      <c r="Z34" s="37" t="s">
        <v>278</v>
      </c>
      <c r="AA34" s="37" t="s">
        <v>278</v>
      </c>
      <c r="AB34" s="37" t="s">
        <v>364</v>
      </c>
      <c r="AC34" s="37" t="s">
        <v>364</v>
      </c>
      <c r="AD34" s="37" t="s">
        <v>388</v>
      </c>
      <c r="AE34" s="13" t="s">
        <v>363</v>
      </c>
      <c r="AF34" s="37" t="s">
        <v>363</v>
      </c>
    </row>
    <row r="35" spans="1:32" s="37" customFormat="1" ht="24" x14ac:dyDescent="0.2">
      <c r="A35" s="33"/>
      <c r="B35" s="98" t="s">
        <v>253</v>
      </c>
      <c r="C35" s="81" t="s">
        <v>254</v>
      </c>
      <c r="D35" s="81" t="s">
        <v>178</v>
      </c>
      <c r="E35" s="50" t="s">
        <v>275</v>
      </c>
      <c r="F35" s="87">
        <v>44036</v>
      </c>
      <c r="G35" s="50" t="s">
        <v>278</v>
      </c>
      <c r="H35" s="72"/>
      <c r="I35" s="36">
        <v>106000</v>
      </c>
      <c r="J35" s="96"/>
      <c r="K35" s="35"/>
      <c r="L35" s="36"/>
      <c r="M35" s="35"/>
      <c r="N35" s="72"/>
      <c r="O35" s="118">
        <v>114000</v>
      </c>
      <c r="P35" s="10">
        <f t="shared" si="3"/>
        <v>0</v>
      </c>
      <c r="Q35" s="119">
        <f t="shared" si="1"/>
        <v>114000</v>
      </c>
      <c r="R35" s="37" t="s">
        <v>363</v>
      </c>
      <c r="S35" s="37" t="s">
        <v>363</v>
      </c>
      <c r="T35" s="37" t="s">
        <v>363</v>
      </c>
      <c r="U35" s="37" t="s">
        <v>363</v>
      </c>
      <c r="V35" s="37" t="s">
        <v>278</v>
      </c>
      <c r="W35" s="37" t="s">
        <v>363</v>
      </c>
      <c r="X35" s="37" t="s">
        <v>278</v>
      </c>
      <c r="Y35" s="37" t="s">
        <v>278</v>
      </c>
      <c r="Z35" s="37" t="s">
        <v>278</v>
      </c>
      <c r="AA35" s="37" t="s">
        <v>278</v>
      </c>
      <c r="AB35" s="37" t="s">
        <v>364</v>
      </c>
      <c r="AC35" s="37" t="s">
        <v>364</v>
      </c>
      <c r="AD35" s="37" t="s">
        <v>367</v>
      </c>
      <c r="AE35" s="13" t="s">
        <v>363</v>
      </c>
      <c r="AF35" s="37" t="s">
        <v>363</v>
      </c>
    </row>
    <row r="36" spans="1:32" s="37" customFormat="1" x14ac:dyDescent="0.2">
      <c r="A36" s="33"/>
      <c r="B36" s="98" t="s">
        <v>255</v>
      </c>
      <c r="C36" s="81" t="s">
        <v>256</v>
      </c>
      <c r="D36" s="81" t="s">
        <v>182</v>
      </c>
      <c r="E36" s="50" t="s">
        <v>257</v>
      </c>
      <c r="F36" s="87">
        <v>44025</v>
      </c>
      <c r="G36" s="50" t="s">
        <v>278</v>
      </c>
      <c r="H36" s="72"/>
      <c r="I36" s="36">
        <v>10000</v>
      </c>
      <c r="J36" s="96"/>
      <c r="K36" s="35"/>
      <c r="L36" s="36"/>
      <c r="M36" s="35"/>
      <c r="N36" s="72"/>
      <c r="O36" s="118">
        <v>52000</v>
      </c>
      <c r="P36" s="10">
        <f t="shared" si="3"/>
        <v>0</v>
      </c>
      <c r="Q36" s="119">
        <f t="shared" si="1"/>
        <v>52000</v>
      </c>
      <c r="R36" s="37" t="s">
        <v>363</v>
      </c>
      <c r="S36" s="37" t="s">
        <v>363</v>
      </c>
      <c r="T36" s="37" t="s">
        <v>363</v>
      </c>
      <c r="U36" s="37" t="s">
        <v>363</v>
      </c>
      <c r="V36" s="37" t="s">
        <v>278</v>
      </c>
      <c r="W36" s="37" t="s">
        <v>363</v>
      </c>
      <c r="X36" s="37" t="s">
        <v>278</v>
      </c>
      <c r="Y36" s="37" t="s">
        <v>278</v>
      </c>
      <c r="Z36" s="37" t="s">
        <v>278</v>
      </c>
      <c r="AA36" s="37" t="s">
        <v>278</v>
      </c>
      <c r="AB36" s="37" t="s">
        <v>278</v>
      </c>
      <c r="AC36" s="37" t="s">
        <v>278</v>
      </c>
      <c r="AD36" s="37" t="s">
        <v>367</v>
      </c>
      <c r="AE36" s="13" t="s">
        <v>363</v>
      </c>
      <c r="AF36" s="37" t="s">
        <v>363</v>
      </c>
    </row>
    <row r="37" spans="1:32" x14ac:dyDescent="0.2">
      <c r="A37" s="7"/>
      <c r="B37" s="64" t="s">
        <v>90</v>
      </c>
      <c r="C37" s="88" t="s">
        <v>199</v>
      </c>
      <c r="D37" s="80" t="s">
        <v>74</v>
      </c>
      <c r="E37" s="65" t="s">
        <v>61</v>
      </c>
      <c r="F37" s="90">
        <v>44015</v>
      </c>
      <c r="G37" s="127">
        <v>44029</v>
      </c>
      <c r="H37" s="71"/>
      <c r="I37" s="9">
        <f t="shared" si="4"/>
        <v>772000</v>
      </c>
      <c r="J37" s="95">
        <f t="shared" si="5"/>
        <v>43000</v>
      </c>
      <c r="K37" s="10">
        <f t="shared" si="2"/>
        <v>815000</v>
      </c>
      <c r="L37" s="9">
        <v>723424</v>
      </c>
      <c r="M37" s="10">
        <v>41409</v>
      </c>
      <c r="N37" s="71">
        <f t="shared" si="6"/>
        <v>764833</v>
      </c>
      <c r="O37" s="118">
        <v>1080000</v>
      </c>
      <c r="P37" s="10">
        <v>107000</v>
      </c>
      <c r="Q37" s="119">
        <f t="shared" si="1"/>
        <v>1187000</v>
      </c>
      <c r="R37" s="37" t="s">
        <v>364</v>
      </c>
      <c r="S37" s="37" t="s">
        <v>363</v>
      </c>
      <c r="T37" s="37" t="s">
        <v>363</v>
      </c>
      <c r="U37" s="37" t="s">
        <v>363</v>
      </c>
      <c r="V37" s="37" t="s">
        <v>278</v>
      </c>
      <c r="W37" s="13" t="s">
        <v>364</v>
      </c>
      <c r="X37" s="13" t="s">
        <v>374</v>
      </c>
      <c r="Y37" s="13" t="s">
        <v>403</v>
      </c>
      <c r="Z37" s="37" t="s">
        <v>371</v>
      </c>
      <c r="AA37" s="13" t="s">
        <v>367</v>
      </c>
      <c r="AB37" s="13" t="s">
        <v>364</v>
      </c>
      <c r="AC37" s="13" t="s">
        <v>364</v>
      </c>
      <c r="AD37" s="13" t="s">
        <v>386</v>
      </c>
      <c r="AE37" s="13" t="s">
        <v>363</v>
      </c>
      <c r="AF37" s="13" t="s">
        <v>363</v>
      </c>
    </row>
    <row r="38" spans="1:32" s="37" customFormat="1" x14ac:dyDescent="0.2">
      <c r="A38" s="33"/>
      <c r="B38" s="135" t="s">
        <v>333</v>
      </c>
      <c r="C38" s="99" t="s">
        <v>334</v>
      </c>
      <c r="D38" s="81" t="s">
        <v>91</v>
      </c>
      <c r="E38" s="102" t="s">
        <v>335</v>
      </c>
      <c r="F38" s="136">
        <v>44232</v>
      </c>
      <c r="G38" s="137" t="s">
        <v>278</v>
      </c>
      <c r="H38" s="72" t="s">
        <v>336</v>
      </c>
      <c r="I38" s="36"/>
      <c r="J38" s="138"/>
      <c r="K38" s="35"/>
      <c r="L38" s="36"/>
      <c r="M38" s="35"/>
      <c r="N38" s="72"/>
      <c r="O38" s="130">
        <v>700000</v>
      </c>
      <c r="P38" s="35"/>
      <c r="Q38" s="131">
        <v>700000</v>
      </c>
      <c r="R38" s="157" t="s">
        <v>362</v>
      </c>
      <c r="S38" s="13" t="s">
        <v>363</v>
      </c>
      <c r="T38" s="13" t="s">
        <v>363</v>
      </c>
      <c r="U38" s="13" t="s">
        <v>363</v>
      </c>
      <c r="V38" s="13" t="s">
        <v>278</v>
      </c>
      <c r="W38" s="37" t="s">
        <v>363</v>
      </c>
      <c r="X38" s="37" t="s">
        <v>278</v>
      </c>
      <c r="Y38" s="37" t="s">
        <v>278</v>
      </c>
      <c r="Z38" s="37" t="s">
        <v>278</v>
      </c>
      <c r="AA38" s="37" t="s">
        <v>278</v>
      </c>
      <c r="AB38" s="37" t="s">
        <v>364</v>
      </c>
      <c r="AC38" s="37" t="s">
        <v>364</v>
      </c>
      <c r="AD38" s="37" t="s">
        <v>384</v>
      </c>
      <c r="AE38" s="13" t="s">
        <v>363</v>
      </c>
      <c r="AF38" s="37" t="s">
        <v>363</v>
      </c>
    </row>
    <row r="39" spans="1:32" s="37" customFormat="1" x14ac:dyDescent="0.2">
      <c r="A39" s="33"/>
      <c r="B39" s="66" t="s">
        <v>93</v>
      </c>
      <c r="C39" s="99" t="s">
        <v>200</v>
      </c>
      <c r="D39" s="81" t="s">
        <v>91</v>
      </c>
      <c r="E39" s="67" t="s">
        <v>62</v>
      </c>
      <c r="F39" s="193" t="s">
        <v>278</v>
      </c>
      <c r="G39" s="128">
        <v>44015</v>
      </c>
      <c r="H39" s="72"/>
      <c r="I39" s="36">
        <f t="shared" si="4"/>
        <v>0</v>
      </c>
      <c r="J39" s="96">
        <f t="shared" si="5"/>
        <v>59000</v>
      </c>
      <c r="K39" s="35">
        <f t="shared" si="2"/>
        <v>59000</v>
      </c>
      <c r="L39" s="36"/>
      <c r="M39" s="35">
        <v>57274</v>
      </c>
      <c r="N39" s="72">
        <f t="shared" si="6"/>
        <v>57274</v>
      </c>
      <c r="O39" s="130">
        <f t="shared" si="7"/>
        <v>0</v>
      </c>
      <c r="P39" s="35">
        <v>46000</v>
      </c>
      <c r="Q39" s="131">
        <f t="shared" si="1"/>
        <v>46000</v>
      </c>
      <c r="R39" s="37" t="s">
        <v>363</v>
      </c>
      <c r="S39" s="37" t="s">
        <v>364</v>
      </c>
      <c r="T39" s="37" t="s">
        <v>363</v>
      </c>
      <c r="U39" s="37" t="s">
        <v>363</v>
      </c>
      <c r="V39" s="37" t="s">
        <v>278</v>
      </c>
      <c r="W39" s="37" t="s">
        <v>364</v>
      </c>
      <c r="X39" s="37" t="s">
        <v>374</v>
      </c>
      <c r="Y39" s="37" t="s">
        <v>403</v>
      </c>
      <c r="Z39" s="37" t="s">
        <v>370</v>
      </c>
      <c r="AA39" s="37" t="s">
        <v>363</v>
      </c>
      <c r="AB39" s="37" t="s">
        <v>367</v>
      </c>
      <c r="AC39" s="37" t="s">
        <v>367</v>
      </c>
      <c r="AD39" s="37" t="s">
        <v>385</v>
      </c>
      <c r="AE39" s="37" t="s">
        <v>363</v>
      </c>
      <c r="AF39" s="37" t="s">
        <v>447</v>
      </c>
    </row>
    <row r="40" spans="1:32" ht="24" x14ac:dyDescent="0.2">
      <c r="A40" s="7"/>
      <c r="B40" s="66" t="s">
        <v>94</v>
      </c>
      <c r="C40" s="88" t="s">
        <v>201</v>
      </c>
      <c r="D40" s="80" t="s">
        <v>72</v>
      </c>
      <c r="E40" s="67" t="s">
        <v>63</v>
      </c>
      <c r="F40" s="89">
        <v>44013</v>
      </c>
      <c r="G40" s="67" t="s">
        <v>278</v>
      </c>
      <c r="H40" s="71"/>
      <c r="I40" s="9">
        <f t="shared" si="4"/>
        <v>590000</v>
      </c>
      <c r="J40" s="95">
        <f t="shared" si="5"/>
        <v>0</v>
      </c>
      <c r="K40" s="10">
        <f t="shared" si="2"/>
        <v>590000</v>
      </c>
      <c r="L40" s="9">
        <v>552307</v>
      </c>
      <c r="M40" s="10"/>
      <c r="N40" s="71">
        <f t="shared" si="6"/>
        <v>552307</v>
      </c>
      <c r="O40" s="118">
        <v>669000</v>
      </c>
      <c r="P40" s="10">
        <f t="shared" si="3"/>
        <v>0</v>
      </c>
      <c r="Q40" s="119">
        <f t="shared" si="1"/>
        <v>669000</v>
      </c>
      <c r="R40" s="13" t="s">
        <v>362</v>
      </c>
      <c r="S40" s="13" t="s">
        <v>363</v>
      </c>
      <c r="T40" s="13" t="s">
        <v>363</v>
      </c>
      <c r="U40" s="13" t="s">
        <v>363</v>
      </c>
      <c r="V40" s="13" t="s">
        <v>278</v>
      </c>
      <c r="W40" s="13" t="s">
        <v>364</v>
      </c>
      <c r="X40" s="13" t="s">
        <v>374</v>
      </c>
      <c r="Y40" s="13" t="s">
        <v>394</v>
      </c>
      <c r="Z40" s="13" t="s">
        <v>370</v>
      </c>
      <c r="AA40" s="13" t="s">
        <v>367</v>
      </c>
      <c r="AB40" s="13" t="s">
        <v>364</v>
      </c>
      <c r="AC40" s="13" t="s">
        <v>364</v>
      </c>
      <c r="AD40" s="13" t="s">
        <v>386</v>
      </c>
      <c r="AE40" s="13" t="s">
        <v>363</v>
      </c>
      <c r="AF40" s="13" t="s">
        <v>363</v>
      </c>
    </row>
    <row r="41" spans="1:32" ht="24" x14ac:dyDescent="0.2">
      <c r="A41" s="7"/>
      <c r="B41" s="66" t="s">
        <v>95</v>
      </c>
      <c r="C41" s="88" t="s">
        <v>202</v>
      </c>
      <c r="D41" s="80" t="s">
        <v>72</v>
      </c>
      <c r="E41" s="67" t="s">
        <v>338</v>
      </c>
      <c r="F41" s="89">
        <v>44013</v>
      </c>
      <c r="G41" s="67" t="s">
        <v>278</v>
      </c>
      <c r="H41" s="71"/>
      <c r="I41" s="9">
        <f t="shared" si="4"/>
        <v>4109000</v>
      </c>
      <c r="J41" s="95">
        <f t="shared" si="5"/>
        <v>0</v>
      </c>
      <c r="K41" s="10">
        <f t="shared" si="2"/>
        <v>4109000</v>
      </c>
      <c r="L41" s="9">
        <v>3850000</v>
      </c>
      <c r="M41" s="10"/>
      <c r="N41" s="71">
        <f t="shared" si="6"/>
        <v>3850000</v>
      </c>
      <c r="O41" s="118">
        <v>4218000</v>
      </c>
      <c r="P41" s="10">
        <f t="shared" si="3"/>
        <v>0</v>
      </c>
      <c r="Q41" s="119">
        <f t="shared" si="1"/>
        <v>4218000</v>
      </c>
      <c r="R41" s="13" t="s">
        <v>363</v>
      </c>
      <c r="S41" s="13" t="s">
        <v>363</v>
      </c>
      <c r="T41" s="13" t="s">
        <v>363</v>
      </c>
      <c r="U41" s="13" t="s">
        <v>363</v>
      </c>
      <c r="V41" s="13" t="s">
        <v>278</v>
      </c>
      <c r="W41" s="13" t="s">
        <v>363</v>
      </c>
      <c r="X41" s="13" t="s">
        <v>278</v>
      </c>
      <c r="Y41" s="13" t="s">
        <v>278</v>
      </c>
      <c r="Z41" s="13" t="s">
        <v>278</v>
      </c>
      <c r="AA41" s="13" t="s">
        <v>278</v>
      </c>
      <c r="AB41" s="13" t="s">
        <v>364</v>
      </c>
      <c r="AC41" s="13" t="s">
        <v>364</v>
      </c>
      <c r="AD41" s="13" t="s">
        <v>384</v>
      </c>
      <c r="AE41" s="13" t="s">
        <v>363</v>
      </c>
      <c r="AF41" s="13" t="s">
        <v>363</v>
      </c>
    </row>
    <row r="42" spans="1:32" s="37" customFormat="1" ht="24" x14ac:dyDescent="0.2">
      <c r="A42" s="33"/>
      <c r="B42" s="66" t="s">
        <v>245</v>
      </c>
      <c r="C42" s="99" t="s">
        <v>202</v>
      </c>
      <c r="D42" s="81" t="s">
        <v>72</v>
      </c>
      <c r="E42" s="67" t="s">
        <v>293</v>
      </c>
      <c r="F42" s="89" t="s">
        <v>278</v>
      </c>
      <c r="G42" s="128">
        <v>44013</v>
      </c>
      <c r="H42" s="72"/>
      <c r="I42" s="36">
        <f t="shared" si="4"/>
        <v>0</v>
      </c>
      <c r="J42" s="96">
        <f t="shared" si="5"/>
        <v>811000</v>
      </c>
      <c r="K42" s="35">
        <f t="shared" si="2"/>
        <v>811000</v>
      </c>
      <c r="L42" s="36"/>
      <c r="M42" s="35">
        <v>795627</v>
      </c>
      <c r="N42" s="72">
        <f t="shared" si="6"/>
        <v>795627</v>
      </c>
      <c r="O42" s="118">
        <f t="shared" si="7"/>
        <v>0</v>
      </c>
      <c r="P42" s="10">
        <v>729000</v>
      </c>
      <c r="Q42" s="119">
        <f t="shared" si="1"/>
        <v>729000</v>
      </c>
      <c r="R42" s="13" t="s">
        <v>364</v>
      </c>
      <c r="S42" s="13" t="s">
        <v>364</v>
      </c>
      <c r="T42" s="37" t="s">
        <v>363</v>
      </c>
      <c r="U42" s="13" t="s">
        <v>363</v>
      </c>
      <c r="V42" s="13" t="s">
        <v>278</v>
      </c>
      <c r="W42" s="37" t="s">
        <v>363</v>
      </c>
      <c r="X42" s="37" t="s">
        <v>278</v>
      </c>
      <c r="Y42" s="37" t="s">
        <v>278</v>
      </c>
      <c r="Z42" s="37" t="s">
        <v>278</v>
      </c>
      <c r="AA42" s="37" t="s">
        <v>278</v>
      </c>
      <c r="AB42" s="37" t="s">
        <v>364</v>
      </c>
      <c r="AC42" s="37" t="s">
        <v>364</v>
      </c>
      <c r="AD42" s="37" t="s">
        <v>385</v>
      </c>
      <c r="AE42" s="13" t="s">
        <v>363</v>
      </c>
      <c r="AF42" s="37" t="s">
        <v>363</v>
      </c>
    </row>
    <row r="43" spans="1:32" ht="24" x14ac:dyDescent="0.2">
      <c r="A43" s="7"/>
      <c r="B43" s="66" t="s">
        <v>96</v>
      </c>
      <c r="C43" s="88" t="s">
        <v>194</v>
      </c>
      <c r="D43" s="80" t="s">
        <v>77</v>
      </c>
      <c r="E43" s="67" t="s">
        <v>339</v>
      </c>
      <c r="F43" s="89">
        <v>44020</v>
      </c>
      <c r="G43" s="67" t="s">
        <v>278</v>
      </c>
      <c r="H43" s="71"/>
      <c r="I43" s="9">
        <f t="shared" si="4"/>
        <v>92000</v>
      </c>
      <c r="J43" s="95">
        <f t="shared" si="5"/>
        <v>0</v>
      </c>
      <c r="K43" s="10">
        <f t="shared" si="2"/>
        <v>92000</v>
      </c>
      <c r="L43" s="9">
        <v>85559</v>
      </c>
      <c r="M43" s="10"/>
      <c r="N43" s="71">
        <f t="shared" si="6"/>
        <v>85559</v>
      </c>
      <c r="O43" s="118">
        <v>134000</v>
      </c>
      <c r="P43" s="10">
        <f t="shared" si="3"/>
        <v>0</v>
      </c>
      <c r="Q43" s="119">
        <f t="shared" si="1"/>
        <v>134000</v>
      </c>
      <c r="R43" s="37" t="s">
        <v>363</v>
      </c>
      <c r="S43" s="37" t="s">
        <v>363</v>
      </c>
      <c r="T43" s="37" t="s">
        <v>363</v>
      </c>
      <c r="U43" s="37" t="s">
        <v>363</v>
      </c>
      <c r="V43" s="37" t="s">
        <v>278</v>
      </c>
      <c r="W43" s="13" t="s">
        <v>363</v>
      </c>
      <c r="X43" s="13" t="s">
        <v>278</v>
      </c>
      <c r="Y43" s="13" t="s">
        <v>278</v>
      </c>
      <c r="Z43" s="13" t="s">
        <v>278</v>
      </c>
      <c r="AA43" s="13" t="s">
        <v>278</v>
      </c>
      <c r="AB43" s="13" t="s">
        <v>278</v>
      </c>
      <c r="AC43" s="13" t="s">
        <v>278</v>
      </c>
      <c r="AD43" s="13" t="s">
        <v>384</v>
      </c>
      <c r="AE43" s="13" t="s">
        <v>363</v>
      </c>
      <c r="AF43" s="13" t="s">
        <v>363</v>
      </c>
    </row>
    <row r="44" spans="1:32" x14ac:dyDescent="0.2">
      <c r="A44" s="7"/>
      <c r="B44" s="66" t="s">
        <v>241</v>
      </c>
      <c r="C44" s="88" t="s">
        <v>203</v>
      </c>
      <c r="D44" s="80" t="s">
        <v>73</v>
      </c>
      <c r="E44" s="67" t="s">
        <v>338</v>
      </c>
      <c r="F44" s="89">
        <v>44018</v>
      </c>
      <c r="G44" s="67" t="s">
        <v>278</v>
      </c>
      <c r="H44" s="71"/>
      <c r="I44" s="9">
        <f t="shared" si="4"/>
        <v>1068000</v>
      </c>
      <c r="J44" s="95">
        <f t="shared" si="5"/>
        <v>0</v>
      </c>
      <c r="K44" s="10">
        <f t="shared" si="2"/>
        <v>1068000</v>
      </c>
      <c r="L44" s="9">
        <v>1000000</v>
      </c>
      <c r="M44" s="10"/>
      <c r="N44" s="71">
        <f t="shared" si="6"/>
        <v>1000000</v>
      </c>
      <c r="O44" s="118">
        <v>1235000</v>
      </c>
      <c r="P44" s="10">
        <f t="shared" si="3"/>
        <v>0</v>
      </c>
      <c r="Q44" s="119">
        <f t="shared" si="1"/>
        <v>1235000</v>
      </c>
      <c r="R44" s="13" t="s">
        <v>363</v>
      </c>
      <c r="S44" s="13" t="s">
        <v>363</v>
      </c>
      <c r="T44" s="13" t="s">
        <v>363</v>
      </c>
      <c r="U44" s="13" t="s">
        <v>363</v>
      </c>
      <c r="V44" s="13" t="s">
        <v>278</v>
      </c>
      <c r="W44" s="13" t="s">
        <v>363</v>
      </c>
      <c r="X44" s="13" t="s">
        <v>278</v>
      </c>
      <c r="Y44" s="13" t="s">
        <v>278</v>
      </c>
      <c r="Z44" s="13" t="s">
        <v>278</v>
      </c>
      <c r="AA44" s="13" t="s">
        <v>278</v>
      </c>
      <c r="AB44" s="13" t="s">
        <v>364</v>
      </c>
      <c r="AC44" s="13" t="s">
        <v>364</v>
      </c>
      <c r="AD44" s="13" t="s">
        <v>384</v>
      </c>
      <c r="AE44" s="13" t="s">
        <v>364</v>
      </c>
      <c r="AF44" s="13" t="s">
        <v>363</v>
      </c>
    </row>
    <row r="45" spans="1:32" x14ac:dyDescent="0.2">
      <c r="A45" s="7"/>
      <c r="B45" s="66" t="s">
        <v>97</v>
      </c>
      <c r="C45" s="88" t="s">
        <v>204</v>
      </c>
      <c r="D45" s="80" t="s">
        <v>91</v>
      </c>
      <c r="E45" s="67" t="s">
        <v>338</v>
      </c>
      <c r="F45" s="89">
        <v>44018</v>
      </c>
      <c r="G45" s="67" t="s">
        <v>278</v>
      </c>
      <c r="H45" s="71"/>
      <c r="I45" s="9">
        <f t="shared" si="4"/>
        <v>1174000</v>
      </c>
      <c r="J45" s="95">
        <f t="shared" si="5"/>
        <v>0</v>
      </c>
      <c r="K45" s="10">
        <f t="shared" si="2"/>
        <v>1174000</v>
      </c>
      <c r="L45" s="9">
        <v>1100000</v>
      </c>
      <c r="M45" s="10"/>
      <c r="N45" s="71">
        <f t="shared" si="6"/>
        <v>1100000</v>
      </c>
      <c r="O45" s="118">
        <v>1235000</v>
      </c>
      <c r="P45" s="10">
        <f t="shared" si="3"/>
        <v>0</v>
      </c>
      <c r="Q45" s="119">
        <f t="shared" si="1"/>
        <v>1235000</v>
      </c>
      <c r="R45" s="13" t="s">
        <v>363</v>
      </c>
      <c r="S45" s="13" t="s">
        <v>363</v>
      </c>
      <c r="T45" s="13" t="s">
        <v>363</v>
      </c>
      <c r="U45" s="13" t="s">
        <v>363</v>
      </c>
      <c r="V45" s="13" t="s">
        <v>278</v>
      </c>
      <c r="W45" s="13" t="s">
        <v>363</v>
      </c>
      <c r="X45" s="13" t="s">
        <v>278</v>
      </c>
      <c r="Y45" s="13" t="s">
        <v>278</v>
      </c>
      <c r="Z45" s="13" t="s">
        <v>278</v>
      </c>
      <c r="AA45" s="13" t="s">
        <v>278</v>
      </c>
      <c r="AB45" s="13" t="s">
        <v>364</v>
      </c>
      <c r="AC45" s="13" t="s">
        <v>364</v>
      </c>
      <c r="AD45" s="13" t="s">
        <v>384</v>
      </c>
      <c r="AE45" s="13" t="s">
        <v>364</v>
      </c>
      <c r="AF45" s="13" t="s">
        <v>363</v>
      </c>
    </row>
    <row r="46" spans="1:32" x14ac:dyDescent="0.2">
      <c r="A46" s="7"/>
      <c r="B46" s="66" t="s">
        <v>98</v>
      </c>
      <c r="C46" s="88" t="s">
        <v>205</v>
      </c>
      <c r="D46" s="80" t="s">
        <v>79</v>
      </c>
      <c r="E46" s="67" t="s">
        <v>338</v>
      </c>
      <c r="F46" s="89">
        <v>44020</v>
      </c>
      <c r="G46" s="67" t="s">
        <v>278</v>
      </c>
      <c r="H46" s="71"/>
      <c r="I46" s="9">
        <f t="shared" si="4"/>
        <v>1361000</v>
      </c>
      <c r="J46" s="95">
        <f t="shared" si="5"/>
        <v>0</v>
      </c>
      <c r="K46" s="10">
        <f t="shared" si="2"/>
        <v>1361000</v>
      </c>
      <c r="L46" s="9">
        <v>1275000</v>
      </c>
      <c r="M46" s="10"/>
      <c r="N46" s="71">
        <f t="shared" si="6"/>
        <v>1275000</v>
      </c>
      <c r="O46" s="118">
        <v>1482000</v>
      </c>
      <c r="P46" s="10">
        <f t="shared" si="3"/>
        <v>0</v>
      </c>
      <c r="Q46" s="119">
        <f t="shared" si="1"/>
        <v>1482000</v>
      </c>
      <c r="R46" s="13" t="s">
        <v>363</v>
      </c>
      <c r="S46" s="13" t="s">
        <v>363</v>
      </c>
      <c r="T46" s="13" t="s">
        <v>363</v>
      </c>
      <c r="U46" s="13" t="s">
        <v>363</v>
      </c>
      <c r="V46" s="13" t="s">
        <v>278</v>
      </c>
      <c r="W46" s="13" t="s">
        <v>363</v>
      </c>
      <c r="X46" s="13" t="s">
        <v>278</v>
      </c>
      <c r="Y46" s="13" t="s">
        <v>278</v>
      </c>
      <c r="Z46" s="13" t="s">
        <v>278</v>
      </c>
      <c r="AA46" s="13" t="s">
        <v>278</v>
      </c>
      <c r="AB46" s="13" t="s">
        <v>364</v>
      </c>
      <c r="AC46" s="13" t="s">
        <v>364</v>
      </c>
      <c r="AD46" s="13" t="s">
        <v>384</v>
      </c>
      <c r="AE46" s="13" t="s">
        <v>364</v>
      </c>
      <c r="AF46" s="13" t="s">
        <v>363</v>
      </c>
    </row>
    <row r="47" spans="1:32" x14ac:dyDescent="0.2">
      <c r="A47" s="7"/>
      <c r="B47" s="66" t="s">
        <v>99</v>
      </c>
      <c r="C47" s="88" t="s">
        <v>206</v>
      </c>
      <c r="D47" s="80" t="s">
        <v>74</v>
      </c>
      <c r="E47" s="67" t="s">
        <v>338</v>
      </c>
      <c r="F47" s="89">
        <v>44015</v>
      </c>
      <c r="G47" s="67" t="s">
        <v>278</v>
      </c>
      <c r="H47" s="71"/>
      <c r="I47" s="9">
        <f t="shared" si="4"/>
        <v>1975000</v>
      </c>
      <c r="J47" s="95">
        <f t="shared" si="5"/>
        <v>0</v>
      </c>
      <c r="K47" s="10">
        <f t="shared" si="2"/>
        <v>1975000</v>
      </c>
      <c r="L47" s="9">
        <v>1850000</v>
      </c>
      <c r="M47" s="10"/>
      <c r="N47" s="71">
        <f t="shared" si="6"/>
        <v>1850000</v>
      </c>
      <c r="O47" s="118">
        <v>1955000</v>
      </c>
      <c r="P47" s="10">
        <f t="shared" si="3"/>
        <v>0</v>
      </c>
      <c r="Q47" s="119">
        <f t="shared" si="1"/>
        <v>1955000</v>
      </c>
      <c r="R47" s="13" t="s">
        <v>363</v>
      </c>
      <c r="S47" s="13" t="s">
        <v>363</v>
      </c>
      <c r="T47" s="13" t="s">
        <v>363</v>
      </c>
      <c r="U47" s="13" t="s">
        <v>363</v>
      </c>
      <c r="V47" s="13" t="s">
        <v>278</v>
      </c>
      <c r="W47" s="13" t="s">
        <v>363</v>
      </c>
      <c r="X47" s="13" t="s">
        <v>278</v>
      </c>
      <c r="Y47" s="13" t="s">
        <v>278</v>
      </c>
      <c r="Z47" s="13" t="s">
        <v>278</v>
      </c>
      <c r="AA47" s="13" t="s">
        <v>278</v>
      </c>
      <c r="AB47" s="13" t="s">
        <v>364</v>
      </c>
      <c r="AC47" s="13" t="s">
        <v>364</v>
      </c>
      <c r="AD47" s="13" t="s">
        <v>384</v>
      </c>
      <c r="AE47" s="13" t="s">
        <v>364</v>
      </c>
      <c r="AF47" s="13" t="s">
        <v>363</v>
      </c>
    </row>
    <row r="48" spans="1:32" ht="24" x14ac:dyDescent="0.2">
      <c r="A48" s="7"/>
      <c r="B48" s="66" t="s">
        <v>242</v>
      </c>
      <c r="C48" s="88" t="s">
        <v>207</v>
      </c>
      <c r="D48" s="80" t="s">
        <v>72</v>
      </c>
      <c r="E48" s="67" t="s">
        <v>338</v>
      </c>
      <c r="F48" s="89">
        <v>44013</v>
      </c>
      <c r="G48" s="67" t="s">
        <v>278</v>
      </c>
      <c r="H48" s="71"/>
      <c r="I48" s="9">
        <f t="shared" si="4"/>
        <v>1014000</v>
      </c>
      <c r="J48" s="95">
        <f t="shared" si="5"/>
        <v>0</v>
      </c>
      <c r="K48" s="10">
        <f t="shared" si="2"/>
        <v>1014000</v>
      </c>
      <c r="L48" s="9">
        <v>950000</v>
      </c>
      <c r="M48" s="10"/>
      <c r="N48" s="71">
        <f t="shared" si="6"/>
        <v>950000</v>
      </c>
      <c r="O48" s="118">
        <v>1029000</v>
      </c>
      <c r="P48" s="10">
        <f t="shared" si="3"/>
        <v>0</v>
      </c>
      <c r="Q48" s="119">
        <f t="shared" si="1"/>
        <v>1029000</v>
      </c>
      <c r="R48" s="13" t="s">
        <v>363</v>
      </c>
      <c r="S48" s="13" t="s">
        <v>363</v>
      </c>
      <c r="T48" s="13" t="s">
        <v>363</v>
      </c>
      <c r="U48" s="13" t="s">
        <v>363</v>
      </c>
      <c r="V48" s="13" t="s">
        <v>278</v>
      </c>
      <c r="W48" s="13" t="s">
        <v>363</v>
      </c>
      <c r="X48" s="13" t="s">
        <v>278</v>
      </c>
      <c r="Y48" s="13" t="s">
        <v>278</v>
      </c>
      <c r="Z48" s="13" t="s">
        <v>278</v>
      </c>
      <c r="AA48" s="13" t="s">
        <v>278</v>
      </c>
      <c r="AB48" s="13" t="s">
        <v>364</v>
      </c>
      <c r="AC48" s="13" t="s">
        <v>364</v>
      </c>
      <c r="AD48" s="13" t="s">
        <v>384</v>
      </c>
      <c r="AE48" s="13" t="s">
        <v>364</v>
      </c>
      <c r="AF48" s="13" t="s">
        <v>363</v>
      </c>
    </row>
    <row r="49" spans="1:32" ht="24" x14ac:dyDescent="0.2">
      <c r="A49" s="7"/>
      <c r="B49" s="66" t="s">
        <v>100</v>
      </c>
      <c r="C49" s="99" t="s">
        <v>258</v>
      </c>
      <c r="D49" s="80" t="s">
        <v>72</v>
      </c>
      <c r="E49" s="67" t="s">
        <v>288</v>
      </c>
      <c r="F49" s="89">
        <v>44013</v>
      </c>
      <c r="G49" s="67" t="s">
        <v>278</v>
      </c>
      <c r="H49" s="71"/>
      <c r="I49" s="9">
        <f t="shared" si="4"/>
        <v>772000</v>
      </c>
      <c r="J49" s="95">
        <f t="shared" si="5"/>
        <v>87000</v>
      </c>
      <c r="K49" s="10">
        <f t="shared" si="2"/>
        <v>859000</v>
      </c>
      <c r="L49" s="9">
        <v>723115</v>
      </c>
      <c r="M49" s="10">
        <v>84913</v>
      </c>
      <c r="N49" s="71">
        <f t="shared" si="6"/>
        <v>808028</v>
      </c>
      <c r="O49" s="118">
        <v>736000</v>
      </c>
      <c r="P49" s="35">
        <v>0</v>
      </c>
      <c r="Q49" s="119">
        <f t="shared" si="1"/>
        <v>736000</v>
      </c>
      <c r="R49" s="13" t="s">
        <v>364</v>
      </c>
      <c r="S49" s="13" t="s">
        <v>363</v>
      </c>
      <c r="T49" s="13" t="s">
        <v>363</v>
      </c>
      <c r="U49" s="13" t="s">
        <v>363</v>
      </c>
      <c r="V49" s="13" t="s">
        <v>278</v>
      </c>
      <c r="W49" s="13" t="s">
        <v>363</v>
      </c>
      <c r="X49" s="13" t="s">
        <v>278</v>
      </c>
      <c r="Y49" s="13" t="s">
        <v>278</v>
      </c>
      <c r="Z49" s="13" t="s">
        <v>278</v>
      </c>
      <c r="AA49" s="13" t="s">
        <v>278</v>
      </c>
      <c r="AB49" s="13" t="s">
        <v>364</v>
      </c>
      <c r="AC49" s="13" t="s">
        <v>364</v>
      </c>
      <c r="AD49" s="13" t="s">
        <v>404</v>
      </c>
      <c r="AE49" s="13" t="s">
        <v>363</v>
      </c>
      <c r="AF49" s="13" t="s">
        <v>363</v>
      </c>
    </row>
    <row r="50" spans="1:32" ht="24" x14ac:dyDescent="0.2">
      <c r="A50" s="7"/>
      <c r="B50" s="66" t="s">
        <v>101</v>
      </c>
      <c r="C50" s="88" t="s">
        <v>208</v>
      </c>
      <c r="D50" s="80" t="s">
        <v>72</v>
      </c>
      <c r="E50" s="67" t="s">
        <v>64</v>
      </c>
      <c r="F50" s="89">
        <v>44013</v>
      </c>
      <c r="G50" s="67" t="s">
        <v>278</v>
      </c>
      <c r="H50" s="71"/>
      <c r="I50" s="9">
        <f t="shared" si="4"/>
        <v>92000</v>
      </c>
      <c r="J50" s="95">
        <f t="shared" si="5"/>
        <v>0</v>
      </c>
      <c r="K50" s="10">
        <f t="shared" si="2"/>
        <v>92000</v>
      </c>
      <c r="L50" s="9">
        <v>85559</v>
      </c>
      <c r="M50" s="10"/>
      <c r="N50" s="71">
        <f t="shared" si="6"/>
        <v>85559</v>
      </c>
      <c r="O50" s="118">
        <v>72000</v>
      </c>
      <c r="P50" s="10">
        <f t="shared" si="3"/>
        <v>0</v>
      </c>
      <c r="Q50" s="119">
        <f t="shared" si="1"/>
        <v>72000</v>
      </c>
      <c r="R50" s="13" t="s">
        <v>363</v>
      </c>
      <c r="S50" s="13" t="s">
        <v>363</v>
      </c>
      <c r="T50" s="13" t="s">
        <v>363</v>
      </c>
      <c r="U50" s="13" t="s">
        <v>363</v>
      </c>
      <c r="V50" s="13" t="s">
        <v>278</v>
      </c>
      <c r="W50" s="13" t="s">
        <v>363</v>
      </c>
      <c r="X50" s="13" t="s">
        <v>278</v>
      </c>
      <c r="Y50" s="13" t="s">
        <v>278</v>
      </c>
      <c r="Z50" s="13" t="s">
        <v>278</v>
      </c>
      <c r="AA50" s="13" t="s">
        <v>278</v>
      </c>
      <c r="AB50" s="13" t="s">
        <v>364</v>
      </c>
      <c r="AC50" s="13" t="s">
        <v>364</v>
      </c>
      <c r="AD50" s="13" t="s">
        <v>384</v>
      </c>
      <c r="AE50" s="13" t="s">
        <v>363</v>
      </c>
      <c r="AF50" s="13" t="s">
        <v>363</v>
      </c>
    </row>
    <row r="51" spans="1:32" x14ac:dyDescent="0.2">
      <c r="A51" s="7"/>
      <c r="B51" s="66" t="s">
        <v>102</v>
      </c>
      <c r="C51" s="88" t="s">
        <v>209</v>
      </c>
      <c r="D51" s="80" t="s">
        <v>92</v>
      </c>
      <c r="E51" s="67" t="s">
        <v>64</v>
      </c>
      <c r="F51" s="89">
        <v>44018</v>
      </c>
      <c r="G51" s="67" t="s">
        <v>278</v>
      </c>
      <c r="H51" s="71"/>
      <c r="I51" s="9">
        <f t="shared" si="4"/>
        <v>31000</v>
      </c>
      <c r="J51" s="95">
        <f t="shared" si="5"/>
        <v>0</v>
      </c>
      <c r="K51" s="10">
        <f t="shared" si="2"/>
        <v>31000</v>
      </c>
      <c r="L51" s="9">
        <v>28623</v>
      </c>
      <c r="M51" s="10"/>
      <c r="N51" s="71">
        <f t="shared" si="6"/>
        <v>28623</v>
      </c>
      <c r="O51" s="118">
        <v>21000</v>
      </c>
      <c r="P51" s="10">
        <f t="shared" si="3"/>
        <v>0</v>
      </c>
      <c r="Q51" s="119">
        <f t="shared" si="1"/>
        <v>21000</v>
      </c>
      <c r="R51" s="13" t="s">
        <v>363</v>
      </c>
      <c r="S51" s="13" t="s">
        <v>363</v>
      </c>
      <c r="T51" s="13" t="s">
        <v>363</v>
      </c>
      <c r="U51" s="13" t="s">
        <v>363</v>
      </c>
      <c r="V51" s="13" t="s">
        <v>278</v>
      </c>
      <c r="W51" s="13" t="s">
        <v>363</v>
      </c>
      <c r="X51" s="13" t="s">
        <v>278</v>
      </c>
      <c r="Y51" s="13" t="s">
        <v>278</v>
      </c>
      <c r="Z51" s="13" t="s">
        <v>278</v>
      </c>
      <c r="AA51" s="13" t="s">
        <v>278</v>
      </c>
      <c r="AB51" s="13" t="s">
        <v>278</v>
      </c>
      <c r="AC51" s="13" t="s">
        <v>278</v>
      </c>
      <c r="AD51" s="13" t="s">
        <v>384</v>
      </c>
      <c r="AE51" s="13" t="s">
        <v>363</v>
      </c>
      <c r="AF51" s="37" t="s">
        <v>447</v>
      </c>
    </row>
    <row r="52" spans="1:32" x14ac:dyDescent="0.2">
      <c r="A52" s="7"/>
      <c r="B52" s="66" t="s">
        <v>243</v>
      </c>
      <c r="C52" s="88" t="s">
        <v>244</v>
      </c>
      <c r="D52" s="80" t="s">
        <v>91</v>
      </c>
      <c r="E52" s="67" t="s">
        <v>64</v>
      </c>
      <c r="F52" s="89">
        <v>44018</v>
      </c>
      <c r="G52" s="67" t="s">
        <v>278</v>
      </c>
      <c r="H52" s="71"/>
      <c r="I52" s="9">
        <f t="shared" si="4"/>
        <v>43000</v>
      </c>
      <c r="J52" s="95">
        <f t="shared" si="5"/>
        <v>0</v>
      </c>
      <c r="K52" s="10">
        <f t="shared" si="2"/>
        <v>43000</v>
      </c>
      <c r="L52" s="9">
        <v>39989</v>
      </c>
      <c r="M52" s="10"/>
      <c r="N52" s="71">
        <f t="shared" si="6"/>
        <v>39989</v>
      </c>
      <c r="O52" s="118">
        <v>31000</v>
      </c>
      <c r="P52" s="10">
        <f t="shared" si="3"/>
        <v>0</v>
      </c>
      <c r="Q52" s="119">
        <f t="shared" si="1"/>
        <v>31000</v>
      </c>
      <c r="R52" s="13" t="s">
        <v>363</v>
      </c>
      <c r="S52" s="13" t="s">
        <v>363</v>
      </c>
      <c r="T52" s="13" t="s">
        <v>363</v>
      </c>
      <c r="U52" s="13" t="s">
        <v>363</v>
      </c>
      <c r="V52" s="13" t="s">
        <v>278</v>
      </c>
      <c r="W52" s="13" t="s">
        <v>363</v>
      </c>
      <c r="X52" s="13" t="s">
        <v>278</v>
      </c>
      <c r="Y52" s="13" t="s">
        <v>278</v>
      </c>
      <c r="Z52" s="13" t="s">
        <v>278</v>
      </c>
      <c r="AA52" s="13" t="s">
        <v>278</v>
      </c>
      <c r="AB52" s="13" t="s">
        <v>278</v>
      </c>
      <c r="AC52" s="13" t="s">
        <v>278</v>
      </c>
      <c r="AD52" s="13" t="s">
        <v>384</v>
      </c>
      <c r="AE52" s="13" t="s">
        <v>363</v>
      </c>
      <c r="AF52" s="13" t="s">
        <v>363</v>
      </c>
    </row>
    <row r="53" spans="1:32" x14ac:dyDescent="0.2">
      <c r="A53" s="7"/>
      <c r="B53" s="66" t="s">
        <v>289</v>
      </c>
      <c r="C53" s="88" t="s">
        <v>193</v>
      </c>
      <c r="D53" s="80" t="s">
        <v>74</v>
      </c>
      <c r="E53" s="65" t="s">
        <v>65</v>
      </c>
      <c r="F53" s="127">
        <v>44015</v>
      </c>
      <c r="G53" s="65" t="s">
        <v>278</v>
      </c>
      <c r="H53" s="71"/>
      <c r="I53" s="9">
        <f t="shared" si="4"/>
        <v>406000</v>
      </c>
      <c r="J53" s="95">
        <f t="shared" si="5"/>
        <v>0</v>
      </c>
      <c r="K53" s="10">
        <f t="shared" si="2"/>
        <v>406000</v>
      </c>
      <c r="L53" s="9">
        <v>380448</v>
      </c>
      <c r="M53" s="10"/>
      <c r="N53" s="71">
        <f t="shared" si="6"/>
        <v>380448</v>
      </c>
      <c r="O53" s="118">
        <v>309000</v>
      </c>
      <c r="P53" s="10">
        <f t="shared" si="3"/>
        <v>0</v>
      </c>
      <c r="Q53" s="119">
        <f t="shared" si="1"/>
        <v>309000</v>
      </c>
      <c r="R53" s="13" t="s">
        <v>363</v>
      </c>
      <c r="S53" s="13" t="s">
        <v>406</v>
      </c>
      <c r="T53" s="13" t="s">
        <v>363</v>
      </c>
      <c r="U53" s="13" t="s">
        <v>363</v>
      </c>
      <c r="V53" s="13" t="s">
        <v>278</v>
      </c>
      <c r="W53" s="13" t="s">
        <v>364</v>
      </c>
      <c r="X53" s="13" t="s">
        <v>374</v>
      </c>
      <c r="Y53" s="13" t="s">
        <v>405</v>
      </c>
      <c r="Z53" s="13" t="s">
        <v>370</v>
      </c>
      <c r="AA53" s="13" t="s">
        <v>367</v>
      </c>
      <c r="AB53" s="13" t="s">
        <v>364</v>
      </c>
      <c r="AC53" s="13" t="s">
        <v>364</v>
      </c>
      <c r="AD53" s="13" t="s">
        <v>384</v>
      </c>
      <c r="AE53" s="13" t="s">
        <v>363</v>
      </c>
      <c r="AF53" s="13" t="s">
        <v>363</v>
      </c>
    </row>
    <row r="54" spans="1:32" s="156" customFormat="1" x14ac:dyDescent="0.2">
      <c r="A54" s="145"/>
      <c r="B54" s="162" t="s">
        <v>104</v>
      </c>
      <c r="C54" s="163" t="s">
        <v>210</v>
      </c>
      <c r="D54" s="147" t="s">
        <v>103</v>
      </c>
      <c r="E54" s="164" t="s">
        <v>66</v>
      </c>
      <c r="F54" s="165">
        <v>44027</v>
      </c>
      <c r="G54" s="165">
        <v>44027</v>
      </c>
      <c r="H54" s="150"/>
      <c r="I54" s="151">
        <f t="shared" si="4"/>
        <v>6366000</v>
      </c>
      <c r="J54" s="152">
        <f t="shared" si="5"/>
        <v>186000</v>
      </c>
      <c r="K54" s="153">
        <f t="shared" si="2"/>
        <v>6552000</v>
      </c>
      <c r="L54" s="151">
        <v>5965228</v>
      </c>
      <c r="M54" s="153">
        <v>181873</v>
      </c>
      <c r="N54" s="150">
        <f t="shared" si="6"/>
        <v>6147101</v>
      </c>
      <c r="O54" s="154">
        <v>7175000</v>
      </c>
      <c r="P54" s="153">
        <v>362000</v>
      </c>
      <c r="Q54" s="155">
        <f t="shared" si="1"/>
        <v>7537000</v>
      </c>
      <c r="R54" s="156" t="s">
        <v>364</v>
      </c>
      <c r="S54" s="156" t="s">
        <v>364</v>
      </c>
      <c r="T54" s="156" t="s">
        <v>363</v>
      </c>
      <c r="U54" s="156" t="s">
        <v>363</v>
      </c>
      <c r="V54" s="156" t="s">
        <v>278</v>
      </c>
      <c r="W54" s="156" t="s">
        <v>363</v>
      </c>
      <c r="X54" s="156" t="s">
        <v>278</v>
      </c>
      <c r="Y54" s="156" t="s">
        <v>278</v>
      </c>
      <c r="Z54" s="156" t="s">
        <v>278</v>
      </c>
      <c r="AA54" s="156" t="s">
        <v>278</v>
      </c>
      <c r="AB54" s="156" t="s">
        <v>364</v>
      </c>
      <c r="AC54" s="156" t="s">
        <v>364</v>
      </c>
      <c r="AD54" s="156" t="s">
        <v>386</v>
      </c>
      <c r="AE54" s="156" t="s">
        <v>363</v>
      </c>
      <c r="AF54" s="156" t="s">
        <v>363</v>
      </c>
    </row>
    <row r="55" spans="1:32" x14ac:dyDescent="0.2">
      <c r="A55" s="7"/>
      <c r="B55" s="64" t="s">
        <v>105</v>
      </c>
      <c r="C55" s="88" t="s">
        <v>211</v>
      </c>
      <c r="D55" s="80" t="s">
        <v>74</v>
      </c>
      <c r="E55" s="65" t="s">
        <v>62</v>
      </c>
      <c r="F55" s="127">
        <v>44029</v>
      </c>
      <c r="G55" s="65" t="s">
        <v>278</v>
      </c>
      <c r="H55" s="71"/>
      <c r="I55" s="9">
        <f t="shared" si="4"/>
        <v>289000</v>
      </c>
      <c r="J55" s="95">
        <f t="shared" si="5"/>
        <v>0</v>
      </c>
      <c r="K55" s="10">
        <f t="shared" si="2"/>
        <v>289000</v>
      </c>
      <c r="L55" s="9">
        <v>270528</v>
      </c>
      <c r="M55" s="10"/>
      <c r="N55" s="71">
        <f t="shared" si="6"/>
        <v>270528</v>
      </c>
      <c r="O55" s="118">
        <v>566000</v>
      </c>
      <c r="P55" s="10">
        <f t="shared" si="3"/>
        <v>0</v>
      </c>
      <c r="Q55" s="119">
        <f t="shared" si="1"/>
        <v>566000</v>
      </c>
      <c r="R55" s="13" t="s">
        <v>364</v>
      </c>
      <c r="S55" s="13" t="s">
        <v>363</v>
      </c>
      <c r="T55" s="13" t="s">
        <v>363</v>
      </c>
      <c r="U55" s="13" t="s">
        <v>363</v>
      </c>
      <c r="V55" s="13" t="s">
        <v>278</v>
      </c>
      <c r="W55" s="13" t="s">
        <v>364</v>
      </c>
      <c r="X55" s="13" t="s">
        <v>374</v>
      </c>
      <c r="Y55" s="13" t="s">
        <v>405</v>
      </c>
      <c r="Z55" s="37" t="s">
        <v>371</v>
      </c>
      <c r="AA55" s="13" t="s">
        <v>367</v>
      </c>
      <c r="AB55" s="13" t="s">
        <v>364</v>
      </c>
      <c r="AC55" s="13" t="s">
        <v>364</v>
      </c>
      <c r="AD55" s="13" t="s">
        <v>385</v>
      </c>
      <c r="AE55" s="13" t="s">
        <v>363</v>
      </c>
      <c r="AF55" s="13" t="s">
        <v>363</v>
      </c>
    </row>
    <row r="56" spans="1:32" s="37" customFormat="1" x14ac:dyDescent="0.2">
      <c r="A56" s="33"/>
      <c r="B56" s="66" t="s">
        <v>290</v>
      </c>
      <c r="C56" s="99" t="s">
        <v>212</v>
      </c>
      <c r="D56" s="81" t="s">
        <v>91</v>
      </c>
      <c r="E56" s="67" t="s">
        <v>67</v>
      </c>
      <c r="F56" s="128">
        <v>44018</v>
      </c>
      <c r="G56" s="67" t="s">
        <v>278</v>
      </c>
      <c r="H56" s="72"/>
      <c r="I56" s="36">
        <f t="shared" si="4"/>
        <v>1523000</v>
      </c>
      <c r="J56" s="96">
        <f t="shared" si="5"/>
        <v>0</v>
      </c>
      <c r="K56" s="35">
        <f t="shared" si="2"/>
        <v>1523000</v>
      </c>
      <c r="L56" s="36">
        <v>1426500</v>
      </c>
      <c r="M56" s="35"/>
      <c r="N56" s="72">
        <f t="shared" si="6"/>
        <v>1426500</v>
      </c>
      <c r="O56" s="130">
        <v>926000</v>
      </c>
      <c r="P56" s="35">
        <f t="shared" si="3"/>
        <v>0</v>
      </c>
      <c r="Q56" s="131">
        <f t="shared" si="1"/>
        <v>926000</v>
      </c>
      <c r="R56" s="37" t="s">
        <v>363</v>
      </c>
      <c r="S56" s="37" t="s">
        <v>363</v>
      </c>
      <c r="T56" s="37" t="s">
        <v>363</v>
      </c>
      <c r="U56" s="37" t="s">
        <v>363</v>
      </c>
      <c r="V56" s="37" t="s">
        <v>278</v>
      </c>
      <c r="W56" s="37" t="s">
        <v>363</v>
      </c>
      <c r="X56" s="37" t="s">
        <v>278</v>
      </c>
      <c r="Y56" s="37" t="s">
        <v>278</v>
      </c>
      <c r="Z56" s="37" t="s">
        <v>278</v>
      </c>
      <c r="AA56" s="37" t="s">
        <v>278</v>
      </c>
      <c r="AB56" s="37" t="s">
        <v>363</v>
      </c>
      <c r="AC56" s="37" t="s">
        <v>363</v>
      </c>
      <c r="AD56" s="37" t="s">
        <v>385</v>
      </c>
      <c r="AE56" s="13" t="s">
        <v>363</v>
      </c>
      <c r="AF56" s="37" t="s">
        <v>447</v>
      </c>
    </row>
    <row r="57" spans="1:32" s="37" customFormat="1" x14ac:dyDescent="0.2">
      <c r="A57" s="33"/>
      <c r="B57" s="66" t="s">
        <v>60</v>
      </c>
      <c r="C57" s="99"/>
      <c r="D57" s="81"/>
      <c r="E57" s="67" t="s">
        <v>68</v>
      </c>
      <c r="F57" s="67" t="s">
        <v>278</v>
      </c>
      <c r="G57" s="67" t="s">
        <v>278</v>
      </c>
      <c r="H57" s="72"/>
      <c r="I57" s="36">
        <f t="shared" si="4"/>
        <v>27000</v>
      </c>
      <c r="J57" s="96">
        <f t="shared" si="5"/>
        <v>0</v>
      </c>
      <c r="K57" s="35">
        <f t="shared" si="2"/>
        <v>27000</v>
      </c>
      <c r="L57" s="36">
        <v>25000</v>
      </c>
      <c r="M57" s="35"/>
      <c r="N57" s="72">
        <f t="shared" si="6"/>
        <v>25000</v>
      </c>
      <c r="O57" s="130">
        <v>30000</v>
      </c>
      <c r="P57" s="35">
        <f t="shared" si="3"/>
        <v>0</v>
      </c>
      <c r="Q57" s="131">
        <f t="shared" si="1"/>
        <v>30000</v>
      </c>
      <c r="R57" s="37" t="s">
        <v>363</v>
      </c>
      <c r="S57" s="37" t="s">
        <v>363</v>
      </c>
      <c r="T57" s="37" t="s">
        <v>363</v>
      </c>
      <c r="U57" s="37" t="s">
        <v>363</v>
      </c>
      <c r="V57" s="37" t="s">
        <v>278</v>
      </c>
      <c r="W57" s="37" t="s">
        <v>363</v>
      </c>
      <c r="X57" s="37" t="s">
        <v>278</v>
      </c>
      <c r="Y57" s="37" t="s">
        <v>278</v>
      </c>
      <c r="Z57" s="37" t="s">
        <v>278</v>
      </c>
      <c r="AA57" s="37" t="s">
        <v>278</v>
      </c>
      <c r="AE57" s="13" t="s">
        <v>363</v>
      </c>
      <c r="AF57" s="37" t="s">
        <v>363</v>
      </c>
    </row>
    <row r="58" spans="1:32" s="37" customFormat="1" x14ac:dyDescent="0.2">
      <c r="A58" s="33"/>
      <c r="B58" s="66" t="s">
        <v>60</v>
      </c>
      <c r="C58" s="99"/>
      <c r="D58" s="81"/>
      <c r="E58" s="67" t="s">
        <v>69</v>
      </c>
      <c r="F58" s="67" t="s">
        <v>278</v>
      </c>
      <c r="G58" s="67" t="s">
        <v>278</v>
      </c>
      <c r="H58" s="72"/>
      <c r="I58" s="36">
        <f t="shared" si="4"/>
        <v>27000</v>
      </c>
      <c r="J58" s="96">
        <f t="shared" si="5"/>
        <v>0</v>
      </c>
      <c r="K58" s="35">
        <f t="shared" si="2"/>
        <v>27000</v>
      </c>
      <c r="L58" s="36">
        <v>25000</v>
      </c>
      <c r="M58" s="35"/>
      <c r="N58" s="72">
        <f t="shared" si="6"/>
        <v>25000</v>
      </c>
      <c r="O58" s="130">
        <v>30000</v>
      </c>
      <c r="P58" s="35">
        <f t="shared" si="3"/>
        <v>0</v>
      </c>
      <c r="Q58" s="131">
        <f t="shared" si="1"/>
        <v>30000</v>
      </c>
      <c r="R58" s="37" t="s">
        <v>363</v>
      </c>
      <c r="S58" s="37" t="s">
        <v>363</v>
      </c>
      <c r="T58" s="37" t="s">
        <v>363</v>
      </c>
      <c r="U58" s="37" t="s">
        <v>363</v>
      </c>
      <c r="V58" s="37" t="s">
        <v>278</v>
      </c>
      <c r="W58" s="37" t="s">
        <v>363</v>
      </c>
      <c r="X58" s="37" t="s">
        <v>278</v>
      </c>
      <c r="Y58" s="37" t="s">
        <v>278</v>
      </c>
      <c r="Z58" s="37" t="s">
        <v>278</v>
      </c>
      <c r="AA58" s="37" t="s">
        <v>278</v>
      </c>
      <c r="AE58" s="13" t="s">
        <v>363</v>
      </c>
      <c r="AF58" s="37" t="s">
        <v>363</v>
      </c>
    </row>
    <row r="59" spans="1:32" s="156" customFormat="1" ht="24" x14ac:dyDescent="0.2">
      <c r="A59" s="145"/>
      <c r="B59" s="162" t="s">
        <v>376</v>
      </c>
      <c r="C59" s="163" t="s">
        <v>259</v>
      </c>
      <c r="D59" s="147" t="s">
        <v>72</v>
      </c>
      <c r="E59" s="164" t="s">
        <v>395</v>
      </c>
      <c r="F59" s="165">
        <v>44195</v>
      </c>
      <c r="G59" s="165">
        <v>44195</v>
      </c>
      <c r="H59" s="150"/>
      <c r="I59" s="151">
        <v>3287000</v>
      </c>
      <c r="J59" s="152">
        <v>318088</v>
      </c>
      <c r="K59" s="153"/>
      <c r="L59" s="151"/>
      <c r="M59" s="153"/>
      <c r="N59" s="150"/>
      <c r="O59" s="154"/>
      <c r="P59" s="153"/>
      <c r="Q59" s="155">
        <f t="shared" si="1"/>
        <v>0</v>
      </c>
      <c r="R59" s="156" t="s">
        <v>364</v>
      </c>
      <c r="S59" s="156" t="s">
        <v>364</v>
      </c>
      <c r="T59" s="156" t="s">
        <v>363</v>
      </c>
      <c r="U59" s="156" t="s">
        <v>363</v>
      </c>
      <c r="V59" s="156" t="s">
        <v>278</v>
      </c>
      <c r="W59" s="156" t="s">
        <v>363</v>
      </c>
      <c r="X59" s="156" t="s">
        <v>278</v>
      </c>
      <c r="Y59" s="156" t="s">
        <v>278</v>
      </c>
      <c r="Z59" s="156" t="s">
        <v>278</v>
      </c>
      <c r="AA59" s="156" t="s">
        <v>278</v>
      </c>
      <c r="AB59" s="156" t="s">
        <v>364</v>
      </c>
      <c r="AC59" s="156" t="s">
        <v>364</v>
      </c>
      <c r="AD59" s="156" t="s">
        <v>384</v>
      </c>
      <c r="AE59" s="156" t="s">
        <v>363</v>
      </c>
      <c r="AF59" s="156" t="s">
        <v>363</v>
      </c>
    </row>
    <row r="60" spans="1:32" s="156" customFormat="1" ht="24" x14ac:dyDescent="0.2">
      <c r="A60" s="145"/>
      <c r="B60" s="162" t="s">
        <v>377</v>
      </c>
      <c r="C60" s="163" t="s">
        <v>259</v>
      </c>
      <c r="D60" s="147" t="s">
        <v>72</v>
      </c>
      <c r="E60" s="164" t="s">
        <v>396</v>
      </c>
      <c r="F60" s="165">
        <v>44195</v>
      </c>
      <c r="G60" s="165">
        <v>44195</v>
      </c>
      <c r="H60" s="150"/>
      <c r="I60" s="151">
        <v>3287000</v>
      </c>
      <c r="J60" s="152">
        <v>318088</v>
      </c>
      <c r="K60" s="153"/>
      <c r="L60" s="151"/>
      <c r="M60" s="153"/>
      <c r="N60" s="150"/>
      <c r="O60" s="154">
        <v>5170000</v>
      </c>
      <c r="P60" s="153">
        <v>400000</v>
      </c>
      <c r="Q60" s="155">
        <f t="shared" ref="Q60" si="8">SUM(O60:P60)</f>
        <v>5570000</v>
      </c>
      <c r="R60" s="156" t="s">
        <v>364</v>
      </c>
      <c r="S60" s="156" t="s">
        <v>364</v>
      </c>
      <c r="T60" s="156" t="s">
        <v>363</v>
      </c>
      <c r="U60" s="156" t="s">
        <v>363</v>
      </c>
      <c r="V60" s="156" t="s">
        <v>278</v>
      </c>
      <c r="W60" s="156" t="s">
        <v>364</v>
      </c>
      <c r="X60" s="156" t="s">
        <v>374</v>
      </c>
      <c r="Y60" s="156" t="s">
        <v>375</v>
      </c>
      <c r="Z60" s="156" t="s">
        <v>371</v>
      </c>
      <c r="AA60" s="156" t="s">
        <v>367</v>
      </c>
      <c r="AB60" s="156" t="s">
        <v>364</v>
      </c>
      <c r="AC60" s="156" t="s">
        <v>364</v>
      </c>
      <c r="AD60" s="156" t="s">
        <v>384</v>
      </c>
      <c r="AE60" s="156" t="s">
        <v>363</v>
      </c>
      <c r="AF60" s="156" t="s">
        <v>363</v>
      </c>
    </row>
    <row r="61" spans="1:32" ht="24" x14ac:dyDescent="0.2">
      <c r="A61" s="7"/>
      <c r="B61" s="69" t="s">
        <v>291</v>
      </c>
      <c r="C61" s="80"/>
      <c r="D61" s="80"/>
      <c r="E61" s="70" t="s">
        <v>70</v>
      </c>
      <c r="F61" s="129">
        <v>44018</v>
      </c>
      <c r="G61" s="70" t="s">
        <v>278</v>
      </c>
      <c r="H61" s="71"/>
      <c r="I61" s="9">
        <f t="shared" si="4"/>
        <v>374000</v>
      </c>
      <c r="J61" s="95">
        <f t="shared" si="5"/>
        <v>0</v>
      </c>
      <c r="K61" s="10">
        <f t="shared" si="2"/>
        <v>374000</v>
      </c>
      <c r="L61" s="9">
        <v>350000</v>
      </c>
      <c r="M61" s="10"/>
      <c r="N61" s="71">
        <f t="shared" si="6"/>
        <v>350000</v>
      </c>
      <c r="O61" s="118">
        <v>412000</v>
      </c>
      <c r="P61" s="10">
        <f t="shared" si="3"/>
        <v>0</v>
      </c>
      <c r="Q61" s="119">
        <f t="shared" si="1"/>
        <v>412000</v>
      </c>
      <c r="R61" s="37" t="s">
        <v>363</v>
      </c>
      <c r="S61" s="37" t="s">
        <v>363</v>
      </c>
      <c r="T61" s="37" t="s">
        <v>363</v>
      </c>
      <c r="U61" s="37" t="s">
        <v>363</v>
      </c>
      <c r="V61" s="37" t="s">
        <v>278</v>
      </c>
      <c r="W61" s="13" t="s">
        <v>363</v>
      </c>
      <c r="X61" s="13" t="s">
        <v>278</v>
      </c>
      <c r="Y61" s="13" t="s">
        <v>278</v>
      </c>
      <c r="Z61" s="13" t="s">
        <v>278</v>
      </c>
      <c r="AA61" s="13" t="s">
        <v>278</v>
      </c>
      <c r="AB61" s="13" t="s">
        <v>278</v>
      </c>
      <c r="AC61" s="13" t="s">
        <v>278</v>
      </c>
      <c r="AD61" s="13" t="s">
        <v>384</v>
      </c>
      <c r="AE61" s="37" t="s">
        <v>364</v>
      </c>
      <c r="AF61" s="13" t="s">
        <v>363</v>
      </c>
    </row>
    <row r="62" spans="1:32" s="156" customFormat="1" x14ac:dyDescent="0.2">
      <c r="A62" s="145"/>
      <c r="B62" s="162" t="s">
        <v>106</v>
      </c>
      <c r="C62" s="147" t="s">
        <v>213</v>
      </c>
      <c r="D62" s="147" t="s">
        <v>107</v>
      </c>
      <c r="E62" s="164" t="s">
        <v>293</v>
      </c>
      <c r="F62" s="165">
        <v>44032</v>
      </c>
      <c r="G62" s="165">
        <v>44032</v>
      </c>
      <c r="H62" s="150"/>
      <c r="I62" s="151">
        <f t="shared" si="4"/>
        <v>7425000</v>
      </c>
      <c r="J62" s="152">
        <f t="shared" si="5"/>
        <v>1694000</v>
      </c>
      <c r="K62" s="153">
        <f t="shared" si="2"/>
        <v>9119000</v>
      </c>
      <c r="L62" s="151">
        <v>6957723</v>
      </c>
      <c r="M62" s="153">
        <v>1661924</v>
      </c>
      <c r="N62" s="150">
        <f t="shared" si="6"/>
        <v>8619647</v>
      </c>
      <c r="O62" s="154">
        <v>6635000</v>
      </c>
      <c r="P62" s="153">
        <v>663000</v>
      </c>
      <c r="Q62" s="155">
        <f t="shared" si="1"/>
        <v>7298000</v>
      </c>
      <c r="R62" s="156" t="s">
        <v>364</v>
      </c>
      <c r="S62" s="156" t="s">
        <v>364</v>
      </c>
      <c r="T62" s="156" t="s">
        <v>363</v>
      </c>
      <c r="U62" s="156" t="s">
        <v>363</v>
      </c>
      <c r="V62" s="156" t="s">
        <v>278</v>
      </c>
      <c r="W62" s="156" t="s">
        <v>364</v>
      </c>
      <c r="X62" s="156" t="s">
        <v>374</v>
      </c>
      <c r="Y62" s="156" t="s">
        <v>378</v>
      </c>
      <c r="Z62" s="156" t="s">
        <v>370</v>
      </c>
      <c r="AA62" s="156" t="s">
        <v>367</v>
      </c>
      <c r="AB62" s="156" t="s">
        <v>364</v>
      </c>
      <c r="AC62" s="156" t="s">
        <v>364</v>
      </c>
      <c r="AD62" s="156" t="s">
        <v>385</v>
      </c>
      <c r="AE62" s="156" t="s">
        <v>363</v>
      </c>
      <c r="AF62" s="156" t="s">
        <v>363</v>
      </c>
    </row>
    <row r="63" spans="1:32" x14ac:dyDescent="0.2">
      <c r="A63" s="7"/>
      <c r="B63" s="66" t="s">
        <v>344</v>
      </c>
      <c r="C63" s="80" t="s">
        <v>214</v>
      </c>
      <c r="D63" s="80" t="s">
        <v>108</v>
      </c>
      <c r="E63" s="67" t="s">
        <v>292</v>
      </c>
      <c r="F63" s="128">
        <v>44029</v>
      </c>
      <c r="G63" s="128">
        <v>44029</v>
      </c>
      <c r="H63" s="71"/>
      <c r="I63" s="9">
        <f t="shared" si="4"/>
        <v>750000</v>
      </c>
      <c r="J63" s="95">
        <f t="shared" si="5"/>
        <v>293000</v>
      </c>
      <c r="K63" s="10">
        <f t="shared" si="2"/>
        <v>1043000</v>
      </c>
      <c r="L63" s="9">
        <v>702252</v>
      </c>
      <c r="M63" s="10">
        <v>287106</v>
      </c>
      <c r="N63" s="71">
        <f t="shared" si="6"/>
        <v>989358</v>
      </c>
      <c r="O63" s="118">
        <v>1307000</v>
      </c>
      <c r="P63" s="10">
        <v>118000</v>
      </c>
      <c r="Q63" s="119">
        <f t="shared" si="1"/>
        <v>1425000</v>
      </c>
      <c r="R63" s="157" t="s">
        <v>408</v>
      </c>
      <c r="S63" s="13" t="s">
        <v>407</v>
      </c>
      <c r="T63" s="13" t="s">
        <v>363</v>
      </c>
      <c r="U63" s="13" t="s">
        <v>363</v>
      </c>
      <c r="V63" s="13" t="s">
        <v>278</v>
      </c>
      <c r="W63" s="13" t="s">
        <v>363</v>
      </c>
      <c r="X63" s="13" t="s">
        <v>278</v>
      </c>
      <c r="Y63" s="13" t="s">
        <v>278</v>
      </c>
      <c r="Z63" s="13" t="s">
        <v>278</v>
      </c>
      <c r="AA63" s="13" t="s">
        <v>278</v>
      </c>
      <c r="AB63" s="13" t="s">
        <v>364</v>
      </c>
      <c r="AC63" s="13" t="s">
        <v>364</v>
      </c>
      <c r="AD63" s="13" t="s">
        <v>386</v>
      </c>
      <c r="AE63" s="13" t="s">
        <v>363</v>
      </c>
      <c r="AF63" s="13" t="s">
        <v>363</v>
      </c>
    </row>
    <row r="64" spans="1:32" x14ac:dyDescent="0.2">
      <c r="A64" s="7"/>
      <c r="B64" s="66" t="s">
        <v>109</v>
      </c>
      <c r="C64" s="80" t="s">
        <v>215</v>
      </c>
      <c r="D64" s="80" t="s">
        <v>107</v>
      </c>
      <c r="E64" s="67" t="s">
        <v>110</v>
      </c>
      <c r="F64" s="128">
        <v>44034</v>
      </c>
      <c r="G64" s="128">
        <v>44034</v>
      </c>
      <c r="H64" s="71"/>
      <c r="I64" s="9">
        <f t="shared" si="4"/>
        <v>55000</v>
      </c>
      <c r="J64" s="95">
        <f t="shared" si="5"/>
        <v>17000</v>
      </c>
      <c r="K64" s="10">
        <f t="shared" si="2"/>
        <v>72000</v>
      </c>
      <c r="L64" s="9">
        <v>50624</v>
      </c>
      <c r="M64" s="10">
        <v>16500</v>
      </c>
      <c r="N64" s="71">
        <f t="shared" si="6"/>
        <v>67124</v>
      </c>
      <c r="O64" s="118">
        <v>72000</v>
      </c>
      <c r="P64" s="10">
        <v>13000</v>
      </c>
      <c r="Q64" s="119">
        <f t="shared" si="1"/>
        <v>85000</v>
      </c>
      <c r="R64" s="13" t="s">
        <v>363</v>
      </c>
      <c r="S64" s="13" t="s">
        <v>363</v>
      </c>
      <c r="T64" s="13" t="s">
        <v>363</v>
      </c>
      <c r="U64" s="13" t="s">
        <v>363</v>
      </c>
      <c r="V64" s="13" t="s">
        <v>278</v>
      </c>
      <c r="W64" s="13" t="s">
        <v>363</v>
      </c>
      <c r="X64" s="13" t="s">
        <v>278</v>
      </c>
      <c r="Y64" s="13" t="s">
        <v>278</v>
      </c>
      <c r="Z64" s="13" t="s">
        <v>278</v>
      </c>
      <c r="AA64" s="13" t="s">
        <v>278</v>
      </c>
      <c r="AB64" s="13" t="s">
        <v>364</v>
      </c>
      <c r="AC64" s="13" t="s">
        <v>363</v>
      </c>
      <c r="AD64" s="13" t="s">
        <v>386</v>
      </c>
      <c r="AE64" s="13" t="s">
        <v>363</v>
      </c>
      <c r="AF64" s="13" t="s">
        <v>363</v>
      </c>
    </row>
    <row r="65" spans="1:32" x14ac:dyDescent="0.2">
      <c r="A65" s="7"/>
      <c r="B65" s="66" t="s">
        <v>111</v>
      </c>
      <c r="C65" s="80" t="s">
        <v>216</v>
      </c>
      <c r="D65" s="80" t="s">
        <v>103</v>
      </c>
      <c r="E65" s="67" t="s">
        <v>295</v>
      </c>
      <c r="F65" s="128">
        <v>44081</v>
      </c>
      <c r="G65" s="67" t="s">
        <v>278</v>
      </c>
      <c r="H65" s="71"/>
      <c r="I65" s="9">
        <f t="shared" si="4"/>
        <v>1265000</v>
      </c>
      <c r="J65" s="95">
        <f t="shared" si="5"/>
        <v>0</v>
      </c>
      <c r="K65" s="10">
        <f t="shared" si="2"/>
        <v>1265000</v>
      </c>
      <c r="L65" s="9">
        <v>1184866</v>
      </c>
      <c r="M65" s="10"/>
      <c r="N65" s="71">
        <f t="shared" ref="N65:N87" si="9">SUM(L65:M65)</f>
        <v>1184866</v>
      </c>
      <c r="O65" s="118">
        <v>1286000</v>
      </c>
      <c r="P65" s="10">
        <f t="shared" si="3"/>
        <v>0</v>
      </c>
      <c r="Q65" s="119">
        <f t="shared" si="1"/>
        <v>1286000</v>
      </c>
      <c r="R65" s="13" t="s">
        <v>364</v>
      </c>
      <c r="S65" s="13" t="s">
        <v>364</v>
      </c>
      <c r="T65" s="13" t="s">
        <v>363</v>
      </c>
      <c r="U65" s="13" t="s">
        <v>363</v>
      </c>
      <c r="V65" s="13" t="s">
        <v>278</v>
      </c>
      <c r="W65" s="13" t="s">
        <v>363</v>
      </c>
      <c r="X65" s="13" t="s">
        <v>278</v>
      </c>
      <c r="Y65" s="13" t="s">
        <v>278</v>
      </c>
      <c r="Z65" s="13" t="s">
        <v>278</v>
      </c>
      <c r="AA65" s="13" t="s">
        <v>278</v>
      </c>
      <c r="AB65" s="13" t="s">
        <v>364</v>
      </c>
      <c r="AC65" s="13" t="s">
        <v>364</v>
      </c>
      <c r="AD65" s="13" t="s">
        <v>389</v>
      </c>
      <c r="AE65" s="13" t="s">
        <v>363</v>
      </c>
      <c r="AF65" s="13" t="s">
        <v>363</v>
      </c>
    </row>
    <row r="66" spans="1:32" x14ac:dyDescent="0.2">
      <c r="A66" s="7"/>
      <c r="B66" s="68" t="s">
        <v>112</v>
      </c>
      <c r="C66" s="80" t="s">
        <v>217</v>
      </c>
      <c r="D66" s="80" t="s">
        <v>107</v>
      </c>
      <c r="E66" s="67" t="s">
        <v>296</v>
      </c>
      <c r="F66" s="128">
        <v>44025</v>
      </c>
      <c r="G66" s="128">
        <v>44025</v>
      </c>
      <c r="H66" s="71"/>
      <c r="I66" s="9">
        <f t="shared" ref="I66:I87" si="10">ROUNDUP(L66*132/123.7,-3)</f>
        <v>3183000</v>
      </c>
      <c r="J66" s="95">
        <f t="shared" ref="J66:J87" si="11">ROUNDUP(M66*118.5/116.3,-3)</f>
        <v>176000</v>
      </c>
      <c r="K66" s="10">
        <f t="shared" ref="K66:K87" si="12">SUM(I66:J66)</f>
        <v>3359000</v>
      </c>
      <c r="L66" s="9">
        <v>2982404</v>
      </c>
      <c r="M66" s="10">
        <v>172095</v>
      </c>
      <c r="N66" s="71">
        <f t="shared" si="9"/>
        <v>3154499</v>
      </c>
      <c r="O66" s="118">
        <v>3369000</v>
      </c>
      <c r="P66" s="10">
        <v>169000</v>
      </c>
      <c r="Q66" s="119">
        <f t="shared" si="1"/>
        <v>3538000</v>
      </c>
      <c r="R66" s="13" t="s">
        <v>364</v>
      </c>
      <c r="S66" s="13" t="s">
        <v>364</v>
      </c>
      <c r="T66" s="13" t="s">
        <v>363</v>
      </c>
      <c r="U66" s="13" t="s">
        <v>363</v>
      </c>
      <c r="V66" s="13" t="s">
        <v>278</v>
      </c>
      <c r="W66" s="13" t="s">
        <v>363</v>
      </c>
      <c r="X66" s="13" t="s">
        <v>278</v>
      </c>
      <c r="Y66" s="13" t="s">
        <v>278</v>
      </c>
      <c r="Z66" s="13" t="s">
        <v>278</v>
      </c>
      <c r="AA66" s="13" t="s">
        <v>278</v>
      </c>
      <c r="AB66" s="13" t="s">
        <v>364</v>
      </c>
      <c r="AC66" s="13" t="s">
        <v>364</v>
      </c>
      <c r="AD66" s="13" t="s">
        <v>384</v>
      </c>
      <c r="AE66" s="13" t="s">
        <v>363</v>
      </c>
      <c r="AF66" s="13" t="s">
        <v>363</v>
      </c>
    </row>
    <row r="67" spans="1:32" x14ac:dyDescent="0.2">
      <c r="A67" s="7"/>
      <c r="B67" s="68" t="s">
        <v>113</v>
      </c>
      <c r="C67" s="80" t="s">
        <v>218</v>
      </c>
      <c r="D67" s="80" t="s">
        <v>114</v>
      </c>
      <c r="E67" s="67" t="s">
        <v>294</v>
      </c>
      <c r="F67" s="128">
        <v>44034</v>
      </c>
      <c r="G67" s="128">
        <v>44034</v>
      </c>
      <c r="H67" s="71"/>
      <c r="I67" s="9">
        <f t="shared" si="10"/>
        <v>2258000</v>
      </c>
      <c r="J67" s="95">
        <f t="shared" si="11"/>
        <v>193000</v>
      </c>
      <c r="K67" s="10">
        <f t="shared" si="12"/>
        <v>2451000</v>
      </c>
      <c r="L67" s="9">
        <v>2115677</v>
      </c>
      <c r="M67" s="10">
        <v>188870</v>
      </c>
      <c r="N67" s="71">
        <f t="shared" si="9"/>
        <v>2304547</v>
      </c>
      <c r="O67" s="118">
        <v>2675000</v>
      </c>
      <c r="P67" s="10">
        <v>102000</v>
      </c>
      <c r="Q67" s="119">
        <f t="shared" si="1"/>
        <v>2777000</v>
      </c>
      <c r="R67" s="13" t="s">
        <v>364</v>
      </c>
      <c r="S67" s="13" t="s">
        <v>364</v>
      </c>
      <c r="T67" s="13" t="s">
        <v>363</v>
      </c>
      <c r="U67" s="13" t="s">
        <v>363</v>
      </c>
      <c r="V67" s="13" t="s">
        <v>278</v>
      </c>
      <c r="W67" s="13" t="s">
        <v>363</v>
      </c>
      <c r="X67" s="13" t="s">
        <v>278</v>
      </c>
      <c r="Y67" s="13" t="s">
        <v>278</v>
      </c>
      <c r="Z67" s="13" t="s">
        <v>278</v>
      </c>
      <c r="AA67" s="13" t="s">
        <v>278</v>
      </c>
      <c r="AB67" s="13" t="s">
        <v>364</v>
      </c>
      <c r="AC67" s="13" t="s">
        <v>364</v>
      </c>
      <c r="AD67" s="13" t="s">
        <v>390</v>
      </c>
      <c r="AE67" s="13" t="s">
        <v>363</v>
      </c>
      <c r="AF67" s="13" t="s">
        <v>363</v>
      </c>
    </row>
    <row r="68" spans="1:32" s="210" customFormat="1" x14ac:dyDescent="0.2">
      <c r="A68" s="198"/>
      <c r="B68" s="199" t="s">
        <v>260</v>
      </c>
      <c r="C68" s="200" t="s">
        <v>215</v>
      </c>
      <c r="D68" s="200" t="s">
        <v>107</v>
      </c>
      <c r="E68" s="201" t="s">
        <v>308</v>
      </c>
      <c r="F68" s="202">
        <v>44034</v>
      </c>
      <c r="G68" s="201" t="s">
        <v>278</v>
      </c>
      <c r="H68" s="203" t="s">
        <v>297</v>
      </c>
      <c r="I68" s="204">
        <f t="shared" si="10"/>
        <v>616000</v>
      </c>
      <c r="J68" s="205">
        <f t="shared" si="11"/>
        <v>0</v>
      </c>
      <c r="K68" s="206">
        <f t="shared" si="12"/>
        <v>616000</v>
      </c>
      <c r="L68" s="204">
        <v>576438</v>
      </c>
      <c r="M68" s="206"/>
      <c r="N68" s="207">
        <f t="shared" si="9"/>
        <v>576438</v>
      </c>
      <c r="O68" s="208">
        <v>666000</v>
      </c>
      <c r="P68" s="206">
        <f t="shared" si="3"/>
        <v>0</v>
      </c>
      <c r="Q68" s="209">
        <f t="shared" si="1"/>
        <v>666000</v>
      </c>
      <c r="AE68" s="210" t="s">
        <v>363</v>
      </c>
      <c r="AF68" s="210" t="s">
        <v>447</v>
      </c>
    </row>
    <row r="69" spans="1:32" s="37" customFormat="1" x14ac:dyDescent="0.2">
      <c r="A69" s="33"/>
      <c r="B69" s="66" t="s">
        <v>115</v>
      </c>
      <c r="C69" s="81" t="s">
        <v>219</v>
      </c>
      <c r="D69" s="81" t="s">
        <v>103</v>
      </c>
      <c r="E69" s="67" t="s">
        <v>309</v>
      </c>
      <c r="F69" s="128">
        <v>44027</v>
      </c>
      <c r="G69" s="67" t="s">
        <v>278</v>
      </c>
      <c r="H69" s="196" t="s">
        <v>297</v>
      </c>
      <c r="I69" s="36">
        <f t="shared" si="10"/>
        <v>433000</v>
      </c>
      <c r="J69" s="96">
        <f t="shared" si="11"/>
        <v>0</v>
      </c>
      <c r="K69" s="35">
        <f t="shared" si="12"/>
        <v>433000</v>
      </c>
      <c r="L69" s="36">
        <v>405696</v>
      </c>
      <c r="M69" s="35"/>
      <c r="N69" s="72">
        <f t="shared" si="9"/>
        <v>405696</v>
      </c>
      <c r="O69" s="130">
        <v>468000</v>
      </c>
      <c r="P69" s="35">
        <f t="shared" si="3"/>
        <v>0</v>
      </c>
      <c r="Q69" s="131">
        <f t="shared" si="1"/>
        <v>468000</v>
      </c>
      <c r="R69" s="37" t="s">
        <v>364</v>
      </c>
      <c r="S69" s="37" t="s">
        <v>363</v>
      </c>
      <c r="T69" s="37" t="s">
        <v>363</v>
      </c>
      <c r="U69" s="37" t="s">
        <v>363</v>
      </c>
      <c r="V69" s="37" t="s">
        <v>278</v>
      </c>
      <c r="W69" s="37" t="s">
        <v>363</v>
      </c>
      <c r="X69" s="37" t="s">
        <v>278</v>
      </c>
      <c r="Y69" s="37" t="s">
        <v>278</v>
      </c>
      <c r="Z69" s="37" t="s">
        <v>278</v>
      </c>
      <c r="AA69" s="37" t="s">
        <v>278</v>
      </c>
      <c r="AB69" s="37" t="s">
        <v>363</v>
      </c>
      <c r="AC69" s="37" t="s">
        <v>278</v>
      </c>
      <c r="AE69" s="13" t="s">
        <v>363</v>
      </c>
      <c r="AF69" s="37" t="s">
        <v>447</v>
      </c>
    </row>
    <row r="70" spans="1:32" s="37" customFormat="1" x14ac:dyDescent="0.2">
      <c r="A70" s="33"/>
      <c r="B70" s="66" t="s">
        <v>116</v>
      </c>
      <c r="C70" s="81" t="s">
        <v>220</v>
      </c>
      <c r="D70" s="81" t="s">
        <v>114</v>
      </c>
      <c r="E70" s="67" t="s">
        <v>310</v>
      </c>
      <c r="F70" s="128">
        <v>44036</v>
      </c>
      <c r="G70" s="67" t="s">
        <v>278</v>
      </c>
      <c r="H70" s="196" t="s">
        <v>297</v>
      </c>
      <c r="I70" s="36">
        <f t="shared" si="10"/>
        <v>727000</v>
      </c>
      <c r="J70" s="96">
        <f t="shared" si="11"/>
        <v>0</v>
      </c>
      <c r="K70" s="35">
        <f t="shared" si="12"/>
        <v>727000</v>
      </c>
      <c r="L70" s="36">
        <v>681207</v>
      </c>
      <c r="M70" s="35"/>
      <c r="N70" s="72">
        <f t="shared" si="9"/>
        <v>681207</v>
      </c>
      <c r="O70" s="130">
        <v>786000</v>
      </c>
      <c r="P70" s="35">
        <f t="shared" si="3"/>
        <v>0</v>
      </c>
      <c r="Q70" s="131">
        <f t="shared" ref="Q70:Q88" si="13">SUM(O70:P70)</f>
        <v>786000</v>
      </c>
      <c r="R70" s="37" t="s">
        <v>364</v>
      </c>
      <c r="S70" s="37" t="s">
        <v>363</v>
      </c>
      <c r="T70" s="37" t="s">
        <v>363</v>
      </c>
      <c r="U70" s="37" t="s">
        <v>363</v>
      </c>
      <c r="V70" s="37" t="s">
        <v>278</v>
      </c>
      <c r="W70" s="37" t="s">
        <v>364</v>
      </c>
      <c r="X70" s="197" t="s">
        <v>436</v>
      </c>
      <c r="Y70" s="197" t="s">
        <v>437</v>
      </c>
      <c r="Z70" s="197" t="s">
        <v>438</v>
      </c>
      <c r="AA70" s="197" t="s">
        <v>439</v>
      </c>
      <c r="AB70" s="37" t="s">
        <v>363</v>
      </c>
      <c r="AC70" s="37" t="s">
        <v>278</v>
      </c>
      <c r="AE70" s="13" t="s">
        <v>363</v>
      </c>
      <c r="AF70" s="37" t="s">
        <v>447</v>
      </c>
    </row>
    <row r="71" spans="1:32" s="37" customFormat="1" x14ac:dyDescent="0.2">
      <c r="A71" s="33"/>
      <c r="B71" s="66" t="s">
        <v>117</v>
      </c>
      <c r="C71" s="81" t="s">
        <v>220</v>
      </c>
      <c r="D71" s="81" t="s">
        <v>114</v>
      </c>
      <c r="E71" s="67" t="s">
        <v>311</v>
      </c>
      <c r="F71" s="128">
        <v>44036</v>
      </c>
      <c r="G71" s="67" t="s">
        <v>278</v>
      </c>
      <c r="H71" s="196" t="s">
        <v>297</v>
      </c>
      <c r="I71" s="36">
        <f t="shared" si="10"/>
        <v>226000</v>
      </c>
      <c r="J71" s="96">
        <f t="shared" si="11"/>
        <v>0</v>
      </c>
      <c r="K71" s="35">
        <f t="shared" si="12"/>
        <v>226000</v>
      </c>
      <c r="L71" s="36">
        <v>211609</v>
      </c>
      <c r="M71" s="35"/>
      <c r="N71" s="72">
        <f t="shared" si="9"/>
        <v>211609</v>
      </c>
      <c r="O71" s="130">
        <v>245000</v>
      </c>
      <c r="P71" s="35">
        <f t="shared" ref="P71:P87" si="14">ROUNDUP(J71*101.6/100,-3)</f>
        <v>0</v>
      </c>
      <c r="Q71" s="131">
        <f t="shared" si="13"/>
        <v>245000</v>
      </c>
      <c r="R71" s="37" t="s">
        <v>363</v>
      </c>
      <c r="S71" s="37" t="s">
        <v>363</v>
      </c>
      <c r="T71" s="37" t="s">
        <v>363</v>
      </c>
      <c r="U71" s="37" t="s">
        <v>363</v>
      </c>
      <c r="V71" s="37" t="s">
        <v>278</v>
      </c>
      <c r="W71" s="37" t="s">
        <v>363</v>
      </c>
      <c r="X71" s="37" t="s">
        <v>278</v>
      </c>
      <c r="Y71" s="37" t="s">
        <v>278</v>
      </c>
      <c r="Z71" s="37" t="s">
        <v>278</v>
      </c>
      <c r="AA71" s="37" t="s">
        <v>278</v>
      </c>
      <c r="AE71" s="13" t="s">
        <v>363</v>
      </c>
      <c r="AF71" s="37" t="s">
        <v>447</v>
      </c>
    </row>
    <row r="72" spans="1:32" s="37" customFormat="1" x14ac:dyDescent="0.2">
      <c r="A72" s="33"/>
      <c r="B72" s="66" t="s">
        <v>118</v>
      </c>
      <c r="C72" s="81" t="s">
        <v>221</v>
      </c>
      <c r="D72" s="81" t="s">
        <v>108</v>
      </c>
      <c r="E72" s="67" t="s">
        <v>312</v>
      </c>
      <c r="F72" s="128">
        <v>44029</v>
      </c>
      <c r="G72" s="67" t="s">
        <v>278</v>
      </c>
      <c r="H72" s="72"/>
      <c r="I72" s="36">
        <f t="shared" si="10"/>
        <v>898000</v>
      </c>
      <c r="J72" s="96">
        <f t="shared" si="11"/>
        <v>0</v>
      </c>
      <c r="K72" s="35">
        <f t="shared" si="12"/>
        <v>898000</v>
      </c>
      <c r="L72" s="36">
        <v>840725</v>
      </c>
      <c r="M72" s="35"/>
      <c r="N72" s="72">
        <f t="shared" si="9"/>
        <v>840725</v>
      </c>
      <c r="O72" s="130">
        <v>1507000</v>
      </c>
      <c r="P72" s="35">
        <f t="shared" si="14"/>
        <v>0</v>
      </c>
      <c r="Q72" s="131">
        <f t="shared" si="13"/>
        <v>1507000</v>
      </c>
      <c r="R72" s="37" t="s">
        <v>364</v>
      </c>
      <c r="S72" s="37" t="s">
        <v>363</v>
      </c>
      <c r="T72" s="37" t="s">
        <v>363</v>
      </c>
      <c r="U72" s="37" t="s">
        <v>363</v>
      </c>
      <c r="V72" s="37" t="s">
        <v>278</v>
      </c>
      <c r="W72" s="37" t="s">
        <v>364</v>
      </c>
      <c r="X72" s="37" t="s">
        <v>440</v>
      </c>
      <c r="Y72" s="37" t="s">
        <v>441</v>
      </c>
      <c r="Z72" s="37" t="s">
        <v>442</v>
      </c>
      <c r="AA72" s="37" t="s">
        <v>443</v>
      </c>
      <c r="AB72" s="37" t="s">
        <v>444</v>
      </c>
      <c r="AE72" s="13" t="s">
        <v>363</v>
      </c>
      <c r="AF72" s="37" t="s">
        <v>447</v>
      </c>
    </row>
    <row r="73" spans="1:32" s="37" customFormat="1" x14ac:dyDescent="0.2">
      <c r="A73" s="33"/>
      <c r="B73" s="66" t="s">
        <v>130</v>
      </c>
      <c r="C73" s="81" t="s">
        <v>222</v>
      </c>
      <c r="D73" s="81" t="s">
        <v>108</v>
      </c>
      <c r="E73" s="67" t="s">
        <v>307</v>
      </c>
      <c r="F73" s="67" t="s">
        <v>278</v>
      </c>
      <c r="G73" s="67" t="s">
        <v>278</v>
      </c>
      <c r="H73" s="72" t="s">
        <v>298</v>
      </c>
      <c r="I73" s="36">
        <f t="shared" si="10"/>
        <v>1193000</v>
      </c>
      <c r="J73" s="96">
        <f t="shared" si="11"/>
        <v>0</v>
      </c>
      <c r="K73" s="35">
        <f t="shared" si="12"/>
        <v>1193000</v>
      </c>
      <c r="L73" s="36">
        <v>1117459</v>
      </c>
      <c r="M73" s="35"/>
      <c r="N73" s="72">
        <f t="shared" si="9"/>
        <v>1117459</v>
      </c>
      <c r="O73" s="130">
        <v>1289000</v>
      </c>
      <c r="P73" s="35">
        <f t="shared" si="14"/>
        <v>0</v>
      </c>
      <c r="Q73" s="131">
        <f t="shared" si="13"/>
        <v>1289000</v>
      </c>
      <c r="R73" s="37" t="s">
        <v>363</v>
      </c>
      <c r="S73" s="37" t="s">
        <v>363</v>
      </c>
      <c r="T73" s="37" t="s">
        <v>363</v>
      </c>
      <c r="U73" s="37" t="s">
        <v>364</v>
      </c>
      <c r="V73" s="37" t="s">
        <v>379</v>
      </c>
      <c r="W73" s="37" t="s">
        <v>363</v>
      </c>
      <c r="X73" s="37" t="s">
        <v>278</v>
      </c>
      <c r="Y73" s="37" t="s">
        <v>278</v>
      </c>
      <c r="Z73" s="37" t="s">
        <v>278</v>
      </c>
      <c r="AA73" s="37" t="s">
        <v>278</v>
      </c>
      <c r="AB73" s="37" t="s">
        <v>363</v>
      </c>
      <c r="AC73" s="37" t="s">
        <v>363</v>
      </c>
      <c r="AD73" s="37" t="s">
        <v>367</v>
      </c>
      <c r="AE73" s="13" t="s">
        <v>363</v>
      </c>
      <c r="AF73" s="37" t="s">
        <v>447</v>
      </c>
    </row>
    <row r="74" spans="1:32" s="37" customFormat="1" x14ac:dyDescent="0.2">
      <c r="A74" s="33"/>
      <c r="B74" s="66" t="s">
        <v>135</v>
      </c>
      <c r="C74" s="81" t="s">
        <v>223</v>
      </c>
      <c r="D74" s="81" t="s">
        <v>103</v>
      </c>
      <c r="E74" s="67" t="s">
        <v>65</v>
      </c>
      <c r="F74" s="128">
        <v>44027</v>
      </c>
      <c r="G74" s="67" t="s">
        <v>278</v>
      </c>
      <c r="H74" s="72"/>
      <c r="I74" s="36">
        <f t="shared" si="10"/>
        <v>224000</v>
      </c>
      <c r="J74" s="96">
        <f t="shared" si="11"/>
        <v>0</v>
      </c>
      <c r="K74" s="35">
        <f t="shared" si="12"/>
        <v>224000</v>
      </c>
      <c r="L74" s="36">
        <v>209484</v>
      </c>
      <c r="M74" s="35"/>
      <c r="N74" s="72">
        <f t="shared" si="9"/>
        <v>209484</v>
      </c>
      <c r="O74" s="130">
        <v>247000</v>
      </c>
      <c r="P74" s="35">
        <f t="shared" si="14"/>
        <v>0</v>
      </c>
      <c r="Q74" s="131">
        <f t="shared" si="13"/>
        <v>247000</v>
      </c>
      <c r="R74" s="37" t="s">
        <v>363</v>
      </c>
      <c r="S74" s="37" t="s">
        <v>363</v>
      </c>
      <c r="T74" s="37" t="s">
        <v>363</v>
      </c>
      <c r="U74" s="37" t="s">
        <v>363</v>
      </c>
      <c r="V74" s="37" t="s">
        <v>278</v>
      </c>
      <c r="W74" s="37" t="s">
        <v>363</v>
      </c>
      <c r="X74" s="37" t="s">
        <v>278</v>
      </c>
      <c r="Y74" s="37" t="s">
        <v>278</v>
      </c>
      <c r="Z74" s="37" t="s">
        <v>278</v>
      </c>
      <c r="AA74" s="37" t="s">
        <v>278</v>
      </c>
      <c r="AB74" s="37" t="s">
        <v>364</v>
      </c>
      <c r="AC74" s="37" t="s">
        <v>364</v>
      </c>
      <c r="AD74" s="37" t="s">
        <v>384</v>
      </c>
      <c r="AE74" s="13" t="s">
        <v>363</v>
      </c>
      <c r="AF74" s="37" t="s">
        <v>363</v>
      </c>
    </row>
    <row r="75" spans="1:32" x14ac:dyDescent="0.2">
      <c r="A75" s="7"/>
      <c r="B75" s="66" t="s">
        <v>140</v>
      </c>
      <c r="C75" s="80" t="s">
        <v>224</v>
      </c>
      <c r="D75" s="80" t="s">
        <v>107</v>
      </c>
      <c r="E75" s="65" t="s">
        <v>141</v>
      </c>
      <c r="F75" s="127">
        <v>44034</v>
      </c>
      <c r="G75" s="65" t="s">
        <v>278</v>
      </c>
      <c r="H75" s="71"/>
      <c r="I75" s="9">
        <f t="shared" si="10"/>
        <v>1003000</v>
      </c>
      <c r="J75" s="96"/>
      <c r="K75" s="10">
        <f t="shared" si="12"/>
        <v>1003000</v>
      </c>
      <c r="L75" s="9">
        <v>939792</v>
      </c>
      <c r="M75" s="10">
        <v>256976</v>
      </c>
      <c r="N75" s="71">
        <f t="shared" si="9"/>
        <v>1196768</v>
      </c>
      <c r="O75" s="118">
        <v>1029000</v>
      </c>
      <c r="P75" s="10">
        <f t="shared" si="14"/>
        <v>0</v>
      </c>
      <c r="Q75" s="119">
        <f t="shared" si="13"/>
        <v>1029000</v>
      </c>
      <c r="R75" s="13" t="s">
        <v>408</v>
      </c>
      <c r="S75" s="13" t="s">
        <v>363</v>
      </c>
      <c r="T75" s="13" t="s">
        <v>363</v>
      </c>
      <c r="U75" s="13" t="s">
        <v>363</v>
      </c>
      <c r="V75" s="13" t="s">
        <v>278</v>
      </c>
      <c r="W75" s="13" t="s">
        <v>363</v>
      </c>
      <c r="X75" s="13" t="s">
        <v>278</v>
      </c>
      <c r="Y75" s="13" t="s">
        <v>278</v>
      </c>
      <c r="Z75" s="13" t="s">
        <v>278</v>
      </c>
      <c r="AA75" s="13" t="s">
        <v>278</v>
      </c>
      <c r="AB75" s="13" t="s">
        <v>364</v>
      </c>
      <c r="AC75" s="13" t="s">
        <v>363</v>
      </c>
      <c r="AD75" s="13" t="s">
        <v>384</v>
      </c>
      <c r="AE75" s="13" t="s">
        <v>363</v>
      </c>
      <c r="AF75" s="13" t="s">
        <v>363</v>
      </c>
    </row>
    <row r="76" spans="1:32" x14ac:dyDescent="0.2">
      <c r="A76" s="7"/>
      <c r="B76" s="64" t="s">
        <v>142</v>
      </c>
      <c r="C76" s="81" t="s">
        <v>299</v>
      </c>
      <c r="D76" s="80" t="s">
        <v>103</v>
      </c>
      <c r="E76" s="67" t="s">
        <v>340</v>
      </c>
      <c r="F76" s="127">
        <v>44029</v>
      </c>
      <c r="G76" s="65" t="s">
        <v>278</v>
      </c>
      <c r="H76" s="71"/>
      <c r="I76" s="9">
        <f>ROUNDUP(L76*132/123.7,-3)+52000</f>
        <v>726000</v>
      </c>
      <c r="J76" s="95">
        <f t="shared" si="11"/>
        <v>0</v>
      </c>
      <c r="K76" s="10">
        <f t="shared" si="12"/>
        <v>726000</v>
      </c>
      <c r="L76" s="9">
        <v>631514</v>
      </c>
      <c r="M76" s="10"/>
      <c r="N76" s="71">
        <f t="shared" si="9"/>
        <v>631514</v>
      </c>
      <c r="O76" s="118">
        <v>875000</v>
      </c>
      <c r="P76" s="10">
        <f t="shared" si="14"/>
        <v>0</v>
      </c>
      <c r="Q76" s="119">
        <f t="shared" si="13"/>
        <v>875000</v>
      </c>
      <c r="R76" s="13" t="s">
        <v>363</v>
      </c>
      <c r="S76" s="13" t="s">
        <v>363</v>
      </c>
      <c r="T76" s="13" t="s">
        <v>363</v>
      </c>
      <c r="U76" s="13" t="s">
        <v>363</v>
      </c>
      <c r="V76" s="13" t="s">
        <v>278</v>
      </c>
      <c r="W76" s="13" t="s">
        <v>363</v>
      </c>
      <c r="X76" s="13" t="s">
        <v>278</v>
      </c>
      <c r="Y76" s="13" t="s">
        <v>278</v>
      </c>
      <c r="Z76" s="13" t="s">
        <v>278</v>
      </c>
      <c r="AA76" s="13" t="s">
        <v>278</v>
      </c>
      <c r="AB76" s="13" t="s">
        <v>364</v>
      </c>
      <c r="AC76" s="13" t="s">
        <v>364</v>
      </c>
      <c r="AD76" s="13" t="s">
        <v>384</v>
      </c>
      <c r="AE76" s="13" t="s">
        <v>364</v>
      </c>
      <c r="AF76" s="13" t="s">
        <v>363</v>
      </c>
    </row>
    <row r="77" spans="1:32" x14ac:dyDescent="0.2">
      <c r="A77" s="7"/>
      <c r="B77" s="64" t="s">
        <v>143</v>
      </c>
      <c r="C77" s="80" t="s">
        <v>225</v>
      </c>
      <c r="D77" s="80" t="s">
        <v>114</v>
      </c>
      <c r="E77" s="67" t="s">
        <v>341</v>
      </c>
      <c r="F77" s="127">
        <v>44034</v>
      </c>
      <c r="G77" s="65" t="s">
        <v>278</v>
      </c>
      <c r="H77" s="71"/>
      <c r="I77" s="9">
        <f t="shared" si="10"/>
        <v>167000</v>
      </c>
      <c r="J77" s="95">
        <f t="shared" si="11"/>
        <v>0</v>
      </c>
      <c r="K77" s="10">
        <f t="shared" si="12"/>
        <v>167000</v>
      </c>
      <c r="L77" s="9">
        <v>155603</v>
      </c>
      <c r="M77" s="10"/>
      <c r="N77" s="71">
        <f t="shared" si="9"/>
        <v>155603</v>
      </c>
      <c r="O77" s="118">
        <v>165000</v>
      </c>
      <c r="P77" s="10">
        <f t="shared" si="14"/>
        <v>0</v>
      </c>
      <c r="Q77" s="119">
        <f t="shared" si="13"/>
        <v>165000</v>
      </c>
      <c r="R77" s="13" t="s">
        <v>363</v>
      </c>
      <c r="S77" s="13" t="s">
        <v>363</v>
      </c>
      <c r="T77" s="13" t="s">
        <v>363</v>
      </c>
      <c r="U77" s="13" t="s">
        <v>363</v>
      </c>
      <c r="V77" s="13" t="s">
        <v>278</v>
      </c>
      <c r="W77" s="13" t="s">
        <v>363</v>
      </c>
      <c r="X77" s="13" t="s">
        <v>278</v>
      </c>
      <c r="Y77" s="13" t="s">
        <v>278</v>
      </c>
      <c r="Z77" s="13" t="s">
        <v>278</v>
      </c>
      <c r="AA77" s="13" t="s">
        <v>278</v>
      </c>
      <c r="AB77" s="13" t="s">
        <v>278</v>
      </c>
      <c r="AC77" s="13" t="s">
        <v>278</v>
      </c>
      <c r="AD77" s="13" t="s">
        <v>384</v>
      </c>
      <c r="AE77" s="13" t="s">
        <v>363</v>
      </c>
      <c r="AF77" s="13" t="s">
        <v>363</v>
      </c>
    </row>
    <row r="78" spans="1:32" s="37" customFormat="1" x14ac:dyDescent="0.2">
      <c r="A78" s="33"/>
      <c r="B78" s="66" t="s">
        <v>151</v>
      </c>
      <c r="C78" s="81" t="s">
        <v>226</v>
      </c>
      <c r="D78" s="81" t="s">
        <v>152</v>
      </c>
      <c r="E78" s="67" t="s">
        <v>340</v>
      </c>
      <c r="F78" s="128">
        <v>44036</v>
      </c>
      <c r="G78" s="67" t="s">
        <v>278</v>
      </c>
      <c r="H78" s="72" t="s">
        <v>300</v>
      </c>
      <c r="I78" s="36">
        <f t="shared" si="10"/>
        <v>686000</v>
      </c>
      <c r="J78" s="96">
        <f t="shared" si="11"/>
        <v>0</v>
      </c>
      <c r="K78" s="35">
        <f t="shared" si="12"/>
        <v>686000</v>
      </c>
      <c r="L78" s="36">
        <v>642282</v>
      </c>
      <c r="M78" s="35"/>
      <c r="N78" s="72">
        <f t="shared" si="9"/>
        <v>642282</v>
      </c>
      <c r="O78" s="130">
        <v>962000</v>
      </c>
      <c r="P78" s="35">
        <f t="shared" si="14"/>
        <v>0</v>
      </c>
      <c r="Q78" s="131">
        <f t="shared" si="13"/>
        <v>962000</v>
      </c>
      <c r="R78" s="37" t="s">
        <v>363</v>
      </c>
      <c r="S78" s="37" t="s">
        <v>363</v>
      </c>
      <c r="T78" s="37" t="s">
        <v>363</v>
      </c>
      <c r="U78" s="37" t="s">
        <v>363</v>
      </c>
      <c r="V78" s="37" t="s">
        <v>363</v>
      </c>
      <c r="W78" s="37" t="s">
        <v>363</v>
      </c>
      <c r="X78" s="37" t="s">
        <v>278</v>
      </c>
      <c r="Y78" s="37" t="s">
        <v>278</v>
      </c>
      <c r="Z78" s="37" t="s">
        <v>278</v>
      </c>
      <c r="AA78" s="37" t="s">
        <v>278</v>
      </c>
      <c r="AE78" s="37" t="s">
        <v>364</v>
      </c>
      <c r="AF78" s="37" t="s">
        <v>363</v>
      </c>
    </row>
    <row r="79" spans="1:32" s="156" customFormat="1" x14ac:dyDescent="0.2">
      <c r="A79" s="145"/>
      <c r="B79" s="162" t="s">
        <v>261</v>
      </c>
      <c r="C79" s="147" t="s">
        <v>239</v>
      </c>
      <c r="D79" s="147" t="s">
        <v>107</v>
      </c>
      <c r="E79" s="164" t="s">
        <v>340</v>
      </c>
      <c r="F79" s="165">
        <v>43887</v>
      </c>
      <c r="G79" s="164" t="s">
        <v>278</v>
      </c>
      <c r="H79" s="150"/>
      <c r="I79" s="151">
        <v>7800000</v>
      </c>
      <c r="J79" s="152">
        <f t="shared" si="11"/>
        <v>0</v>
      </c>
      <c r="K79" s="153">
        <f t="shared" si="12"/>
        <v>7800000</v>
      </c>
      <c r="L79" s="151">
        <v>7328155</v>
      </c>
      <c r="M79" s="153"/>
      <c r="N79" s="150">
        <f t="shared" si="9"/>
        <v>7328155</v>
      </c>
      <c r="O79" s="154">
        <v>8023000</v>
      </c>
      <c r="P79" s="153">
        <f t="shared" si="14"/>
        <v>0</v>
      </c>
      <c r="Q79" s="155">
        <f t="shared" si="13"/>
        <v>8023000</v>
      </c>
      <c r="R79" s="156" t="s">
        <v>363</v>
      </c>
      <c r="S79" s="156" t="s">
        <v>363</v>
      </c>
      <c r="T79" s="156" t="s">
        <v>363</v>
      </c>
      <c r="U79" s="156" t="s">
        <v>363</v>
      </c>
      <c r="V79" s="156" t="s">
        <v>278</v>
      </c>
      <c r="W79" s="156" t="s">
        <v>363</v>
      </c>
      <c r="X79" s="156" t="s">
        <v>278</v>
      </c>
      <c r="Y79" s="156" t="s">
        <v>278</v>
      </c>
      <c r="Z79" s="156" t="s">
        <v>278</v>
      </c>
      <c r="AA79" s="156" t="s">
        <v>278</v>
      </c>
      <c r="AB79" s="156" t="s">
        <v>364</v>
      </c>
      <c r="AC79" s="156" t="s">
        <v>364</v>
      </c>
      <c r="AD79" s="156" t="s">
        <v>384</v>
      </c>
      <c r="AE79" s="156" t="s">
        <v>364</v>
      </c>
      <c r="AF79" s="156" t="s">
        <v>363</v>
      </c>
    </row>
    <row r="80" spans="1:32" s="37" customFormat="1" x14ac:dyDescent="0.2">
      <c r="A80" s="33"/>
      <c r="B80" s="66" t="s">
        <v>144</v>
      </c>
      <c r="C80" s="81" t="s">
        <v>227</v>
      </c>
      <c r="D80" s="81" t="s">
        <v>125</v>
      </c>
      <c r="E80" s="67" t="s">
        <v>342</v>
      </c>
      <c r="F80" s="128">
        <v>44029</v>
      </c>
      <c r="G80" s="67" t="s">
        <v>278</v>
      </c>
      <c r="H80" s="72"/>
      <c r="I80" s="36">
        <f t="shared" si="10"/>
        <v>464000</v>
      </c>
      <c r="J80" s="96">
        <f t="shared" si="11"/>
        <v>0</v>
      </c>
      <c r="K80" s="35">
        <f t="shared" si="12"/>
        <v>464000</v>
      </c>
      <c r="L80" s="36">
        <v>434813</v>
      </c>
      <c r="M80" s="35"/>
      <c r="N80" s="72">
        <f t="shared" si="9"/>
        <v>434813</v>
      </c>
      <c r="O80" s="130">
        <v>422000</v>
      </c>
      <c r="P80" s="35">
        <f t="shared" si="14"/>
        <v>0</v>
      </c>
      <c r="Q80" s="131">
        <f t="shared" si="13"/>
        <v>422000</v>
      </c>
      <c r="R80" s="37" t="s">
        <v>363</v>
      </c>
      <c r="S80" s="37" t="s">
        <v>363</v>
      </c>
      <c r="T80" s="37" t="s">
        <v>363</v>
      </c>
      <c r="U80" s="37" t="s">
        <v>363</v>
      </c>
      <c r="V80" s="37" t="s">
        <v>278</v>
      </c>
      <c r="W80" s="37" t="s">
        <v>363</v>
      </c>
      <c r="X80" s="37" t="s">
        <v>278</v>
      </c>
      <c r="Y80" s="37" t="s">
        <v>278</v>
      </c>
      <c r="Z80" s="37" t="s">
        <v>278</v>
      </c>
      <c r="AA80" s="37" t="s">
        <v>278</v>
      </c>
      <c r="AB80" s="37" t="s">
        <v>409</v>
      </c>
      <c r="AC80" s="37" t="s">
        <v>409</v>
      </c>
      <c r="AD80" s="37" t="s">
        <v>384</v>
      </c>
      <c r="AE80" s="13" t="s">
        <v>364</v>
      </c>
      <c r="AF80" s="37" t="s">
        <v>363</v>
      </c>
    </row>
    <row r="81" spans="1:33" s="37" customFormat="1" x14ac:dyDescent="0.2">
      <c r="A81" s="33"/>
      <c r="B81" s="66" t="s">
        <v>262</v>
      </c>
      <c r="C81" s="81" t="s">
        <v>263</v>
      </c>
      <c r="D81" s="81" t="s">
        <v>107</v>
      </c>
      <c r="E81" s="67" t="s">
        <v>145</v>
      </c>
      <c r="F81" s="128">
        <v>44020</v>
      </c>
      <c r="G81" s="128">
        <v>44020</v>
      </c>
      <c r="H81" s="72"/>
      <c r="I81" s="36">
        <f t="shared" si="10"/>
        <v>67000</v>
      </c>
      <c r="J81" s="96">
        <f t="shared" si="11"/>
        <v>18000</v>
      </c>
      <c r="K81" s="35">
        <f t="shared" si="12"/>
        <v>85000</v>
      </c>
      <c r="L81" s="36">
        <v>62116</v>
      </c>
      <c r="M81" s="35">
        <v>17600</v>
      </c>
      <c r="N81" s="72">
        <f t="shared" si="9"/>
        <v>79716</v>
      </c>
      <c r="O81" s="130">
        <v>72000</v>
      </c>
      <c r="P81" s="35">
        <v>21000</v>
      </c>
      <c r="Q81" s="131">
        <f t="shared" si="13"/>
        <v>93000</v>
      </c>
      <c r="R81" s="37" t="s">
        <v>363</v>
      </c>
      <c r="S81" s="37" t="s">
        <v>363</v>
      </c>
      <c r="T81" s="37" t="s">
        <v>363</v>
      </c>
      <c r="U81" s="37" t="s">
        <v>363</v>
      </c>
      <c r="V81" s="37" t="s">
        <v>278</v>
      </c>
      <c r="W81" s="37" t="s">
        <v>363</v>
      </c>
      <c r="X81" s="37" t="s">
        <v>278</v>
      </c>
      <c r="Y81" s="37" t="s">
        <v>278</v>
      </c>
      <c r="Z81" s="37" t="s">
        <v>278</v>
      </c>
      <c r="AA81" s="37" t="s">
        <v>278</v>
      </c>
      <c r="AB81" s="37" t="s">
        <v>364</v>
      </c>
      <c r="AC81" s="37" t="s">
        <v>364</v>
      </c>
      <c r="AD81" s="37" t="s">
        <v>384</v>
      </c>
      <c r="AE81" s="13" t="s">
        <v>363</v>
      </c>
      <c r="AF81" s="37" t="s">
        <v>363</v>
      </c>
    </row>
    <row r="82" spans="1:33" s="37" customFormat="1" x14ac:dyDescent="0.2">
      <c r="A82" s="33"/>
      <c r="B82" s="100" t="s">
        <v>146</v>
      </c>
      <c r="C82" s="81" t="s">
        <v>228</v>
      </c>
      <c r="D82" s="81" t="s">
        <v>107</v>
      </c>
      <c r="E82" s="132" t="s">
        <v>305</v>
      </c>
      <c r="F82" s="133">
        <v>43887</v>
      </c>
      <c r="G82" s="132" t="s">
        <v>278</v>
      </c>
      <c r="H82" s="72"/>
      <c r="I82" s="36">
        <v>1325000</v>
      </c>
      <c r="J82" s="96">
        <f t="shared" si="11"/>
        <v>0</v>
      </c>
      <c r="K82" s="35">
        <f t="shared" si="12"/>
        <v>1325000</v>
      </c>
      <c r="L82" s="36">
        <v>1071504</v>
      </c>
      <c r="M82" s="35"/>
      <c r="N82" s="72">
        <f t="shared" si="9"/>
        <v>1071504</v>
      </c>
      <c r="O82" s="130">
        <v>1363000</v>
      </c>
      <c r="P82" s="35">
        <f t="shared" si="14"/>
        <v>0</v>
      </c>
      <c r="Q82" s="131">
        <f t="shared" si="13"/>
        <v>1363000</v>
      </c>
      <c r="R82" s="37" t="s">
        <v>364</v>
      </c>
      <c r="S82" s="37" t="s">
        <v>364</v>
      </c>
      <c r="T82" s="37" t="s">
        <v>363</v>
      </c>
      <c r="U82" s="37" t="s">
        <v>363</v>
      </c>
      <c r="V82" s="37" t="s">
        <v>278</v>
      </c>
      <c r="W82" s="37" t="s">
        <v>363</v>
      </c>
      <c r="X82" s="37" t="s">
        <v>278</v>
      </c>
      <c r="Y82" s="37" t="s">
        <v>278</v>
      </c>
      <c r="Z82" s="37" t="s">
        <v>278</v>
      </c>
      <c r="AA82" s="37" t="s">
        <v>278</v>
      </c>
      <c r="AB82" s="37" t="s">
        <v>364</v>
      </c>
      <c r="AC82" s="37" t="s">
        <v>364</v>
      </c>
      <c r="AD82" s="37" t="s">
        <v>385</v>
      </c>
      <c r="AE82" s="13" t="s">
        <v>364</v>
      </c>
      <c r="AF82" s="37" t="s">
        <v>363</v>
      </c>
    </row>
    <row r="83" spans="1:33" s="37" customFormat="1" x14ac:dyDescent="0.2">
      <c r="A83" s="33"/>
      <c r="B83" s="211" t="s">
        <v>264</v>
      </c>
      <c r="C83" s="81" t="s">
        <v>239</v>
      </c>
      <c r="D83" s="81" t="s">
        <v>107</v>
      </c>
      <c r="E83" s="132" t="s">
        <v>306</v>
      </c>
      <c r="F83" s="133">
        <v>43887</v>
      </c>
      <c r="G83" s="132" t="s">
        <v>278</v>
      </c>
      <c r="H83" s="72"/>
      <c r="I83" s="36">
        <v>900000</v>
      </c>
      <c r="J83" s="96">
        <f t="shared" si="11"/>
        <v>0</v>
      </c>
      <c r="K83" s="35">
        <f t="shared" si="12"/>
        <v>900000</v>
      </c>
      <c r="L83" s="36">
        <v>985161</v>
      </c>
      <c r="M83" s="35"/>
      <c r="N83" s="72">
        <f t="shared" si="9"/>
        <v>985161</v>
      </c>
      <c r="O83" s="130">
        <v>926000</v>
      </c>
      <c r="P83" s="35">
        <f t="shared" si="14"/>
        <v>0</v>
      </c>
      <c r="Q83" s="131">
        <f t="shared" si="13"/>
        <v>926000</v>
      </c>
      <c r="R83" s="37" t="s">
        <v>363</v>
      </c>
      <c r="S83" s="37" t="s">
        <v>364</v>
      </c>
      <c r="T83" s="37" t="s">
        <v>363</v>
      </c>
      <c r="U83" s="37" t="s">
        <v>363</v>
      </c>
      <c r="V83" s="37" t="s">
        <v>278</v>
      </c>
      <c r="W83" s="37" t="s">
        <v>363</v>
      </c>
      <c r="X83" s="37" t="s">
        <v>278</v>
      </c>
      <c r="Y83" s="37" t="s">
        <v>278</v>
      </c>
      <c r="Z83" s="37" t="s">
        <v>278</v>
      </c>
      <c r="AA83" s="37" t="s">
        <v>278</v>
      </c>
      <c r="AB83" s="37" t="s">
        <v>364</v>
      </c>
      <c r="AC83" s="37" t="s">
        <v>363</v>
      </c>
      <c r="AD83" s="37" t="s">
        <v>384</v>
      </c>
      <c r="AE83" s="13" t="s">
        <v>445</v>
      </c>
      <c r="AF83" s="37" t="s">
        <v>363</v>
      </c>
    </row>
    <row r="84" spans="1:33" s="37" customFormat="1" x14ac:dyDescent="0.2">
      <c r="A84" s="33"/>
      <c r="B84" s="100" t="s">
        <v>265</v>
      </c>
      <c r="C84" s="81" t="s">
        <v>266</v>
      </c>
      <c r="D84" s="81" t="s">
        <v>108</v>
      </c>
      <c r="E84" s="132" t="s">
        <v>301</v>
      </c>
      <c r="F84" s="133">
        <v>44029</v>
      </c>
      <c r="G84" s="133">
        <v>44029</v>
      </c>
      <c r="H84" s="72"/>
      <c r="I84" s="36">
        <f t="shared" si="10"/>
        <v>4998000</v>
      </c>
      <c r="J84" s="96">
        <f t="shared" si="11"/>
        <v>803000</v>
      </c>
      <c r="K84" s="35">
        <f t="shared" si="12"/>
        <v>5801000</v>
      </c>
      <c r="L84" s="36">
        <v>4683300</v>
      </c>
      <c r="M84" s="35">
        <v>787820</v>
      </c>
      <c r="N84" s="72">
        <f t="shared" si="9"/>
        <v>5471120</v>
      </c>
      <c r="O84" s="130">
        <v>3909000</v>
      </c>
      <c r="P84" s="35">
        <v>174000</v>
      </c>
      <c r="Q84" s="131">
        <f t="shared" si="13"/>
        <v>4083000</v>
      </c>
      <c r="R84" s="37" t="s">
        <v>364</v>
      </c>
      <c r="S84" s="37" t="s">
        <v>364</v>
      </c>
      <c r="T84" s="37" t="s">
        <v>363</v>
      </c>
      <c r="U84" s="37" t="s">
        <v>363</v>
      </c>
      <c r="V84" s="37" t="s">
        <v>278</v>
      </c>
      <c r="W84" s="37" t="s">
        <v>363</v>
      </c>
      <c r="X84" s="37" t="s">
        <v>278</v>
      </c>
      <c r="Y84" s="37" t="s">
        <v>278</v>
      </c>
      <c r="Z84" s="37" t="s">
        <v>278</v>
      </c>
      <c r="AA84" s="37" t="s">
        <v>278</v>
      </c>
      <c r="AB84" s="37" t="s">
        <v>364</v>
      </c>
      <c r="AC84" s="37" t="s">
        <v>364</v>
      </c>
      <c r="AD84" s="37" t="s">
        <v>391</v>
      </c>
      <c r="AE84" s="13" t="s">
        <v>363</v>
      </c>
      <c r="AF84" s="37" t="s">
        <v>363</v>
      </c>
    </row>
    <row r="85" spans="1:33" x14ac:dyDescent="0.2">
      <c r="A85" s="7"/>
      <c r="B85" s="69" t="s">
        <v>147</v>
      </c>
      <c r="C85" s="80" t="s">
        <v>214</v>
      </c>
      <c r="D85" s="80" t="s">
        <v>108</v>
      </c>
      <c r="E85" s="70" t="s">
        <v>148</v>
      </c>
      <c r="F85" s="129">
        <v>44029</v>
      </c>
      <c r="G85" s="129">
        <v>44029</v>
      </c>
      <c r="H85" s="71"/>
      <c r="I85" s="9">
        <f t="shared" si="10"/>
        <v>218000</v>
      </c>
      <c r="J85" s="95">
        <f t="shared" si="11"/>
        <v>58000</v>
      </c>
      <c r="K85" s="10">
        <f t="shared" si="12"/>
        <v>276000</v>
      </c>
      <c r="L85" s="9">
        <v>203845</v>
      </c>
      <c r="M85" s="10">
        <v>56330</v>
      </c>
      <c r="N85" s="71">
        <f t="shared" si="9"/>
        <v>260175</v>
      </c>
      <c r="O85" s="118">
        <v>345000</v>
      </c>
      <c r="P85" s="10">
        <v>41000</v>
      </c>
      <c r="Q85" s="119">
        <f t="shared" si="13"/>
        <v>386000</v>
      </c>
      <c r="R85" s="37" t="s">
        <v>364</v>
      </c>
      <c r="S85" s="37" t="s">
        <v>363</v>
      </c>
      <c r="T85" s="37" t="s">
        <v>363</v>
      </c>
      <c r="U85" s="37" t="s">
        <v>363</v>
      </c>
      <c r="V85" s="37" t="s">
        <v>278</v>
      </c>
      <c r="W85" s="13" t="s">
        <v>363</v>
      </c>
      <c r="X85" s="13" t="s">
        <v>278</v>
      </c>
      <c r="Y85" s="13" t="s">
        <v>278</v>
      </c>
      <c r="Z85" s="13" t="s">
        <v>278</v>
      </c>
      <c r="AA85" s="13" t="s">
        <v>278</v>
      </c>
      <c r="AB85" s="13" t="s">
        <v>364</v>
      </c>
      <c r="AC85" s="13" t="s">
        <v>364</v>
      </c>
      <c r="AD85" s="13" t="s">
        <v>385</v>
      </c>
      <c r="AE85" s="13" t="s">
        <v>363</v>
      </c>
      <c r="AF85" s="13" t="s">
        <v>363</v>
      </c>
    </row>
    <row r="86" spans="1:33" s="37" customFormat="1" x14ac:dyDescent="0.2">
      <c r="A86" s="33"/>
      <c r="B86" s="100" t="s">
        <v>149</v>
      </c>
      <c r="C86" s="81" t="s">
        <v>229</v>
      </c>
      <c r="D86" s="81" t="s">
        <v>107</v>
      </c>
      <c r="E86" s="132" t="s">
        <v>302</v>
      </c>
      <c r="F86" s="133">
        <v>44027</v>
      </c>
      <c r="G86" s="132" t="s">
        <v>278</v>
      </c>
      <c r="H86" s="72" t="s">
        <v>304</v>
      </c>
      <c r="I86" s="36">
        <f t="shared" si="10"/>
        <v>507000</v>
      </c>
      <c r="J86" s="96">
        <f t="shared" si="11"/>
        <v>0</v>
      </c>
      <c r="K86" s="35">
        <f t="shared" si="12"/>
        <v>507000</v>
      </c>
      <c r="L86" s="36">
        <v>474517</v>
      </c>
      <c r="M86" s="35"/>
      <c r="N86" s="72">
        <f t="shared" si="9"/>
        <v>474517</v>
      </c>
      <c r="O86" s="130">
        <v>618000</v>
      </c>
      <c r="P86" s="35">
        <f t="shared" si="14"/>
        <v>0</v>
      </c>
      <c r="Q86" s="131">
        <f t="shared" si="13"/>
        <v>618000</v>
      </c>
      <c r="R86" s="37" t="s">
        <v>363</v>
      </c>
      <c r="S86" s="37" t="s">
        <v>363</v>
      </c>
      <c r="T86" s="37" t="s">
        <v>363</v>
      </c>
      <c r="U86" s="37" t="s">
        <v>363</v>
      </c>
      <c r="V86" s="37" t="s">
        <v>278</v>
      </c>
      <c r="W86" s="37" t="s">
        <v>363</v>
      </c>
      <c r="X86" s="37" t="s">
        <v>278</v>
      </c>
      <c r="Y86" s="37" t="s">
        <v>278</v>
      </c>
      <c r="Z86" s="37" t="s">
        <v>278</v>
      </c>
      <c r="AA86" s="37" t="s">
        <v>278</v>
      </c>
      <c r="AE86" s="37" t="s">
        <v>364</v>
      </c>
      <c r="AF86" s="37" t="s">
        <v>447</v>
      </c>
    </row>
    <row r="87" spans="1:33" s="37" customFormat="1" x14ac:dyDescent="0.2">
      <c r="A87" s="33"/>
      <c r="B87" s="100" t="s">
        <v>150</v>
      </c>
      <c r="C87" s="81" t="s">
        <v>229</v>
      </c>
      <c r="D87" s="81" t="s">
        <v>107</v>
      </c>
      <c r="E87" s="132" t="s">
        <v>303</v>
      </c>
      <c r="F87" s="133">
        <v>44027</v>
      </c>
      <c r="G87" s="132" t="s">
        <v>278</v>
      </c>
      <c r="H87" s="72" t="s">
        <v>304</v>
      </c>
      <c r="I87" s="36">
        <f t="shared" si="10"/>
        <v>307000</v>
      </c>
      <c r="J87" s="96">
        <f t="shared" si="11"/>
        <v>0</v>
      </c>
      <c r="K87" s="35">
        <f t="shared" si="12"/>
        <v>307000</v>
      </c>
      <c r="L87" s="36">
        <v>287587</v>
      </c>
      <c r="M87" s="35"/>
      <c r="N87" s="72">
        <f t="shared" si="9"/>
        <v>287587</v>
      </c>
      <c r="O87" s="130">
        <v>324000</v>
      </c>
      <c r="P87" s="35">
        <f t="shared" si="14"/>
        <v>0</v>
      </c>
      <c r="Q87" s="131">
        <f t="shared" si="13"/>
        <v>324000</v>
      </c>
      <c r="R87" s="37" t="s">
        <v>363</v>
      </c>
      <c r="S87" s="37" t="s">
        <v>363</v>
      </c>
      <c r="T87" s="37" t="s">
        <v>363</v>
      </c>
      <c r="U87" s="37" t="s">
        <v>363</v>
      </c>
      <c r="V87" s="37" t="s">
        <v>278</v>
      </c>
      <c r="W87" s="37" t="s">
        <v>363</v>
      </c>
      <c r="X87" s="37" t="s">
        <v>278</v>
      </c>
      <c r="Y87" s="37" t="s">
        <v>278</v>
      </c>
      <c r="Z87" s="37" t="s">
        <v>278</v>
      </c>
      <c r="AA87" s="37" t="s">
        <v>278</v>
      </c>
      <c r="AE87" s="37" t="s">
        <v>364</v>
      </c>
      <c r="AF87" s="37" t="s">
        <v>447</v>
      </c>
    </row>
    <row r="88" spans="1:33" s="37" customFormat="1" ht="24" x14ac:dyDescent="0.2">
      <c r="A88" s="33"/>
      <c r="B88" s="34" t="s">
        <v>267</v>
      </c>
      <c r="C88" s="81" t="s">
        <v>268</v>
      </c>
      <c r="D88" s="81" t="s">
        <v>108</v>
      </c>
      <c r="E88" s="50" t="s">
        <v>343</v>
      </c>
      <c r="F88" s="87">
        <v>44029</v>
      </c>
      <c r="G88" s="50" t="s">
        <v>278</v>
      </c>
      <c r="H88" s="72"/>
      <c r="I88" s="36" t="s">
        <v>248</v>
      </c>
      <c r="J88" s="96"/>
      <c r="K88" s="35"/>
      <c r="L88" s="36"/>
      <c r="M88" s="35"/>
      <c r="N88" s="72"/>
      <c r="O88" s="120">
        <v>247000</v>
      </c>
      <c r="P88" s="107">
        <v>0</v>
      </c>
      <c r="Q88" s="119">
        <f t="shared" si="13"/>
        <v>247000</v>
      </c>
      <c r="R88" s="13" t="s">
        <v>363</v>
      </c>
      <c r="S88" s="13" t="s">
        <v>363</v>
      </c>
      <c r="T88" s="13" t="s">
        <v>363</v>
      </c>
      <c r="U88" s="13" t="s">
        <v>363</v>
      </c>
      <c r="V88" s="13" t="s">
        <v>278</v>
      </c>
      <c r="W88" s="37" t="s">
        <v>363</v>
      </c>
      <c r="X88" s="37" t="s">
        <v>278</v>
      </c>
      <c r="Y88" s="37" t="s">
        <v>278</v>
      </c>
      <c r="Z88" s="37" t="s">
        <v>278</v>
      </c>
      <c r="AA88" s="37" t="s">
        <v>278</v>
      </c>
      <c r="AB88" s="37" t="s">
        <v>364</v>
      </c>
      <c r="AC88" s="37" t="s">
        <v>363</v>
      </c>
      <c r="AD88" s="37" t="s">
        <v>385</v>
      </c>
      <c r="AE88" s="13" t="s">
        <v>363</v>
      </c>
      <c r="AF88" s="37" t="s">
        <v>363</v>
      </c>
    </row>
    <row r="89" spans="1:33" ht="12.75" thickBot="1" x14ac:dyDescent="0.25">
      <c r="A89" s="14" t="s">
        <v>27</v>
      </c>
      <c r="B89" s="15"/>
      <c r="C89" s="82"/>
      <c r="D89" s="82"/>
      <c r="E89" s="51"/>
      <c r="F89" s="51"/>
      <c r="G89" s="51"/>
      <c r="H89" s="73"/>
      <c r="I89" s="16">
        <f t="shared" ref="I89:Q89" si="15">SUM(I10:I88)</f>
        <v>102670000</v>
      </c>
      <c r="J89" s="29">
        <f t="shared" si="15"/>
        <v>7428176</v>
      </c>
      <c r="K89" s="17">
        <f t="shared" si="15"/>
        <v>102772000</v>
      </c>
      <c r="L89" s="16">
        <f t="shared" si="15"/>
        <v>89016633</v>
      </c>
      <c r="M89" s="17">
        <f t="shared" si="15"/>
        <v>6972317</v>
      </c>
      <c r="N89" s="73">
        <f t="shared" si="15"/>
        <v>95988950</v>
      </c>
      <c r="O89" s="121">
        <f>SUM(O10:O88)</f>
        <v>111816000</v>
      </c>
      <c r="P89" s="17">
        <f t="shared" si="15"/>
        <v>8819000</v>
      </c>
      <c r="Q89" s="122">
        <f t="shared" si="15"/>
        <v>120635000</v>
      </c>
      <c r="R89" s="37"/>
      <c r="S89" s="37"/>
      <c r="T89" s="37"/>
      <c r="U89" s="37"/>
      <c r="V89" s="37"/>
    </row>
    <row r="90" spans="1:33" ht="12.75" thickTop="1" x14ac:dyDescent="0.2">
      <c r="A90" s="18"/>
      <c r="B90" s="19"/>
      <c r="C90" s="83"/>
      <c r="D90" s="83"/>
      <c r="E90" s="52"/>
      <c r="F90" s="52"/>
      <c r="G90" s="52"/>
      <c r="H90" s="62"/>
      <c r="I90" s="12"/>
      <c r="J90" s="91"/>
      <c r="K90" s="11"/>
      <c r="L90" s="12"/>
      <c r="M90" s="11"/>
      <c r="N90" s="62"/>
      <c r="O90" s="63"/>
      <c r="P90" s="11"/>
      <c r="Q90" s="123"/>
    </row>
    <row r="91" spans="1:33" s="3" customFormat="1" x14ac:dyDescent="0.2">
      <c r="A91" s="5" t="s">
        <v>28</v>
      </c>
      <c r="B91" s="6"/>
      <c r="C91" s="79"/>
      <c r="D91" s="79"/>
      <c r="E91" s="48"/>
      <c r="F91" s="48"/>
      <c r="G91" s="48"/>
      <c r="H91" s="48"/>
      <c r="I91" s="5"/>
      <c r="J91" s="94"/>
      <c r="K91" s="6"/>
      <c r="L91" s="5"/>
      <c r="M91" s="6"/>
      <c r="N91" s="48"/>
      <c r="O91" s="116"/>
      <c r="P91" s="6"/>
      <c r="Q91" s="117"/>
      <c r="R91" s="13"/>
      <c r="S91" s="13"/>
      <c r="T91" s="13"/>
      <c r="U91" s="13"/>
      <c r="V91" s="13"/>
    </row>
    <row r="92" spans="1:33" s="3" customFormat="1" x14ac:dyDescent="0.2">
      <c r="A92" s="5"/>
      <c r="B92" s="6"/>
      <c r="C92" s="79"/>
      <c r="D92" s="79"/>
      <c r="E92" s="48"/>
      <c r="F92" s="48"/>
      <c r="G92" s="48"/>
      <c r="H92" s="48"/>
      <c r="I92" s="5"/>
      <c r="J92" s="94"/>
      <c r="K92" s="6"/>
      <c r="L92" s="5"/>
      <c r="M92" s="6"/>
      <c r="N92" s="48"/>
      <c r="O92" s="116"/>
      <c r="P92" s="6"/>
      <c r="Q92" s="117"/>
    </row>
    <row r="93" spans="1:33" s="37" customFormat="1" x14ac:dyDescent="0.2">
      <c r="A93" s="33"/>
      <c r="B93" s="34" t="s">
        <v>16</v>
      </c>
      <c r="C93" s="81" t="s">
        <v>183</v>
      </c>
      <c r="D93" s="81" t="s">
        <v>182</v>
      </c>
      <c r="E93" s="50" t="s">
        <v>191</v>
      </c>
      <c r="F93" s="50" t="s">
        <v>278</v>
      </c>
      <c r="G93" s="87">
        <v>44004</v>
      </c>
      <c r="H93" s="72"/>
      <c r="I93" s="36">
        <f t="shared" ref="I93:I123" si="16">ROUNDUP(L93*132/123.7,-3)</f>
        <v>0</v>
      </c>
      <c r="J93" s="96">
        <f t="shared" ref="J93:J123" si="17">ROUNDUP(M93*118.5/116.3,-3)</f>
        <v>153000</v>
      </c>
      <c r="K93" s="35">
        <f t="shared" ref="K93:K123" si="18">SUM(I93:J93)</f>
        <v>153000</v>
      </c>
      <c r="L93" s="36">
        <v>0</v>
      </c>
      <c r="M93" s="35">
        <v>150000</v>
      </c>
      <c r="N93" s="72">
        <f t="shared" ref="N93:N103" si="19">SUM(L93:M93)</f>
        <v>150000</v>
      </c>
      <c r="O93" s="130">
        <f t="shared" ref="O93:O113" si="20">ROUNDUP(I93*105/100,-3)</f>
        <v>0</v>
      </c>
      <c r="P93" s="35">
        <v>270000</v>
      </c>
      <c r="Q93" s="131">
        <f t="shared" ref="Q93:Q124" si="21">SUM(O93:P93)</f>
        <v>270000</v>
      </c>
      <c r="R93" s="166" t="s">
        <v>278</v>
      </c>
      <c r="S93" s="166" t="s">
        <v>278</v>
      </c>
      <c r="T93" s="166" t="s">
        <v>278</v>
      </c>
      <c r="U93" s="166" t="s">
        <v>363</v>
      </c>
      <c r="V93" s="166" t="s">
        <v>278</v>
      </c>
      <c r="W93" s="37" t="s">
        <v>278</v>
      </c>
      <c r="X93" s="37" t="s">
        <v>278</v>
      </c>
      <c r="Y93" s="37" t="s">
        <v>278</v>
      </c>
      <c r="Z93" s="37" t="s">
        <v>278</v>
      </c>
      <c r="AA93" s="37" t="s">
        <v>278</v>
      </c>
      <c r="AE93" s="37" t="s">
        <v>363</v>
      </c>
      <c r="AF93" s="37" t="s">
        <v>363</v>
      </c>
      <c r="AG93" s="37" t="s">
        <v>451</v>
      </c>
    </row>
    <row r="94" spans="1:33" s="37" customFormat="1" x14ac:dyDescent="0.2">
      <c r="A94" s="33"/>
      <c r="B94" s="34" t="s">
        <v>29</v>
      </c>
      <c r="C94" s="81" t="s">
        <v>160</v>
      </c>
      <c r="D94" s="81" t="s">
        <v>179</v>
      </c>
      <c r="E94" s="50" t="s">
        <v>57</v>
      </c>
      <c r="F94" s="87">
        <v>44025</v>
      </c>
      <c r="G94" s="50" t="s">
        <v>278</v>
      </c>
      <c r="H94" s="72"/>
      <c r="I94" s="36">
        <f t="shared" si="16"/>
        <v>709000</v>
      </c>
      <c r="J94" s="96"/>
      <c r="K94" s="35">
        <f t="shared" si="18"/>
        <v>709000</v>
      </c>
      <c r="L94" s="36">
        <v>664000</v>
      </c>
      <c r="M94" s="35">
        <v>111000</v>
      </c>
      <c r="N94" s="72">
        <f t="shared" si="19"/>
        <v>775000</v>
      </c>
      <c r="O94" s="130">
        <v>1055000</v>
      </c>
      <c r="P94" s="35">
        <f t="shared" ref="P94:P103" si="22">ROUNDUP(J94*101.6/100,-3)</f>
        <v>0</v>
      </c>
      <c r="Q94" s="131">
        <f t="shared" si="21"/>
        <v>1055000</v>
      </c>
      <c r="R94" s="37" t="s">
        <v>363</v>
      </c>
      <c r="S94" s="37" t="s">
        <v>363</v>
      </c>
      <c r="T94" s="37" t="s">
        <v>363</v>
      </c>
      <c r="U94" s="37" t="s">
        <v>363</v>
      </c>
      <c r="V94" s="37" t="s">
        <v>278</v>
      </c>
      <c r="W94" s="37" t="s">
        <v>363</v>
      </c>
      <c r="X94" s="37" t="s">
        <v>278</v>
      </c>
      <c r="Y94" s="37" t="s">
        <v>278</v>
      </c>
      <c r="Z94" s="37" t="s">
        <v>278</v>
      </c>
      <c r="AA94" s="37" t="s">
        <v>278</v>
      </c>
      <c r="AB94" s="37" t="s">
        <v>364</v>
      </c>
      <c r="AC94" s="37" t="s">
        <v>364</v>
      </c>
      <c r="AD94" s="37" t="s">
        <v>385</v>
      </c>
      <c r="AE94" s="37" t="s">
        <v>363</v>
      </c>
      <c r="AF94" s="37" t="s">
        <v>447</v>
      </c>
    </row>
    <row r="95" spans="1:33" s="156" customFormat="1" x14ac:dyDescent="0.2">
      <c r="A95" s="145"/>
      <c r="B95" s="146" t="s">
        <v>318</v>
      </c>
      <c r="C95" s="147" t="s">
        <v>184</v>
      </c>
      <c r="D95" s="147" t="s">
        <v>180</v>
      </c>
      <c r="E95" s="148" t="s">
        <v>30</v>
      </c>
      <c r="F95" s="149">
        <v>44083</v>
      </c>
      <c r="G95" s="149">
        <v>44083</v>
      </c>
      <c r="H95" s="150" t="s">
        <v>321</v>
      </c>
      <c r="I95" s="151">
        <f t="shared" si="16"/>
        <v>7366000</v>
      </c>
      <c r="J95" s="152">
        <f t="shared" si="17"/>
        <v>96000</v>
      </c>
      <c r="K95" s="153">
        <f t="shared" si="18"/>
        <v>7462000</v>
      </c>
      <c r="L95" s="151">
        <v>6902000</v>
      </c>
      <c r="M95" s="153">
        <v>94000</v>
      </c>
      <c r="N95" s="150">
        <f t="shared" si="19"/>
        <v>6996000</v>
      </c>
      <c r="O95" s="154">
        <v>6162000</v>
      </c>
      <c r="P95" s="153">
        <v>141000</v>
      </c>
      <c r="Q95" s="155">
        <f t="shared" si="21"/>
        <v>6303000</v>
      </c>
      <c r="R95" s="156" t="s">
        <v>364</v>
      </c>
      <c r="S95" s="156" t="s">
        <v>364</v>
      </c>
      <c r="T95" s="156" t="s">
        <v>363</v>
      </c>
      <c r="U95" s="156" t="s">
        <v>363</v>
      </c>
      <c r="V95" s="156" t="s">
        <v>278</v>
      </c>
      <c r="W95" s="156" t="s">
        <v>363</v>
      </c>
      <c r="X95" s="156" t="s">
        <v>278</v>
      </c>
      <c r="Y95" s="156" t="s">
        <v>278</v>
      </c>
      <c r="Z95" s="156" t="s">
        <v>278</v>
      </c>
      <c r="AA95" s="156" t="s">
        <v>278</v>
      </c>
      <c r="AB95" s="156" t="s">
        <v>364</v>
      </c>
      <c r="AC95" s="156" t="s">
        <v>364</v>
      </c>
      <c r="AD95" s="156" t="s">
        <v>386</v>
      </c>
      <c r="AE95" s="156" t="s">
        <v>363</v>
      </c>
      <c r="AF95" s="156" t="s">
        <v>363</v>
      </c>
    </row>
    <row r="96" spans="1:33" x14ac:dyDescent="0.2">
      <c r="A96" s="7"/>
      <c r="B96" s="34" t="s">
        <v>269</v>
      </c>
      <c r="C96" s="81" t="s">
        <v>270</v>
      </c>
      <c r="D96" s="80" t="s">
        <v>180</v>
      </c>
      <c r="E96" s="49" t="s">
        <v>319</v>
      </c>
      <c r="F96" s="86">
        <v>44083</v>
      </c>
      <c r="G96" s="86">
        <v>44083</v>
      </c>
      <c r="H96" s="71"/>
      <c r="I96" s="9">
        <f t="shared" si="16"/>
        <v>0</v>
      </c>
      <c r="J96" s="95">
        <f t="shared" si="17"/>
        <v>207000</v>
      </c>
      <c r="K96" s="10">
        <f t="shared" si="18"/>
        <v>207000</v>
      </c>
      <c r="L96" s="9">
        <v>0</v>
      </c>
      <c r="M96" s="10">
        <v>203000</v>
      </c>
      <c r="N96" s="71">
        <f t="shared" si="19"/>
        <v>203000</v>
      </c>
      <c r="O96" s="118">
        <v>0</v>
      </c>
      <c r="P96" s="35">
        <v>414000</v>
      </c>
      <c r="Q96" s="119">
        <f t="shared" si="21"/>
        <v>414000</v>
      </c>
      <c r="R96" s="13" t="s">
        <v>364</v>
      </c>
      <c r="S96" s="13" t="s">
        <v>364</v>
      </c>
      <c r="T96" s="13" t="s">
        <v>363</v>
      </c>
      <c r="U96" s="13" t="s">
        <v>363</v>
      </c>
      <c r="V96" s="13" t="s">
        <v>278</v>
      </c>
      <c r="W96" s="13" t="s">
        <v>363</v>
      </c>
      <c r="X96" s="13" t="s">
        <v>278</v>
      </c>
      <c r="Y96" s="13" t="s">
        <v>278</v>
      </c>
      <c r="Z96" s="13" t="s">
        <v>278</v>
      </c>
      <c r="AA96" s="13" t="s">
        <v>278</v>
      </c>
      <c r="AB96" s="13" t="s">
        <v>364</v>
      </c>
      <c r="AC96" s="13" t="s">
        <v>364</v>
      </c>
      <c r="AD96" s="13" t="s">
        <v>386</v>
      </c>
      <c r="AE96" s="13" t="s">
        <v>363</v>
      </c>
      <c r="AF96" s="13" t="s">
        <v>363</v>
      </c>
      <c r="AG96" s="37" t="s">
        <v>451</v>
      </c>
    </row>
    <row r="97" spans="1:33" x14ac:dyDescent="0.2">
      <c r="A97" s="7"/>
      <c r="B97" s="34" t="s">
        <v>271</v>
      </c>
      <c r="C97" s="81" t="s">
        <v>272</v>
      </c>
      <c r="D97" s="80" t="s">
        <v>180</v>
      </c>
      <c r="E97" s="49" t="s">
        <v>320</v>
      </c>
      <c r="F97" s="86">
        <v>44083</v>
      </c>
      <c r="G97" s="86">
        <v>44083</v>
      </c>
      <c r="H97" s="71"/>
      <c r="I97" s="9">
        <f t="shared" si="16"/>
        <v>0</v>
      </c>
      <c r="J97" s="95">
        <f t="shared" si="17"/>
        <v>145000</v>
      </c>
      <c r="K97" s="10">
        <f t="shared" si="18"/>
        <v>145000</v>
      </c>
      <c r="L97" s="9">
        <v>0</v>
      </c>
      <c r="M97" s="10">
        <v>142000</v>
      </c>
      <c r="N97" s="71">
        <f t="shared" si="19"/>
        <v>142000</v>
      </c>
      <c r="O97" s="118">
        <v>0</v>
      </c>
      <c r="P97" s="35">
        <v>158000</v>
      </c>
      <c r="Q97" s="119">
        <f t="shared" si="21"/>
        <v>158000</v>
      </c>
      <c r="R97" s="13" t="s">
        <v>364</v>
      </c>
      <c r="S97" s="13" t="s">
        <v>364</v>
      </c>
      <c r="T97" s="13" t="s">
        <v>363</v>
      </c>
      <c r="U97" s="13" t="s">
        <v>363</v>
      </c>
      <c r="V97" s="13" t="s">
        <v>278</v>
      </c>
      <c r="W97" s="13" t="s">
        <v>363</v>
      </c>
      <c r="X97" s="13" t="s">
        <v>278</v>
      </c>
      <c r="Y97" s="13" t="s">
        <v>278</v>
      </c>
      <c r="Z97" s="13" t="s">
        <v>278</v>
      </c>
      <c r="AA97" s="13" t="s">
        <v>278</v>
      </c>
      <c r="AB97" s="13" t="s">
        <v>364</v>
      </c>
      <c r="AC97" s="13" t="s">
        <v>364</v>
      </c>
      <c r="AD97" s="13" t="s">
        <v>386</v>
      </c>
      <c r="AE97" s="13" t="s">
        <v>363</v>
      </c>
      <c r="AF97" s="13" t="s">
        <v>363</v>
      </c>
      <c r="AG97" s="37" t="s">
        <v>450</v>
      </c>
    </row>
    <row r="98" spans="1:33" s="37" customFormat="1" x14ac:dyDescent="0.2">
      <c r="A98" s="33"/>
      <c r="B98" s="34" t="s">
        <v>43</v>
      </c>
      <c r="C98" s="81" t="s">
        <v>185</v>
      </c>
      <c r="D98" s="81" t="s">
        <v>182</v>
      </c>
      <c r="E98" s="50" t="s">
        <v>44</v>
      </c>
      <c r="F98" s="87">
        <v>44081</v>
      </c>
      <c r="G98" s="87">
        <v>44081</v>
      </c>
      <c r="H98" s="72" t="s">
        <v>322</v>
      </c>
      <c r="I98" s="36">
        <f t="shared" si="16"/>
        <v>2488000</v>
      </c>
      <c r="J98" s="96">
        <f t="shared" si="17"/>
        <v>451000</v>
      </c>
      <c r="K98" s="35">
        <f t="shared" si="18"/>
        <v>2939000</v>
      </c>
      <c r="L98" s="36">
        <v>2331000</v>
      </c>
      <c r="M98" s="35">
        <v>442000</v>
      </c>
      <c r="N98" s="72">
        <f t="shared" si="19"/>
        <v>2773000</v>
      </c>
      <c r="O98" s="130">
        <v>3282000</v>
      </c>
      <c r="P98" s="35">
        <v>851000</v>
      </c>
      <c r="Q98" s="131">
        <f t="shared" si="21"/>
        <v>4133000</v>
      </c>
      <c r="R98" s="37" t="s">
        <v>364</v>
      </c>
      <c r="S98" s="37" t="s">
        <v>364</v>
      </c>
      <c r="T98" s="37" t="s">
        <v>363</v>
      </c>
      <c r="U98" s="37" t="s">
        <v>363</v>
      </c>
      <c r="V98" s="37" t="s">
        <v>363</v>
      </c>
      <c r="W98" s="37" t="s">
        <v>364</v>
      </c>
      <c r="X98" s="37" t="s">
        <v>410</v>
      </c>
      <c r="Y98" s="37" t="s">
        <v>411</v>
      </c>
      <c r="Z98" s="37" t="s">
        <v>367</v>
      </c>
      <c r="AA98" s="37" t="s">
        <v>363</v>
      </c>
      <c r="AB98" s="37" t="s">
        <v>363</v>
      </c>
      <c r="AC98" s="37" t="s">
        <v>363</v>
      </c>
      <c r="AE98" s="37" t="s">
        <v>363</v>
      </c>
      <c r="AF98" s="37" t="s">
        <v>363</v>
      </c>
      <c r="AG98" s="37" t="s">
        <v>450</v>
      </c>
    </row>
    <row r="99" spans="1:33" s="156" customFormat="1" x14ac:dyDescent="0.2">
      <c r="A99" s="145"/>
      <c r="B99" s="146" t="s">
        <v>32</v>
      </c>
      <c r="C99" s="147" t="s">
        <v>166</v>
      </c>
      <c r="D99" s="147" t="s">
        <v>182</v>
      </c>
      <c r="E99" s="148" t="s">
        <v>33</v>
      </c>
      <c r="F99" s="149">
        <v>44004</v>
      </c>
      <c r="G99" s="149">
        <v>44004</v>
      </c>
      <c r="H99" s="150"/>
      <c r="I99" s="151">
        <f>ROUNDUP(L99*132/123.7,-3)+158000</f>
        <v>4251000</v>
      </c>
      <c r="J99" s="152">
        <f t="shared" si="17"/>
        <v>353000</v>
      </c>
      <c r="K99" s="153">
        <f t="shared" si="18"/>
        <v>4604000</v>
      </c>
      <c r="L99" s="151">
        <v>3835000</v>
      </c>
      <c r="M99" s="153">
        <v>346000</v>
      </c>
      <c r="N99" s="150">
        <f t="shared" si="19"/>
        <v>4181000</v>
      </c>
      <c r="O99" s="154">
        <v>5112000</v>
      </c>
      <c r="P99" s="153">
        <v>1065000</v>
      </c>
      <c r="Q99" s="155">
        <f t="shared" si="21"/>
        <v>6177000</v>
      </c>
      <c r="R99" s="156" t="s">
        <v>364</v>
      </c>
      <c r="S99" s="156" t="s">
        <v>364</v>
      </c>
      <c r="T99" s="156" t="s">
        <v>412</v>
      </c>
      <c r="U99" s="156" t="s">
        <v>363</v>
      </c>
      <c r="V99" s="156" t="s">
        <v>278</v>
      </c>
      <c r="W99" s="156" t="s">
        <v>363</v>
      </c>
      <c r="X99" s="156" t="s">
        <v>278</v>
      </c>
      <c r="Y99" s="156" t="s">
        <v>278</v>
      </c>
      <c r="Z99" s="156" t="s">
        <v>278</v>
      </c>
      <c r="AA99" s="156" t="s">
        <v>278</v>
      </c>
      <c r="AE99" s="156" t="s">
        <v>363</v>
      </c>
      <c r="AF99" s="156" t="s">
        <v>363</v>
      </c>
      <c r="AG99" s="156" t="s">
        <v>451</v>
      </c>
    </row>
    <row r="100" spans="1:33" s="37" customFormat="1" x14ac:dyDescent="0.2">
      <c r="A100" s="33"/>
      <c r="B100" s="34" t="s">
        <v>276</v>
      </c>
      <c r="C100" s="81" t="s">
        <v>186</v>
      </c>
      <c r="D100" s="81" t="s">
        <v>181</v>
      </c>
      <c r="E100" s="50" t="s">
        <v>34</v>
      </c>
      <c r="F100" s="50" t="s">
        <v>278</v>
      </c>
      <c r="G100" s="50" t="s">
        <v>278</v>
      </c>
      <c r="H100" s="72"/>
      <c r="I100" s="36">
        <f t="shared" si="16"/>
        <v>3501000</v>
      </c>
      <c r="J100" s="96">
        <f>ROUNDUP(M100*118.5/116.3,-3)+132000</f>
        <v>417000</v>
      </c>
      <c r="K100" s="35">
        <f t="shared" si="18"/>
        <v>3918000</v>
      </c>
      <c r="L100" s="36">
        <v>3280000</v>
      </c>
      <c r="M100" s="35">
        <v>279000</v>
      </c>
      <c r="N100" s="72">
        <f t="shared" si="19"/>
        <v>3559000</v>
      </c>
      <c r="O100" s="130">
        <v>3783000</v>
      </c>
      <c r="P100" s="35">
        <v>432000</v>
      </c>
      <c r="Q100" s="131">
        <f t="shared" si="21"/>
        <v>4215000</v>
      </c>
      <c r="R100" s="37" t="s">
        <v>364</v>
      </c>
      <c r="S100" s="37" t="s">
        <v>364</v>
      </c>
      <c r="T100" s="37" t="s">
        <v>413</v>
      </c>
      <c r="U100" s="37" t="s">
        <v>363</v>
      </c>
      <c r="V100" s="37" t="s">
        <v>278</v>
      </c>
      <c r="W100" s="37" t="s">
        <v>363</v>
      </c>
      <c r="X100" s="37" t="s">
        <v>278</v>
      </c>
      <c r="Y100" s="37" t="s">
        <v>278</v>
      </c>
      <c r="Z100" s="37" t="s">
        <v>278</v>
      </c>
      <c r="AA100" s="37" t="s">
        <v>278</v>
      </c>
      <c r="AE100" s="37" t="s">
        <v>363</v>
      </c>
      <c r="AF100" s="37" t="s">
        <v>447</v>
      </c>
      <c r="AG100" s="37" t="s">
        <v>452</v>
      </c>
    </row>
    <row r="101" spans="1:33" s="156" customFormat="1" x14ac:dyDescent="0.2">
      <c r="A101" s="145"/>
      <c r="B101" s="146" t="s">
        <v>35</v>
      </c>
      <c r="C101" s="147" t="s">
        <v>187</v>
      </c>
      <c r="D101" s="147" t="s">
        <v>178</v>
      </c>
      <c r="E101" s="148" t="s">
        <v>36</v>
      </c>
      <c r="F101" s="149">
        <v>44011</v>
      </c>
      <c r="G101" s="149">
        <v>44041</v>
      </c>
      <c r="H101" s="150"/>
      <c r="I101" s="151">
        <f>ROUNDUP(L101*132/123.7,-3)+1067000+1020000+672000+639000</f>
        <v>22218000</v>
      </c>
      <c r="J101" s="152">
        <v>4560000</v>
      </c>
      <c r="K101" s="153">
        <f t="shared" si="18"/>
        <v>26778000</v>
      </c>
      <c r="L101" s="151">
        <v>17636000</v>
      </c>
      <c r="M101" s="153">
        <v>0</v>
      </c>
      <c r="N101" s="150">
        <f t="shared" si="19"/>
        <v>17636000</v>
      </c>
      <c r="O101" s="154">
        <v>18078000</v>
      </c>
      <c r="P101" s="153">
        <v>3449000</v>
      </c>
      <c r="Q101" s="155">
        <f t="shared" si="21"/>
        <v>21527000</v>
      </c>
      <c r="R101" s="156" t="s">
        <v>364</v>
      </c>
      <c r="S101" s="156" t="s">
        <v>364</v>
      </c>
      <c r="T101" s="156" t="s">
        <v>363</v>
      </c>
      <c r="U101" s="156" t="s">
        <v>363</v>
      </c>
      <c r="V101" s="156" t="s">
        <v>278</v>
      </c>
      <c r="W101" s="156" t="s">
        <v>364</v>
      </c>
      <c r="X101" s="194" t="s">
        <v>432</v>
      </c>
      <c r="Y101" s="194" t="s">
        <v>433</v>
      </c>
      <c r="Z101" s="194" t="s">
        <v>434</v>
      </c>
      <c r="AA101" s="156" t="s">
        <v>435</v>
      </c>
      <c r="AB101" s="156" t="s">
        <v>364</v>
      </c>
      <c r="AC101" s="156" t="s">
        <v>364</v>
      </c>
      <c r="AE101" s="156" t="s">
        <v>363</v>
      </c>
      <c r="AF101" s="156" t="s">
        <v>447</v>
      </c>
      <c r="AG101" s="156" t="s">
        <v>451</v>
      </c>
    </row>
    <row r="102" spans="1:33" s="156" customFormat="1" x14ac:dyDescent="0.2">
      <c r="A102" s="145"/>
      <c r="B102" s="146" t="s">
        <v>273</v>
      </c>
      <c r="C102" s="147" t="s">
        <v>190</v>
      </c>
      <c r="D102" s="147" t="s">
        <v>178</v>
      </c>
      <c r="E102" s="148" t="s">
        <v>323</v>
      </c>
      <c r="F102" s="149">
        <v>44008</v>
      </c>
      <c r="G102" s="149">
        <v>44008</v>
      </c>
      <c r="H102" s="150" t="s">
        <v>414</v>
      </c>
      <c r="I102" s="151">
        <f t="shared" si="16"/>
        <v>4031000</v>
      </c>
      <c r="J102" s="152">
        <f t="shared" si="17"/>
        <v>786000</v>
      </c>
      <c r="K102" s="153">
        <f t="shared" si="18"/>
        <v>4817000</v>
      </c>
      <c r="L102" s="151">
        <v>3777000</v>
      </c>
      <c r="M102" s="153">
        <v>771000</v>
      </c>
      <c r="N102" s="150">
        <f t="shared" si="19"/>
        <v>4548000</v>
      </c>
      <c r="O102" s="154">
        <v>4382000</v>
      </c>
      <c r="P102" s="153">
        <v>989000</v>
      </c>
      <c r="Q102" s="155">
        <f t="shared" si="21"/>
        <v>5371000</v>
      </c>
      <c r="R102" s="156" t="s">
        <v>364</v>
      </c>
      <c r="S102" s="156" t="s">
        <v>364</v>
      </c>
      <c r="T102" s="156" t="s">
        <v>363</v>
      </c>
      <c r="U102" s="156" t="s">
        <v>363</v>
      </c>
      <c r="V102" s="156" t="s">
        <v>278</v>
      </c>
      <c r="W102" s="156" t="s">
        <v>363</v>
      </c>
      <c r="X102" s="156" t="s">
        <v>278</v>
      </c>
      <c r="Y102" s="156" t="s">
        <v>278</v>
      </c>
      <c r="Z102" s="156" t="s">
        <v>278</v>
      </c>
      <c r="AA102" s="156" t="s">
        <v>278</v>
      </c>
      <c r="AE102" s="156" t="s">
        <v>363</v>
      </c>
      <c r="AF102" s="156" t="s">
        <v>363</v>
      </c>
      <c r="AG102" s="156" t="s">
        <v>450</v>
      </c>
    </row>
    <row r="103" spans="1:33" s="37" customFormat="1" x14ac:dyDescent="0.2">
      <c r="A103" s="33"/>
      <c r="B103" s="34" t="s">
        <v>31</v>
      </c>
      <c r="C103" s="81" t="s">
        <v>188</v>
      </c>
      <c r="D103" s="81" t="s">
        <v>182</v>
      </c>
      <c r="E103" s="50" t="s">
        <v>42</v>
      </c>
      <c r="F103" s="87">
        <v>44004</v>
      </c>
      <c r="G103" s="50" t="s">
        <v>278</v>
      </c>
      <c r="H103" s="72"/>
      <c r="I103" s="36">
        <f t="shared" si="16"/>
        <v>1803000</v>
      </c>
      <c r="J103" s="96">
        <f t="shared" si="17"/>
        <v>0</v>
      </c>
      <c r="K103" s="35">
        <f t="shared" si="18"/>
        <v>1803000</v>
      </c>
      <c r="L103" s="36">
        <v>1689000</v>
      </c>
      <c r="M103" s="35">
        <v>0</v>
      </c>
      <c r="N103" s="72">
        <f t="shared" si="19"/>
        <v>1689000</v>
      </c>
      <c r="O103" s="130">
        <v>1775000</v>
      </c>
      <c r="P103" s="35">
        <f t="shared" si="22"/>
        <v>0</v>
      </c>
      <c r="Q103" s="131">
        <f t="shared" si="21"/>
        <v>1775000</v>
      </c>
      <c r="R103" s="37" t="s">
        <v>364</v>
      </c>
      <c r="S103" s="37" t="s">
        <v>430</v>
      </c>
      <c r="T103" s="37" t="s">
        <v>363</v>
      </c>
      <c r="U103" s="37" t="s">
        <v>363</v>
      </c>
      <c r="V103" s="37" t="s">
        <v>278</v>
      </c>
      <c r="W103" s="37" t="s">
        <v>363</v>
      </c>
      <c r="X103" s="37" t="s">
        <v>278</v>
      </c>
      <c r="Y103" s="37" t="s">
        <v>278</v>
      </c>
      <c r="Z103" s="37" t="s">
        <v>278</v>
      </c>
      <c r="AA103" s="37" t="s">
        <v>278</v>
      </c>
      <c r="AB103" s="37" t="s">
        <v>363</v>
      </c>
      <c r="AC103" s="37" t="s">
        <v>363</v>
      </c>
      <c r="AD103" s="37" t="s">
        <v>385</v>
      </c>
      <c r="AE103" s="37" t="s">
        <v>363</v>
      </c>
      <c r="AF103" s="37" t="s">
        <v>447</v>
      </c>
    </row>
    <row r="104" spans="1:33" s="156" customFormat="1" x14ac:dyDescent="0.2">
      <c r="A104" s="145"/>
      <c r="B104" s="146" t="s">
        <v>55</v>
      </c>
      <c r="C104" s="147" t="s">
        <v>189</v>
      </c>
      <c r="D104" s="147" t="s">
        <v>178</v>
      </c>
      <c r="E104" s="148" t="s">
        <v>56</v>
      </c>
      <c r="F104" s="149">
        <v>44008</v>
      </c>
      <c r="G104" s="149">
        <v>44083</v>
      </c>
      <c r="H104" s="150" t="s">
        <v>324</v>
      </c>
      <c r="I104" s="151">
        <f t="shared" si="16"/>
        <v>5124000</v>
      </c>
      <c r="J104" s="152">
        <f t="shared" si="17"/>
        <v>776000</v>
      </c>
      <c r="K104" s="153">
        <f t="shared" si="18"/>
        <v>5900000</v>
      </c>
      <c r="L104" s="151">
        <v>4801000</v>
      </c>
      <c r="M104" s="153">
        <v>761000</v>
      </c>
      <c r="N104" s="150">
        <f t="shared" ref="N104:N113" si="23">SUM(L104:M104)</f>
        <v>5562000</v>
      </c>
      <c r="O104" s="154">
        <v>7303000</v>
      </c>
      <c r="P104" s="153">
        <v>1014000</v>
      </c>
      <c r="Q104" s="155">
        <f t="shared" si="21"/>
        <v>8317000</v>
      </c>
      <c r="R104" s="156" t="s">
        <v>364</v>
      </c>
      <c r="S104" s="156" t="s">
        <v>364</v>
      </c>
      <c r="T104" s="156" t="s">
        <v>363</v>
      </c>
      <c r="U104" s="156" t="s">
        <v>363</v>
      </c>
      <c r="V104" s="156" t="s">
        <v>278</v>
      </c>
      <c r="W104" s="156" t="s">
        <v>364</v>
      </c>
      <c r="X104" s="156" t="s">
        <v>374</v>
      </c>
      <c r="Y104" s="156" t="s">
        <v>380</v>
      </c>
      <c r="Z104" s="156" t="s">
        <v>370</v>
      </c>
      <c r="AA104" s="156" t="s">
        <v>367</v>
      </c>
      <c r="AB104" s="156" t="s">
        <v>364</v>
      </c>
      <c r="AC104" s="156" t="s">
        <v>364</v>
      </c>
      <c r="AD104" s="156" t="s">
        <v>386</v>
      </c>
      <c r="AE104" s="156" t="s">
        <v>363</v>
      </c>
      <c r="AF104" s="156" t="s">
        <v>363</v>
      </c>
      <c r="AG104" s="156" t="s">
        <v>451</v>
      </c>
    </row>
    <row r="105" spans="1:33" s="37" customFormat="1" ht="24" x14ac:dyDescent="0.2">
      <c r="A105" s="167"/>
      <c r="B105" s="168" t="s">
        <v>75</v>
      </c>
      <c r="C105" s="169" t="s">
        <v>192</v>
      </c>
      <c r="D105" s="169" t="s">
        <v>72</v>
      </c>
      <c r="E105" s="168" t="s">
        <v>84</v>
      </c>
      <c r="F105" s="170">
        <v>44013</v>
      </c>
      <c r="G105" s="171">
        <v>44013</v>
      </c>
      <c r="H105" s="172"/>
      <c r="I105" s="173">
        <f t="shared" si="16"/>
        <v>1744000</v>
      </c>
      <c r="J105" s="174">
        <f t="shared" si="17"/>
        <v>161000</v>
      </c>
      <c r="K105" s="172">
        <f t="shared" si="18"/>
        <v>1905000</v>
      </c>
      <c r="L105" s="175">
        <v>1633404</v>
      </c>
      <c r="M105" s="176">
        <v>157860</v>
      </c>
      <c r="N105" s="72">
        <f t="shared" si="23"/>
        <v>1791264</v>
      </c>
      <c r="O105" s="130">
        <v>1543000</v>
      </c>
      <c r="P105" s="35">
        <v>296000</v>
      </c>
      <c r="Q105" s="131">
        <f t="shared" si="21"/>
        <v>1839000</v>
      </c>
      <c r="R105" s="37" t="s">
        <v>364</v>
      </c>
      <c r="S105" s="37" t="s">
        <v>364</v>
      </c>
      <c r="T105" s="37" t="s">
        <v>363</v>
      </c>
      <c r="U105" s="37" t="s">
        <v>363</v>
      </c>
      <c r="V105" s="37" t="s">
        <v>278</v>
      </c>
      <c r="W105" s="37" t="s">
        <v>363</v>
      </c>
      <c r="X105" s="37" t="s">
        <v>278</v>
      </c>
      <c r="Y105" s="37" t="s">
        <v>278</v>
      </c>
      <c r="Z105" s="37" t="s">
        <v>278</v>
      </c>
      <c r="AA105" s="37" t="s">
        <v>278</v>
      </c>
      <c r="AE105" s="37" t="s">
        <v>363</v>
      </c>
      <c r="AF105" s="37" t="s">
        <v>447</v>
      </c>
      <c r="AG105" s="37" t="s">
        <v>449</v>
      </c>
    </row>
    <row r="106" spans="1:33" s="177" customFormat="1" ht="24" x14ac:dyDescent="0.2">
      <c r="A106" s="178"/>
      <c r="B106" s="179" t="s">
        <v>71</v>
      </c>
      <c r="C106" s="180" t="s">
        <v>192</v>
      </c>
      <c r="D106" s="180" t="s">
        <v>72</v>
      </c>
      <c r="E106" s="179" t="s">
        <v>89</v>
      </c>
      <c r="F106" s="181">
        <v>44013</v>
      </c>
      <c r="G106" s="182">
        <v>44013</v>
      </c>
      <c r="H106" s="183"/>
      <c r="I106" s="184">
        <f t="shared" si="16"/>
        <v>779000</v>
      </c>
      <c r="J106" s="185">
        <f t="shared" si="17"/>
        <v>99000</v>
      </c>
      <c r="K106" s="183">
        <f t="shared" si="18"/>
        <v>878000</v>
      </c>
      <c r="L106" s="186">
        <v>729252</v>
      </c>
      <c r="M106" s="187">
        <v>97027</v>
      </c>
      <c r="N106" s="188">
        <f t="shared" si="23"/>
        <v>826279</v>
      </c>
      <c r="O106" s="189">
        <v>803000</v>
      </c>
      <c r="P106" s="190">
        <v>113000</v>
      </c>
      <c r="Q106" s="191">
        <f t="shared" si="21"/>
        <v>916000</v>
      </c>
      <c r="R106" s="177" t="s">
        <v>363</v>
      </c>
      <c r="S106" s="177" t="s">
        <v>363</v>
      </c>
      <c r="T106" s="177" t="s">
        <v>363</v>
      </c>
      <c r="U106" s="177" t="s">
        <v>363</v>
      </c>
      <c r="V106" s="177" t="s">
        <v>278</v>
      </c>
      <c r="W106" s="177" t="s">
        <v>363</v>
      </c>
      <c r="X106" s="177" t="s">
        <v>278</v>
      </c>
      <c r="Y106" s="177" t="s">
        <v>278</v>
      </c>
      <c r="Z106" s="177" t="s">
        <v>278</v>
      </c>
      <c r="AA106" s="177" t="s">
        <v>278</v>
      </c>
      <c r="AB106" s="177" t="s">
        <v>364</v>
      </c>
      <c r="AC106" s="177" t="s">
        <v>364</v>
      </c>
      <c r="AD106" s="177" t="s">
        <v>397</v>
      </c>
      <c r="AE106" s="177" t="s">
        <v>363</v>
      </c>
      <c r="AF106" s="177" t="s">
        <v>364</v>
      </c>
    </row>
    <row r="107" spans="1:33" s="37" customFormat="1" x14ac:dyDescent="0.2">
      <c r="A107" s="167"/>
      <c r="B107" s="168" t="s">
        <v>325</v>
      </c>
      <c r="C107" s="169" t="s">
        <v>193</v>
      </c>
      <c r="D107" s="169" t="s">
        <v>74</v>
      </c>
      <c r="E107" s="168" t="s">
        <v>83</v>
      </c>
      <c r="F107" s="170">
        <v>44015</v>
      </c>
      <c r="G107" s="171">
        <v>44013</v>
      </c>
      <c r="H107" s="172"/>
      <c r="I107" s="173">
        <f t="shared" si="16"/>
        <v>810000</v>
      </c>
      <c r="J107" s="174">
        <f t="shared" si="17"/>
        <v>99000</v>
      </c>
      <c r="K107" s="172">
        <f t="shared" si="18"/>
        <v>909000</v>
      </c>
      <c r="L107" s="175">
        <v>758385</v>
      </c>
      <c r="M107" s="176">
        <v>97027</v>
      </c>
      <c r="N107" s="72">
        <f t="shared" si="23"/>
        <v>855412</v>
      </c>
      <c r="O107" s="130">
        <v>772000</v>
      </c>
      <c r="P107" s="35">
        <v>102000</v>
      </c>
      <c r="Q107" s="131">
        <f t="shared" si="21"/>
        <v>874000</v>
      </c>
      <c r="R107" s="37" t="s">
        <v>363</v>
      </c>
      <c r="S107" s="37" t="s">
        <v>363</v>
      </c>
      <c r="T107" s="37" t="s">
        <v>363</v>
      </c>
      <c r="U107" s="37" t="s">
        <v>363</v>
      </c>
      <c r="V107" s="37" t="s">
        <v>278</v>
      </c>
      <c r="W107" s="37" t="s">
        <v>364</v>
      </c>
      <c r="X107" s="37" t="s">
        <v>374</v>
      </c>
      <c r="Y107" s="37" t="s">
        <v>405</v>
      </c>
      <c r="Z107" s="37" t="s">
        <v>370</v>
      </c>
      <c r="AA107" s="37" t="s">
        <v>367</v>
      </c>
      <c r="AE107" s="37" t="s">
        <v>363</v>
      </c>
      <c r="AF107" s="37" t="s">
        <v>363</v>
      </c>
    </row>
    <row r="108" spans="1:33" s="37" customFormat="1" ht="24" x14ac:dyDescent="0.2">
      <c r="A108" s="167"/>
      <c r="B108" s="168" t="s">
        <v>76</v>
      </c>
      <c r="C108" s="169" t="s">
        <v>194</v>
      </c>
      <c r="D108" s="169" t="s">
        <v>77</v>
      </c>
      <c r="E108" s="168" t="s">
        <v>85</v>
      </c>
      <c r="F108" s="170">
        <v>44020</v>
      </c>
      <c r="G108" s="171">
        <v>44025</v>
      </c>
      <c r="H108" s="172"/>
      <c r="I108" s="173">
        <f t="shared" si="16"/>
        <v>909000</v>
      </c>
      <c r="J108" s="174">
        <f t="shared" si="17"/>
        <v>1143000</v>
      </c>
      <c r="K108" s="172">
        <f t="shared" si="18"/>
        <v>2052000</v>
      </c>
      <c r="L108" s="175">
        <v>851838</v>
      </c>
      <c r="M108" s="176">
        <v>1121596</v>
      </c>
      <c r="N108" s="72">
        <f t="shared" si="23"/>
        <v>1973434</v>
      </c>
      <c r="O108" s="130">
        <v>1091000</v>
      </c>
      <c r="P108" s="35">
        <v>189000</v>
      </c>
      <c r="Q108" s="131">
        <f t="shared" si="21"/>
        <v>1280000</v>
      </c>
      <c r="R108" s="37" t="s">
        <v>364</v>
      </c>
      <c r="S108" s="37" t="s">
        <v>364</v>
      </c>
      <c r="T108" s="37" t="s">
        <v>364</v>
      </c>
      <c r="U108" s="37" t="s">
        <v>363</v>
      </c>
      <c r="V108" s="37" t="s">
        <v>278</v>
      </c>
      <c r="W108" s="37" t="s">
        <v>363</v>
      </c>
      <c r="X108" s="37" t="s">
        <v>278</v>
      </c>
      <c r="Y108" s="37" t="s">
        <v>278</v>
      </c>
      <c r="Z108" s="37" t="s">
        <v>278</v>
      </c>
      <c r="AA108" s="37" t="s">
        <v>278</v>
      </c>
      <c r="AE108" s="37" t="s">
        <v>363</v>
      </c>
      <c r="AF108" s="37" t="s">
        <v>447</v>
      </c>
      <c r="AG108" s="37" t="s">
        <v>450</v>
      </c>
    </row>
    <row r="109" spans="1:33" s="37" customFormat="1" ht="24" x14ac:dyDescent="0.2">
      <c r="A109" s="167"/>
      <c r="B109" s="168" t="s">
        <v>78</v>
      </c>
      <c r="C109" s="169" t="s">
        <v>195</v>
      </c>
      <c r="D109" s="169" t="s">
        <v>79</v>
      </c>
      <c r="E109" s="168" t="s">
        <v>326</v>
      </c>
      <c r="F109" s="170">
        <v>44020</v>
      </c>
      <c r="G109" s="171">
        <v>44020</v>
      </c>
      <c r="H109" s="172"/>
      <c r="I109" s="173">
        <f t="shared" si="16"/>
        <v>1277000</v>
      </c>
      <c r="J109" s="174">
        <f t="shared" si="17"/>
        <v>138000</v>
      </c>
      <c r="K109" s="172">
        <f t="shared" si="18"/>
        <v>1415000</v>
      </c>
      <c r="L109" s="175">
        <v>1195999</v>
      </c>
      <c r="M109" s="176">
        <v>135367</v>
      </c>
      <c r="N109" s="72">
        <f t="shared" si="23"/>
        <v>1331366</v>
      </c>
      <c r="O109" s="130">
        <v>1214000</v>
      </c>
      <c r="P109" s="35">
        <v>235000</v>
      </c>
      <c r="Q109" s="131">
        <f t="shared" si="21"/>
        <v>1449000</v>
      </c>
      <c r="R109" s="37" t="s">
        <v>364</v>
      </c>
      <c r="S109" s="37" t="s">
        <v>364</v>
      </c>
      <c r="T109" s="37" t="s">
        <v>363</v>
      </c>
      <c r="U109" s="37" t="s">
        <v>363</v>
      </c>
      <c r="V109" s="37" t="s">
        <v>278</v>
      </c>
      <c r="W109" s="37" t="s">
        <v>363</v>
      </c>
      <c r="X109" s="37" t="s">
        <v>278</v>
      </c>
      <c r="Y109" s="37" t="s">
        <v>278</v>
      </c>
      <c r="Z109" s="37" t="s">
        <v>278</v>
      </c>
      <c r="AA109" s="37" t="s">
        <v>278</v>
      </c>
      <c r="AE109" s="37" t="s">
        <v>363</v>
      </c>
      <c r="AF109" s="37" t="s">
        <v>447</v>
      </c>
      <c r="AG109" s="37" t="s">
        <v>451</v>
      </c>
    </row>
    <row r="110" spans="1:33" s="37" customFormat="1" x14ac:dyDescent="0.2">
      <c r="A110" s="167"/>
      <c r="B110" s="168" t="s">
        <v>80</v>
      </c>
      <c r="C110" s="169" t="s">
        <v>196</v>
      </c>
      <c r="D110" s="169" t="s">
        <v>91</v>
      </c>
      <c r="E110" s="168" t="s">
        <v>86</v>
      </c>
      <c r="F110" s="170">
        <v>44015</v>
      </c>
      <c r="G110" s="171">
        <v>44015</v>
      </c>
      <c r="H110" s="172"/>
      <c r="I110" s="173">
        <f t="shared" si="16"/>
        <v>3287000</v>
      </c>
      <c r="J110" s="174">
        <f t="shared" si="17"/>
        <v>280000</v>
      </c>
      <c r="K110" s="172">
        <f t="shared" si="18"/>
        <v>3567000</v>
      </c>
      <c r="L110" s="175">
        <v>3080004</v>
      </c>
      <c r="M110" s="176">
        <v>274006</v>
      </c>
      <c r="N110" s="72">
        <f t="shared" si="23"/>
        <v>3354010</v>
      </c>
      <c r="O110" s="130">
        <v>2963000</v>
      </c>
      <c r="P110" s="35">
        <v>444000</v>
      </c>
      <c r="Q110" s="131">
        <f t="shared" si="21"/>
        <v>3407000</v>
      </c>
      <c r="R110" s="37" t="s">
        <v>364</v>
      </c>
      <c r="S110" s="37" t="s">
        <v>364</v>
      </c>
      <c r="T110" s="37" t="s">
        <v>363</v>
      </c>
      <c r="U110" s="37" t="s">
        <v>363</v>
      </c>
      <c r="V110" s="37" t="s">
        <v>278</v>
      </c>
      <c r="W110" s="37" t="s">
        <v>363</v>
      </c>
      <c r="X110" s="37" t="s">
        <v>278</v>
      </c>
      <c r="Y110" s="37" t="s">
        <v>278</v>
      </c>
      <c r="Z110" s="37" t="s">
        <v>278</v>
      </c>
      <c r="AA110" s="37" t="s">
        <v>278</v>
      </c>
      <c r="AE110" s="37" t="s">
        <v>363</v>
      </c>
      <c r="AF110" s="37" t="s">
        <v>447</v>
      </c>
      <c r="AG110" s="37" t="s">
        <v>449</v>
      </c>
    </row>
    <row r="111" spans="1:33" s="37" customFormat="1" x14ac:dyDescent="0.2">
      <c r="A111" s="167"/>
      <c r="B111" s="168" t="s">
        <v>81</v>
      </c>
      <c r="C111" s="169" t="s">
        <v>193</v>
      </c>
      <c r="D111" s="169" t="s">
        <v>74</v>
      </c>
      <c r="E111" s="168" t="s">
        <v>87</v>
      </c>
      <c r="F111" s="170">
        <v>44015</v>
      </c>
      <c r="G111" s="171">
        <v>44015</v>
      </c>
      <c r="H111" s="172"/>
      <c r="I111" s="173">
        <f t="shared" si="16"/>
        <v>3262000</v>
      </c>
      <c r="J111" s="174">
        <f t="shared" si="17"/>
        <v>303000</v>
      </c>
      <c r="K111" s="172">
        <f t="shared" si="18"/>
        <v>3565000</v>
      </c>
      <c r="L111" s="175">
        <v>3056615</v>
      </c>
      <c r="M111" s="176">
        <v>296909</v>
      </c>
      <c r="N111" s="72">
        <f t="shared" si="23"/>
        <v>3353524</v>
      </c>
      <c r="O111" s="130">
        <v>3086000</v>
      </c>
      <c r="P111" s="35">
        <v>596000</v>
      </c>
      <c r="Q111" s="131">
        <f t="shared" si="21"/>
        <v>3682000</v>
      </c>
      <c r="R111" s="37" t="s">
        <v>407</v>
      </c>
      <c r="S111" s="37" t="s">
        <v>364</v>
      </c>
      <c r="T111" s="37" t="s">
        <v>363</v>
      </c>
      <c r="U111" s="37" t="s">
        <v>363</v>
      </c>
      <c r="V111" s="37" t="s">
        <v>363</v>
      </c>
      <c r="W111" s="37" t="s">
        <v>364</v>
      </c>
      <c r="X111" s="37" t="s">
        <v>415</v>
      </c>
      <c r="Y111" s="37" t="s">
        <v>416</v>
      </c>
      <c r="Z111" s="37" t="s">
        <v>417</v>
      </c>
      <c r="AA111" s="37" t="s">
        <v>367</v>
      </c>
      <c r="AB111" s="37" t="s">
        <v>363</v>
      </c>
      <c r="AC111" s="37" t="s">
        <v>363</v>
      </c>
      <c r="AE111" s="37" t="s">
        <v>363</v>
      </c>
      <c r="AF111" s="37" t="s">
        <v>447</v>
      </c>
      <c r="AG111" s="37" t="s">
        <v>450</v>
      </c>
    </row>
    <row r="112" spans="1:33" s="37" customFormat="1" ht="24" x14ac:dyDescent="0.2">
      <c r="A112" s="167"/>
      <c r="B112" s="168" t="s">
        <v>327</v>
      </c>
      <c r="C112" s="169" t="s">
        <v>197</v>
      </c>
      <c r="D112" s="169" t="s">
        <v>73</v>
      </c>
      <c r="E112" s="168" t="s">
        <v>328</v>
      </c>
      <c r="F112" s="192" t="s">
        <v>278</v>
      </c>
      <c r="G112" s="171">
        <v>44019</v>
      </c>
      <c r="H112" s="172"/>
      <c r="I112" s="173">
        <f t="shared" si="16"/>
        <v>111000</v>
      </c>
      <c r="J112" s="174">
        <f t="shared" si="17"/>
        <v>274000</v>
      </c>
      <c r="K112" s="172">
        <f t="shared" si="18"/>
        <v>385000</v>
      </c>
      <c r="L112" s="175">
        <v>103993</v>
      </c>
      <c r="M112" s="176">
        <v>267947</v>
      </c>
      <c r="N112" s="72">
        <f t="shared" si="23"/>
        <v>371940</v>
      </c>
      <c r="O112" s="130">
        <v>0</v>
      </c>
      <c r="P112" s="35">
        <v>377000</v>
      </c>
      <c r="Q112" s="131">
        <f t="shared" si="21"/>
        <v>377000</v>
      </c>
      <c r="R112" s="37" t="s">
        <v>278</v>
      </c>
      <c r="S112" s="37" t="s">
        <v>278</v>
      </c>
      <c r="T112" s="37" t="s">
        <v>278</v>
      </c>
      <c r="U112" s="37" t="s">
        <v>363</v>
      </c>
      <c r="V112" s="37" t="s">
        <v>278</v>
      </c>
      <c r="W112" s="37" t="s">
        <v>278</v>
      </c>
      <c r="X112" s="37" t="s">
        <v>278</v>
      </c>
      <c r="Y112" s="37" t="s">
        <v>278</v>
      </c>
      <c r="Z112" s="37" t="s">
        <v>278</v>
      </c>
      <c r="AA112" s="37" t="s">
        <v>278</v>
      </c>
      <c r="AE112" s="37" t="s">
        <v>363</v>
      </c>
      <c r="AF112" s="37" t="s">
        <v>363</v>
      </c>
      <c r="AG112" s="37" t="s">
        <v>451</v>
      </c>
    </row>
    <row r="113" spans="1:33" s="37" customFormat="1" ht="24" x14ac:dyDescent="0.2">
      <c r="A113" s="167"/>
      <c r="B113" s="168" t="s">
        <v>82</v>
      </c>
      <c r="C113" s="169" t="s">
        <v>198</v>
      </c>
      <c r="D113" s="169" t="s">
        <v>72</v>
      </c>
      <c r="E113" s="168" t="s">
        <v>88</v>
      </c>
      <c r="F113" s="192" t="s">
        <v>278</v>
      </c>
      <c r="G113" s="192" t="s">
        <v>278</v>
      </c>
      <c r="H113" s="172"/>
      <c r="I113" s="173">
        <f t="shared" si="16"/>
        <v>0</v>
      </c>
      <c r="J113" s="174">
        <f t="shared" si="17"/>
        <v>20000</v>
      </c>
      <c r="K113" s="172">
        <f t="shared" si="18"/>
        <v>20000</v>
      </c>
      <c r="L113" s="175"/>
      <c r="M113" s="176">
        <v>19000</v>
      </c>
      <c r="N113" s="72">
        <f t="shared" si="23"/>
        <v>19000</v>
      </c>
      <c r="O113" s="130">
        <f t="shared" si="20"/>
        <v>0</v>
      </c>
      <c r="P113" s="35">
        <v>22000</v>
      </c>
      <c r="Q113" s="131">
        <f t="shared" si="21"/>
        <v>22000</v>
      </c>
      <c r="R113" s="37" t="s">
        <v>278</v>
      </c>
      <c r="S113" s="37" t="s">
        <v>278</v>
      </c>
      <c r="T113" s="37" t="s">
        <v>278</v>
      </c>
      <c r="U113" s="37" t="s">
        <v>363</v>
      </c>
      <c r="V113" s="37" t="s">
        <v>278</v>
      </c>
      <c r="W113" s="37" t="s">
        <v>278</v>
      </c>
      <c r="X113" s="37" t="s">
        <v>278</v>
      </c>
      <c r="Y113" s="37" t="s">
        <v>278</v>
      </c>
      <c r="Z113" s="37" t="s">
        <v>278</v>
      </c>
      <c r="AA113" s="37" t="s">
        <v>278</v>
      </c>
      <c r="AE113" s="37" t="s">
        <v>363</v>
      </c>
      <c r="AF113" s="37" t="s">
        <v>363</v>
      </c>
      <c r="AG113" s="37" t="s">
        <v>451</v>
      </c>
    </row>
    <row r="114" spans="1:33" s="37" customFormat="1" x14ac:dyDescent="0.2">
      <c r="A114" s="167"/>
      <c r="B114" s="168" t="s">
        <v>119</v>
      </c>
      <c r="C114" s="169" t="s">
        <v>230</v>
      </c>
      <c r="D114" s="169" t="s">
        <v>103</v>
      </c>
      <c r="E114" s="168" t="s">
        <v>120</v>
      </c>
      <c r="F114" s="171">
        <v>44027</v>
      </c>
      <c r="G114" s="171">
        <v>44027</v>
      </c>
      <c r="H114" s="172"/>
      <c r="I114" s="173">
        <f t="shared" si="16"/>
        <v>3471000</v>
      </c>
      <c r="J114" s="174">
        <f t="shared" si="17"/>
        <v>789000</v>
      </c>
      <c r="K114" s="172">
        <f t="shared" si="18"/>
        <v>4260000</v>
      </c>
      <c r="L114" s="175">
        <v>3252404</v>
      </c>
      <c r="M114" s="176">
        <v>774294</v>
      </c>
      <c r="N114" s="72">
        <f t="shared" ref="N114:N123" si="24">SUM(L114:M114)</f>
        <v>4026698</v>
      </c>
      <c r="O114" s="130">
        <v>2880000</v>
      </c>
      <c r="P114" s="35">
        <v>479000</v>
      </c>
      <c r="Q114" s="131">
        <f t="shared" si="21"/>
        <v>3359000</v>
      </c>
      <c r="R114" s="37" t="s">
        <v>364</v>
      </c>
      <c r="S114" s="37" t="s">
        <v>364</v>
      </c>
      <c r="T114" s="37" t="s">
        <v>363</v>
      </c>
      <c r="U114" s="37" t="s">
        <v>363</v>
      </c>
      <c r="V114" s="37" t="s">
        <v>278</v>
      </c>
      <c r="W114" s="37" t="s">
        <v>364</v>
      </c>
      <c r="X114" s="37" t="s">
        <v>418</v>
      </c>
      <c r="Y114" s="37" t="s">
        <v>419</v>
      </c>
      <c r="Z114" s="37" t="s">
        <v>420</v>
      </c>
      <c r="AA114" s="37" t="s">
        <v>367</v>
      </c>
      <c r="AE114" s="37" t="s">
        <v>363</v>
      </c>
      <c r="AF114" s="37" t="s">
        <v>447</v>
      </c>
      <c r="AG114" s="37" t="s">
        <v>450</v>
      </c>
    </row>
    <row r="115" spans="1:33" s="37" customFormat="1" x14ac:dyDescent="0.2">
      <c r="A115" s="167"/>
      <c r="B115" s="168" t="s">
        <v>121</v>
      </c>
      <c r="C115" s="169" t="s">
        <v>231</v>
      </c>
      <c r="D115" s="169" t="s">
        <v>103</v>
      </c>
      <c r="E115" s="168" t="s">
        <v>122</v>
      </c>
      <c r="F115" s="171">
        <v>44027</v>
      </c>
      <c r="G115" s="171">
        <v>44027</v>
      </c>
      <c r="H115" s="172"/>
      <c r="I115" s="173">
        <f t="shared" si="16"/>
        <v>3448000</v>
      </c>
      <c r="J115" s="174">
        <f t="shared" si="17"/>
        <v>890000</v>
      </c>
      <c r="K115" s="172">
        <f t="shared" si="18"/>
        <v>4338000</v>
      </c>
      <c r="L115" s="175">
        <v>3231151</v>
      </c>
      <c r="M115" s="176">
        <v>872763</v>
      </c>
      <c r="N115" s="72">
        <f t="shared" si="24"/>
        <v>4103914</v>
      </c>
      <c r="O115" s="130">
        <v>2891000</v>
      </c>
      <c r="P115" s="35">
        <v>474000</v>
      </c>
      <c r="Q115" s="131">
        <f t="shared" si="21"/>
        <v>3365000</v>
      </c>
      <c r="R115" s="37" t="s">
        <v>364</v>
      </c>
      <c r="S115" s="37" t="s">
        <v>364</v>
      </c>
      <c r="T115" s="37" t="s">
        <v>363</v>
      </c>
      <c r="U115" s="37" t="s">
        <v>363</v>
      </c>
      <c r="V115" s="37" t="s">
        <v>278</v>
      </c>
      <c r="W115" s="37" t="s">
        <v>364</v>
      </c>
      <c r="X115" s="37" t="s">
        <v>421</v>
      </c>
      <c r="Y115" s="37" t="s">
        <v>422</v>
      </c>
      <c r="Z115" s="37" t="s">
        <v>428</v>
      </c>
      <c r="AA115" s="37" t="s">
        <v>429</v>
      </c>
      <c r="AE115" s="37" t="s">
        <v>363</v>
      </c>
      <c r="AF115" s="37" t="s">
        <v>447</v>
      </c>
      <c r="AG115" s="37" t="s">
        <v>450</v>
      </c>
    </row>
    <row r="116" spans="1:33" s="37" customFormat="1" x14ac:dyDescent="0.2">
      <c r="A116" s="167"/>
      <c r="B116" s="168" t="s">
        <v>123</v>
      </c>
      <c r="C116" s="169" t="s">
        <v>232</v>
      </c>
      <c r="D116" s="169" t="s">
        <v>114</v>
      </c>
      <c r="E116" s="168" t="s">
        <v>124</v>
      </c>
      <c r="F116" s="171">
        <v>44034</v>
      </c>
      <c r="G116" s="171">
        <v>44034</v>
      </c>
      <c r="H116" s="172"/>
      <c r="I116" s="173">
        <f t="shared" si="16"/>
        <v>3373000</v>
      </c>
      <c r="J116" s="174">
        <f t="shared" si="17"/>
        <v>660000</v>
      </c>
      <c r="K116" s="172">
        <f t="shared" si="18"/>
        <v>4033000</v>
      </c>
      <c r="L116" s="175">
        <v>3160252</v>
      </c>
      <c r="M116" s="176">
        <v>647026</v>
      </c>
      <c r="N116" s="72">
        <f t="shared" si="24"/>
        <v>3807278</v>
      </c>
      <c r="O116" s="130">
        <v>2808000</v>
      </c>
      <c r="P116" s="35">
        <v>540000</v>
      </c>
      <c r="Q116" s="131">
        <f t="shared" si="21"/>
        <v>3348000</v>
      </c>
      <c r="R116" s="37" t="s">
        <v>364</v>
      </c>
      <c r="S116" s="37" t="s">
        <v>423</v>
      </c>
      <c r="T116" s="37" t="s">
        <v>363</v>
      </c>
      <c r="U116" s="37" t="s">
        <v>363</v>
      </c>
      <c r="V116" s="37" t="s">
        <v>278</v>
      </c>
      <c r="W116" s="37" t="s">
        <v>363</v>
      </c>
      <c r="X116" s="37" t="s">
        <v>278</v>
      </c>
      <c r="Y116" s="37" t="s">
        <v>278</v>
      </c>
      <c r="Z116" s="37" t="s">
        <v>278</v>
      </c>
      <c r="AA116" s="37" t="s">
        <v>278</v>
      </c>
      <c r="AE116" s="37" t="s">
        <v>363</v>
      </c>
      <c r="AF116" s="37" t="s">
        <v>447</v>
      </c>
      <c r="AG116" s="37" t="s">
        <v>453</v>
      </c>
    </row>
    <row r="117" spans="1:33" s="37" customFormat="1" x14ac:dyDescent="0.2">
      <c r="A117" s="167"/>
      <c r="B117" s="168" t="s">
        <v>126</v>
      </c>
      <c r="C117" s="169" t="s">
        <v>233</v>
      </c>
      <c r="D117" s="169" t="s">
        <v>107</v>
      </c>
      <c r="E117" s="168" t="s">
        <v>127</v>
      </c>
      <c r="F117" s="171">
        <v>44081</v>
      </c>
      <c r="G117" s="171">
        <v>44019</v>
      </c>
      <c r="H117" s="172"/>
      <c r="I117" s="173">
        <f t="shared" si="16"/>
        <v>3053000</v>
      </c>
      <c r="J117" s="174">
        <f t="shared" si="17"/>
        <v>1006000</v>
      </c>
      <c r="K117" s="172">
        <f t="shared" si="18"/>
        <v>4059000</v>
      </c>
      <c r="L117" s="175">
        <v>2860636</v>
      </c>
      <c r="M117" s="176">
        <v>986878</v>
      </c>
      <c r="N117" s="72">
        <f t="shared" si="24"/>
        <v>3847514</v>
      </c>
      <c r="O117" s="130">
        <v>2932000</v>
      </c>
      <c r="P117" s="35">
        <v>561000</v>
      </c>
      <c r="Q117" s="131">
        <f t="shared" si="21"/>
        <v>3493000</v>
      </c>
      <c r="R117" s="37" t="s">
        <v>364</v>
      </c>
      <c r="S117" s="37" t="s">
        <v>364</v>
      </c>
      <c r="T117" s="37" t="s">
        <v>367</v>
      </c>
      <c r="U117" s="37" t="s">
        <v>363</v>
      </c>
      <c r="V117" s="37" t="s">
        <v>278</v>
      </c>
      <c r="W117" s="37" t="s">
        <v>363</v>
      </c>
      <c r="X117" s="37" t="s">
        <v>278</v>
      </c>
      <c r="Y117" s="37" t="s">
        <v>278</v>
      </c>
      <c r="Z117" s="37" t="s">
        <v>278</v>
      </c>
      <c r="AA117" s="37" t="s">
        <v>278</v>
      </c>
      <c r="AE117" s="37" t="s">
        <v>363</v>
      </c>
      <c r="AF117" s="37" t="s">
        <v>447</v>
      </c>
      <c r="AG117" s="37" t="s">
        <v>450</v>
      </c>
    </row>
    <row r="118" spans="1:33" s="37" customFormat="1" x14ac:dyDescent="0.2">
      <c r="A118" s="167"/>
      <c r="B118" s="168" t="s">
        <v>128</v>
      </c>
      <c r="C118" s="169" t="s">
        <v>234</v>
      </c>
      <c r="D118" s="169" t="s">
        <v>107</v>
      </c>
      <c r="E118" s="168" t="s">
        <v>129</v>
      </c>
      <c r="F118" s="171">
        <v>44025</v>
      </c>
      <c r="G118" s="171">
        <v>44025</v>
      </c>
      <c r="H118" s="172"/>
      <c r="I118" s="173">
        <f t="shared" si="16"/>
        <v>1213000</v>
      </c>
      <c r="J118" s="174">
        <f t="shared" si="17"/>
        <v>493000</v>
      </c>
      <c r="K118" s="172">
        <f t="shared" si="18"/>
        <v>1706000</v>
      </c>
      <c r="L118" s="175">
        <v>1135877</v>
      </c>
      <c r="M118" s="176">
        <v>483205</v>
      </c>
      <c r="N118" s="72">
        <f t="shared" si="24"/>
        <v>1619082</v>
      </c>
      <c r="O118" s="130">
        <v>1183000</v>
      </c>
      <c r="P118" s="35">
        <v>169000</v>
      </c>
      <c r="Q118" s="131">
        <f t="shared" si="21"/>
        <v>1352000</v>
      </c>
      <c r="R118" s="37" t="s">
        <v>364</v>
      </c>
      <c r="S118" s="37" t="s">
        <v>423</v>
      </c>
      <c r="T118" s="37" t="s">
        <v>363</v>
      </c>
      <c r="U118" s="37" t="s">
        <v>363</v>
      </c>
      <c r="V118" s="37" t="s">
        <v>363</v>
      </c>
      <c r="W118" s="37" t="s">
        <v>364</v>
      </c>
      <c r="X118" s="37" t="s">
        <v>424</v>
      </c>
      <c r="Y118" s="37" t="s">
        <v>426</v>
      </c>
      <c r="Z118" s="37" t="s">
        <v>425</v>
      </c>
      <c r="AA118" s="37" t="s">
        <v>363</v>
      </c>
      <c r="AB118" s="37" t="s">
        <v>363</v>
      </c>
      <c r="AC118" s="37" t="s">
        <v>363</v>
      </c>
      <c r="AE118" s="37" t="s">
        <v>364</v>
      </c>
      <c r="AF118" s="37" t="s">
        <v>363</v>
      </c>
      <c r="AG118" s="37" t="s">
        <v>451</v>
      </c>
    </row>
    <row r="119" spans="1:33" s="37" customFormat="1" x14ac:dyDescent="0.2">
      <c r="A119" s="167"/>
      <c r="B119" s="168" t="s">
        <v>136</v>
      </c>
      <c r="C119" s="169" t="s">
        <v>234</v>
      </c>
      <c r="D119" s="169" t="s">
        <v>107</v>
      </c>
      <c r="E119" s="168" t="s">
        <v>129</v>
      </c>
      <c r="F119" s="171">
        <v>44025</v>
      </c>
      <c r="G119" s="171">
        <v>44025</v>
      </c>
      <c r="H119" s="172" t="s">
        <v>304</v>
      </c>
      <c r="I119" s="173">
        <f>ROUNDUP(L119*132/123.7,-3)+126000</f>
        <v>858000</v>
      </c>
      <c r="J119" s="174">
        <f>ROUNDUP(M119*118.5/116.3,-3)</f>
        <v>0</v>
      </c>
      <c r="K119" s="172">
        <f>SUM(I119:J119)</f>
        <v>858000</v>
      </c>
      <c r="L119" s="175">
        <v>685099</v>
      </c>
      <c r="M119" s="176"/>
      <c r="N119" s="72"/>
      <c r="O119" s="130">
        <v>751000</v>
      </c>
      <c r="P119" s="35">
        <v>31000</v>
      </c>
      <c r="Q119" s="131">
        <f t="shared" si="21"/>
        <v>782000</v>
      </c>
      <c r="R119" s="37" t="s">
        <v>364</v>
      </c>
      <c r="S119" s="37" t="s">
        <v>364</v>
      </c>
      <c r="T119" s="37" t="s">
        <v>363</v>
      </c>
      <c r="U119" s="37" t="s">
        <v>363</v>
      </c>
      <c r="V119" s="37" t="s">
        <v>278</v>
      </c>
      <c r="W119" s="37" t="s">
        <v>363</v>
      </c>
      <c r="X119" s="37" t="s">
        <v>278</v>
      </c>
      <c r="Y119" s="37" t="s">
        <v>278</v>
      </c>
      <c r="Z119" s="37" t="s">
        <v>278</v>
      </c>
      <c r="AA119" s="37" t="s">
        <v>278</v>
      </c>
      <c r="AE119" s="37" t="s">
        <v>363</v>
      </c>
      <c r="AF119" s="37" t="s">
        <v>447</v>
      </c>
      <c r="AG119" s="37" t="s">
        <v>451</v>
      </c>
    </row>
    <row r="120" spans="1:33" s="37" customFormat="1" x14ac:dyDescent="0.2">
      <c r="A120" s="167"/>
      <c r="B120" s="168" t="s">
        <v>131</v>
      </c>
      <c r="C120" s="169" t="s">
        <v>235</v>
      </c>
      <c r="D120" s="169" t="s">
        <v>132</v>
      </c>
      <c r="E120" s="168" t="s">
        <v>330</v>
      </c>
      <c r="F120" s="171">
        <v>44036</v>
      </c>
      <c r="G120" s="171">
        <v>44036</v>
      </c>
      <c r="H120" s="172"/>
      <c r="I120" s="173">
        <f t="shared" si="16"/>
        <v>1079000</v>
      </c>
      <c r="J120" s="174">
        <f t="shared" si="17"/>
        <v>379000</v>
      </c>
      <c r="K120" s="172">
        <f t="shared" si="18"/>
        <v>1458000</v>
      </c>
      <c r="L120" s="175">
        <v>1010925</v>
      </c>
      <c r="M120" s="176">
        <v>371023</v>
      </c>
      <c r="N120" s="72">
        <f t="shared" si="24"/>
        <v>1381948</v>
      </c>
      <c r="O120" s="130">
        <v>1425000</v>
      </c>
      <c r="P120" s="35">
        <v>230000</v>
      </c>
      <c r="Q120" s="131">
        <f t="shared" si="21"/>
        <v>1655000</v>
      </c>
      <c r="R120" s="37" t="s">
        <v>364</v>
      </c>
      <c r="S120" s="37" t="s">
        <v>364</v>
      </c>
      <c r="T120" s="37" t="s">
        <v>363</v>
      </c>
      <c r="U120" s="37" t="s">
        <v>363</v>
      </c>
      <c r="V120" s="37" t="s">
        <v>278</v>
      </c>
      <c r="W120" s="37" t="s">
        <v>363</v>
      </c>
      <c r="X120" s="37" t="s">
        <v>278</v>
      </c>
      <c r="Y120" s="37" t="s">
        <v>278</v>
      </c>
      <c r="Z120" s="37" t="s">
        <v>278</v>
      </c>
      <c r="AA120" s="37" t="s">
        <v>278</v>
      </c>
      <c r="AE120" s="37" t="s">
        <v>363</v>
      </c>
      <c r="AF120" s="37" t="s">
        <v>447</v>
      </c>
      <c r="AG120" s="37" t="s">
        <v>451</v>
      </c>
    </row>
    <row r="121" spans="1:33" s="37" customFormat="1" x14ac:dyDescent="0.2">
      <c r="A121" s="167"/>
      <c r="B121" s="168" t="s">
        <v>133</v>
      </c>
      <c r="C121" s="169" t="s">
        <v>236</v>
      </c>
      <c r="D121" s="169" t="s">
        <v>114</v>
      </c>
      <c r="E121" s="168" t="s">
        <v>134</v>
      </c>
      <c r="F121" s="171">
        <v>44034</v>
      </c>
      <c r="G121" s="171">
        <v>44081</v>
      </c>
      <c r="H121" s="172"/>
      <c r="I121" s="173">
        <f t="shared" si="16"/>
        <v>2025000</v>
      </c>
      <c r="J121" s="174">
        <f t="shared" si="17"/>
        <v>506000</v>
      </c>
      <c r="K121" s="172">
        <f t="shared" si="18"/>
        <v>2531000</v>
      </c>
      <c r="L121" s="175">
        <v>1896988</v>
      </c>
      <c r="M121" s="176">
        <v>496273</v>
      </c>
      <c r="N121" s="72">
        <f t="shared" si="24"/>
        <v>2393261</v>
      </c>
      <c r="O121" s="130">
        <v>2006000</v>
      </c>
      <c r="P121" s="35">
        <v>281000</v>
      </c>
      <c r="Q121" s="131">
        <f t="shared" si="21"/>
        <v>2287000</v>
      </c>
      <c r="R121" s="37" t="s">
        <v>364</v>
      </c>
      <c r="S121" s="37" t="s">
        <v>364</v>
      </c>
      <c r="T121" s="37" t="s">
        <v>363</v>
      </c>
      <c r="U121" s="37" t="s">
        <v>363</v>
      </c>
      <c r="V121" s="37" t="s">
        <v>278</v>
      </c>
      <c r="W121" s="37" t="s">
        <v>363</v>
      </c>
      <c r="X121" s="37" t="s">
        <v>278</v>
      </c>
      <c r="Y121" s="37" t="s">
        <v>278</v>
      </c>
      <c r="Z121" s="37" t="s">
        <v>278</v>
      </c>
      <c r="AA121" s="37" t="s">
        <v>278</v>
      </c>
      <c r="AE121" s="37" t="s">
        <v>363</v>
      </c>
      <c r="AF121" s="37" t="s">
        <v>363</v>
      </c>
      <c r="AG121" s="37" t="s">
        <v>449</v>
      </c>
    </row>
    <row r="122" spans="1:33" s="37" customFormat="1" x14ac:dyDescent="0.2">
      <c r="A122" s="167"/>
      <c r="B122" s="168" t="s">
        <v>137</v>
      </c>
      <c r="C122" s="169" t="s">
        <v>237</v>
      </c>
      <c r="D122" s="169" t="s">
        <v>107</v>
      </c>
      <c r="E122" s="168" t="s">
        <v>138</v>
      </c>
      <c r="F122" s="171">
        <v>44025</v>
      </c>
      <c r="G122" s="171">
        <v>44025</v>
      </c>
      <c r="H122" s="172"/>
      <c r="I122" s="173">
        <f t="shared" si="16"/>
        <v>1593000</v>
      </c>
      <c r="J122" s="174">
        <f t="shared" si="17"/>
        <v>562000</v>
      </c>
      <c r="K122" s="172">
        <f t="shared" si="18"/>
        <v>2155000</v>
      </c>
      <c r="L122" s="175">
        <v>1492225</v>
      </c>
      <c r="M122" s="176">
        <v>551384</v>
      </c>
      <c r="N122" s="72">
        <f t="shared" si="24"/>
        <v>2043609</v>
      </c>
      <c r="O122" s="130">
        <v>1759000</v>
      </c>
      <c r="P122" s="35">
        <v>286000</v>
      </c>
      <c r="Q122" s="131">
        <f t="shared" si="21"/>
        <v>2045000</v>
      </c>
      <c r="R122" s="37" t="s">
        <v>364</v>
      </c>
      <c r="S122" s="37" t="s">
        <v>364</v>
      </c>
      <c r="T122" s="37" t="s">
        <v>363</v>
      </c>
      <c r="U122" s="37" t="s">
        <v>363</v>
      </c>
      <c r="V122" s="37" t="s">
        <v>278</v>
      </c>
      <c r="W122" s="37" t="s">
        <v>364</v>
      </c>
      <c r="X122" s="37" t="s">
        <v>427</v>
      </c>
      <c r="Y122" s="37" t="s">
        <v>422</v>
      </c>
      <c r="Z122" s="37" t="s">
        <v>428</v>
      </c>
      <c r="AA122" s="37" t="s">
        <v>429</v>
      </c>
      <c r="AE122" s="37" t="s">
        <v>363</v>
      </c>
      <c r="AF122" s="37" t="s">
        <v>363</v>
      </c>
      <c r="AG122" s="37" t="s">
        <v>451</v>
      </c>
    </row>
    <row r="123" spans="1:33" s="37" customFormat="1" x14ac:dyDescent="0.2">
      <c r="A123" s="167"/>
      <c r="B123" s="168" t="s">
        <v>329</v>
      </c>
      <c r="C123" s="169" t="s">
        <v>238</v>
      </c>
      <c r="D123" s="169" t="s">
        <v>114</v>
      </c>
      <c r="E123" s="168" t="s">
        <v>139</v>
      </c>
      <c r="F123" s="171">
        <v>44029</v>
      </c>
      <c r="G123" s="171">
        <v>44025</v>
      </c>
      <c r="H123" s="172"/>
      <c r="I123" s="173">
        <f t="shared" si="16"/>
        <v>949000</v>
      </c>
      <c r="J123" s="174">
        <f t="shared" si="17"/>
        <v>350000</v>
      </c>
      <c r="K123" s="172">
        <f t="shared" si="18"/>
        <v>1299000</v>
      </c>
      <c r="L123" s="175">
        <v>889298</v>
      </c>
      <c r="M123" s="176">
        <v>342586</v>
      </c>
      <c r="N123" s="72">
        <f t="shared" si="24"/>
        <v>1231884</v>
      </c>
      <c r="O123" s="130">
        <v>1039000</v>
      </c>
      <c r="P123" s="35">
        <v>214000</v>
      </c>
      <c r="Q123" s="131">
        <f t="shared" si="21"/>
        <v>1253000</v>
      </c>
      <c r="R123" s="37" t="s">
        <v>364</v>
      </c>
      <c r="S123" s="37" t="s">
        <v>363</v>
      </c>
      <c r="T123" s="37" t="s">
        <v>363</v>
      </c>
      <c r="U123" s="37" t="s">
        <v>363</v>
      </c>
      <c r="V123" s="37" t="s">
        <v>278</v>
      </c>
      <c r="W123" s="37" t="s">
        <v>363</v>
      </c>
      <c r="X123" s="37" t="s">
        <v>278</v>
      </c>
      <c r="Y123" s="37" t="s">
        <v>278</v>
      </c>
      <c r="Z123" s="37" t="s">
        <v>278</v>
      </c>
      <c r="AA123" s="37" t="s">
        <v>278</v>
      </c>
      <c r="AE123" s="37" t="s">
        <v>363</v>
      </c>
      <c r="AF123" s="37" t="s">
        <v>447</v>
      </c>
      <c r="AG123" s="37" t="s">
        <v>453</v>
      </c>
    </row>
    <row r="124" spans="1:33" s="37" customFormat="1" x14ac:dyDescent="0.2">
      <c r="A124" s="167"/>
      <c r="B124" s="168" t="s">
        <v>346</v>
      </c>
      <c r="C124" s="169" t="s">
        <v>347</v>
      </c>
      <c r="D124" s="169" t="s">
        <v>125</v>
      </c>
      <c r="E124" s="168" t="s">
        <v>348</v>
      </c>
      <c r="F124" s="192" t="s">
        <v>278</v>
      </c>
      <c r="G124" s="171">
        <v>44204</v>
      </c>
      <c r="H124" s="172" t="s">
        <v>349</v>
      </c>
      <c r="I124" s="173">
        <f>ROUNDUP(L124*132/123.7,-3)</f>
        <v>0</v>
      </c>
      <c r="J124" s="174">
        <f>ROUNDUP(M124*118.5/116.3,-3)</f>
        <v>0</v>
      </c>
      <c r="K124" s="172">
        <f>SUM(I124:J124)</f>
        <v>0</v>
      </c>
      <c r="L124" s="175"/>
      <c r="M124" s="176"/>
      <c r="N124" s="72"/>
      <c r="O124" s="175">
        <v>0</v>
      </c>
      <c r="P124" s="176">
        <v>535000</v>
      </c>
      <c r="Q124" s="131">
        <f t="shared" si="21"/>
        <v>535000</v>
      </c>
      <c r="R124" s="37" t="s">
        <v>364</v>
      </c>
      <c r="S124" s="37" t="s">
        <v>364</v>
      </c>
      <c r="T124" s="37" t="s">
        <v>363</v>
      </c>
      <c r="U124" s="37" t="s">
        <v>363</v>
      </c>
      <c r="V124" s="37" t="s">
        <v>278</v>
      </c>
      <c r="W124" s="37" t="s">
        <v>364</v>
      </c>
      <c r="X124" s="37" t="s">
        <v>367</v>
      </c>
      <c r="Y124" s="37" t="s">
        <v>367</v>
      </c>
      <c r="Z124" s="37" t="s">
        <v>367</v>
      </c>
      <c r="AA124" s="37" t="s">
        <v>367</v>
      </c>
      <c r="AE124" s="37" t="s">
        <v>363</v>
      </c>
      <c r="AF124" s="37" t="s">
        <v>363</v>
      </c>
      <c r="AG124" s="37" t="s">
        <v>451</v>
      </c>
    </row>
    <row r="125" spans="1:33" ht="12.75" thickBot="1" x14ac:dyDescent="0.25">
      <c r="A125" s="61"/>
      <c r="B125" s="19"/>
      <c r="C125" s="85"/>
      <c r="D125" s="85"/>
      <c r="E125" s="19"/>
      <c r="F125" s="52"/>
      <c r="G125" s="52"/>
      <c r="H125" s="62"/>
      <c r="I125" s="12">
        <f>ROUNDUP(L125*132/123.7,-3)</f>
        <v>0</v>
      </c>
      <c r="J125" s="91">
        <f>ROUNDUP(M125*118.5/116.3,-3)</f>
        <v>0</v>
      </c>
      <c r="K125" s="62">
        <f>SUM(I125:J125)</f>
        <v>0</v>
      </c>
      <c r="L125" s="63"/>
      <c r="M125" s="11"/>
      <c r="N125" s="62"/>
      <c r="O125" s="124"/>
      <c r="P125" s="125"/>
      <c r="Q125" s="126"/>
      <c r="R125" s="37"/>
      <c r="S125" s="37"/>
      <c r="T125" s="37"/>
      <c r="U125" s="37"/>
      <c r="V125" s="37"/>
    </row>
    <row r="126" spans="1:33" ht="12.75" thickBot="1" x14ac:dyDescent="0.25">
      <c r="A126" s="14" t="s">
        <v>37</v>
      </c>
      <c r="B126" s="15"/>
      <c r="C126" s="82"/>
      <c r="D126" s="82"/>
      <c r="E126" s="51"/>
      <c r="F126" s="51"/>
      <c r="G126" s="51"/>
      <c r="H126" s="73"/>
      <c r="I126" s="16">
        <f t="shared" ref="I126:P126" si="25">SUM(I93:I125)</f>
        <v>84732000</v>
      </c>
      <c r="J126" s="29">
        <f t="shared" si="25"/>
        <v>16096000</v>
      </c>
      <c r="K126" s="17">
        <f t="shared" si="25"/>
        <v>100828000</v>
      </c>
      <c r="L126" s="16">
        <f t="shared" si="25"/>
        <v>75939345</v>
      </c>
      <c r="M126" s="16">
        <f t="shared" si="25"/>
        <v>11291171</v>
      </c>
      <c r="N126" s="16">
        <f t="shared" si="25"/>
        <v>86545417</v>
      </c>
      <c r="O126" s="110">
        <f>SUM(O93:O125)</f>
        <v>82078000</v>
      </c>
      <c r="P126" s="110">
        <f t="shared" si="25"/>
        <v>14957000</v>
      </c>
      <c r="Q126" s="110">
        <f>SUM(Q93:Q125)</f>
        <v>97035000</v>
      </c>
    </row>
    <row r="127" spans="1:33" ht="12.75" thickTop="1" x14ac:dyDescent="0.2">
      <c r="I127" s="12"/>
      <c r="K127" s="62"/>
      <c r="O127" s="22"/>
      <c r="P127" s="22"/>
      <c r="Q127" s="22"/>
    </row>
    <row r="128" spans="1:33" ht="12.75" thickBot="1" x14ac:dyDescent="0.25">
      <c r="A128" s="14" t="s">
        <v>153</v>
      </c>
      <c r="B128" s="15"/>
      <c r="C128" s="82"/>
      <c r="D128" s="82"/>
      <c r="E128" s="51"/>
      <c r="F128" s="51"/>
      <c r="G128" s="51"/>
      <c r="H128" s="73"/>
      <c r="I128" s="16">
        <f t="shared" ref="I128:Q128" si="26">SUM(I89+I126)</f>
        <v>187402000</v>
      </c>
      <c r="J128" s="29">
        <f t="shared" si="26"/>
        <v>23524176</v>
      </c>
      <c r="K128" s="17">
        <f t="shared" si="26"/>
        <v>203600000</v>
      </c>
      <c r="L128" s="16">
        <f t="shared" si="26"/>
        <v>164955978</v>
      </c>
      <c r="M128" s="16">
        <f t="shared" si="26"/>
        <v>18263488</v>
      </c>
      <c r="N128" s="16">
        <f t="shared" si="26"/>
        <v>182534367</v>
      </c>
      <c r="O128" s="16">
        <f>SUM(O89+O126)</f>
        <v>193894000</v>
      </c>
      <c r="P128" s="16">
        <f t="shared" si="26"/>
        <v>23776000</v>
      </c>
      <c r="Q128" s="16">
        <f t="shared" si="26"/>
        <v>217670000</v>
      </c>
    </row>
    <row r="129" spans="15:16" ht="12.75" thickTop="1" x14ac:dyDescent="0.2">
      <c r="O129" s="134"/>
      <c r="P129" s="134"/>
    </row>
  </sheetData>
  <autoFilter ref="AF1:AF129" xr:uid="{826A6C01-AFDE-44DB-A43F-63080C0CA822}"/>
  <mergeCells count="3">
    <mergeCell ref="L4:N4"/>
    <mergeCell ref="I4:K4"/>
    <mergeCell ref="O4:Q4"/>
  </mergeCells>
  <phoneticPr fontId="0" type="noConversion"/>
  <printOptions gridLines="1"/>
  <pageMargins left="0.55118110236220474" right="0.15748031496062992" top="0.98425196850393704" bottom="0.98425196850393704" header="0.51181102362204722" footer="0.51181102362204722"/>
  <pageSetup paperSize="9" scale="60" orientation="landscape" r:id="rId1"/>
  <headerFooter alignWithMargins="0">
    <oddFooter xml:space="preserve">&amp;L&amp;F&amp;C&amp;D &amp;T&amp;RPage &amp;P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71259D24A43C4DA565A7E02685981D" ma:contentTypeVersion="2" ma:contentTypeDescription="Create a new document." ma:contentTypeScope="" ma:versionID="1cbfe7e24e7fc46430df7c68df777034">
  <xsd:schema xmlns:xsd="http://www.w3.org/2001/XMLSchema" xmlns:xs="http://www.w3.org/2001/XMLSchema" xmlns:p="http://schemas.microsoft.com/office/2006/metadata/properties" xmlns:ns3="fa53cab7-bd3d-4ff0-abca-bdc5743d97e2" targetNamespace="http://schemas.microsoft.com/office/2006/metadata/properties" ma:root="true" ma:fieldsID="f6ee9e859d23f8e44ad0852e9d25bb3f" ns3:_="">
    <xsd:import namespace="fa53cab7-bd3d-4ff0-abca-bdc5743d97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3cab7-bd3d-4ff0-abca-bdc5743d9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FD1BE0-C179-43BD-B717-8C7CB3B5A1EF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fa53cab7-bd3d-4ff0-abca-bdc5743d97e2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D112C86-9FAD-401F-BB6F-E17B43EA1B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C45125-4F80-48A0-AF44-DB4AD3DBBA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53cab7-bd3d-4ff0-abca-bdc5743d97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Polisblad</vt:lpstr>
      <vt:lpstr>Specificatie</vt:lpstr>
      <vt:lpstr>Polisblad!Afdrukbereik</vt:lpstr>
      <vt:lpstr>Specificatie!Afdrukbereik</vt:lpstr>
      <vt:lpstr>Specificatie!Afdruktitels</vt:lpstr>
    </vt:vector>
  </TitlesOfParts>
  <Company>Gemeente Werkendam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Werkendam</dc:creator>
  <cp:lastModifiedBy>Brokken - van Os, Rianne</cp:lastModifiedBy>
  <cp:lastPrinted>2019-07-11T09:20:18Z</cp:lastPrinted>
  <dcterms:created xsi:type="dcterms:W3CDTF">2010-02-05T08:34:00Z</dcterms:created>
  <dcterms:modified xsi:type="dcterms:W3CDTF">2021-11-08T12:00:41Z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0x0101007571259D24A43C4DA565A7E02685981D</vt:lpwstr>
  </property>
</Properties>
</file>