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1\IUC21-640 VABI-2 (opvr. Bedrijfsinfo.)\04 - BESCHR DOCUMENTEN\Gunn en Prijsmodel\"/>
    </mc:Choice>
  </mc:AlternateContent>
  <bookViews>
    <workbookView xWindow="0" yWindow="0" windowWidth="23040" windowHeight="12012"/>
  </bookViews>
  <sheets>
    <sheet name="Vergelijkingswaarde" sheetId="3" r:id="rId1"/>
    <sheet name="Abonnementen" sheetId="4" r:id="rId2"/>
    <sheet name="KvK-uittreksels" sheetId="5" r:id="rId3"/>
    <sheet name="BPK-Grafiek" sheetId="1" r:id="rId4"/>
    <sheet name="DATA" sheetId="2" state="hidden" r:id="rId5"/>
  </sheets>
  <definedNames>
    <definedName name="_AMO_UniqueIdentifier" hidden="1">"'a8b43c25-150a-4d84-a538-779f9bcc13c1'"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3" l="1"/>
  <c r="G43" i="5"/>
  <c r="F43" i="5"/>
  <c r="G23" i="3" s="1"/>
  <c r="E43" i="5"/>
  <c r="F23" i="3" s="1"/>
  <c r="D43" i="5"/>
  <c r="E23" i="3" s="1"/>
  <c r="D8" i="5"/>
  <c r="C6" i="5"/>
  <c r="C4" i="5"/>
  <c r="G45" i="4" l="1"/>
  <c r="H22" i="3" s="1"/>
  <c r="H30" i="3" s="1"/>
  <c r="F45" i="4"/>
  <c r="G22" i="3" s="1"/>
  <c r="G30" i="3" s="1"/>
  <c r="E45" i="4"/>
  <c r="F22" i="3" s="1"/>
  <c r="F30" i="3" s="1"/>
  <c r="D45" i="4"/>
  <c r="E22" i="3" s="1"/>
  <c r="E30" i="3" s="1"/>
  <c r="E43" i="4"/>
  <c r="F43" i="4" s="1"/>
  <c r="G43" i="4" s="1"/>
  <c r="D8" i="4"/>
  <c r="C6" i="4"/>
  <c r="C4" i="4"/>
  <c r="E28" i="3"/>
  <c r="F28" i="3" s="1"/>
  <c r="G28" i="3" s="1"/>
  <c r="H28" i="3" s="1"/>
  <c r="L25" i="3"/>
  <c r="K25" i="3"/>
  <c r="J25" i="3"/>
  <c r="J9" i="3" s="1"/>
  <c r="E21" i="3"/>
  <c r="F21" i="3" s="1"/>
  <c r="G21" i="3" s="1"/>
  <c r="H21" i="3" s="1"/>
  <c r="H17" i="3"/>
  <c r="G17" i="3"/>
  <c r="F17" i="3"/>
  <c r="E17" i="3"/>
  <c r="H14" i="3"/>
  <c r="G14" i="3"/>
  <c r="F14" i="3"/>
  <c r="E14" i="3"/>
  <c r="F12" i="3"/>
  <c r="G12" i="3" s="1"/>
  <c r="H12" i="3" s="1"/>
  <c r="L9" i="3"/>
  <c r="J8" i="3"/>
  <c r="L8" i="3" s="1"/>
  <c r="E32" i="3" l="1"/>
  <c r="C7" i="2"/>
  <c r="F82" i="1"/>
  <c r="G19" i="1"/>
  <c r="F19" i="1"/>
  <c r="F18" i="1"/>
  <c r="G18" i="1" s="1"/>
  <c r="E15" i="1"/>
  <c r="F13" i="1"/>
  <c r="D7" i="2" s="1"/>
  <c r="G12" i="1"/>
  <c r="F11" i="1"/>
  <c r="G11" i="1" s="1"/>
  <c r="G13" i="1" s="1"/>
  <c r="F7" i="2" l="1"/>
  <c r="E7" i="2"/>
  <c r="F14" i="1" s="1"/>
  <c r="F20" i="1"/>
  <c r="G20" i="1" s="1"/>
</calcChain>
</file>

<file path=xl/sharedStrings.xml><?xml version="1.0" encoding="utf-8"?>
<sst xmlns="http://schemas.openxmlformats.org/spreadsheetml/2006/main" count="174" uniqueCount="107">
  <si>
    <t>Europese Aanbesteding</t>
  </si>
  <si>
    <t>BPK-Grafiek</t>
  </si>
  <si>
    <t>Vergelijkingswaarde</t>
  </si>
  <si>
    <t>Indicatie eigen score</t>
  </si>
  <si>
    <t>Score Kwaliteit</t>
  </si>
  <si>
    <t>Procenten</t>
  </si>
  <si>
    <t xml:space="preserve">Kwaliteit in eisen </t>
  </si>
  <si>
    <t>%</t>
  </si>
  <si>
    <t>Totaal kwaliteit</t>
  </si>
  <si>
    <t>Indicatie BPK-score</t>
  </si>
  <si>
    <t>*1</t>
  </si>
  <si>
    <t>Opbouw Score voor kwaliteit</t>
  </si>
  <si>
    <t>Punten</t>
  </si>
  <si>
    <t xml:space="preserve">Eisen </t>
  </si>
  <si>
    <t>Wensen</t>
  </si>
  <si>
    <t>Totaal</t>
  </si>
  <si>
    <t xml:space="preserve"> </t>
  </si>
  <si>
    <t>Hulpdata Grafiek Superformule</t>
  </si>
  <si>
    <t>Hulpvelden</t>
  </si>
  <si>
    <t>Uw inschrijving</t>
  </si>
  <si>
    <t>LET OP  !!!</t>
  </si>
  <si>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</si>
  <si>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</si>
  <si>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</si>
  <si>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</si>
  <si>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</si>
  <si>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</si>
  <si>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</si>
  <si>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</si>
  <si>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</si>
  <si>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</si>
  <si>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</si>
  <si>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</si>
  <si>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</si>
  <si>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</si>
  <si>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</si>
  <si>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Q berekend bij P=0 en EMVI=0,7</t>
  </si>
  <si>
    <t>P berekend uit Q en EMVI=0,7</t>
  </si>
  <si>
    <t>Q berekend bij P=0 en EMVI=0,6</t>
  </si>
  <si>
    <t>P berekend uit Q en EMVI=0,6</t>
  </si>
  <si>
    <t>Q berekend bij P=0 en EMVI=1,1</t>
  </si>
  <si>
    <t>P berekend uit Q en EMVI=1,1</t>
  </si>
  <si>
    <t>Hulpvelden t.b.v grafiek</t>
  </si>
  <si>
    <t>Exponent</t>
  </si>
  <si>
    <t>Pref</t>
  </si>
  <si>
    <t>Qref</t>
  </si>
  <si>
    <t>Referentie</t>
  </si>
  <si>
    <t>Referentie (Qmax)</t>
  </si>
  <si>
    <t>Qmax</t>
  </si>
  <si>
    <t>Qmin</t>
  </si>
  <si>
    <t>Qwensen</t>
  </si>
  <si>
    <t>P</t>
  </si>
  <si>
    <t>LAQ</t>
  </si>
  <si>
    <t>genormaliseerd</t>
  </si>
  <si>
    <t>Bonus (extra)</t>
  </si>
  <si>
    <t>LAQ (norm)</t>
  </si>
  <si>
    <t>Qeisen</t>
  </si>
  <si>
    <t>Uw Inschrijving</t>
  </si>
  <si>
    <t>Qbonus</t>
  </si>
  <si>
    <t>Totaaloverzicht</t>
  </si>
  <si>
    <t>naam Inschrijver:</t>
  </si>
  <si>
    <t>Dimensionering</t>
  </si>
  <si>
    <t>GEBRUIKERS</t>
  </si>
  <si>
    <t>Aantal gebruikers Basispakket</t>
  </si>
  <si>
    <t>GEBRUIK</t>
  </si>
  <si>
    <t>Basispakket</t>
  </si>
  <si>
    <t>Kostenelementen</t>
  </si>
  <si>
    <t>Gunningswaarde</t>
  </si>
  <si>
    <t>Leveranciers Cash Out</t>
  </si>
  <si>
    <t>Oplossing / Licenties</t>
  </si>
  <si>
    <t xml:space="preserve"> (prijzen exclusief BTW)</t>
  </si>
  <si>
    <t>Artikelnummer</t>
  </si>
  <si>
    <t>Versie</t>
  </si>
  <si>
    <t>Omschrijving</t>
  </si>
  <si>
    <t>Dimensioneringsscenario (fictief)</t>
  </si>
  <si>
    <t>I</t>
  </si>
  <si>
    <t>alle ministeries</t>
  </si>
  <si>
    <t>VERBRUIK</t>
  </si>
  <si>
    <t>onbeperkt</t>
  </si>
  <si>
    <t>Abonnement</t>
  </si>
  <si>
    <t>Grondslag overeenkomst</t>
  </si>
  <si>
    <t>gebruik per jaar</t>
  </si>
  <si>
    <t>Onbeperkt verbruik</t>
  </si>
  <si>
    <t>uw prijs bij maximaal 25.000 unieke
gebruikers in een kalenderjaar</t>
  </si>
  <si>
    <t>Enterprise Licentie</t>
  </si>
  <si>
    <t>Jaarlijks maximaal aantal gebruikers cumulatief</t>
  </si>
  <si>
    <r>
      <t>Toelichting / onderbouwing</t>
    </r>
    <r>
      <rPr>
        <sz val="12"/>
        <color theme="1"/>
        <rFont val="Verdana"/>
        <family val="2"/>
      </rPr>
      <t xml:space="preserve"> </t>
    </r>
  </si>
  <si>
    <t>kenmerk IUC21-640</t>
  </si>
  <si>
    <t>Kosten gebruik Basispakket, op basis van Onbeperkte toegang, voor de gehele Rijksoverheid</t>
  </si>
  <si>
    <t>Benodigde componenten</t>
  </si>
  <si>
    <t>Produktnaam licentie</t>
  </si>
  <si>
    <r>
      <t xml:space="preserve">invultoelichting
Het Rijk heeft ca. 110.000 medewerkers. Ca. 25% van deze medewerkers zijn in mindere of meerdere mate gebruiker van de mogelijkheden in de aflopende contracten. Voor deze gebruikers beoogt deze aanbesteding onbeperkt gebruik mogelijk te maken van het in </t>
    </r>
    <r>
      <rPr>
        <sz val="10"/>
        <color rgb="FFFF0000"/>
        <rFont val="Verdana"/>
        <family val="2"/>
      </rPr>
      <t>Bijlage A, paragraaf 5.1 beschreven Basispakket</t>
    </r>
    <r>
      <rPr>
        <sz val="10"/>
        <rFont val="Verdana"/>
        <family val="2"/>
      </rPr>
      <t xml:space="preserve">. Dit betreft enkel gegevens van Nederlandse entiteiten en hun eventuele buitenlandse UBO's. De prijs voor uw oplossing noteert u hieronder in onderdeel I.
</t>
    </r>
  </si>
  <si>
    <t>Vrije velden voor toelichting / onderbouwing / Licentie</t>
  </si>
  <si>
    <r>
      <t xml:space="preserve">cash out over 4 jaren,
waarvan </t>
    </r>
    <r>
      <rPr>
        <b/>
        <i/>
        <sz val="10"/>
        <color theme="1"/>
        <rFont val="Verdana"/>
        <family val="2"/>
      </rPr>
      <t>2 verlengingsjaren</t>
    </r>
  </si>
  <si>
    <r>
      <t xml:space="preserve">Eigen inschatting score kwaliteit </t>
    </r>
    <r>
      <rPr>
        <vertAlign val="superscript"/>
        <sz val="11"/>
        <color theme="1"/>
        <rFont val="Verdana"/>
        <family val="2"/>
      </rPr>
      <t>*1</t>
    </r>
  </si>
  <si>
    <t xml:space="preserve"> Kenmerk: IUC21-640</t>
  </si>
  <si>
    <t>BedrijfsInformatie Perceel 1</t>
  </si>
  <si>
    <t>Europese Aanbesteding BedrijfsInformatie Perceel 1</t>
  </si>
  <si>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</si>
  <si>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doorlevering gewaarmerkte KvK-uittreksels</t>
  </si>
  <si>
    <t>Doorlevering gewaarmerkte KvK-uittreksels</t>
  </si>
  <si>
    <t>Grondslag</t>
  </si>
  <si>
    <t>opvraging gewaarmerkt uittreksel</t>
  </si>
  <si>
    <t>prijs per geleverd gewaarmerkt uittreksel</t>
  </si>
  <si>
    <t>Kosten gebruik op basis van pay per use, af te rekenen per Deelnemer</t>
  </si>
  <si>
    <t>Pay per use</t>
  </si>
  <si>
    <t>Fictief volume t.b.v. vergelijkingswaarde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</si>
</sst>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quot;€&quot;#,##0.00_);\(&quot;€&quot;#,##0.00\)"/>
    <numFmt numFmtId="165" formatCode="_(&quot;€&quot;* #,##0.00_);_(&quot;€&quot;* \(#,##0.00\);_(&quot;€&quot;* &quot;-&quot;??_);_(@_)"/>
    <numFmt numFmtId="166" formatCode="_(* #,##0.00_);_(* \(#,##0.00\);_(* &quot;-&quot;??_);_(@_)"/>
    <numFmt numFmtId="167" formatCode="0.0"/>
    <numFmt numFmtId="168" formatCode="0.000"/>
    <numFmt numFmtId="169" formatCode="_ &quot;€&quot;\ * #,##0_ ;_ &quot;€&quot;\ * \-#,##0_ ;_ &quot;€&quot;\ * &quot;-&quot;??_ ;_ @_ "/>
    <numFmt numFmtId="170" formatCode="&quot;€&quot;\ #,##0.00_-"/>
    <numFmt numFmtId="171" formatCode="_-* #,##0_-;_-* #,##0\-;_-* &quot;-&quot;??_-;_-@_-"/>
    <numFmt numFmtId="172" formatCode="0_ ;\-0\ "/>
    <numFmt numFmtId="173" formatCode="_ * #,##0_ ;_ * \-#,##0_ ;_ * &quot;-&quot;??_ ;_ @_ "/>
  </numFmts>
  <fonts count="49" x14ac:knownFonts="1">
    <font>
      <sz val="11"/>
      <color theme="1"/>
      <name val="Calibri"/>
      <family val="2"/>
      <scheme val="minor"/>
    </font>
    <font>
      <sz val="11"/>
      <color theme="1"/>
      <name val="Calibri"/>
      <family val="2"/>
      <scheme val="minor"/>
    </font>
    <font>
      <sz val="8"/>
      <name val="Verdana"/>
      <family val="2"/>
    </font>
    <font>
      <sz val="11"/>
      <color theme="1"/>
      <name val="Verdana"/>
      <family val="2"/>
    </font>
    <font>
      <b/>
      <sz val="18"/>
      <color theme="1"/>
      <name val="Verdana"/>
      <family val="2"/>
    </font>
    <font>
      <sz val="10"/>
      <color theme="1"/>
      <name val="Verdana"/>
      <family val="2"/>
    </font>
    <font>
      <b/>
      <sz val="14"/>
      <color theme="1"/>
      <name val="Verdana"/>
      <family val="2"/>
    </font>
    <font>
      <b/>
      <sz val="18"/>
      <color theme="0"/>
      <name val="Verdana"/>
      <family val="2"/>
    </font>
    <font>
      <b/>
      <sz val="11"/>
      <color theme="1"/>
      <name val="Verdana"/>
      <family val="2"/>
    </font>
    <font>
      <sz val="10"/>
      <name val="Verdana"/>
      <family val="2"/>
    </font>
    <font>
      <sz val="11"/>
      <color theme="1"/>
      <name val="Arial"/>
      <family val="2"/>
    </font>
    <font>
      <i/>
      <sz val="11"/>
      <color theme="1"/>
      <name val="Verdana"/>
      <family val="2"/>
    </font>
    <font>
      <vertAlign val="superscript"/>
      <sz val="11"/>
      <color theme="1"/>
      <name val="Verdana"/>
      <family val="2"/>
    </font>
    <font>
      <b/>
      <i/>
      <sz val="11"/>
      <color theme="1"/>
      <name val="Verdana"/>
      <family val="2"/>
    </font>
    <font>
      <i/>
      <sz val="10"/>
      <color theme="1"/>
      <name val="Verdana"/>
      <family val="2"/>
    </font>
    <font>
      <sz val="11"/>
      <color theme="0"/>
      <name val="Calibri"/>
      <family val="2"/>
      <scheme val="minor"/>
    </font>
    <font>
      <b/>
      <u/>
      <sz val="10"/>
      <color theme="1"/>
      <name val="Verdana"/>
      <family val="2"/>
    </font>
    <font>
      <b/>
      <sz val="10"/>
      <color theme="0"/>
      <name val="Verdana"/>
      <family val="2"/>
    </font>
    <font>
      <b/>
      <sz val="10"/>
      <color theme="1"/>
      <name val="Verdana"/>
      <family val="2"/>
    </font>
    <font>
      <sz val="10"/>
      <color indexed="9"/>
      <name val="Verdana"/>
      <family val="2"/>
    </font>
    <font>
      <b/>
      <sz val="8"/>
      <color indexed="10"/>
      <name val="Verdana"/>
      <family val="2"/>
    </font>
    <font>
      <b/>
      <sz val="10"/>
      <name val="Verdana"/>
      <family val="2"/>
    </font>
    <font>
      <b/>
      <i/>
      <sz val="10"/>
      <color theme="1"/>
      <name val="Verdana"/>
      <family val="2"/>
    </font>
    <font>
      <b/>
      <sz val="12"/>
      <color theme="1"/>
      <name val="Verdana"/>
      <family val="2"/>
    </font>
    <font>
      <b/>
      <sz val="8"/>
      <name val="Verdana"/>
      <family val="2"/>
    </font>
    <font>
      <sz val="20"/>
      <color theme="1"/>
      <name val="Verdana"/>
      <family val="2"/>
    </font>
    <font>
      <b/>
      <sz val="14"/>
      <name val="Verdana"/>
      <family val="2"/>
    </font>
    <font>
      <b/>
      <sz val="12"/>
      <color indexed="10"/>
      <name val="Verdana"/>
      <family val="2"/>
    </font>
    <font>
      <sz val="8"/>
      <color theme="1"/>
      <name val="Verdana"/>
      <family val="2"/>
    </font>
    <font>
      <sz val="12"/>
      <color indexed="8"/>
      <name val="Verdana"/>
      <family val="2"/>
    </font>
    <font>
      <b/>
      <sz val="18"/>
      <color indexed="10"/>
      <name val="Verdana"/>
      <family val="2"/>
    </font>
    <font>
      <sz val="18"/>
      <color theme="1"/>
      <name val="Verdana"/>
      <family val="2"/>
    </font>
    <font>
      <sz val="18"/>
      <color indexed="8"/>
      <name val="Verdana"/>
      <family val="2"/>
    </font>
    <font>
      <b/>
      <sz val="8"/>
      <color theme="1"/>
      <name val="Verdana"/>
      <family val="2"/>
    </font>
    <font>
      <sz val="8"/>
      <color indexed="8"/>
      <name val="Verdana"/>
      <family val="2"/>
    </font>
    <font>
      <b/>
      <sz val="16"/>
      <color theme="0"/>
      <name val="Verdana"/>
      <family val="2"/>
    </font>
    <font>
      <b/>
      <sz val="8"/>
      <color theme="0"/>
      <name val="Verdana"/>
      <family val="2"/>
    </font>
    <font>
      <sz val="10"/>
      <color indexed="8"/>
      <name val="Verdana"/>
      <family val="2"/>
    </font>
    <font>
      <b/>
      <i/>
      <sz val="10"/>
      <name val="Verdana"/>
      <family val="2"/>
    </font>
    <font>
      <sz val="8"/>
      <color theme="0" tint="-4.9989318521683403E-2"/>
      <name val="Verdana"/>
      <family val="2"/>
    </font>
    <font>
      <sz val="12"/>
      <color theme="1"/>
      <name val="Verdana"/>
      <family val="2"/>
    </font>
    <font>
      <sz val="10"/>
      <color rgb="FFFF0000"/>
      <name val="Verdana"/>
      <family val="2"/>
    </font>
    <font>
      <sz val="11"/>
      <color theme="0"/>
      <name val="Verdana"/>
      <family val="2"/>
    </font>
    <font>
      <sz val="24"/>
      <color theme="0"/>
      <name val="Verdana"/>
      <family val="2"/>
    </font>
    <font>
      <b/>
      <sz val="11"/>
      <color theme="0"/>
      <name val="Verdana"/>
      <family val="2"/>
    </font>
    <font>
      <i/>
      <sz val="11"/>
      <color theme="0"/>
      <name val="Verdana"/>
      <family val="2"/>
    </font>
    <font>
      <b/>
      <sz val="12"/>
      <color theme="0"/>
      <name val="Verdana"/>
      <family val="2"/>
    </font>
    <font>
      <sz val="12"/>
      <color theme="0"/>
      <name val="Verdana"/>
      <family val="2"/>
    </font>
    <font>
      <i/>
      <sz val="12"/>
      <color theme="0"/>
      <name val="Verdana"/>
      <family val="2"/>
    </font>
  </fonts>
  <fills count="9">
    <fill>
      <patternFill patternType="none"/>
    </fill>
    <fill>
      <patternFill patternType="gray125"/>
    </fill>
    <fill>
      <patternFill patternType="solid">
        <fgColor rgb="FF8FCAE7"/>
        <bgColor indexed="64"/>
      </patternFill>
    </fill>
    <fill>
      <patternFill patternType="solid">
        <fgColor rgb="FF92D050"/>
        <bgColor indexed="64"/>
      </patternFill>
    </fill>
    <fill>
      <patternFill patternType="solid">
        <fgColor theme="0"/>
        <bgColor indexed="64"/>
      </patternFill>
    </fill>
    <fill>
      <patternFill patternType="solid">
        <fgColor rgb="FFF4F169"/>
        <bgColor indexed="64"/>
      </patternFill>
    </fill>
    <fill>
      <patternFill patternType="solid">
        <fgColor rgb="FFFFFF99"/>
        <bgColor indexed="64"/>
      </patternFill>
    </fill>
    <fill>
      <patternFill patternType="solid">
        <fgColor rgb="FF00B050"/>
        <bgColor indexed="64"/>
      </patternFill>
    </fill>
    <fill>
      <patternFill patternType="solid">
        <fgColor indexed="43"/>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7">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350">
    <xf numFmtId="0" fontId="0" fillId="0" borderId="0" xfId="0"/>
    <xf numFmtId="0" fontId="2" fillId="0" borderId="0" xfId="0" applyFont="1" applyAlignment="1" applyProtection="1">
      <protection hidden="1"/>
    </xf>
    <xf numFmtId="0" fontId="3" fillId="0" borderId="0" xfId="0" applyFont="1" applyProtection="1">
      <protection hidden="1"/>
    </xf>
    <xf numFmtId="0" fontId="4" fillId="2" borderId="0" xfId="0" applyFont="1" applyFill="1" applyAlignment="1" applyProtection="1">
      <protection hidden="1"/>
    </xf>
    <xf numFmtId="0" fontId="5" fillId="2" borderId="0" xfId="0" applyFont="1" applyFill="1" applyProtection="1">
      <protection hidden="1"/>
    </xf>
    <xf numFmtId="0" fontId="3" fillId="2" borderId="0" xfId="0" applyFont="1" applyFill="1" applyBorder="1" applyAlignment="1" applyProtection="1">
      <protection hidden="1"/>
    </xf>
    <xf numFmtId="0" fontId="6" fillId="2" borderId="0" xfId="0" applyFont="1" applyFill="1" applyAlignment="1" applyProtection="1">
      <protection hidden="1"/>
    </xf>
    <xf numFmtId="0" fontId="7" fillId="2" borderId="0" xfId="0" applyFont="1" applyFill="1" applyBorder="1" applyProtection="1">
      <protection hidden="1"/>
    </xf>
    <xf numFmtId="0" fontId="8" fillId="2" borderId="0" xfId="0" applyFont="1" applyFill="1" applyAlignment="1" applyProtection="1">
      <alignment vertical="center"/>
      <protection hidden="1"/>
    </xf>
    <xf numFmtId="1" fontId="9" fillId="0" borderId="1" xfId="0" applyNumberFormat="1" applyFont="1" applyFill="1" applyBorder="1" applyProtection="1">
      <protection hidden="1"/>
    </xf>
    <xf numFmtId="1" fontId="2" fillId="0" borderId="1" xfId="0" applyNumberFormat="1" applyFont="1" applyFill="1" applyBorder="1" applyAlignment="1" applyProtection="1">
      <alignment horizontal="right"/>
      <protection hidden="1"/>
    </xf>
    <xf numFmtId="1" fontId="2" fillId="0" borderId="1" xfId="0" applyNumberFormat="1" applyFont="1" applyFill="1" applyBorder="1" applyProtection="1">
      <protection hidden="1"/>
    </xf>
    <xf numFmtId="1" fontId="10" fillId="0" borderId="1" xfId="0" applyNumberFormat="1" applyFont="1" applyFill="1" applyBorder="1" applyProtection="1">
      <protection hidden="1"/>
    </xf>
    <xf numFmtId="165" fontId="2" fillId="0" borderId="0" xfId="2" applyFont="1" applyAlignment="1" applyProtection="1">
      <alignment horizontal="left"/>
      <protection hidden="1"/>
    </xf>
    <xf numFmtId="0" fontId="3" fillId="0" borderId="0" xfId="0" applyFont="1" applyAlignment="1" applyProtection="1">
      <alignment wrapText="1"/>
      <protection hidden="1"/>
    </xf>
    <xf numFmtId="164" fontId="11" fillId="3" borderId="2" xfId="2" quotePrefix="1" applyNumberFormat="1" applyFont="1" applyFill="1" applyBorder="1" applyAlignment="1" applyProtection="1">
      <alignment horizontal="right" vertical="center" wrapText="1"/>
      <protection hidden="1"/>
    </xf>
    <xf numFmtId="0" fontId="3" fillId="0" borderId="0" xfId="0" applyFont="1" applyProtection="1">
      <protection locked="0"/>
    </xf>
    <xf numFmtId="0" fontId="3" fillId="0" borderId="0" xfId="0" applyFont="1" applyAlignment="1" applyProtection="1">
      <alignment wrapText="1"/>
      <protection locked="0"/>
    </xf>
    <xf numFmtId="0" fontId="8" fillId="2" borderId="4" xfId="0" applyFont="1" applyFill="1" applyBorder="1" applyAlignment="1" applyProtection="1">
      <alignment horizontal="right" vertical="center" wrapText="1"/>
      <protection hidden="1"/>
    </xf>
    <xf numFmtId="3" fontId="11" fillId="4" borderId="2" xfId="0" quotePrefix="1" applyNumberFormat="1" applyFont="1" applyFill="1" applyBorder="1" applyAlignment="1" applyProtection="1">
      <alignment horizontal="right" vertical="center" wrapText="1"/>
      <protection hidden="1"/>
    </xf>
    <xf numFmtId="167" fontId="11" fillId="0" borderId="3" xfId="0" applyNumberFormat="1" applyFont="1" applyBorder="1" applyAlignment="1" applyProtection="1">
      <alignment horizontal="right" vertical="center"/>
      <protection hidden="1"/>
    </xf>
    <xf numFmtId="167" fontId="11" fillId="0" borderId="4" xfId="0" applyNumberFormat="1" applyFont="1" applyBorder="1" applyAlignment="1" applyProtection="1">
      <alignment horizontal="left" vertical="center"/>
      <protection hidden="1"/>
    </xf>
    <xf numFmtId="3" fontId="11" fillId="5" borderId="2" xfId="0" quotePrefix="1" applyNumberFormat="1" applyFont="1" applyFill="1" applyBorder="1" applyAlignment="1" applyProtection="1">
      <alignment horizontal="right" vertical="center" wrapText="1"/>
      <protection locked="0"/>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168" fontId="13" fillId="0" borderId="2" xfId="0" applyNumberFormat="1" applyFont="1" applyFill="1" applyBorder="1" applyAlignment="1" applyProtection="1">
      <alignment horizontal="right" vertical="center"/>
      <protection hidden="1"/>
    </xf>
    <xf numFmtId="0" fontId="12" fillId="0" borderId="3" xfId="0" applyFont="1" applyBorder="1" applyAlignment="1" applyProtection="1">
      <alignment horizontal="right" vertical="center"/>
      <protection hidden="1"/>
    </xf>
    <xf numFmtId="0" fontId="14" fillId="0" borderId="5" xfId="4" applyFont="1" applyBorder="1" applyAlignment="1" applyProtection="1">
      <alignment vertical="center"/>
      <protection hidden="1"/>
    </xf>
    <xf numFmtId="0" fontId="11" fillId="0" borderId="4" xfId="4" applyFont="1" applyBorder="1" applyAlignment="1" applyProtection="1">
      <alignment vertical="center"/>
      <protection hidden="1"/>
    </xf>
    <xf numFmtId="0" fontId="11" fillId="0" borderId="6" xfId="4" applyFont="1" applyBorder="1" applyAlignment="1" applyProtection="1">
      <alignment vertical="center"/>
      <protection hidden="1"/>
    </xf>
    <xf numFmtId="0" fontId="11" fillId="0" borderId="0" xfId="4" applyFont="1" applyBorder="1" applyAlignment="1" applyProtection="1">
      <alignment horizontal="left" vertical="center"/>
      <protection hidden="1"/>
    </xf>
    <xf numFmtId="0" fontId="12" fillId="0" borderId="0" xfId="0" applyFont="1" applyBorder="1" applyAlignment="1" applyProtection="1">
      <alignment horizontal="right" vertical="center"/>
      <protection hidden="1"/>
    </xf>
    <xf numFmtId="0" fontId="8" fillId="2" borderId="7" xfId="0" applyFont="1" applyFill="1" applyBorder="1" applyAlignment="1" applyProtection="1">
      <alignment horizontal="right" vertical="center" wrapText="1"/>
      <protection hidden="1"/>
    </xf>
    <xf numFmtId="0" fontId="11" fillId="0" borderId="0" xfId="0" applyFont="1" applyProtection="1">
      <protection hidden="1"/>
    </xf>
    <xf numFmtId="0" fontId="0" fillId="0" borderId="0" xfId="0" applyProtection="1">
      <protection hidden="1"/>
    </xf>
    <xf numFmtId="0" fontId="3" fillId="0" borderId="2" xfId="0" applyFont="1" applyBorder="1" applyAlignment="1" applyProtection="1">
      <alignment horizontal="right" vertical="center"/>
      <protection hidden="1"/>
    </xf>
    <xf numFmtId="0" fontId="11" fillId="0" borderId="3" xfId="3" applyNumberFormat="1" applyFont="1" applyBorder="1" applyAlignment="1" applyProtection="1">
      <alignment vertical="center"/>
      <protection hidden="1"/>
    </xf>
    <xf numFmtId="167" fontId="11" fillId="0" borderId="0" xfId="0" applyNumberFormat="1" applyFont="1" applyBorder="1" applyAlignment="1" applyProtection="1">
      <alignment horizontal="left" vertical="center"/>
      <protection hidden="1"/>
    </xf>
    <xf numFmtId="3" fontId="3" fillId="0" borderId="0" xfId="0" applyNumberFormat="1" applyFont="1" applyBorder="1" applyAlignment="1" applyProtection="1">
      <alignment horizontal="right" vertical="center"/>
      <protection hidden="1"/>
    </xf>
    <xf numFmtId="167" fontId="11" fillId="0" borderId="0" xfId="0" applyNumberFormat="1" applyFont="1" applyBorder="1" applyAlignment="1" applyProtection="1">
      <alignment horizontal="right" vertical="center"/>
      <protection hidden="1"/>
    </xf>
    <xf numFmtId="0" fontId="2" fillId="0" borderId="0" xfId="0" applyFont="1" applyAlignment="1" applyProtection="1"/>
    <xf numFmtId="0" fontId="16" fillId="2" borderId="0" xfId="0" applyFont="1" applyFill="1" applyAlignment="1" applyProtection="1">
      <alignment horizontal="right"/>
    </xf>
    <xf numFmtId="0" fontId="5" fillId="2" borderId="0" xfId="0" applyFont="1" applyFill="1" applyProtection="1"/>
    <xf numFmtId="0" fontId="4" fillId="2" borderId="0" xfId="0" applyFont="1" applyFill="1" applyAlignment="1" applyProtection="1"/>
    <xf numFmtId="0" fontId="17" fillId="2" borderId="0" xfId="0" applyFont="1" applyFill="1" applyProtection="1"/>
    <xf numFmtId="0" fontId="18" fillId="2" borderId="0" xfId="0" applyFont="1" applyFill="1" applyAlignment="1" applyProtection="1"/>
    <xf numFmtId="0" fontId="16" fillId="2" borderId="0" xfId="0" applyFont="1" applyFill="1" applyAlignment="1" applyProtection="1"/>
    <xf numFmtId="0" fontId="18" fillId="2" borderId="0" xfId="0" applyFont="1" applyFill="1" applyProtection="1"/>
    <xf numFmtId="0" fontId="19" fillId="2" borderId="0" xfId="0" applyFont="1" applyFill="1" applyProtection="1"/>
    <xf numFmtId="170" fontId="2" fillId="0" borderId="0" xfId="0" applyNumberFormat="1" applyFont="1" applyAlignment="1" applyProtection="1"/>
    <xf numFmtId="44" fontId="2" fillId="0" borderId="0" xfId="5" applyFont="1" applyAlignment="1" applyProtection="1">
      <alignment horizontal="left"/>
    </xf>
    <xf numFmtId="1" fontId="9" fillId="0" borderId="1" xfId="0" applyNumberFormat="1" applyFont="1" applyFill="1" applyBorder="1" applyProtection="1"/>
    <xf numFmtId="1" fontId="2" fillId="0" borderId="1" xfId="0" applyNumberFormat="1" applyFont="1" applyFill="1" applyBorder="1" applyProtection="1"/>
    <xf numFmtId="1" fontId="2" fillId="0" borderId="1" xfId="0" applyNumberFormat="1" applyFont="1" applyFill="1" applyBorder="1" applyAlignment="1" applyProtection="1">
      <alignment horizontal="right"/>
    </xf>
    <xf numFmtId="1" fontId="9" fillId="0" borderId="0" xfId="0" applyNumberFormat="1" applyFont="1" applyFill="1" applyBorder="1" applyProtection="1"/>
    <xf numFmtId="1" fontId="2" fillId="0" borderId="0" xfId="0" applyNumberFormat="1" applyFont="1" applyFill="1" applyBorder="1" applyProtection="1"/>
    <xf numFmtId="1" fontId="2" fillId="0" borderId="0" xfId="0" applyNumberFormat="1" applyFont="1" applyFill="1" applyBorder="1" applyAlignment="1" applyProtection="1">
      <alignment horizontal="right"/>
    </xf>
    <xf numFmtId="0" fontId="20" fillId="0" borderId="0" xfId="0" applyFont="1" applyProtection="1"/>
    <xf numFmtId="0" fontId="6" fillId="2" borderId="8" xfId="0" applyFont="1" applyFill="1" applyBorder="1" applyAlignment="1" applyProtection="1">
      <alignment horizontal="left"/>
    </xf>
    <xf numFmtId="0" fontId="6" fillId="2" borderId="7" xfId="0" applyFont="1" applyFill="1" applyBorder="1" applyAlignment="1" applyProtection="1">
      <alignment horizontal="left"/>
    </xf>
    <xf numFmtId="170" fontId="5" fillId="2" borderId="7" xfId="0" applyNumberFormat="1" applyFont="1" applyFill="1" applyBorder="1" applyAlignment="1" applyProtection="1">
      <alignment horizontal="right"/>
    </xf>
    <xf numFmtId="170" fontId="5" fillId="2" borderId="7" xfId="0" applyNumberFormat="1" applyFont="1" applyFill="1" applyBorder="1" applyProtection="1"/>
    <xf numFmtId="170" fontId="5" fillId="2" borderId="9" xfId="0" applyNumberFormat="1" applyFont="1" applyFill="1" applyBorder="1" applyProtection="1"/>
    <xf numFmtId="0" fontId="18" fillId="2" borderId="6" xfId="0" applyFont="1" applyFill="1" applyBorder="1" applyProtection="1"/>
    <xf numFmtId="0" fontId="18" fillId="2" borderId="0" xfId="0" applyFont="1" applyFill="1" applyBorder="1" applyProtection="1"/>
    <xf numFmtId="1" fontId="18" fillId="2" borderId="10" xfId="0" applyNumberFormat="1" applyFont="1" applyFill="1" applyBorder="1" applyAlignment="1" applyProtection="1">
      <alignment horizontal="right"/>
    </xf>
    <xf numFmtId="0" fontId="18" fillId="2" borderId="10" xfId="0" applyNumberFormat="1" applyFont="1" applyFill="1" applyBorder="1" applyAlignment="1" applyProtection="1">
      <alignment horizontal="right"/>
    </xf>
    <xf numFmtId="0" fontId="18" fillId="2" borderId="11" xfId="0" applyNumberFormat="1" applyFont="1" applyFill="1" applyBorder="1" applyAlignment="1" applyProtection="1">
      <alignment horizontal="right"/>
    </xf>
    <xf numFmtId="0" fontId="21" fillId="2" borderId="6" xfId="0" applyFont="1" applyFill="1" applyBorder="1" applyAlignment="1" applyProtection="1">
      <alignment horizontal="right" vertical="center"/>
    </xf>
    <xf numFmtId="0" fontId="22" fillId="2" borderId="12" xfId="0" applyFont="1" applyFill="1" applyBorder="1" applyAlignment="1" applyProtection="1">
      <alignment horizontal="right"/>
    </xf>
    <xf numFmtId="0" fontId="20" fillId="0" borderId="0" xfId="0" applyFont="1" applyBorder="1" applyProtection="1"/>
    <xf numFmtId="0" fontId="20" fillId="0" borderId="12" xfId="0" applyFont="1" applyBorder="1" applyProtection="1"/>
    <xf numFmtId="0" fontId="5" fillId="2" borderId="12" xfId="0" applyFont="1" applyFill="1" applyBorder="1" applyAlignment="1" applyProtection="1">
      <alignment horizontal="right"/>
    </xf>
    <xf numFmtId="171" fontId="5" fillId="4" borderId="2" xfId="6" applyNumberFormat="1" applyFont="1" applyFill="1" applyBorder="1" applyAlignment="1" applyProtection="1">
      <alignment horizontal="center"/>
    </xf>
    <xf numFmtId="0" fontId="23" fillId="2" borderId="0" xfId="0" applyFont="1" applyFill="1" applyBorder="1" applyAlignment="1" applyProtection="1">
      <alignment horizontal="left" vertical="center"/>
    </xf>
    <xf numFmtId="170" fontId="5" fillId="2" borderId="9" xfId="0" applyNumberFormat="1" applyFont="1" applyFill="1" applyBorder="1" applyAlignment="1" applyProtection="1">
      <alignment horizontal="right"/>
    </xf>
    <xf numFmtId="0" fontId="20" fillId="0" borderId="8" xfId="0" applyFont="1" applyBorder="1" applyProtection="1"/>
    <xf numFmtId="0" fontId="20" fillId="0" borderId="7" xfId="0" applyFont="1" applyBorder="1" applyProtection="1"/>
    <xf numFmtId="0" fontId="20" fillId="0" borderId="9" xfId="0" applyFont="1" applyBorder="1" applyProtection="1"/>
    <xf numFmtId="0" fontId="18" fillId="2" borderId="6" xfId="0" applyFont="1" applyFill="1" applyBorder="1" applyAlignment="1" applyProtection="1">
      <alignment horizontal="right"/>
    </xf>
    <xf numFmtId="0" fontId="18" fillId="2" borderId="0" xfId="0" applyFont="1" applyFill="1" applyBorder="1" applyAlignment="1" applyProtection="1">
      <alignment horizontal="right"/>
    </xf>
    <xf numFmtId="44" fontId="2" fillId="0" borderId="2" xfId="5" applyFont="1" applyFill="1" applyBorder="1" applyProtection="1"/>
    <xf numFmtId="1" fontId="2" fillId="0" borderId="12" xfId="0" applyNumberFormat="1" applyFont="1" applyFill="1" applyBorder="1" applyAlignment="1" applyProtection="1">
      <alignment horizontal="right"/>
    </xf>
    <xf numFmtId="44" fontId="2" fillId="3" borderId="2" xfId="5" applyFont="1" applyFill="1" applyBorder="1" applyProtection="1"/>
    <xf numFmtId="0" fontId="18" fillId="2" borderId="6" xfId="0" applyFont="1" applyFill="1" applyBorder="1" applyAlignment="1" applyProtection="1">
      <alignment vertical="center"/>
    </xf>
    <xf numFmtId="0" fontId="18" fillId="2" borderId="0" xfId="0" applyFont="1" applyFill="1" applyBorder="1" applyAlignment="1" applyProtection="1">
      <alignment horizontal="right" vertical="center"/>
    </xf>
    <xf numFmtId="44" fontId="24" fillId="7" borderId="2" xfId="5" applyNumberFormat="1" applyFont="1" applyFill="1" applyBorder="1" applyAlignment="1" applyProtection="1">
      <alignment vertical="center"/>
    </xf>
    <xf numFmtId="0" fontId="18" fillId="2" borderId="13" xfId="0" applyFont="1" applyFill="1" applyBorder="1" applyProtection="1"/>
    <xf numFmtId="0" fontId="18" fillId="2" borderId="10" xfId="0" applyFont="1" applyFill="1" applyBorder="1" applyProtection="1"/>
    <xf numFmtId="1" fontId="2" fillId="0" borderId="10" xfId="0" applyNumberFormat="1" applyFont="1" applyFill="1" applyBorder="1" applyProtection="1"/>
    <xf numFmtId="1" fontId="2" fillId="0" borderId="10" xfId="0" applyNumberFormat="1" applyFont="1" applyFill="1" applyBorder="1" applyAlignment="1" applyProtection="1">
      <alignment horizontal="right"/>
    </xf>
    <xf numFmtId="1" fontId="2" fillId="0" borderId="11" xfId="0" applyNumberFormat="1" applyFont="1" applyFill="1" applyBorder="1" applyAlignment="1" applyProtection="1">
      <alignment horizontal="right"/>
    </xf>
    <xf numFmtId="0" fontId="25" fillId="0" borderId="0" xfId="0" applyFont="1" applyAlignment="1" applyProtection="1">
      <alignment horizontal="center"/>
    </xf>
    <xf numFmtId="0" fontId="26" fillId="0" borderId="0" xfId="0" applyFont="1" applyAlignment="1" applyProtection="1"/>
    <xf numFmtId="0" fontId="9" fillId="0" borderId="0" xfId="0" applyFont="1" applyAlignment="1" applyProtection="1"/>
    <xf numFmtId="0" fontId="3" fillId="0" borderId="0" xfId="0" applyFont="1" applyProtection="1"/>
    <xf numFmtId="0" fontId="9" fillId="0" borderId="0" xfId="0" applyFont="1" applyProtection="1"/>
    <xf numFmtId="170" fontId="3" fillId="0" borderId="0" xfId="0" applyNumberFormat="1" applyFont="1" applyProtection="1"/>
    <xf numFmtId="170" fontId="3" fillId="0" borderId="0" xfId="0" applyNumberFormat="1" applyFont="1" applyAlignment="1" applyProtection="1">
      <alignment horizontal="right"/>
    </xf>
    <xf numFmtId="170" fontId="27" fillId="0" borderId="0" xfId="0" applyNumberFormat="1" applyFont="1" applyProtection="1"/>
    <xf numFmtId="0" fontId="23" fillId="2" borderId="0" xfId="0" applyFont="1" applyFill="1" applyBorder="1" applyProtection="1"/>
    <xf numFmtId="170" fontId="23" fillId="2" borderId="0" xfId="0" applyNumberFormat="1" applyFont="1" applyFill="1" applyBorder="1" applyProtection="1"/>
    <xf numFmtId="170" fontId="23" fillId="2" borderId="0" xfId="0" applyNumberFormat="1" applyFont="1" applyFill="1" applyBorder="1" applyAlignment="1" applyProtection="1">
      <alignment horizontal="right"/>
    </xf>
    <xf numFmtId="1" fontId="28" fillId="2" borderId="0" xfId="0" applyNumberFormat="1" applyFont="1" applyFill="1" applyBorder="1" applyProtection="1"/>
    <xf numFmtId="0" fontId="27" fillId="0" borderId="0" xfId="0" applyFont="1" applyProtection="1"/>
    <xf numFmtId="0" fontId="29" fillId="0" borderId="0" xfId="0" applyFont="1" applyProtection="1"/>
    <xf numFmtId="0" fontId="30" fillId="0" borderId="0" xfId="0" applyFont="1" applyProtection="1"/>
    <xf numFmtId="0" fontId="4" fillId="2" borderId="0" xfId="0" applyFont="1" applyFill="1" applyBorder="1" applyProtection="1"/>
    <xf numFmtId="170" fontId="4" fillId="2" borderId="0" xfId="0" applyNumberFormat="1" applyFont="1" applyFill="1" applyBorder="1" applyProtection="1"/>
    <xf numFmtId="170" fontId="4" fillId="2" borderId="0" xfId="0" applyNumberFormat="1" applyFont="1" applyFill="1" applyBorder="1" applyAlignment="1" applyProtection="1">
      <alignment horizontal="right"/>
    </xf>
    <xf numFmtId="1" fontId="31" fillId="2" borderId="0" xfId="0" applyNumberFormat="1" applyFont="1" applyFill="1" applyBorder="1" applyProtection="1"/>
    <xf numFmtId="170" fontId="30" fillId="0" borderId="0" xfId="0" applyNumberFormat="1" applyFont="1" applyProtection="1"/>
    <xf numFmtId="0" fontId="32" fillId="0" borderId="0" xfId="0" applyFont="1" applyProtection="1"/>
    <xf numFmtId="0" fontId="6" fillId="2" borderId="0" xfId="0" applyFont="1" applyFill="1" applyBorder="1" applyProtection="1"/>
    <xf numFmtId="170" fontId="33" fillId="2" borderId="0" xfId="0" applyNumberFormat="1" applyFont="1" applyFill="1" applyBorder="1" applyProtection="1"/>
    <xf numFmtId="170" fontId="33" fillId="2" borderId="0" xfId="0" applyNumberFormat="1" applyFont="1" applyFill="1" applyBorder="1" applyAlignment="1" applyProtection="1">
      <alignment horizontal="right"/>
    </xf>
    <xf numFmtId="0" fontId="34" fillId="0" borderId="0" xfId="0" applyFont="1" applyProtection="1"/>
    <xf numFmtId="0" fontId="35" fillId="2" borderId="0" xfId="0" applyFont="1" applyFill="1" applyBorder="1" applyProtection="1"/>
    <xf numFmtId="0" fontId="33" fillId="2" borderId="0" xfId="0" applyNumberFormat="1" applyFont="1" applyFill="1" applyBorder="1" applyAlignment="1" applyProtection="1">
      <alignment horizontal="left"/>
    </xf>
    <xf numFmtId="1" fontId="33" fillId="2" borderId="0" xfId="0" applyNumberFormat="1" applyFont="1" applyFill="1" applyBorder="1" applyAlignment="1" applyProtection="1">
      <alignment horizontal="right"/>
    </xf>
    <xf numFmtId="0" fontId="21" fillId="0" borderId="0" xfId="0" applyFont="1" applyFill="1" applyBorder="1" applyProtection="1"/>
    <xf numFmtId="170" fontId="2" fillId="0" borderId="0" xfId="0" applyNumberFormat="1" applyFont="1" applyFill="1" applyBorder="1" applyProtection="1"/>
    <xf numFmtId="170" fontId="2" fillId="0" borderId="0" xfId="0" applyNumberFormat="1" applyFont="1" applyFill="1" applyBorder="1" applyAlignment="1" applyProtection="1">
      <alignment horizontal="right"/>
    </xf>
    <xf numFmtId="170" fontId="23" fillId="2" borderId="8" xfId="0" applyNumberFormat="1" applyFont="1" applyFill="1" applyBorder="1" applyAlignment="1" applyProtection="1">
      <alignment vertical="center"/>
    </xf>
    <xf numFmtId="170" fontId="36" fillId="2" borderId="7" xfId="0" applyNumberFormat="1" applyFont="1" applyFill="1" applyBorder="1" applyProtection="1"/>
    <xf numFmtId="170" fontId="36" fillId="2" borderId="7" xfId="0" applyNumberFormat="1" applyFont="1" applyFill="1" applyBorder="1" applyAlignment="1" applyProtection="1">
      <alignment horizontal="right"/>
    </xf>
    <xf numFmtId="170" fontId="36" fillId="2" borderId="9" xfId="0" applyNumberFormat="1" applyFont="1" applyFill="1" applyBorder="1" applyAlignment="1" applyProtection="1">
      <alignment horizontal="right"/>
    </xf>
    <xf numFmtId="170" fontId="18" fillId="2" borderId="10" xfId="0" applyNumberFormat="1" applyFont="1" applyFill="1" applyBorder="1" applyAlignment="1" applyProtection="1">
      <alignment horizontal="left"/>
    </xf>
    <xf numFmtId="170" fontId="18" fillId="2" borderId="10" xfId="0" applyNumberFormat="1" applyFont="1" applyFill="1" applyBorder="1" applyAlignment="1" applyProtection="1"/>
    <xf numFmtId="170" fontId="18" fillId="2" borderId="11" xfId="0" applyNumberFormat="1" applyFont="1" applyFill="1" applyBorder="1" applyAlignment="1" applyProtection="1"/>
    <xf numFmtId="1" fontId="2" fillId="0" borderId="0" xfId="0" applyNumberFormat="1" applyFont="1" applyFill="1" applyBorder="1" applyAlignment="1" applyProtection="1">
      <alignment vertical="top"/>
    </xf>
    <xf numFmtId="0" fontId="23" fillId="2" borderId="8" xfId="0" applyFont="1" applyFill="1" applyBorder="1" applyAlignment="1" applyProtection="1">
      <alignment horizontal="left" vertical="center"/>
    </xf>
    <xf numFmtId="0" fontId="22" fillId="2" borderId="15" xfId="0" applyFont="1" applyFill="1" applyBorder="1" applyAlignment="1" applyProtection="1">
      <alignment horizontal="right"/>
    </xf>
    <xf numFmtId="0" fontId="24" fillId="0" borderId="0" xfId="0" applyFont="1" applyAlignment="1" applyProtection="1">
      <alignment horizontal="right"/>
    </xf>
    <xf numFmtId="0" fontId="5" fillId="2" borderId="15" xfId="0" applyFont="1" applyFill="1" applyBorder="1" applyAlignment="1" applyProtection="1">
      <alignment horizontal="right"/>
    </xf>
    <xf numFmtId="0" fontId="23" fillId="2" borderId="6" xfId="0" applyFont="1" applyFill="1" applyBorder="1" applyAlignment="1" applyProtection="1">
      <alignment horizontal="left" vertical="center"/>
    </xf>
    <xf numFmtId="0" fontId="38" fillId="2" borderId="15" xfId="0" applyFont="1" applyFill="1" applyBorder="1" applyAlignment="1" applyProtection="1">
      <alignment horizontal="right"/>
    </xf>
    <xf numFmtId="1" fontId="39" fillId="0" borderId="1" xfId="0" applyNumberFormat="1" applyFont="1" applyFill="1" applyBorder="1" applyProtection="1"/>
    <xf numFmtId="0" fontId="18" fillId="0" borderId="0" xfId="0" applyFont="1" applyProtection="1"/>
    <xf numFmtId="0" fontId="23" fillId="2" borderId="8" xfId="0" applyFont="1" applyFill="1" applyBorder="1" applyAlignment="1" applyProtection="1">
      <alignment horizontal="left"/>
    </xf>
    <xf numFmtId="0" fontId="18" fillId="2" borderId="7" xfId="0" applyFont="1" applyFill="1" applyBorder="1" applyAlignment="1" applyProtection="1">
      <alignment horizontal="right"/>
    </xf>
    <xf numFmtId="170" fontId="18" fillId="2" borderId="7" xfId="0" applyNumberFormat="1" applyFont="1" applyFill="1" applyBorder="1" applyAlignment="1" applyProtection="1">
      <alignment horizontal="center"/>
    </xf>
    <xf numFmtId="170" fontId="18" fillId="2" borderId="9" xfId="0" applyNumberFormat="1" applyFont="1" applyFill="1" applyBorder="1" applyAlignment="1" applyProtection="1">
      <alignment horizontal="center"/>
    </xf>
    <xf numFmtId="0" fontId="18" fillId="2" borderId="6" xfId="0" applyFont="1" applyFill="1" applyBorder="1" applyAlignment="1" applyProtection="1">
      <alignment horizontal="center"/>
    </xf>
    <xf numFmtId="170" fontId="18" fillId="2" borderId="0" xfId="0" applyNumberFormat="1" applyFont="1" applyFill="1" applyBorder="1" applyAlignment="1" applyProtection="1">
      <alignment horizontal="center"/>
    </xf>
    <xf numFmtId="170" fontId="18" fillId="2" borderId="12" xfId="0" applyNumberFormat="1" applyFont="1" applyFill="1" applyBorder="1" applyAlignment="1" applyProtection="1">
      <alignment horizontal="center"/>
    </xf>
    <xf numFmtId="0" fontId="18" fillId="2" borderId="0" xfId="0" applyFont="1" applyFill="1" applyBorder="1" applyAlignment="1" applyProtection="1">
      <alignment horizontal="center"/>
    </xf>
    <xf numFmtId="0" fontId="18" fillId="2" borderId="10" xfId="0" applyFont="1" applyFill="1" applyBorder="1" applyAlignment="1" applyProtection="1">
      <alignment horizontal="center"/>
    </xf>
    <xf numFmtId="49" fontId="37" fillId="0" borderId="3" xfId="0" applyNumberFormat="1" applyFont="1" applyFill="1" applyBorder="1" applyAlignment="1" applyProtection="1">
      <alignment horizontal="center" vertical="center"/>
    </xf>
    <xf numFmtId="44" fontId="5" fillId="8" borderId="2" xfId="5" applyFont="1" applyFill="1" applyBorder="1" applyAlignment="1" applyProtection="1">
      <alignment horizontal="center" vertical="center"/>
      <protection locked="0"/>
    </xf>
    <xf numFmtId="170" fontId="18" fillId="2" borderId="13" xfId="0" applyNumberFormat="1" applyFont="1" applyFill="1" applyBorder="1" applyAlignment="1" applyProtection="1">
      <alignment horizontal="center"/>
    </xf>
    <xf numFmtId="170" fontId="18" fillId="2" borderId="10" xfId="0" applyNumberFormat="1" applyFont="1" applyFill="1" applyBorder="1" applyAlignment="1" applyProtection="1">
      <alignment horizontal="center"/>
    </xf>
    <xf numFmtId="170" fontId="18" fillId="2" borderId="11" xfId="0" applyNumberFormat="1" applyFont="1" applyFill="1" applyBorder="1" applyAlignment="1" applyProtection="1">
      <alignment horizontal="center"/>
    </xf>
    <xf numFmtId="0" fontId="23" fillId="2" borderId="3" xfId="0" applyFont="1" applyFill="1" applyBorder="1" applyProtection="1"/>
    <xf numFmtId="1" fontId="18" fillId="2" borderId="5" xfId="0" applyNumberFormat="1" applyFont="1" applyFill="1" applyBorder="1" applyAlignment="1" applyProtection="1">
      <alignment horizontal="right"/>
    </xf>
    <xf numFmtId="0" fontId="5" fillId="4" borderId="2" xfId="0" applyFont="1" applyFill="1" applyBorder="1" applyAlignment="1" applyProtection="1">
      <alignment horizontal="right"/>
    </xf>
    <xf numFmtId="173" fontId="5" fillId="4" borderId="2" xfId="6" applyNumberFormat="1" applyFont="1" applyFill="1" applyBorder="1" applyAlignment="1" applyProtection="1">
      <alignment horizontal="right"/>
    </xf>
    <xf numFmtId="44" fontId="5" fillId="0" borderId="2" xfId="5" applyFont="1" applyFill="1" applyBorder="1" applyAlignment="1" applyProtection="1"/>
    <xf numFmtId="170" fontId="18" fillId="3" borderId="16" xfId="0" applyNumberFormat="1" applyFont="1" applyFill="1" applyBorder="1" applyProtection="1"/>
    <xf numFmtId="0" fontId="5" fillId="4" borderId="0" xfId="0" applyFont="1" applyFill="1" applyBorder="1" applyAlignment="1" applyProtection="1">
      <alignment horizontal="right"/>
    </xf>
    <xf numFmtId="0" fontId="9" fillId="0" borderId="0" xfId="0" applyFont="1" applyFill="1" applyBorder="1" applyAlignment="1" applyProtection="1">
      <alignment horizontal="right"/>
    </xf>
    <xf numFmtId="0" fontId="23" fillId="2" borderId="8" xfId="0" applyFont="1" applyFill="1" applyBorder="1" applyProtection="1"/>
    <xf numFmtId="17" fontId="5" fillId="2" borderId="7" xfId="0" quotePrefix="1" applyNumberFormat="1" applyFont="1" applyFill="1" applyBorder="1" applyAlignment="1" applyProtection="1">
      <alignment horizontal="left"/>
    </xf>
    <xf numFmtId="0" fontId="18" fillId="2" borderId="7" xfId="0" applyNumberFormat="1" applyFont="1" applyFill="1" applyBorder="1" applyAlignment="1" applyProtection="1">
      <alignment horizontal="right"/>
    </xf>
    <xf numFmtId="0" fontId="5" fillId="2" borderId="13" xfId="0" applyFont="1" applyFill="1" applyBorder="1" applyAlignment="1" applyProtection="1">
      <alignment horizontal="left"/>
    </xf>
    <xf numFmtId="170" fontId="5" fillId="2" borderId="10" xfId="0" applyNumberFormat="1" applyFont="1" applyFill="1" applyBorder="1" applyProtection="1"/>
    <xf numFmtId="170" fontId="5" fillId="2" borderId="10" xfId="0" applyNumberFormat="1" applyFont="1" applyFill="1" applyBorder="1" applyAlignment="1" applyProtection="1">
      <alignment horizontal="right"/>
    </xf>
    <xf numFmtId="0" fontId="5" fillId="0" borderId="0" xfId="0" applyFont="1" applyFill="1" applyBorder="1" applyAlignment="1" applyProtection="1">
      <alignment horizontal="right"/>
    </xf>
    <xf numFmtId="0" fontId="5" fillId="0" borderId="0" xfId="0" applyFont="1" applyProtection="1"/>
    <xf numFmtId="0" fontId="18" fillId="0" borderId="2" xfId="0" applyFont="1" applyBorder="1" applyAlignment="1" applyProtection="1">
      <alignment wrapText="1"/>
    </xf>
    <xf numFmtId="1" fontId="22" fillId="2" borderId="5" xfId="0" applyNumberFormat="1" applyFont="1" applyFill="1" applyBorder="1" applyAlignment="1" applyProtection="1">
      <alignment horizontal="right"/>
    </xf>
    <xf numFmtId="1" fontId="22" fillId="2" borderId="4" xfId="0" applyNumberFormat="1" applyFont="1" applyFill="1" applyBorder="1" applyAlignment="1" applyProtection="1">
      <alignment horizontal="right"/>
    </xf>
    <xf numFmtId="0" fontId="15" fillId="4" borderId="0" xfId="0" applyFont="1" applyFill="1" applyBorder="1" applyProtection="1">
      <protection hidden="1"/>
    </xf>
    <xf numFmtId="0" fontId="42" fillId="4" borderId="0" xfId="0" applyFont="1" applyFill="1" applyBorder="1" applyProtection="1">
      <protection hidden="1"/>
    </xf>
    <xf numFmtId="0" fontId="42" fillId="4" borderId="0" xfId="0" applyFont="1" applyFill="1" applyBorder="1" applyAlignment="1" applyProtection="1">
      <alignment wrapText="1"/>
      <protection hidden="1"/>
    </xf>
    <xf numFmtId="0" fontId="44" fillId="4" borderId="0" xfId="0" applyFont="1" applyFill="1" applyBorder="1" applyAlignment="1" applyProtection="1">
      <alignment horizontal="left" vertical="center"/>
      <protection hidden="1"/>
    </xf>
    <xf numFmtId="0" fontId="42" fillId="4" borderId="0" xfId="0" applyFont="1" applyFill="1" applyBorder="1" applyAlignment="1" applyProtection="1">
      <alignment horizontal="center" vertical="center"/>
      <protection hidden="1"/>
    </xf>
    <xf numFmtId="165" fontId="42" fillId="4" borderId="0" xfId="2" applyNumberFormat="1" applyFont="1" applyFill="1" applyBorder="1" applyAlignment="1" applyProtection="1">
      <alignment horizontal="right" vertical="center" wrapText="1"/>
      <protection hidden="1"/>
    </xf>
    <xf numFmtId="167" fontId="42" fillId="4" borderId="0" xfId="0" applyNumberFormat="1" applyFont="1" applyFill="1" applyBorder="1" applyAlignment="1" applyProtection="1">
      <alignment horizontal="right" vertical="center" wrapText="1"/>
      <protection hidden="1"/>
    </xf>
    <xf numFmtId="168" fontId="45" fillId="4" borderId="0" xfId="0" applyNumberFormat="1" applyFont="1" applyFill="1" applyBorder="1" applyAlignment="1" applyProtection="1">
      <alignment horizontal="right" vertical="center"/>
      <protection hidden="1"/>
    </xf>
    <xf numFmtId="1" fontId="45" fillId="4" borderId="0" xfId="0" applyNumberFormat="1" applyFont="1" applyFill="1" applyBorder="1" applyAlignment="1" applyProtection="1">
      <alignment horizontal="right" vertical="center"/>
      <protection hidden="1"/>
    </xf>
    <xf numFmtId="0" fontId="46" fillId="4" borderId="0" xfId="0" applyFont="1" applyFill="1" applyBorder="1" applyAlignment="1" applyProtection="1">
      <alignment vertical="center"/>
      <protection hidden="1"/>
    </xf>
    <xf numFmtId="0" fontId="47" fillId="4" borderId="0" xfId="0" applyFont="1" applyFill="1" applyBorder="1" applyAlignment="1" applyProtection="1">
      <alignment vertical="center"/>
      <protection hidden="1"/>
    </xf>
    <xf numFmtId="0" fontId="42" fillId="4" borderId="0" xfId="0" applyFont="1" applyFill="1" applyBorder="1" applyAlignment="1" applyProtection="1">
      <alignment vertical="center"/>
      <protection hidden="1"/>
    </xf>
    <xf numFmtId="0" fontId="44" fillId="4" borderId="0" xfId="0" applyFont="1" applyFill="1" applyBorder="1" applyAlignment="1" applyProtection="1">
      <alignment horizontal="left" vertical="center"/>
      <protection locked="0"/>
    </xf>
    <xf numFmtId="0" fontId="44" fillId="4" borderId="0" xfId="0" applyFont="1" applyFill="1" applyBorder="1" applyAlignment="1" applyProtection="1">
      <alignment horizontal="right" vertical="center"/>
      <protection locked="0"/>
    </xf>
    <xf numFmtId="0" fontId="42" fillId="4" borderId="0" xfId="0" applyFont="1" applyFill="1" applyBorder="1" applyProtection="1">
      <protection locked="0"/>
    </xf>
    <xf numFmtId="0" fontId="45" fillId="4" borderId="0" xfId="0" applyFont="1" applyFill="1" applyBorder="1" applyAlignment="1" applyProtection="1">
      <alignment horizontal="center" vertical="center"/>
      <protection locked="0"/>
    </xf>
    <xf numFmtId="164" fontId="45" fillId="4" borderId="0" xfId="2" applyNumberFormat="1" applyFont="1" applyFill="1" applyBorder="1" applyAlignment="1" applyProtection="1">
      <alignment horizontal="right" vertical="center"/>
      <protection locked="0"/>
    </xf>
    <xf numFmtId="167" fontId="45" fillId="4" borderId="0" xfId="0" applyNumberFormat="1" applyFont="1" applyFill="1" applyBorder="1" applyAlignment="1" applyProtection="1">
      <alignment horizontal="right" vertical="center"/>
      <protection locked="0"/>
    </xf>
    <xf numFmtId="168" fontId="45" fillId="4" borderId="0" xfId="0" applyNumberFormat="1" applyFont="1" applyFill="1" applyBorder="1" applyAlignment="1" applyProtection="1">
      <alignment horizontal="right" vertical="center"/>
      <protection locked="0"/>
    </xf>
    <xf numFmtId="0" fontId="44" fillId="4" borderId="0" xfId="0" applyFont="1" applyFill="1" applyBorder="1" applyAlignment="1" applyProtection="1">
      <alignment vertical="center"/>
      <protection locked="0"/>
    </xf>
    <xf numFmtId="166" fontId="42" fillId="4" borderId="0" xfId="1" applyNumberFormat="1" applyFont="1" applyFill="1" applyBorder="1" applyAlignment="1" applyProtection="1">
      <alignment vertical="center"/>
      <protection locked="0"/>
    </xf>
    <xf numFmtId="166" fontId="44" fillId="4" borderId="0" xfId="1" applyNumberFormat="1" applyFont="1" applyFill="1" applyBorder="1" applyAlignment="1" applyProtection="1">
      <alignment vertical="center"/>
      <protection locked="0"/>
    </xf>
    <xf numFmtId="0" fontId="42" fillId="4" borderId="0" xfId="0" applyFont="1" applyFill="1" applyBorder="1" applyAlignment="1" applyProtection="1">
      <alignment vertical="center" wrapText="1"/>
      <protection locked="0"/>
    </xf>
    <xf numFmtId="0" fontId="42" fillId="4" borderId="0" xfId="0" applyFont="1" applyFill="1" applyBorder="1" applyAlignment="1" applyProtection="1">
      <alignment vertical="center"/>
      <protection locked="0"/>
    </xf>
    <xf numFmtId="0" fontId="42" fillId="4" borderId="0" xfId="0" applyFont="1" applyFill="1" applyBorder="1" applyAlignment="1" applyProtection="1">
      <alignment wrapText="1"/>
      <protection locked="0"/>
    </xf>
    <xf numFmtId="2" fontId="42" fillId="4" borderId="0" xfId="0" applyNumberFormat="1" applyFont="1" applyFill="1" applyBorder="1" applyProtection="1">
      <protection locked="0"/>
    </xf>
    <xf numFmtId="166" fontId="42" fillId="4" borderId="0" xfId="1" applyFont="1" applyFill="1" applyBorder="1" applyAlignment="1" applyProtection="1">
      <alignment horizontal="right"/>
      <protection locked="0"/>
    </xf>
    <xf numFmtId="0" fontId="15" fillId="4" borderId="0" xfId="0" applyFont="1" applyFill="1" applyBorder="1" applyProtection="1">
      <protection locked="0"/>
    </xf>
    <xf numFmtId="0" fontId="42" fillId="4" borderId="0" xfId="0" applyFont="1" applyFill="1" applyBorder="1" applyAlignment="1" applyProtection="1">
      <alignment horizontal="center" vertical="center"/>
      <protection locked="0"/>
    </xf>
    <xf numFmtId="169" fontId="42" fillId="4" borderId="0" xfId="2" applyNumberFormat="1" applyFont="1" applyFill="1" applyBorder="1" applyAlignment="1" applyProtection="1">
      <alignment horizontal="right" vertical="center"/>
      <protection locked="0"/>
    </xf>
    <xf numFmtId="1" fontId="42" fillId="4" borderId="0" xfId="0" applyNumberFormat="1" applyFont="1" applyFill="1" applyBorder="1" applyAlignment="1" applyProtection="1">
      <alignment horizontal="right" vertical="center"/>
      <protection locked="0"/>
    </xf>
    <xf numFmtId="165" fontId="42" fillId="4" borderId="0" xfId="2" applyFont="1" applyFill="1" applyBorder="1" applyAlignment="1" applyProtection="1">
      <alignment horizontal="center" vertical="center"/>
      <protection locked="0"/>
    </xf>
    <xf numFmtId="0" fontId="42" fillId="4" borderId="0" xfId="0" applyFont="1" applyFill="1" applyBorder="1" applyAlignment="1" applyProtection="1">
      <alignment horizontal="right" vertical="center"/>
      <protection locked="0"/>
    </xf>
    <xf numFmtId="1" fontId="42" fillId="4" borderId="0" xfId="1" applyNumberFormat="1" applyFont="1" applyFill="1" applyBorder="1" applyAlignment="1" applyProtection="1">
      <alignment horizontal="center" vertical="center"/>
      <protection locked="0"/>
    </xf>
    <xf numFmtId="1" fontId="42" fillId="4" borderId="0" xfId="0" applyNumberFormat="1" applyFont="1" applyFill="1" applyBorder="1" applyAlignment="1" applyProtection="1">
      <alignment horizontal="center" vertical="center"/>
      <protection locked="0"/>
    </xf>
    <xf numFmtId="165" fontId="42" fillId="4" borderId="0" xfId="2" applyFont="1" applyFill="1" applyBorder="1" applyAlignment="1" applyProtection="1">
      <alignment horizontal="right" vertical="center"/>
      <protection locked="0"/>
    </xf>
    <xf numFmtId="0" fontId="15" fillId="4" borderId="0" xfId="0" applyFont="1" applyFill="1" applyBorder="1" applyAlignment="1" applyProtection="1">
      <alignment horizontal="center" vertical="center"/>
      <protection locked="0"/>
    </xf>
    <xf numFmtId="0" fontId="37" fillId="8" borderId="14" xfId="0" applyFont="1" applyFill="1" applyBorder="1" applyAlignment="1" applyProtection="1">
      <alignment horizontal="left"/>
    </xf>
    <xf numFmtId="172" fontId="37" fillId="8" borderId="14" xfId="6" applyNumberFormat="1" applyFont="1" applyFill="1" applyBorder="1" applyAlignment="1" applyProtection="1">
      <alignment horizontal="left"/>
    </xf>
    <xf numFmtId="172" fontId="37" fillId="8" borderId="3" xfId="6" applyNumberFormat="1" applyFont="1" applyFill="1" applyBorder="1" applyAlignment="1" applyProtection="1">
      <alignment horizontal="center"/>
    </xf>
    <xf numFmtId="172" fontId="37" fillId="8" borderId="5" xfId="6" applyNumberFormat="1" applyFont="1" applyFill="1" applyBorder="1" applyAlignment="1" applyProtection="1">
      <alignment horizontal="center"/>
    </xf>
    <xf numFmtId="172" fontId="37" fillId="8" borderId="4" xfId="6" applyNumberFormat="1" applyFont="1" applyFill="1" applyBorder="1" applyAlignment="1" applyProtection="1">
      <alignment horizontal="center"/>
    </xf>
    <xf numFmtId="0" fontId="37" fillId="8" borderId="2" xfId="0" applyFont="1" applyFill="1" applyBorder="1" applyAlignment="1" applyProtection="1">
      <alignment horizontal="left"/>
    </xf>
    <xf numFmtId="172" fontId="37" fillId="8" borderId="2" xfId="6" applyNumberFormat="1" applyFont="1" applyFill="1" applyBorder="1" applyAlignment="1" applyProtection="1">
      <alignment horizontal="left"/>
    </xf>
    <xf numFmtId="172" fontId="37" fillId="8" borderId="3" xfId="6" applyNumberFormat="1" applyFont="1" applyFill="1" applyBorder="1" applyAlignment="1" applyProtection="1">
      <alignment horizontal="center"/>
    </xf>
    <xf numFmtId="172" fontId="37" fillId="8" borderId="5" xfId="6" applyNumberFormat="1" applyFont="1" applyFill="1" applyBorder="1" applyAlignment="1" applyProtection="1">
      <alignment horizontal="center"/>
    </xf>
    <xf numFmtId="172" fontId="37" fillId="8" borderId="4" xfId="6" applyNumberFormat="1" applyFont="1" applyFill="1" applyBorder="1" applyAlignment="1" applyProtection="1">
      <alignment horizontal="center"/>
    </xf>
    <xf numFmtId="0" fontId="6" fillId="2" borderId="0" xfId="0" applyFont="1" applyFill="1" applyAlignment="1" applyProtection="1">
      <alignment horizontal="left" vertical="top" wrapText="1"/>
    </xf>
    <xf numFmtId="0" fontId="5" fillId="6" borderId="0" xfId="0" applyFont="1" applyFill="1" applyAlignment="1" applyProtection="1">
      <alignment horizontal="center"/>
      <protection locked="0"/>
    </xf>
    <xf numFmtId="172" fontId="5" fillId="8" borderId="8" xfId="6" applyNumberFormat="1" applyFont="1" applyFill="1" applyBorder="1" applyAlignment="1" applyProtection="1">
      <alignment horizontal="center" vertical="top" wrapText="1"/>
      <protection locked="0"/>
    </xf>
    <xf numFmtId="172" fontId="5" fillId="8" borderId="7" xfId="6" applyNumberFormat="1" applyFont="1" applyFill="1" applyBorder="1" applyAlignment="1" applyProtection="1">
      <alignment horizontal="center" vertical="top" wrapText="1"/>
      <protection locked="0"/>
    </xf>
    <xf numFmtId="172" fontId="5" fillId="8" borderId="6" xfId="6" applyNumberFormat="1" applyFont="1" applyFill="1" applyBorder="1" applyAlignment="1" applyProtection="1">
      <alignment horizontal="center" vertical="top" wrapText="1"/>
      <protection locked="0"/>
    </xf>
    <xf numFmtId="172" fontId="5" fillId="8" borderId="0" xfId="6" applyNumberFormat="1" applyFont="1" applyFill="1" applyBorder="1" applyAlignment="1" applyProtection="1">
      <alignment horizontal="center" vertical="top" wrapText="1"/>
      <protection locked="0"/>
    </xf>
    <xf numFmtId="172" fontId="5" fillId="8" borderId="13" xfId="6" applyNumberFormat="1" applyFont="1" applyFill="1" applyBorder="1" applyAlignment="1" applyProtection="1">
      <alignment horizontal="center" vertical="top" wrapText="1"/>
      <protection locked="0"/>
    </xf>
    <xf numFmtId="172" fontId="5" fillId="8" borderId="10" xfId="6" applyNumberFormat="1" applyFont="1" applyFill="1" applyBorder="1" applyAlignment="1" applyProtection="1">
      <alignment horizontal="center" vertical="top" wrapText="1"/>
      <protection locked="0"/>
    </xf>
    <xf numFmtId="172" fontId="37" fillId="8" borderId="3" xfId="6" applyNumberFormat="1" applyFont="1" applyFill="1" applyBorder="1" applyAlignment="1" applyProtection="1">
      <alignment horizontal="center"/>
    </xf>
    <xf numFmtId="172" fontId="37" fillId="8" borderId="5" xfId="6" applyNumberFormat="1" applyFont="1" applyFill="1" applyBorder="1" applyAlignment="1" applyProtection="1">
      <alignment horizontal="center"/>
    </xf>
    <xf numFmtId="172" fontId="37" fillId="8" borderId="4" xfId="6" applyNumberFormat="1" applyFont="1" applyFill="1" applyBorder="1" applyAlignment="1" applyProtection="1">
      <alignment horizontal="center"/>
    </xf>
    <xf numFmtId="1" fontId="9" fillId="0" borderId="0" xfId="0" applyNumberFormat="1" applyFont="1" applyFill="1" applyBorder="1" applyAlignment="1" applyProtection="1">
      <alignment horizontal="left" vertical="top" wrapText="1"/>
    </xf>
    <xf numFmtId="0" fontId="23" fillId="2" borderId="3" xfId="0" applyFont="1" applyFill="1" applyBorder="1" applyAlignment="1" applyProtection="1">
      <alignment horizontal="left" vertical="top" wrapText="1"/>
    </xf>
    <xf numFmtId="0" fontId="23" fillId="2" borderId="5" xfId="0" applyFont="1" applyFill="1" applyBorder="1" applyAlignment="1" applyProtection="1">
      <alignment horizontal="left" vertical="top" wrapText="1"/>
    </xf>
    <xf numFmtId="0" fontId="23" fillId="2" borderId="4" xfId="0" applyFont="1" applyFill="1" applyBorder="1" applyAlignment="1" applyProtection="1">
      <alignment horizontal="left" vertical="top" wrapText="1"/>
    </xf>
    <xf numFmtId="170" fontId="21" fillId="2" borderId="6" xfId="0" applyNumberFormat="1" applyFont="1" applyFill="1" applyBorder="1" applyAlignment="1" applyProtection="1">
      <alignment horizontal="left" wrapText="1"/>
    </xf>
    <xf numFmtId="170" fontId="21" fillId="2" borderId="0" xfId="0" applyNumberFormat="1" applyFont="1" applyFill="1" applyBorder="1" applyAlignment="1" applyProtection="1">
      <alignment horizontal="left" wrapText="1"/>
    </xf>
    <xf numFmtId="0" fontId="8" fillId="2" borderId="6"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left" vertical="center" wrapText="1"/>
      <protection hidden="1"/>
    </xf>
    <xf numFmtId="0" fontId="8" fillId="2" borderId="4" xfId="0" applyFont="1" applyFill="1" applyBorder="1" applyAlignment="1" applyProtection="1">
      <alignment horizontal="left" vertical="center" wrapText="1"/>
      <protection hidden="1"/>
    </xf>
    <xf numFmtId="0" fontId="8" fillId="2" borderId="3" xfId="0" applyFont="1" applyFill="1" applyBorder="1" applyAlignment="1" applyProtection="1">
      <alignment horizontal="right" vertical="center" wrapText="1"/>
      <protection hidden="1"/>
    </xf>
    <xf numFmtId="0" fontId="8" fillId="2" borderId="4" xfId="0" applyFont="1" applyFill="1" applyBorder="1" applyAlignment="1" applyProtection="1">
      <alignment horizontal="right" vertical="center" wrapText="1"/>
      <protection hidden="1"/>
    </xf>
    <xf numFmtId="0" fontId="8" fillId="0" borderId="2" xfId="0" applyFont="1" applyFill="1" applyBorder="1" applyAlignment="1" applyProtection="1">
      <alignment horizontal="right" vertical="center"/>
      <protection hidden="1"/>
    </xf>
    <xf numFmtId="0" fontId="8" fillId="0" borderId="0" xfId="0" applyFont="1" applyFill="1" applyBorder="1" applyAlignment="1" applyProtection="1">
      <alignment horizontal="right" vertical="center"/>
      <protection hidden="1"/>
    </xf>
    <xf numFmtId="0" fontId="8" fillId="0" borderId="3" xfId="0" applyFont="1" applyBorder="1" applyAlignment="1" applyProtection="1">
      <alignment horizontal="right" vertical="center"/>
      <protection hidden="1"/>
    </xf>
    <xf numFmtId="0" fontId="8" fillId="0" borderId="4" xfId="0" applyFont="1" applyBorder="1" applyAlignment="1" applyProtection="1">
      <alignment horizontal="right" vertical="center"/>
      <protection hidden="1"/>
    </xf>
    <xf numFmtId="0" fontId="8"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3" fillId="0" borderId="4" xfId="0" applyFont="1" applyBorder="1" applyAlignment="1" applyProtection="1">
      <alignment horizontal="right" vertical="center"/>
      <protection hidden="1"/>
    </xf>
    <xf numFmtId="0" fontId="43" fillId="4" borderId="0" xfId="0" applyFont="1" applyFill="1" applyBorder="1" applyAlignment="1" applyProtection="1">
      <alignment vertical="center"/>
      <protection hidden="1"/>
    </xf>
    <xf numFmtId="0" fontId="47" fillId="4" borderId="0" xfId="0" applyFont="1" applyFill="1" applyBorder="1" applyAlignment="1" applyProtection="1">
      <alignment horizontal="left" vertical="top" wrapText="1"/>
      <protection hidden="1"/>
    </xf>
    <xf numFmtId="0" fontId="18" fillId="2" borderId="13" xfId="0" applyFont="1" applyFill="1" applyBorder="1" applyAlignment="1" applyProtection="1">
      <alignment horizontal="right"/>
    </xf>
    <xf numFmtId="0" fontId="18" fillId="2" borderId="10" xfId="0" applyFont="1" applyFill="1" applyBorder="1" applyAlignment="1" applyProtection="1">
      <alignment horizontal="right"/>
    </xf>
    <xf numFmtId="0" fontId="18" fillId="2" borderId="11" xfId="0" applyFont="1" applyFill="1" applyBorder="1" applyAlignment="1" applyProtection="1">
      <alignment horizontal="right"/>
    </xf>
    <xf numFmtId="0" fontId="20" fillId="0" borderId="0" xfId="0" applyFont="1" applyProtection="1">
      <protection locked="0"/>
    </xf>
    <xf numFmtId="0" fontId="9" fillId="0" borderId="0" xfId="0" applyFont="1" applyProtection="1">
      <protection locked="0"/>
    </xf>
    <xf numFmtId="170" fontId="3" fillId="0" borderId="0" xfId="0" applyNumberFormat="1" applyFont="1" applyProtection="1">
      <protection locked="0"/>
    </xf>
    <xf numFmtId="170" fontId="3" fillId="0" borderId="0" xfId="0" applyNumberFormat="1" applyFont="1" applyAlignment="1" applyProtection="1">
      <alignment horizontal="right"/>
      <protection locked="0"/>
    </xf>
    <xf numFmtId="170" fontId="27" fillId="0" borderId="0" xfId="0" applyNumberFormat="1" applyFont="1" applyProtection="1">
      <protection locked="0"/>
    </xf>
    <xf numFmtId="0" fontId="18" fillId="2" borderId="0" xfId="0" applyFont="1" applyFill="1" applyBorder="1" applyProtection="1">
      <protection locked="0"/>
    </xf>
    <xf numFmtId="0" fontId="23" fillId="2" borderId="0" xfId="0" applyFont="1" applyFill="1" applyBorder="1" applyProtection="1">
      <protection locked="0"/>
    </xf>
    <xf numFmtId="170" fontId="23" fillId="2" borderId="0" xfId="0" applyNumberFormat="1" applyFont="1" applyFill="1" applyBorder="1" applyProtection="1">
      <protection locked="0"/>
    </xf>
    <xf numFmtId="170" fontId="23" fillId="2" borderId="0" xfId="0" applyNumberFormat="1" applyFont="1" applyFill="1" applyBorder="1" applyAlignment="1" applyProtection="1">
      <alignment horizontal="right"/>
      <protection locked="0"/>
    </xf>
    <xf numFmtId="1" fontId="28" fillId="2" borderId="0" xfId="0" applyNumberFormat="1" applyFont="1" applyFill="1" applyBorder="1" applyProtection="1">
      <protection locked="0"/>
    </xf>
    <xf numFmtId="0" fontId="27" fillId="0" borderId="0" xfId="0" applyFont="1" applyProtection="1">
      <protection locked="0"/>
    </xf>
    <xf numFmtId="0" fontId="29" fillId="0" borderId="0" xfId="0" applyFont="1" applyProtection="1">
      <protection locked="0"/>
    </xf>
    <xf numFmtId="0" fontId="30" fillId="0" borderId="0" xfId="0" applyFont="1" applyProtection="1">
      <protection locked="0"/>
    </xf>
    <xf numFmtId="0" fontId="4" fillId="2" borderId="0" xfId="0" applyFont="1" applyFill="1" applyBorder="1" applyProtection="1">
      <protection locked="0"/>
    </xf>
    <xf numFmtId="170" fontId="4" fillId="2" borderId="0" xfId="0" applyNumberFormat="1" applyFont="1" applyFill="1" applyBorder="1" applyProtection="1">
      <protection locked="0"/>
    </xf>
    <xf numFmtId="170" fontId="4" fillId="2" borderId="0" xfId="0" applyNumberFormat="1" applyFont="1" applyFill="1" applyBorder="1" applyAlignment="1" applyProtection="1">
      <alignment horizontal="right"/>
      <protection locked="0"/>
    </xf>
    <xf numFmtId="1" fontId="31" fillId="2" borderId="0" xfId="0" applyNumberFormat="1" applyFont="1" applyFill="1" applyBorder="1" applyProtection="1">
      <protection locked="0"/>
    </xf>
    <xf numFmtId="170" fontId="30" fillId="0" borderId="0" xfId="0" applyNumberFormat="1" applyFont="1" applyProtection="1">
      <protection locked="0"/>
    </xf>
    <xf numFmtId="0" fontId="32" fillId="0" borderId="0" xfId="0" applyFont="1" applyProtection="1">
      <protection locked="0"/>
    </xf>
    <xf numFmtId="0" fontId="6" fillId="2" borderId="0" xfId="0" applyFont="1" applyFill="1" applyBorder="1" applyProtection="1">
      <protection locked="0"/>
    </xf>
    <xf numFmtId="170" fontId="33" fillId="2" borderId="0" xfId="0" applyNumberFormat="1" applyFont="1" applyFill="1" applyBorder="1" applyProtection="1">
      <protection locked="0"/>
    </xf>
    <xf numFmtId="170" fontId="33" fillId="2" borderId="0" xfId="0" applyNumberFormat="1" applyFont="1" applyFill="1" applyBorder="1" applyAlignment="1" applyProtection="1">
      <alignment horizontal="right"/>
      <protection locked="0"/>
    </xf>
    <xf numFmtId="0" fontId="34" fillId="0" borderId="0" xfId="0" applyFont="1" applyProtection="1">
      <protection locked="0"/>
    </xf>
    <xf numFmtId="0" fontId="35" fillId="2" borderId="0" xfId="0" applyFont="1" applyFill="1" applyBorder="1" applyProtection="1">
      <protection locked="0"/>
    </xf>
    <xf numFmtId="0" fontId="18" fillId="2" borderId="0" xfId="0" applyFont="1" applyFill="1" applyAlignment="1" applyProtection="1">
      <protection locked="0"/>
    </xf>
    <xf numFmtId="0" fontId="33" fillId="2" borderId="0" xfId="0" applyNumberFormat="1" applyFont="1" applyFill="1" applyBorder="1" applyAlignment="1" applyProtection="1">
      <alignment horizontal="left"/>
      <protection locked="0"/>
    </xf>
    <xf numFmtId="1" fontId="33" fillId="2" borderId="0" xfId="0" applyNumberFormat="1" applyFont="1" applyFill="1" applyBorder="1" applyAlignment="1" applyProtection="1">
      <alignment horizontal="right"/>
      <protection locked="0"/>
    </xf>
    <xf numFmtId="0" fontId="21" fillId="0" borderId="0" xfId="0" applyFont="1" applyFill="1" applyBorder="1" applyProtection="1">
      <protection locked="0"/>
    </xf>
    <xf numFmtId="170" fontId="2" fillId="0" borderId="0" xfId="0" applyNumberFormat="1" applyFont="1" applyFill="1" applyBorder="1" applyProtection="1">
      <protection locked="0"/>
    </xf>
    <xf numFmtId="170" fontId="2" fillId="0" borderId="0" xfId="0" applyNumberFormat="1" applyFont="1" applyFill="1" applyBorder="1" applyAlignment="1" applyProtection="1">
      <alignment horizontal="right"/>
      <protection locked="0"/>
    </xf>
    <xf numFmtId="1" fontId="2" fillId="0" borderId="0" xfId="0" applyNumberFormat="1" applyFont="1" applyFill="1" applyBorder="1" applyProtection="1">
      <protection locked="0"/>
    </xf>
    <xf numFmtId="170" fontId="23" fillId="2" borderId="8" xfId="0" applyNumberFormat="1" applyFont="1" applyFill="1" applyBorder="1" applyAlignment="1" applyProtection="1">
      <alignment vertical="center"/>
      <protection locked="0"/>
    </xf>
    <xf numFmtId="170" fontId="36" fillId="2" borderId="7" xfId="0" applyNumberFormat="1" applyFont="1" applyFill="1" applyBorder="1" applyProtection="1">
      <protection locked="0"/>
    </xf>
    <xf numFmtId="170" fontId="36" fillId="2" borderId="7" xfId="0" applyNumberFormat="1" applyFont="1" applyFill="1" applyBorder="1" applyAlignment="1" applyProtection="1">
      <alignment horizontal="right"/>
      <protection locked="0"/>
    </xf>
    <xf numFmtId="170" fontId="36" fillId="2" borderId="9" xfId="0" applyNumberFormat="1" applyFont="1" applyFill="1" applyBorder="1" applyAlignment="1" applyProtection="1">
      <alignment horizontal="right"/>
      <protection locked="0"/>
    </xf>
    <xf numFmtId="0" fontId="18" fillId="2" borderId="13" xfId="0" applyFont="1" applyFill="1" applyBorder="1" applyProtection="1">
      <protection locked="0"/>
    </xf>
    <xf numFmtId="170" fontId="18" fillId="2" borderId="10" xfId="0" applyNumberFormat="1" applyFont="1" applyFill="1" applyBorder="1" applyAlignment="1" applyProtection="1">
      <alignment horizontal="left"/>
      <protection locked="0"/>
    </xf>
    <xf numFmtId="170" fontId="18" fillId="2" borderId="10" xfId="0" applyNumberFormat="1" applyFont="1" applyFill="1" applyBorder="1" applyAlignment="1" applyProtection="1">
      <protection locked="0"/>
    </xf>
    <xf numFmtId="170" fontId="18" fillId="2" borderId="11" xfId="0" applyNumberFormat="1" applyFont="1" applyFill="1" applyBorder="1" applyAlignment="1" applyProtection="1">
      <protection locked="0"/>
    </xf>
    <xf numFmtId="1" fontId="9" fillId="0" borderId="1" xfId="0" applyNumberFormat="1" applyFont="1" applyFill="1" applyBorder="1" applyProtection="1">
      <protection locked="0"/>
    </xf>
    <xf numFmtId="1" fontId="2" fillId="0" borderId="1" xfId="0" applyNumberFormat="1" applyFont="1" applyFill="1" applyBorder="1" applyProtection="1">
      <protection locked="0"/>
    </xf>
    <xf numFmtId="1" fontId="2" fillId="0" borderId="1" xfId="0" applyNumberFormat="1" applyFont="1" applyFill="1" applyBorder="1" applyAlignment="1" applyProtection="1">
      <alignment horizontal="right"/>
      <protection locked="0"/>
    </xf>
    <xf numFmtId="1" fontId="9" fillId="0" borderId="0" xfId="0" applyNumberFormat="1" applyFont="1" applyFill="1" applyBorder="1" applyProtection="1">
      <protection locked="0"/>
    </xf>
    <xf numFmtId="1" fontId="2" fillId="0" borderId="0" xfId="0" applyNumberFormat="1" applyFont="1" applyFill="1" applyBorder="1" applyAlignment="1" applyProtection="1">
      <alignment horizontal="right"/>
      <protection locked="0"/>
    </xf>
    <xf numFmtId="1" fontId="9" fillId="0" borderId="0" xfId="0" applyNumberFormat="1"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vertical="top"/>
      <protection locked="0"/>
    </xf>
    <xf numFmtId="0" fontId="23" fillId="2" borderId="8" xfId="0" applyFont="1" applyFill="1" applyBorder="1" applyAlignment="1" applyProtection="1">
      <alignment horizontal="left" vertical="center"/>
      <protection locked="0"/>
    </xf>
    <xf numFmtId="170" fontId="5" fillId="2" borderId="7" xfId="0" applyNumberFormat="1" applyFont="1" applyFill="1" applyBorder="1" applyAlignment="1" applyProtection="1">
      <alignment horizontal="right"/>
      <protection locked="0"/>
    </xf>
    <xf numFmtId="170" fontId="5" fillId="2" borderId="7" xfId="0" applyNumberFormat="1" applyFont="1" applyFill="1" applyBorder="1" applyProtection="1">
      <protection locked="0"/>
    </xf>
    <xf numFmtId="170" fontId="5" fillId="2" borderId="9" xfId="0" applyNumberFormat="1" applyFont="1" applyFill="1" applyBorder="1" applyAlignment="1" applyProtection="1">
      <alignment horizontal="right"/>
      <protection locked="0"/>
    </xf>
    <xf numFmtId="0" fontId="18" fillId="2" borderId="6" xfId="0" applyFont="1" applyFill="1" applyBorder="1" applyProtection="1">
      <protection locked="0"/>
    </xf>
    <xf numFmtId="1" fontId="18" fillId="2" borderId="10" xfId="0" applyNumberFormat="1" applyFont="1" applyFill="1" applyBorder="1" applyAlignment="1" applyProtection="1">
      <alignment horizontal="right"/>
      <protection locked="0"/>
    </xf>
    <xf numFmtId="0" fontId="18" fillId="2" borderId="10" xfId="0" applyNumberFormat="1" applyFont="1" applyFill="1" applyBorder="1" applyAlignment="1" applyProtection="1">
      <alignment horizontal="right"/>
      <protection locked="0"/>
    </xf>
    <xf numFmtId="0" fontId="18" fillId="2" borderId="11" xfId="0" applyNumberFormat="1" applyFont="1" applyFill="1" applyBorder="1" applyAlignment="1" applyProtection="1">
      <alignment horizontal="right"/>
      <protection locked="0"/>
    </xf>
    <xf numFmtId="0" fontId="22" fillId="2" borderId="15" xfId="0" applyFont="1" applyFill="1" applyBorder="1" applyAlignment="1" applyProtection="1">
      <alignment horizontal="right"/>
      <protection locked="0"/>
    </xf>
    <xf numFmtId="0" fontId="20" fillId="0" borderId="0" xfId="0" applyFont="1" applyBorder="1" applyProtection="1">
      <protection locked="0"/>
    </xf>
    <xf numFmtId="0" fontId="20" fillId="0" borderId="12" xfId="0" applyFont="1" applyBorder="1" applyProtection="1">
      <protection locked="0"/>
    </xf>
    <xf numFmtId="0" fontId="24" fillId="0" borderId="0" xfId="0" applyFont="1" applyAlignment="1" applyProtection="1">
      <alignment horizontal="right"/>
      <protection locked="0"/>
    </xf>
    <xf numFmtId="0" fontId="5" fillId="2" borderId="15" xfId="0" applyFont="1" applyFill="1" applyBorder="1" applyAlignment="1" applyProtection="1">
      <alignment horizontal="right"/>
      <protection locked="0"/>
    </xf>
    <xf numFmtId="171" fontId="5" fillId="4" borderId="2" xfId="6" applyNumberFormat="1" applyFont="1" applyFill="1" applyBorder="1" applyAlignment="1" applyProtection="1">
      <alignment horizontal="center"/>
      <protection locked="0"/>
    </xf>
    <xf numFmtId="0" fontId="23" fillId="2" borderId="6" xfId="0" applyFont="1" applyFill="1" applyBorder="1" applyAlignment="1" applyProtection="1">
      <alignment horizontal="left" vertical="center"/>
      <protection locked="0"/>
    </xf>
    <xf numFmtId="0" fontId="38" fillId="2" borderId="15" xfId="0" applyFont="1" applyFill="1" applyBorder="1" applyAlignment="1" applyProtection="1">
      <alignment horizontal="right"/>
      <protection locked="0"/>
    </xf>
    <xf numFmtId="0" fontId="20" fillId="0" borderId="8" xfId="0" applyFont="1" applyBorder="1" applyProtection="1">
      <protection locked="0"/>
    </xf>
    <xf numFmtId="0" fontId="20" fillId="0" borderId="7" xfId="0" applyFont="1" applyBorder="1" applyProtection="1">
      <protection locked="0"/>
    </xf>
    <xf numFmtId="0" fontId="20" fillId="0" borderId="9" xfId="0" applyFont="1" applyBorder="1" applyProtection="1">
      <protection locked="0"/>
    </xf>
    <xf numFmtId="1" fontId="39" fillId="0" borderId="1" xfId="0" applyNumberFormat="1" applyFont="1" applyFill="1" applyBorder="1" applyProtection="1">
      <protection locked="0"/>
    </xf>
    <xf numFmtId="0" fontId="25" fillId="0" borderId="0" xfId="0" applyFont="1" applyAlignment="1" applyProtection="1">
      <alignment horizontal="center"/>
      <protection locked="0"/>
    </xf>
    <xf numFmtId="0" fontId="23" fillId="2" borderId="3" xfId="0" applyFont="1" applyFill="1" applyBorder="1" applyAlignment="1" applyProtection="1">
      <alignment horizontal="left" vertical="top" wrapText="1"/>
      <protection locked="0"/>
    </xf>
    <xf numFmtId="0" fontId="23" fillId="2" borderId="5"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18" fillId="0" borderId="0" xfId="0" applyFont="1" applyProtection="1">
      <protection locked="0"/>
    </xf>
    <xf numFmtId="0" fontId="23" fillId="2" borderId="8" xfId="0" applyFont="1" applyFill="1" applyBorder="1" applyAlignment="1" applyProtection="1">
      <alignment horizontal="left"/>
      <protection locked="0"/>
    </xf>
    <xf numFmtId="0" fontId="18" fillId="2" borderId="7" xfId="0" applyFont="1" applyFill="1" applyBorder="1" applyAlignment="1" applyProtection="1">
      <alignment horizontal="right"/>
      <protection locked="0"/>
    </xf>
    <xf numFmtId="170" fontId="18" fillId="2" borderId="7" xfId="0" applyNumberFormat="1" applyFont="1" applyFill="1" applyBorder="1" applyAlignment="1" applyProtection="1">
      <alignment horizontal="center"/>
      <protection locked="0"/>
    </xf>
    <xf numFmtId="170" fontId="18" fillId="2" borderId="9" xfId="0" applyNumberFormat="1" applyFont="1" applyFill="1" applyBorder="1" applyAlignment="1" applyProtection="1">
      <alignment horizontal="center"/>
      <protection locked="0"/>
    </xf>
    <xf numFmtId="0" fontId="18" fillId="2" borderId="6" xfId="0" applyFont="1" applyFill="1" applyBorder="1" applyAlignment="1" applyProtection="1">
      <alignment horizontal="center"/>
      <protection locked="0"/>
    </xf>
    <xf numFmtId="0" fontId="18" fillId="2" borderId="0" xfId="0" applyFont="1" applyFill="1" applyBorder="1" applyAlignment="1" applyProtection="1">
      <alignment horizontal="center" wrapText="1"/>
      <protection locked="0"/>
    </xf>
    <xf numFmtId="170" fontId="18" fillId="2" borderId="0" xfId="0" applyNumberFormat="1" applyFont="1" applyFill="1" applyBorder="1" applyAlignment="1" applyProtection="1">
      <alignment horizontal="center"/>
      <protection locked="0"/>
    </xf>
    <xf numFmtId="170" fontId="18" fillId="2" borderId="12" xfId="0" applyNumberFormat="1" applyFont="1" applyFill="1" applyBorder="1" applyAlignment="1" applyProtection="1">
      <alignment horizontal="center"/>
      <protection locked="0"/>
    </xf>
    <xf numFmtId="0" fontId="18" fillId="2" borderId="10" xfId="0" applyFont="1" applyFill="1" applyBorder="1" applyAlignment="1" applyProtection="1">
      <alignment horizontal="center" wrapText="1"/>
      <protection locked="0"/>
    </xf>
    <xf numFmtId="170" fontId="21" fillId="2" borderId="6" xfId="0" applyNumberFormat="1" applyFont="1" applyFill="1" applyBorder="1" applyAlignment="1" applyProtection="1">
      <alignment horizontal="left" wrapText="1"/>
      <protection locked="0"/>
    </xf>
    <xf numFmtId="170" fontId="21" fillId="2" borderId="0" xfId="0" applyNumberFormat="1" applyFont="1" applyFill="1" applyBorder="1" applyAlignment="1" applyProtection="1">
      <alignment horizontal="left" wrapText="1"/>
      <protection locked="0"/>
    </xf>
    <xf numFmtId="170" fontId="18" fillId="2" borderId="13" xfId="0" applyNumberFormat="1" applyFont="1" applyFill="1" applyBorder="1" applyAlignment="1" applyProtection="1">
      <alignment horizontal="center"/>
      <protection locked="0"/>
    </xf>
    <xf numFmtId="170" fontId="18" fillId="2" borderId="10" xfId="0" applyNumberFormat="1" applyFont="1" applyFill="1" applyBorder="1" applyAlignment="1" applyProtection="1">
      <alignment horizontal="center"/>
      <protection locked="0"/>
    </xf>
    <xf numFmtId="170" fontId="18" fillId="2" borderId="11" xfId="0" applyNumberFormat="1" applyFont="1" applyFill="1" applyBorder="1" applyAlignment="1" applyProtection="1">
      <alignment horizontal="center"/>
      <protection locked="0"/>
    </xf>
    <xf numFmtId="0" fontId="23" fillId="2" borderId="3" xfId="0" applyFont="1" applyFill="1" applyBorder="1" applyProtection="1">
      <protection locked="0"/>
    </xf>
    <xf numFmtId="1" fontId="18" fillId="2" borderId="5" xfId="0" applyNumberFormat="1" applyFont="1" applyFill="1" applyBorder="1" applyAlignment="1" applyProtection="1">
      <alignment horizontal="right"/>
      <protection locked="0"/>
    </xf>
    <xf numFmtId="1" fontId="22" fillId="2" borderId="5" xfId="0" applyNumberFormat="1" applyFont="1" applyFill="1" applyBorder="1" applyAlignment="1" applyProtection="1">
      <alignment horizontal="right"/>
      <protection locked="0"/>
    </xf>
    <xf numFmtId="1" fontId="22" fillId="2" borderId="4" xfId="0" applyNumberFormat="1" applyFont="1" applyFill="1" applyBorder="1" applyAlignment="1" applyProtection="1">
      <alignment horizontal="right"/>
      <protection locked="0"/>
    </xf>
    <xf numFmtId="0" fontId="18" fillId="0" borderId="2" xfId="0" applyFont="1" applyBorder="1" applyAlignment="1" applyProtection="1">
      <alignment wrapText="1"/>
      <protection locked="0"/>
    </xf>
    <xf numFmtId="170" fontId="18" fillId="3" borderId="16" xfId="0" applyNumberFormat="1" applyFont="1" applyFill="1" applyBorder="1" applyProtection="1">
      <protection locked="0"/>
    </xf>
    <xf numFmtId="0" fontId="5" fillId="4" borderId="0" xfId="0" applyFont="1" applyFill="1" applyBorder="1" applyAlignment="1" applyProtection="1">
      <alignment horizontal="right"/>
      <protection locked="0"/>
    </xf>
    <xf numFmtId="0" fontId="5" fillId="0" borderId="0" xfId="0" applyFont="1" applyProtection="1">
      <protection locked="0"/>
    </xf>
    <xf numFmtId="44" fontId="5" fillId="8" borderId="2" xfId="5" applyFont="1" applyFill="1" applyBorder="1" applyAlignment="1" applyProtection="1">
      <alignment horizontal="center" vertical="center"/>
    </xf>
    <xf numFmtId="49" fontId="37" fillId="0" borderId="3" xfId="0" applyNumberFormat="1" applyFont="1" applyFill="1" applyBorder="1" applyAlignment="1" applyProtection="1">
      <alignment horizontal="center" vertical="center" wrapText="1"/>
      <protection locked="0"/>
    </xf>
  </cellXfs>
  <cellStyles count="7">
    <cellStyle name="Komma" xfId="1" builtinId="3"/>
    <cellStyle name="Komma 2" xfId="6"/>
    <cellStyle name="Procent" xfId="3" builtinId="5"/>
    <cellStyle name="Standaard" xfId="0" builtinId="0"/>
    <cellStyle name="Standaard 3" xfId="4"/>
    <cellStyle name="Valuta" xfId="2" builtinId="4"/>
    <cellStyle name="Valuta 2" xfId="5"/>
  </cellStyles>
  <dxfs count="3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8000000000000001E-2"/>
          <c:y val="2.8406040868911714E-2"/>
          <c:w val="0.96"/>
          <c:h val="0.94"/>
        </c:manualLayout>
      </c:layout>
      <c:scatterChart>
        <c:scatterStyle val="lineMarker"/>
        <c:varyColors val="0"/>
        <c:ser>
          <c:idx val="26"/>
          <c:order val="0"/>
          <c:tx>
            <c:v>BPK = 1</c:v>
          </c:tx>
          <c:spPr>
            <a:ln w="44450" cap="rnd" cmpd="sng" algn="ctr">
              <a:solidFill>
                <a:srgbClr val="DCA848"/>
              </a:solidFill>
              <a:prstDash val="solid"/>
              <a:round/>
              <a:headEnd type="none" w="med" len="med"/>
              <a:tailEnd type="none" w="med" len="med"/>
            </a:ln>
          </c:spPr>
          <c:marker>
            <c:symbol val="none"/>
          </c:marker>
          <c:xVal>
            <c:numRef>
              <c:f>DATA!$D$20:$Z$20</c:f>
              <c:numCache>
                <c:formatCode>_(* #,##0.00_);_(* \(#,##0.00\);_(* "-"??_);_(@_)</c:formatCode>
                <c:ptCount val="23"/>
                <c:pt idx="0">
                  <c:v>0</c:v>
                </c:pt>
                <c:pt idx="1">
                  <c:v>1.25</c:v>
                </c:pt>
                <c:pt idx="2">
                  <c:v>2.5</c:v>
                </c:pt>
                <c:pt idx="3">
                  <c:v>5</c:v>
                </c:pt>
                <c:pt idx="4">
                  <c:v>10</c:v>
                </c:pt>
                <c:pt idx="5">
                  <c:v>15</c:v>
                </c:pt>
                <c:pt idx="6">
                  <c:v>20</c:v>
                </c:pt>
                <c:pt idx="7">
                  <c:v>25</c:v>
                </c:pt>
                <c:pt idx="8">
                  <c:v>30</c:v>
                </c:pt>
                <c:pt idx="9">
                  <c:v>35</c:v>
                </c:pt>
                <c:pt idx="10">
                  <c:v>40</c:v>
                </c:pt>
                <c:pt idx="11">
                  <c:v>45</c:v>
                </c:pt>
                <c:pt idx="12">
                  <c:v>50</c:v>
                </c:pt>
                <c:pt idx="13">
                  <c:v>55.000000000000007</c:v>
                </c:pt>
                <c:pt idx="14">
                  <c:v>60</c:v>
                </c:pt>
                <c:pt idx="15">
                  <c:v>65</c:v>
                </c:pt>
                <c:pt idx="16">
                  <c:v>70</c:v>
                </c:pt>
                <c:pt idx="17">
                  <c:v>75</c:v>
                </c:pt>
                <c:pt idx="18">
                  <c:v>80</c:v>
                </c:pt>
                <c:pt idx="19">
                  <c:v>85</c:v>
                </c:pt>
                <c:pt idx="20">
                  <c:v>90</c:v>
                </c:pt>
                <c:pt idx="21">
                  <c:v>95</c:v>
                </c:pt>
                <c:pt idx="22">
                  <c:v>100</c:v>
                </c:pt>
              </c:numCache>
            </c:numRef>
          </c:xVal>
          <c:yVal>
            <c:numRef>
              <c:f>DATA!$D$19:$Z$19</c:f>
              <c:numCache>
                <c:formatCode>_(* #,##0.00_);_(* \(#,##0.00\);_(* "-"??_);_(@_)</c:formatCode>
                <c:ptCount val="23"/>
                <c:pt idx="0">
                  <c:v>0</c:v>
                </c:pt>
                <c:pt idx="1">
                  <c:v>15625</c:v>
                </c:pt>
                <c:pt idx="2">
                  <c:v>31250</c:v>
                </c:pt>
                <c:pt idx="3">
                  <c:v>62500</c:v>
                </c:pt>
                <c:pt idx="4">
                  <c:v>125000</c:v>
                </c:pt>
                <c:pt idx="5">
                  <c:v>187500</c:v>
                </c:pt>
                <c:pt idx="6">
                  <c:v>250000</c:v>
                </c:pt>
                <c:pt idx="7">
                  <c:v>312500</c:v>
                </c:pt>
                <c:pt idx="8">
                  <c:v>375000</c:v>
                </c:pt>
                <c:pt idx="9">
                  <c:v>437500</c:v>
                </c:pt>
                <c:pt idx="10">
                  <c:v>500000</c:v>
                </c:pt>
                <c:pt idx="11">
                  <c:v>562500</c:v>
                </c:pt>
                <c:pt idx="12">
                  <c:v>625000</c:v>
                </c:pt>
                <c:pt idx="13">
                  <c:v>687500</c:v>
                </c:pt>
                <c:pt idx="14">
                  <c:v>750000</c:v>
                </c:pt>
                <c:pt idx="15">
                  <c:v>812500</c:v>
                </c:pt>
                <c:pt idx="16">
                  <c:v>875000</c:v>
                </c:pt>
                <c:pt idx="17">
                  <c:v>937500</c:v>
                </c:pt>
                <c:pt idx="18">
                  <c:v>1000000</c:v>
                </c:pt>
                <c:pt idx="19">
                  <c:v>1062500</c:v>
                </c:pt>
                <c:pt idx="20">
                  <c:v>1125000</c:v>
                </c:pt>
                <c:pt idx="21">
                  <c:v>1187500</c:v>
                </c:pt>
                <c:pt idx="22">
                  <c:v>1250000</c:v>
                </c:pt>
              </c:numCache>
            </c:numRef>
          </c:yVal>
          <c:smooth val="0"/>
        </c:ser>
        <c:ser>
          <c:idx val="27"/>
          <c:order val="1"/>
          <c:tx>
            <c:v>BPK = 0,9</c:v>
          </c:tx>
          <c:spPr>
            <a:ln w="44450" cap="rnd" cmpd="sng" algn="ctr">
              <a:solidFill>
                <a:srgbClr val="FFCC99"/>
              </a:solidFill>
              <a:prstDash val="solid"/>
              <a:round/>
              <a:headEnd type="none" w="med" len="med"/>
              <a:tailEnd type="none" w="med" len="med"/>
            </a:ln>
          </c:spPr>
          <c:marker>
            <c:symbol val="none"/>
          </c:marker>
          <c:xVal>
            <c:numRef>
              <c:f>DATA!$D$23:$Z$23</c:f>
              <c:numCache>
                <c:formatCode>_(* #,##0.00_);_(* \(#,##0.00\);_(* "-"??_);_(@_)</c:formatCode>
                <c:ptCount val="23"/>
                <c:pt idx="0">
                  <c:v>15.999999999999998</c:v>
                </c:pt>
                <c:pt idx="1">
                  <c:v>17.049999999999997</c:v>
                </c:pt>
                <c:pt idx="2">
                  <c:v>18.099999999999998</c:v>
                </c:pt>
                <c:pt idx="3">
                  <c:v>20.2</c:v>
                </c:pt>
                <c:pt idx="4">
                  <c:v>24.399999999999995</c:v>
                </c:pt>
                <c:pt idx="5">
                  <c:v>28.599999999999998</c:v>
                </c:pt>
                <c:pt idx="6">
                  <c:v>32.800000000000004</c:v>
                </c:pt>
                <c:pt idx="7">
                  <c:v>37</c:v>
                </c:pt>
                <c:pt idx="8">
                  <c:v>41.199999999999996</c:v>
                </c:pt>
                <c:pt idx="9">
                  <c:v>45.4</c:v>
                </c:pt>
                <c:pt idx="10">
                  <c:v>49.6</c:v>
                </c:pt>
                <c:pt idx="11">
                  <c:v>53.800000000000004</c:v>
                </c:pt>
                <c:pt idx="12">
                  <c:v>57.999999999999993</c:v>
                </c:pt>
                <c:pt idx="13">
                  <c:v>62.2</c:v>
                </c:pt>
                <c:pt idx="14">
                  <c:v>66.400000000000006</c:v>
                </c:pt>
                <c:pt idx="15">
                  <c:v>70.599999999999994</c:v>
                </c:pt>
                <c:pt idx="16">
                  <c:v>74.8</c:v>
                </c:pt>
                <c:pt idx="17">
                  <c:v>79</c:v>
                </c:pt>
                <c:pt idx="18">
                  <c:v>83.2</c:v>
                </c:pt>
                <c:pt idx="19">
                  <c:v>87.4</c:v>
                </c:pt>
                <c:pt idx="20">
                  <c:v>91.600000000000009</c:v>
                </c:pt>
                <c:pt idx="21">
                  <c:v>95.8</c:v>
                </c:pt>
                <c:pt idx="22">
                  <c:v>100</c:v>
                </c:pt>
              </c:numCache>
            </c:numRef>
          </c:xVal>
          <c:yVal>
            <c:numRef>
              <c:f>DATA!$D$22:$Z$22</c:f>
              <c:numCache>
                <c:formatCode>_(* #,##0.00_);_(* \(#,##0.00\);_(* "-"??_);_(@_)</c:formatCode>
                <c:ptCount val="23"/>
                <c:pt idx="0">
                  <c:v>0</c:v>
                </c:pt>
                <c:pt idx="1">
                  <c:v>13125.000000000053</c:v>
                </c:pt>
                <c:pt idx="2">
                  <c:v>26249.999999999884</c:v>
                </c:pt>
                <c:pt idx="3">
                  <c:v>52499.999999999993</c:v>
                </c:pt>
                <c:pt idx="4">
                  <c:v>104999.99999999999</c:v>
                </c:pt>
                <c:pt idx="5">
                  <c:v>157499.99999999997</c:v>
                </c:pt>
                <c:pt idx="6">
                  <c:v>209999.99999999997</c:v>
                </c:pt>
                <c:pt idx="7">
                  <c:v>262499.99999999994</c:v>
                </c:pt>
                <c:pt idx="8">
                  <c:v>315000.00000000017</c:v>
                </c:pt>
                <c:pt idx="9">
                  <c:v>367499.99999999994</c:v>
                </c:pt>
                <c:pt idx="10">
                  <c:v>420000.00000000017</c:v>
                </c:pt>
                <c:pt idx="11">
                  <c:v>472499.99999999994</c:v>
                </c:pt>
                <c:pt idx="12">
                  <c:v>525000.00000000012</c:v>
                </c:pt>
                <c:pt idx="13">
                  <c:v>577499.99999999988</c:v>
                </c:pt>
                <c:pt idx="14">
                  <c:v>630000.00000000012</c:v>
                </c:pt>
                <c:pt idx="15">
                  <c:v>682499.99999999988</c:v>
                </c:pt>
                <c:pt idx="16">
                  <c:v>735000.00000000012</c:v>
                </c:pt>
                <c:pt idx="17">
                  <c:v>787500.00000000012</c:v>
                </c:pt>
                <c:pt idx="18">
                  <c:v>840000.00000000012</c:v>
                </c:pt>
                <c:pt idx="19">
                  <c:v>892500.00000000012</c:v>
                </c:pt>
                <c:pt idx="20">
                  <c:v>945000.00000000012</c:v>
                </c:pt>
                <c:pt idx="21">
                  <c:v>997500</c:v>
                </c:pt>
                <c:pt idx="22">
                  <c:v>1050000</c:v>
                </c:pt>
              </c:numCache>
            </c:numRef>
          </c:yVal>
          <c:smooth val="0"/>
        </c:ser>
        <c:ser>
          <c:idx val="28"/>
          <c:order val="2"/>
          <c:tx>
            <c:v>BPK = 0,8</c:v>
          </c:tx>
          <c:spPr>
            <a:ln w="44450" cap="rnd" cmpd="sng" algn="ctr">
              <a:solidFill>
                <a:srgbClr val="FFCC99"/>
              </a:solidFill>
              <a:prstDash val="solid"/>
              <a:round/>
              <a:headEnd type="none" w="med" len="med"/>
              <a:tailEnd type="none" w="med" len="med"/>
            </a:ln>
          </c:spPr>
          <c:marker>
            <c:symbol val="none"/>
          </c:marker>
          <c:xVal>
            <c:numRef>
              <c:f>DATA!$D$26:$Z$26</c:f>
              <c:numCache>
                <c:formatCode>_(* #,##0.00_);_(* \(#,##0.00\);_(* "-"??_);_(@_)</c:formatCode>
                <c:ptCount val="23"/>
                <c:pt idx="0">
                  <c:v>31.999999999999996</c:v>
                </c:pt>
                <c:pt idx="1">
                  <c:v>32.849999999999994</c:v>
                </c:pt>
                <c:pt idx="2">
                  <c:v>33.699999999999996</c:v>
                </c:pt>
                <c:pt idx="3">
                  <c:v>35.399999999999991</c:v>
                </c:pt>
                <c:pt idx="4">
                  <c:v>38.799999999999997</c:v>
                </c:pt>
                <c:pt idx="5">
                  <c:v>42.199999999999996</c:v>
                </c:pt>
                <c:pt idx="6">
                  <c:v>45.599999999999994</c:v>
                </c:pt>
                <c:pt idx="7">
                  <c:v>48.999999999999993</c:v>
                </c:pt>
                <c:pt idx="8">
                  <c:v>52.400000000000006</c:v>
                </c:pt>
                <c:pt idx="9">
                  <c:v>55.8</c:v>
                </c:pt>
                <c:pt idx="10">
                  <c:v>59.199999999999996</c:v>
                </c:pt>
                <c:pt idx="11">
                  <c:v>62.6</c:v>
                </c:pt>
                <c:pt idx="12">
                  <c:v>66</c:v>
                </c:pt>
                <c:pt idx="13">
                  <c:v>69.399999999999991</c:v>
                </c:pt>
                <c:pt idx="14">
                  <c:v>72.8</c:v>
                </c:pt>
                <c:pt idx="15">
                  <c:v>76.2</c:v>
                </c:pt>
                <c:pt idx="16">
                  <c:v>79.599999999999994</c:v>
                </c:pt>
                <c:pt idx="17">
                  <c:v>83</c:v>
                </c:pt>
                <c:pt idx="18">
                  <c:v>86.4</c:v>
                </c:pt>
                <c:pt idx="19">
                  <c:v>89.8</c:v>
                </c:pt>
                <c:pt idx="20">
                  <c:v>93.2</c:v>
                </c:pt>
                <c:pt idx="21">
                  <c:v>96.6</c:v>
                </c:pt>
                <c:pt idx="22">
                  <c:v>100</c:v>
                </c:pt>
              </c:numCache>
            </c:numRef>
          </c:xVal>
          <c:yVal>
            <c:numRef>
              <c:f>DATA!$D$25:$Z$25</c:f>
              <c:numCache>
                <c:formatCode>_(* #,##0.00_);_(* \(#,##0.00\);_(* "-"??_);_(@_)</c:formatCode>
                <c:ptCount val="23"/>
                <c:pt idx="0">
                  <c:v>0</c:v>
                </c:pt>
                <c:pt idx="1">
                  <c:v>10625.000000000107</c:v>
                </c:pt>
                <c:pt idx="2">
                  <c:v>21249.999999999993</c:v>
                </c:pt>
                <c:pt idx="3">
                  <c:v>42499.999999999985</c:v>
                </c:pt>
                <c:pt idx="4">
                  <c:v>84999.999999999971</c:v>
                </c:pt>
                <c:pt idx="5">
                  <c:v>127499.99999999994</c:v>
                </c:pt>
                <c:pt idx="6">
                  <c:v>169999.99999999994</c:v>
                </c:pt>
                <c:pt idx="7">
                  <c:v>212499.99999999991</c:v>
                </c:pt>
                <c:pt idx="8">
                  <c:v>255000.00000000012</c:v>
                </c:pt>
                <c:pt idx="9">
                  <c:v>297499.99999999988</c:v>
                </c:pt>
                <c:pt idx="10">
                  <c:v>340000.00000000006</c:v>
                </c:pt>
                <c:pt idx="11">
                  <c:v>382500.00000000006</c:v>
                </c:pt>
                <c:pt idx="12">
                  <c:v>425000.00000000006</c:v>
                </c:pt>
                <c:pt idx="13">
                  <c:v>467500.00000000023</c:v>
                </c:pt>
                <c:pt idx="14">
                  <c:v>510000.00000000023</c:v>
                </c:pt>
                <c:pt idx="15">
                  <c:v>552500.00000000023</c:v>
                </c:pt>
                <c:pt idx="16">
                  <c:v>595000</c:v>
                </c:pt>
                <c:pt idx="17">
                  <c:v>637500.00000000023</c:v>
                </c:pt>
                <c:pt idx="18">
                  <c:v>680000.00000000012</c:v>
                </c:pt>
                <c:pt idx="19">
                  <c:v>722500.00000000012</c:v>
                </c:pt>
                <c:pt idx="20">
                  <c:v>765000.00000000012</c:v>
                </c:pt>
                <c:pt idx="21">
                  <c:v>807500.00000000012</c:v>
                </c:pt>
                <c:pt idx="22">
                  <c:v>850000.00000000012</c:v>
                </c:pt>
              </c:numCache>
            </c:numRef>
          </c:yVal>
          <c:smooth val="0"/>
        </c:ser>
        <c:ser>
          <c:idx val="29"/>
          <c:order val="3"/>
          <c:tx>
            <c:v>BPK = 0,7</c:v>
          </c:tx>
          <c:spPr>
            <a:ln w="44450" cap="rnd" cmpd="sng" algn="ctr">
              <a:solidFill>
                <a:srgbClr val="FFCC99"/>
              </a:solidFill>
              <a:prstDash val="solid"/>
              <a:round/>
              <a:headEnd type="none" w="med" len="med"/>
              <a:tailEnd type="none" w="med" len="med"/>
            </a:ln>
          </c:spPr>
          <c:marker>
            <c:symbol val="none"/>
          </c:marker>
          <c:xVal>
            <c:numRef>
              <c:f>DATA!$D$29:$Z$29</c:f>
              <c:numCache>
                <c:formatCode>_(* #,##0.00_);_(* \(#,##0.00\);_(* "-"??_);_(@_)</c:formatCode>
                <c:ptCount val="23"/>
                <c:pt idx="0">
                  <c:v>48.000000000000007</c:v>
                </c:pt>
                <c:pt idx="1">
                  <c:v>48.650000000000006</c:v>
                </c:pt>
                <c:pt idx="2">
                  <c:v>49.300000000000004</c:v>
                </c:pt>
                <c:pt idx="3">
                  <c:v>50.6</c:v>
                </c:pt>
                <c:pt idx="4">
                  <c:v>53.2</c:v>
                </c:pt>
                <c:pt idx="5">
                  <c:v>55.800000000000004</c:v>
                </c:pt>
                <c:pt idx="6">
                  <c:v>58.4</c:v>
                </c:pt>
                <c:pt idx="7">
                  <c:v>61</c:v>
                </c:pt>
                <c:pt idx="8">
                  <c:v>63.6</c:v>
                </c:pt>
                <c:pt idx="9">
                  <c:v>66.2</c:v>
                </c:pt>
                <c:pt idx="10">
                  <c:v>68.8</c:v>
                </c:pt>
                <c:pt idx="11">
                  <c:v>71.399999999999991</c:v>
                </c:pt>
                <c:pt idx="12">
                  <c:v>74</c:v>
                </c:pt>
                <c:pt idx="13">
                  <c:v>76.599999999999994</c:v>
                </c:pt>
                <c:pt idx="14">
                  <c:v>79.2</c:v>
                </c:pt>
                <c:pt idx="15">
                  <c:v>81.8</c:v>
                </c:pt>
                <c:pt idx="16">
                  <c:v>84.399999999999991</c:v>
                </c:pt>
                <c:pt idx="17">
                  <c:v>87</c:v>
                </c:pt>
                <c:pt idx="18">
                  <c:v>89.600000000000009</c:v>
                </c:pt>
                <c:pt idx="19">
                  <c:v>92.2</c:v>
                </c:pt>
                <c:pt idx="20">
                  <c:v>94.8</c:v>
                </c:pt>
                <c:pt idx="21">
                  <c:v>97.399999999999991</c:v>
                </c:pt>
                <c:pt idx="22">
                  <c:v>100</c:v>
                </c:pt>
              </c:numCache>
            </c:numRef>
          </c:xVal>
          <c:yVal>
            <c:numRef>
              <c:f>DATA!$D$28:$Z$28</c:f>
              <c:numCache>
                <c:formatCode>_(* #,##0.00_);_(* \(#,##0.00\);_(* "-"??_);_(@_)</c:formatCode>
                <c:ptCount val="23"/>
                <c:pt idx="0">
                  <c:v>0</c:v>
                </c:pt>
                <c:pt idx="1">
                  <c:v>8124.9999999999382</c:v>
                </c:pt>
                <c:pt idx="2">
                  <c:v>16249.999999999876</c:v>
                </c:pt>
                <c:pt idx="3">
                  <c:v>32499.999999999975</c:v>
                </c:pt>
                <c:pt idx="4">
                  <c:v>64999.999999999949</c:v>
                </c:pt>
                <c:pt idx="5">
                  <c:v>97499.999999999927</c:v>
                </c:pt>
                <c:pt idx="6">
                  <c:v>129999.9999999999</c:v>
                </c:pt>
                <c:pt idx="7">
                  <c:v>162499.99999999985</c:v>
                </c:pt>
                <c:pt idx="8">
                  <c:v>194999.99999999985</c:v>
                </c:pt>
                <c:pt idx="9">
                  <c:v>227500.00000000003</c:v>
                </c:pt>
                <c:pt idx="10">
                  <c:v>259999.9999999998</c:v>
                </c:pt>
                <c:pt idx="11">
                  <c:v>292500</c:v>
                </c:pt>
                <c:pt idx="12">
                  <c:v>324999.99999999994</c:v>
                </c:pt>
                <c:pt idx="13">
                  <c:v>357499.99999999994</c:v>
                </c:pt>
                <c:pt idx="14">
                  <c:v>389999.99999999988</c:v>
                </c:pt>
                <c:pt idx="15">
                  <c:v>422499.99999999988</c:v>
                </c:pt>
                <c:pt idx="16">
                  <c:v>454999.99999999983</c:v>
                </c:pt>
                <c:pt idx="17">
                  <c:v>487499.99999999983</c:v>
                </c:pt>
                <c:pt idx="18">
                  <c:v>520000</c:v>
                </c:pt>
                <c:pt idx="19">
                  <c:v>552500</c:v>
                </c:pt>
                <c:pt idx="20">
                  <c:v>585000</c:v>
                </c:pt>
                <c:pt idx="21">
                  <c:v>617499.99999999988</c:v>
                </c:pt>
                <c:pt idx="22">
                  <c:v>649999.99999999988</c:v>
                </c:pt>
              </c:numCache>
            </c:numRef>
          </c:yVal>
          <c:smooth val="0"/>
        </c:ser>
        <c:ser>
          <c:idx val="13"/>
          <c:order val="4"/>
          <c:tx>
            <c:v>min</c:v>
          </c:tx>
          <c:spPr>
            <a:ln w="44450" cap="rnd" cmpd="sng" algn="ctr">
              <a:solidFill>
                <a:srgbClr val="4F81BD"/>
              </a:solidFill>
              <a:prstDash val="solid"/>
              <a:round/>
              <a:headEnd type="none" w="med" len="med"/>
              <a:tailEnd type="none" w="med" len="med"/>
            </a:ln>
          </c:spPr>
          <c:marker>
            <c:symbol val="none"/>
          </c:marker>
          <c:xVal>
            <c:numRef>
              <c:f>DATA!$C$41:$D$41</c:f>
              <c:numCache>
                <c:formatCode>General</c:formatCode>
                <c:ptCount val="2"/>
                <c:pt idx="0">
                  <c:v>20</c:v>
                </c:pt>
                <c:pt idx="1">
                  <c:v>20</c:v>
                </c:pt>
              </c:numCache>
            </c:numRef>
          </c:xVal>
          <c:yVal>
            <c:numRef>
              <c:f>DATA!$C$43:$D$43</c:f>
              <c:numCache>
                <c:formatCode>_ "€"\ * #,##0_ ;_ "€"\ * \-#,##0_ ;_ "€"\ * "-"??_ ;_ @_ </c:formatCode>
                <c:ptCount val="2"/>
                <c:pt idx="0" formatCode="_(&quot;€&quot;* #,##0.00_);_(&quot;€&quot;* \(#,##0.00\);_(&quot;€&quot;* &quot;-&quot;??_);_(@_)">
                  <c:v>0</c:v>
                </c:pt>
                <c:pt idx="1">
                  <c:v>2000000.0000000005</c:v>
                </c:pt>
              </c:numCache>
            </c:numRef>
          </c:yVal>
          <c:smooth val="0"/>
        </c:ser>
        <c:ser>
          <c:idx val="14"/>
          <c:order val="5"/>
          <c:tx>
            <c:v>max</c:v>
          </c:tx>
          <c:spPr>
            <a:ln w="44450" cap="rnd" cmpd="sng" algn="ctr">
              <a:solidFill>
                <a:srgbClr val="1F497D"/>
              </a:solidFill>
              <a:prstDash val="solid"/>
              <a:round/>
              <a:headEnd type="none" w="med" len="med"/>
              <a:tailEnd type="none" w="med" len="med"/>
            </a:ln>
          </c:spPr>
          <c:marker>
            <c:symbol val="none"/>
          </c:marker>
          <c:xVal>
            <c:numRef>
              <c:f>DATA!$C$40:$D$40</c:f>
              <c:numCache>
                <c:formatCode>General</c:formatCode>
                <c:ptCount val="2"/>
                <c:pt idx="0">
                  <c:v>100</c:v>
                </c:pt>
                <c:pt idx="1">
                  <c:v>100</c:v>
                </c:pt>
              </c:numCache>
            </c:numRef>
          </c:xVal>
          <c:yVal>
            <c:numRef>
              <c:f>DATA!$C$43:$D$43</c:f>
              <c:numCache>
                <c:formatCode>_ "€"\ * #,##0_ ;_ "€"\ * \-#,##0_ ;_ "€"\ * "-"??_ ;_ @_ </c:formatCode>
                <c:ptCount val="2"/>
                <c:pt idx="0" formatCode="_(&quot;€&quot;* #,##0.00_);_(&quot;€&quot;* \(#,##0.00\);_(&quot;€&quot;* &quot;-&quot;??_);_(@_)">
                  <c:v>0</c:v>
                </c:pt>
                <c:pt idx="1">
                  <c:v>2000000.0000000005</c:v>
                </c:pt>
              </c:numCache>
            </c:numRef>
          </c:yVal>
          <c:smooth val="0"/>
          <c:extLst/>
        </c:ser>
        <c:ser>
          <c:idx val="15"/>
          <c:order val="6"/>
          <c:tx>
            <c:strRef>
              <c:f>DATA!$B$38</c:f>
              <c:strCache>
                <c:ptCount val="1"/>
                <c:pt idx="0">
                  <c:v>Referentie</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0183826159556043"/>
                  <c:y val="-3.4827755226200276E-2"/>
                </c:manualLayout>
              </c:layout>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DATA!$D$38</c:f>
              <c:numCache>
                <c:formatCode>0</c:formatCode>
                <c:ptCount val="1"/>
                <c:pt idx="0">
                  <c:v>80</c:v>
                </c:pt>
              </c:numCache>
            </c:numRef>
          </c:xVal>
          <c:yVal>
            <c:numRef>
              <c:f>DATA!$C$38</c:f>
              <c:numCache>
                <c:formatCode>_ "€"\ * #,##0_ ;_ "€"\ * \-#,##0_ ;_ "€"\ * "-"??_ ;_ @_ </c:formatCode>
                <c:ptCount val="1"/>
                <c:pt idx="0">
                  <c:v>1000000</c:v>
                </c:pt>
              </c:numCache>
            </c:numRef>
          </c:yVal>
          <c:smooth val="0"/>
        </c:ser>
        <c:ser>
          <c:idx val="16"/>
          <c:order val="7"/>
          <c:tx>
            <c:strRef>
              <c:f>DATA!$B$39</c:f>
              <c:strCache>
                <c:ptCount val="1"/>
                <c:pt idx="0">
                  <c:v>Referentie (Qmax)</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1.53887880429271E-2"/>
                  <c:y val="-1.5207296997459114E-2"/>
                </c:manualLayout>
              </c:layout>
              <c:spPr>
                <a:noFill/>
                <a:ln>
                  <a:noFill/>
                </a:ln>
                <a:effectLst/>
              </c:spPr>
              <c:txPr>
                <a:bodyPr wrap="square" lIns="38100" tIns="19050" rIns="38100" bIns="19050" anchor="ctr">
                  <a:noAutofit/>
                </a:bodyPr>
                <a:lstStyle/>
                <a:p>
                  <a:pPr>
                    <a:defRPr b="1" i="1"/>
                  </a:pPr>
                  <a:endParaRPr lang="nl-NL"/>
                </a:p>
              </c:txPr>
              <c:showLegendKey val="0"/>
              <c:showVal val="0"/>
              <c:showCatName val="0"/>
              <c:showSerName val="1"/>
              <c:showPercent val="0"/>
              <c:showBubbleSize val="0"/>
              <c:extLst>
                <c:ext xmlns:c15="http://schemas.microsoft.com/office/drawing/2012/chart" uri="{CE6537A1-D6FC-4f65-9D91-7224C49458BB}">
                  <c15:layout>
                    <c:manualLayout>
                      <c:w val="0.11246139006003851"/>
                      <c:h val="8.3605145167969491E-2"/>
                    </c:manualLayout>
                  </c15:layout>
                </c:ext>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DATA!$D$39</c:f>
              <c:numCache>
                <c:formatCode>0</c:formatCode>
                <c:ptCount val="1"/>
                <c:pt idx="0">
                  <c:v>100</c:v>
                </c:pt>
              </c:numCache>
            </c:numRef>
          </c:xVal>
          <c:yVal>
            <c:numRef>
              <c:f>DATA!$C$39</c:f>
              <c:numCache>
                <c:formatCode>_ "€"\ * #,##0_ ;_ "€"\ * \-#,##0_ ;_ "€"\ * "-"??_ ;_ @_ </c:formatCode>
                <c:ptCount val="1"/>
                <c:pt idx="0">
                  <c:v>1250000</c:v>
                </c:pt>
              </c:numCache>
            </c:numRef>
          </c:yVal>
          <c:smooth val="0"/>
        </c:ser>
        <c:ser>
          <c:idx val="1"/>
          <c:order val="8"/>
          <c:tx>
            <c:strRef>
              <c:f>DATA!$B$7</c:f>
              <c:strCache>
                <c:ptCount val="1"/>
                <c:pt idx="0">
                  <c:v>Uw inschrijving</c:v>
                </c:pt>
              </c:strCache>
            </c:strRef>
          </c:tx>
          <c:spPr>
            <a:ln>
              <a:noFill/>
            </a:ln>
            <a:effectLst>
              <a:outerShdw blurRad="40000" dist="23000" dir="5400000" rotWithShape="0">
                <a:srgbClr val="000000">
                  <a:alpha val="35000"/>
                </a:srgbClr>
              </a:outerShdw>
            </a:effectLst>
          </c:spPr>
          <c:marker>
            <c:symbol val="circle"/>
            <c:size val="12"/>
            <c:spPr>
              <a:solidFill>
                <a:srgbClr val="76E17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7"/>
                  <c:y val="-0.03"/>
                </c:manualLayout>
              </c:layout>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DATA!$F$7</c:f>
              <c:numCache>
                <c:formatCode>0</c:formatCode>
                <c:ptCount val="1"/>
                <c:pt idx="0">
                  <c:v>20</c:v>
                </c:pt>
              </c:numCache>
            </c:numRef>
          </c:xVal>
          <c:yVal>
            <c:numRef>
              <c:f>DATA!$C$7</c:f>
              <c:numCache>
                <c:formatCode>_("€"* #,##0.00_);_("€"* \(#,##0.00\);_("€"* "-"??_);_(@_)</c:formatCode>
                <c:ptCount val="1"/>
                <c:pt idx="0">
                  <c:v>0</c:v>
                </c:pt>
              </c:numCache>
            </c:numRef>
          </c:yVal>
          <c:smooth val="0"/>
        </c:ser>
        <c:ser>
          <c:idx val="3"/>
          <c:order val="9"/>
          <c:tx>
            <c:strRef>
              <c:f>DATA!$G$41</c:f>
              <c:strCache>
                <c:ptCount val="1"/>
                <c:pt idx="0">
                  <c:v>25</c:v>
                </c:pt>
              </c:strCache>
            </c:strRef>
          </c:tx>
          <c:marker>
            <c:symbol val="none"/>
          </c:marker>
          <c:dLbls>
            <c:dLbl>
              <c:idx val="0"/>
              <c:layout>
                <c:manualLayout>
                  <c:x val="-3.5936535433070869E-2"/>
                  <c:y val="5.5337952755905362E-2"/>
                </c:manualLayout>
              </c:layout>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DATA!$C$41</c:f>
              <c:numCache>
                <c:formatCode>General</c:formatCode>
                <c:ptCount val="1"/>
                <c:pt idx="0">
                  <c:v>20</c:v>
                </c:pt>
              </c:numCache>
            </c:numRef>
          </c:xVal>
          <c:yVal>
            <c:numRef>
              <c:f>DATA!$C$43</c:f>
              <c:numCache>
                <c:formatCode>_("€"* #,##0.00_);_("€"* \(#,##0.00\);_("€"* "-"??_);_(@_)</c:formatCode>
                <c:ptCount val="1"/>
                <c:pt idx="0">
                  <c:v>0</c:v>
                </c:pt>
              </c:numCache>
            </c:numRef>
          </c:yVal>
          <c:smooth val="0"/>
          <c:extLst/>
        </c:ser>
        <c:ser>
          <c:idx val="5"/>
          <c:order val="10"/>
          <c:tx>
            <c:strRef>
              <c:f>DATA!$G$40</c:f>
              <c:strCache>
                <c:ptCount val="1"/>
                <c:pt idx="0">
                  <c:v>125</c:v>
                </c:pt>
              </c:strCache>
            </c:strRef>
          </c:tx>
          <c:marker>
            <c:symbol val="none"/>
          </c:marker>
          <c:dLbls>
            <c:dLbl>
              <c:idx val="0"/>
              <c:layout>
                <c:manualLayout>
                  <c:x val="-3.4000000000000002E-2"/>
                  <c:y val="5.275407589940747E-2"/>
                </c:manualLayout>
              </c:layout>
              <c:showLegendKey val="0"/>
              <c:showVal val="0"/>
              <c:showCatName val="0"/>
              <c:showSerName val="1"/>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DATA!$C$40</c:f>
              <c:numCache>
                <c:formatCode>General</c:formatCode>
                <c:ptCount val="1"/>
                <c:pt idx="0">
                  <c:v>100</c:v>
                </c:pt>
              </c:numCache>
            </c:numRef>
          </c:xVal>
          <c:yVal>
            <c:numRef>
              <c:f>DATA!$C$43</c:f>
              <c:numCache>
                <c:formatCode>_("€"* #,##0.00_);_("€"* \(#,##0.00\);_("€"* "-"??_);_(@_)</c:formatCode>
                <c:ptCount val="1"/>
                <c:pt idx="0">
                  <c:v>0</c:v>
                </c:pt>
              </c:numCache>
            </c:numRef>
          </c:yVal>
          <c:smooth val="0"/>
        </c:ser>
        <c:ser>
          <c:idx val="4"/>
          <c:order val="11"/>
          <c:tx>
            <c:v>Vergelijkingswaarde x1000</c:v>
          </c:tx>
          <c:marker>
            <c:symbol val="none"/>
          </c:marker>
          <c:dLbls>
            <c:spPr>
              <a:noFill/>
              <a:ln>
                <a:noFill/>
              </a:ln>
              <a:effectLst/>
            </c:spPr>
            <c:txPr>
              <a:bodyPr wrap="square" lIns="38100" tIns="19050" rIns="38100" bIns="19050" anchor="ctr" anchorCtr="0">
                <a:spAutoFit/>
              </a:bodyPr>
              <a:lstStyle/>
              <a:p>
                <a:pPr algn="l">
                  <a:defRPr sz="1100"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Ref>
              <c:f>DATA!$D$43</c:f>
              <c:numCache>
                <c:formatCode>_ "€"\ * #,##0_ ;_ "€"\ * \-#,##0_ ;_ "€"\ * "-"??_ ;_ @_ </c:formatCode>
                <c:ptCount val="1"/>
                <c:pt idx="0">
                  <c:v>2000000.0000000005</c:v>
                </c:pt>
              </c:numCache>
            </c:numRef>
          </c:yVal>
          <c:smooth val="0"/>
        </c:ser>
        <c:ser>
          <c:idx val="0"/>
          <c:order val="12"/>
          <c:tx>
            <c:v>QKnockOut</c:v>
          </c:tx>
          <c:spPr>
            <a:ln w="44450" cap="rnd" cmpd="sng" algn="ctr">
              <a:solidFill>
                <a:srgbClr val="C0504D"/>
              </a:solidFill>
              <a:prstDash val="sysDash"/>
              <a:round/>
              <a:headEnd type="none" w="med" len="med"/>
              <a:tailEnd type="none" w="med" len="med"/>
            </a:ln>
          </c:spPr>
          <c:marker>
            <c:symbol val="none"/>
          </c:marker>
          <c:xVal>
            <c:numRef>
              <c:f>DATA!$G$44:$H$44</c:f>
              <c:numCache>
                <c:formatCode>0</c:formatCode>
                <c:ptCount val="2"/>
                <c:pt idx="0">
                  <c:v>-8</c:v>
                </c:pt>
                <c:pt idx="1">
                  <c:v>-8</c:v>
                </c:pt>
              </c:numCache>
            </c:numRef>
          </c:xVal>
          <c:yVal>
            <c:numRef>
              <c:f>DATA!$C$43:$D$43</c:f>
              <c:numCache>
                <c:formatCode>_ "€"\ * #,##0_ ;_ "€"\ * \-#,##0_ ;_ "€"\ * "-"??_ ;_ @_ </c:formatCode>
                <c:ptCount val="2"/>
                <c:pt idx="0" formatCode="_(&quot;€&quot;* #,##0.00_);_(&quot;€&quot;* \(#,##0.00\);_(&quot;€&quot;* &quot;-&quot;??_);_(@_)">
                  <c:v>0</c:v>
                </c:pt>
                <c:pt idx="1">
                  <c:v>2000000.0000000005</c:v>
                </c:pt>
              </c:numCache>
            </c:numRef>
          </c:yVal>
          <c:smooth val="0"/>
        </c:ser>
        <c:dLbls>
          <c:showLegendKey val="0"/>
          <c:showVal val="0"/>
          <c:showCatName val="0"/>
          <c:showSerName val="0"/>
          <c:showPercent val="0"/>
          <c:showBubbleSize val="0"/>
        </c:dLbls>
        <c:axId val="1111344704"/>
        <c:axId val="1111345488"/>
        <c:extLst/>
      </c:scatterChart>
      <c:valAx>
        <c:axId val="1111344704"/>
        <c:scaling>
          <c:orientation val="minMax"/>
          <c:max val="120"/>
          <c:min val="0"/>
        </c:scaling>
        <c:delete val="0"/>
        <c:axPos val="b"/>
        <c:numFmt formatCode="#,##0" sourceLinked="0"/>
        <c:majorTickMark val="in"/>
        <c:minorTickMark val="none"/>
        <c:tickLblPos val="nextTo"/>
        <c:spPr>
          <a:ln>
            <a:solidFill>
              <a:schemeClr val="tx1"/>
            </a:solidFill>
          </a:ln>
        </c:spPr>
        <c:txPr>
          <a:bodyPr/>
          <a:lstStyle/>
          <a:p>
            <a:pPr>
              <a:defRPr sz="1000"/>
            </a:pPr>
            <a:endParaRPr lang="nl-NL"/>
          </a:p>
        </c:txPr>
        <c:crossAx val="1111345488"/>
        <c:crosses val="autoZero"/>
        <c:crossBetween val="midCat"/>
        <c:majorUnit val="10"/>
      </c:valAx>
      <c:valAx>
        <c:axId val="1111345488"/>
        <c:scaling>
          <c:orientation val="minMax"/>
          <c:max val="2000000.0000000005"/>
          <c:min val="0"/>
        </c:scaling>
        <c:delete val="0"/>
        <c:axPos val="l"/>
        <c:numFmt formatCode="&quot;€&quot;\ #,##0" sourceLinked="0"/>
        <c:majorTickMark val="in"/>
        <c:minorTickMark val="none"/>
        <c:tickLblPos val="nextTo"/>
        <c:spPr>
          <a:ln>
            <a:solidFill>
              <a:schemeClr val="tx1"/>
            </a:solidFill>
          </a:ln>
        </c:spPr>
        <c:txPr>
          <a:bodyPr/>
          <a:lstStyle/>
          <a:p>
            <a:pPr>
              <a:defRPr sz="1000"/>
            </a:pPr>
            <a:endParaRPr lang="nl-NL"/>
          </a:p>
        </c:txPr>
        <c:crossAx val="1111344704"/>
        <c:crosses val="autoZero"/>
        <c:crossBetween val="midCat"/>
        <c:majorUnit val="100000"/>
        <c:dispUnits>
          <c:builtInUnit val="thousands"/>
          <c:dispUnitsLbl/>
        </c:dispUnits>
      </c:valAx>
      <c:spPr>
        <a:solidFill>
          <a:srgbClr val="8FCAE7"/>
        </a:solidFill>
        <a:ln w="9525">
          <a:noFill/>
        </a:ln>
      </c:spPr>
    </c:plotArea>
    <c:plotVisOnly val="1"/>
    <c:dispBlanksAs val="gap"/>
    <c:showDLblsOverMax val="0"/>
  </c:chart>
  <c:spPr>
    <a:solidFill>
      <a:srgbClr val="8FCAE7"/>
    </a:solidFill>
    <a:ln>
      <a:solidFill>
        <a:schemeClr val="tx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7620</xdr:colOff>
      <xdr:row>1</xdr:row>
      <xdr:rowOff>120015</xdr:rowOff>
    </xdr:from>
    <xdr:ext cx="1076325" cy="801902"/>
    <xdr:pic>
      <xdr:nvPicPr>
        <xdr:cNvPr id="2" name="Afbeelding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7033260" y="249555"/>
          <a:ext cx="1076325" cy="801902"/>
        </a:xfrm>
        <a:prstGeom prst="rect">
          <a:avLst/>
        </a:prstGeom>
      </xdr:spPr>
    </xdr:pic>
    <xdr:clientData/>
  </xdr:oneCellAnchor>
  <xdr:oneCellAnchor>
    <xdr:from>
      <xdr:col>6</xdr:col>
      <xdr:colOff>205740</xdr:colOff>
      <xdr:row>5</xdr:row>
      <xdr:rowOff>106680</xdr:rowOff>
    </xdr:from>
    <xdr:ext cx="2304762" cy="281940"/>
    <xdr:pic>
      <xdr:nvPicPr>
        <xdr:cNvPr id="3" name="Afbeelding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a:srcRect t="27544" b="23925"/>
        <a:stretch/>
      </xdr:blipFill>
      <xdr:spPr>
        <a:xfrm>
          <a:off x="5897880" y="1295400"/>
          <a:ext cx="2304762" cy="2819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788314</xdr:colOff>
      <xdr:row>2</xdr:row>
      <xdr:rowOff>74295</xdr:rowOff>
    </xdr:from>
    <xdr:ext cx="1076325" cy="801902"/>
    <xdr:pic>
      <xdr:nvPicPr>
        <xdr:cNvPr id="2" name="Afbeelding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122814" y="485775"/>
          <a:ext cx="1076325" cy="801902"/>
        </a:xfrm>
        <a:prstGeom prst="rect">
          <a:avLst/>
        </a:prstGeom>
      </xdr:spPr>
    </xdr:pic>
    <xdr:clientData/>
  </xdr:oneCellAnchor>
  <xdr:oneCellAnchor>
    <xdr:from>
      <xdr:col>3</xdr:col>
      <xdr:colOff>409575</xdr:colOff>
      <xdr:row>4</xdr:row>
      <xdr:rowOff>114300</xdr:rowOff>
    </xdr:from>
    <xdr:ext cx="2304762" cy="419100"/>
    <xdr:pic>
      <xdr:nvPicPr>
        <xdr:cNvPr id="3" name="Afbeelding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b="27859"/>
        <a:stretch/>
      </xdr:blipFill>
      <xdr:spPr>
        <a:xfrm>
          <a:off x="4074795" y="1028700"/>
          <a:ext cx="2304762" cy="4191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788314</xdr:colOff>
      <xdr:row>2</xdr:row>
      <xdr:rowOff>74295</xdr:rowOff>
    </xdr:from>
    <xdr:ext cx="1076325" cy="801902"/>
    <xdr:pic>
      <xdr:nvPicPr>
        <xdr:cNvPr id="2" name="Afbeelding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122814" y="485775"/>
          <a:ext cx="1076325" cy="801902"/>
        </a:xfrm>
        <a:prstGeom prst="rect">
          <a:avLst/>
        </a:prstGeom>
      </xdr:spPr>
    </xdr:pic>
    <xdr:clientData/>
  </xdr:oneCellAnchor>
  <xdr:oneCellAnchor>
    <xdr:from>
      <xdr:col>3</xdr:col>
      <xdr:colOff>1028140</xdr:colOff>
      <xdr:row>5</xdr:row>
      <xdr:rowOff>15688</xdr:rowOff>
    </xdr:from>
    <xdr:ext cx="2304762" cy="419100"/>
    <xdr:pic>
      <xdr:nvPicPr>
        <xdr:cNvPr id="3" name="Afbeelding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b="27859"/>
        <a:stretch/>
      </xdr:blipFill>
      <xdr:spPr>
        <a:xfrm>
          <a:off x="4694705" y="1181100"/>
          <a:ext cx="2304762" cy="4191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3574676</xdr:colOff>
      <xdr:row>2</xdr:row>
      <xdr:rowOff>84605</xdr:rowOff>
    </xdr:from>
    <xdr:to>
      <xdr:col>5</xdr:col>
      <xdr:colOff>1329962</xdr:colOff>
      <xdr:row>3</xdr:row>
      <xdr:rowOff>255999</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0699376" y="618005"/>
          <a:ext cx="1496706" cy="438094"/>
        </a:xfrm>
        <a:prstGeom prst="rect">
          <a:avLst/>
        </a:prstGeom>
      </xdr:spPr>
    </xdr:pic>
    <xdr:clientData/>
  </xdr:twoCellAnchor>
  <xdr:twoCellAnchor>
    <xdr:from>
      <xdr:col>1</xdr:col>
      <xdr:colOff>2988</xdr:colOff>
      <xdr:row>7</xdr:row>
      <xdr:rowOff>5976</xdr:rowOff>
    </xdr:from>
    <xdr:to>
      <xdr:col>1</xdr:col>
      <xdr:colOff>6352988</xdr:colOff>
      <xdr:row>25</xdr:row>
      <xdr:rowOff>251012</xdr:rowOff>
    </xdr:to>
    <xdr:graphicFrame macro="">
      <xdr:nvGraphicFramePr>
        <xdr:cNvPr id="3" name="Grafiek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862853</xdr:colOff>
      <xdr:row>9</xdr:row>
      <xdr:rowOff>11206</xdr:rowOff>
    </xdr:from>
    <xdr:to>
      <xdr:col>1</xdr:col>
      <xdr:colOff>2364442</xdr:colOff>
      <xdr:row>14</xdr:row>
      <xdr:rowOff>123265</xdr:rowOff>
    </xdr:to>
    <xdr:pic>
      <xdr:nvPicPr>
        <xdr:cNvPr id="4" name="Afbeelding 3"/>
        <xdr:cNvPicPr>
          <a:picLocks noChangeAspect="1"/>
        </xdr:cNvPicPr>
      </xdr:nvPicPr>
      <xdr:blipFill>
        <a:blip xmlns:r="http://schemas.openxmlformats.org/officeDocument/2006/relationships" r:embed="rId3">
          <a:clrChange>
            <a:clrFrom>
              <a:srgbClr val="8FCAE7"/>
            </a:clrFrom>
            <a:clrTo>
              <a:srgbClr val="8FCAE7">
                <a:alpha val="0"/>
              </a:srgbClr>
            </a:clrTo>
          </a:clrChange>
          <a:extLst>
            <a:ext uri="{28A0092B-C50C-407E-A947-70E740481C1C}">
              <a14:useLocalDpi xmlns:a14="http://schemas.microsoft.com/office/drawing/2010/main" val="0"/>
            </a:ext>
          </a:extLst>
        </a:blip>
        <a:stretch>
          <a:fillRect/>
        </a:stretch>
      </xdr:blipFill>
      <xdr:spPr>
        <a:xfrm>
          <a:off x="1114313" y="2236246"/>
          <a:ext cx="1501589" cy="1864659"/>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0.8518</cdr:x>
      <cdr:y>0.90326</cdr:y>
    </cdr:from>
    <cdr:to>
      <cdr:x>0.99625</cdr:x>
      <cdr:y>0.98466</cdr:y>
    </cdr:to>
    <cdr:sp macro="" textlink="">
      <cdr:nvSpPr>
        <cdr:cNvPr id="4" name="Rechthoek 3"/>
        <cdr:cNvSpPr/>
      </cdr:nvSpPr>
      <cdr:spPr>
        <a:xfrm xmlns:a="http://schemas.openxmlformats.org/drawingml/2006/main">
          <a:off x="5408915" y="5690152"/>
          <a:ext cx="917258" cy="512786"/>
        </a:xfrm>
        <a:prstGeom xmlns:a="http://schemas.openxmlformats.org/drawingml/2006/main" prst="rect">
          <a:avLst/>
        </a:prstGeom>
        <a:solidFill xmlns:a="http://schemas.openxmlformats.org/drawingml/2006/main">
          <a:srgbClr val="8FCAE7"/>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nl-NL" sz="1100" b="1">
              <a:solidFill>
                <a:schemeClr val="tx1"/>
              </a:solidFill>
            </a:rPr>
            <a:t>Kwaliteit </a:t>
          </a:r>
          <a:r>
            <a:rPr lang="nl-NL" sz="1100" b="1" baseline="0">
              <a:solidFill>
                <a:schemeClr val="tx1"/>
              </a:solidFill>
            </a:rPr>
            <a:t>in procenten en punten</a:t>
          </a:r>
          <a:endParaRPr lang="nl-NL" sz="1100" b="1">
            <a:solidFill>
              <a:schemeClr val="tx1"/>
            </a:solidFill>
          </a:endParaRPr>
        </a:p>
      </cdr:txBody>
    </cdr:sp>
  </cdr:relSizeAnchor>
</c:userShape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showGridLines="0" tabSelected="1" zoomScale="85" zoomScaleNormal="85" workbookViewId="0">
      <selection activeCell="E7" sqref="E7:F7"/>
    </sheetView>
  </sheetViews>
  <sheetFormatPr defaultColWidth="0" defaultRowHeight="0" customHeight="1" zeroHeight="1" x14ac:dyDescent="0.2"/>
  <cols>
    <col min="1" max="1" width="1.6640625" style="41" customWidth="1"/>
    <col min="2" max="2" width="4.33203125" style="41" bestFit="1" customWidth="1"/>
    <col min="3" max="3" width="14.77734375" style="41" customWidth="1"/>
    <col min="4" max="4" width="33.21875" style="41" customWidth="1"/>
    <col min="5" max="8" width="19.44140625" style="41" customWidth="1"/>
    <col min="9" max="9" width="39.44140625" style="41" customWidth="1"/>
    <col min="10" max="10" width="19.44140625" style="41" hidden="1" customWidth="1"/>
    <col min="11" max="11" width="5.77734375" style="41" hidden="1" customWidth="1"/>
    <col min="12" max="12" width="37.44140625" style="41" hidden="1" customWidth="1"/>
    <col min="13" max="13" width="19.44140625" style="41" hidden="1" customWidth="1"/>
    <col min="14" max="14" width="5.77734375" style="41" hidden="1" customWidth="1"/>
    <col min="15" max="16" width="37.44140625" style="41" hidden="1" customWidth="1"/>
    <col min="17" max="16384" width="19.44140625" style="41" hidden="1"/>
  </cols>
  <sheetData>
    <row r="1" spans="2:12" ht="10.199999999999999" x14ac:dyDescent="0.2"/>
    <row r="2" spans="2:12" ht="12.6" x14ac:dyDescent="0.2">
      <c r="C2" s="42"/>
      <c r="D2" s="42"/>
      <c r="E2" s="43"/>
      <c r="F2" s="43"/>
      <c r="G2" s="43"/>
      <c r="H2" s="43"/>
    </row>
    <row r="3" spans="2:12" ht="22.2" x14ac:dyDescent="0.35">
      <c r="C3" s="44" t="s">
        <v>59</v>
      </c>
      <c r="D3" s="44"/>
      <c r="E3" s="43"/>
      <c r="F3" s="43"/>
      <c r="G3" s="45"/>
      <c r="H3" s="43"/>
    </row>
    <row r="4" spans="2:12" ht="36.450000000000003" customHeight="1" x14ac:dyDescent="0.2">
      <c r="C4" s="220" t="s">
        <v>97</v>
      </c>
      <c r="D4" s="220"/>
      <c r="E4" s="220"/>
      <c r="F4" s="220"/>
      <c r="G4" s="220"/>
      <c r="H4" s="43"/>
    </row>
    <row r="5" spans="2:12" ht="12.6" x14ac:dyDescent="0.2">
      <c r="C5" s="46" t="s">
        <v>87</v>
      </c>
      <c r="D5" s="46"/>
      <c r="E5" s="43"/>
      <c r="F5" s="43"/>
      <c r="G5" s="43"/>
      <c r="H5" s="43"/>
    </row>
    <row r="6" spans="2:12" ht="12.6" x14ac:dyDescent="0.2">
      <c r="C6" s="47"/>
      <c r="D6" s="47"/>
      <c r="E6" s="43"/>
      <c r="F6" s="43"/>
      <c r="G6" s="43"/>
      <c r="H6" s="43"/>
    </row>
    <row r="7" spans="2:12" ht="12.6" x14ac:dyDescent="0.2">
      <c r="C7" s="42"/>
      <c r="D7" s="42" t="s">
        <v>60</v>
      </c>
      <c r="E7" s="221"/>
      <c r="F7" s="221"/>
      <c r="G7" s="43"/>
      <c r="H7" s="43"/>
    </row>
    <row r="8" spans="2:12" ht="12.6" x14ac:dyDescent="0.2">
      <c r="C8" s="48"/>
      <c r="D8" s="48"/>
      <c r="E8" s="49"/>
      <c r="F8" s="49"/>
      <c r="G8" s="49"/>
      <c r="H8" s="49"/>
      <c r="J8" s="50" t="e">
        <f>+#REF!</f>
        <v>#REF!</v>
      </c>
      <c r="K8" s="41">
        <v>2</v>
      </c>
      <c r="L8" s="51" t="e">
        <f>IF(J8&lt;=0,"xxxxx",J8)</f>
        <v>#REF!</v>
      </c>
    </row>
    <row r="9" spans="2:12" ht="13.2" thickBot="1" x14ac:dyDescent="0.25">
      <c r="C9" s="52"/>
      <c r="D9" s="52"/>
      <c r="E9" s="53"/>
      <c r="F9" s="53"/>
      <c r="G9" s="54"/>
      <c r="H9" s="54"/>
      <c r="J9" s="50" t="e">
        <f>+J25</f>
        <v>#REF!</v>
      </c>
      <c r="K9" s="41">
        <v>3</v>
      </c>
      <c r="L9" s="51" t="e">
        <f>IF(J9&lt;=0,"xxxxx",J9)</f>
        <v>#REF!</v>
      </c>
    </row>
    <row r="10" spans="2:12" ht="12.6" x14ac:dyDescent="0.2">
      <c r="C10" s="55"/>
      <c r="D10" s="55"/>
      <c r="E10" s="56"/>
      <c r="F10" s="56"/>
      <c r="G10" s="57"/>
      <c r="H10" s="57"/>
      <c r="J10" s="50"/>
      <c r="L10" s="51"/>
    </row>
    <row r="11" spans="2:12" ht="17.399999999999999" x14ac:dyDescent="0.3">
      <c r="B11" s="58"/>
      <c r="C11" s="59" t="s">
        <v>61</v>
      </c>
      <c r="D11" s="60"/>
      <c r="E11" s="61"/>
      <c r="F11" s="62"/>
      <c r="G11" s="62"/>
      <c r="H11" s="63"/>
    </row>
    <row r="12" spans="2:12" ht="12.6" x14ac:dyDescent="0.2">
      <c r="B12" s="58"/>
      <c r="C12" s="64" t="s">
        <v>16</v>
      </c>
      <c r="D12" s="65"/>
      <c r="E12" s="66">
        <v>2022</v>
      </c>
      <c r="F12" s="66">
        <f t="shared" ref="F12:H12" si="0">+E12+1</f>
        <v>2023</v>
      </c>
      <c r="G12" s="67">
        <f t="shared" si="0"/>
        <v>2024</v>
      </c>
      <c r="H12" s="68">
        <f t="shared" si="0"/>
        <v>2025</v>
      </c>
    </row>
    <row r="13" spans="2:12" ht="12.6" x14ac:dyDescent="0.2">
      <c r="B13" s="58"/>
      <c r="C13" s="69"/>
      <c r="D13" s="70" t="s">
        <v>62</v>
      </c>
      <c r="E13" s="71"/>
      <c r="F13" s="71"/>
      <c r="G13" s="71"/>
      <c r="H13" s="72"/>
      <c r="I13" s="56"/>
      <c r="J13" s="50"/>
    </row>
    <row r="14" spans="2:12" ht="12.6" x14ac:dyDescent="0.2">
      <c r="B14" s="58"/>
      <c r="C14" s="69"/>
      <c r="D14" s="73" t="s">
        <v>63</v>
      </c>
      <c r="E14" s="74" t="str">
        <f>Abonnementen!D27</f>
        <v>alle ministeries</v>
      </c>
      <c r="F14" s="74" t="str">
        <f>Abonnementen!E27</f>
        <v>alle ministeries</v>
      </c>
      <c r="G14" s="74" t="str">
        <f>Abonnementen!F27</f>
        <v>alle ministeries</v>
      </c>
      <c r="H14" s="74" t="str">
        <f>Abonnementen!G27</f>
        <v>alle ministeries</v>
      </c>
      <c r="I14" s="56"/>
      <c r="J14" s="50"/>
    </row>
    <row r="15" spans="2:12" ht="16.2" x14ac:dyDescent="0.2">
      <c r="B15" s="58"/>
      <c r="C15" s="69"/>
      <c r="D15" s="75"/>
      <c r="E15" s="61"/>
      <c r="F15" s="62"/>
      <c r="G15" s="62"/>
      <c r="H15" s="76"/>
      <c r="I15" s="56"/>
      <c r="J15" s="50"/>
    </row>
    <row r="16" spans="2:12" ht="12.6" x14ac:dyDescent="0.2">
      <c r="B16" s="58"/>
      <c r="C16" s="69"/>
      <c r="D16" s="70" t="s">
        <v>64</v>
      </c>
      <c r="E16" s="77"/>
      <c r="F16" s="78"/>
      <c r="G16" s="78"/>
      <c r="H16" s="79"/>
      <c r="I16" s="56"/>
      <c r="J16" s="50"/>
    </row>
    <row r="17" spans="2:12" ht="12.6" x14ac:dyDescent="0.2">
      <c r="B17" s="58"/>
      <c r="C17" s="69"/>
      <c r="D17" s="73" t="s">
        <v>65</v>
      </c>
      <c r="E17" s="74" t="str">
        <f>Abonnementen!D30</f>
        <v>onbeperkt</v>
      </c>
      <c r="F17" s="74" t="str">
        <f>Abonnementen!E30</f>
        <v>onbeperkt</v>
      </c>
      <c r="G17" s="74" t="str">
        <f>Abonnementen!F30</f>
        <v>onbeperkt</v>
      </c>
      <c r="H17" s="74" t="str">
        <f>Abonnementen!G30</f>
        <v>onbeperkt</v>
      </c>
      <c r="I17" s="56"/>
      <c r="J17" s="50"/>
    </row>
    <row r="18" spans="2:12" ht="13.2" thickBot="1" x14ac:dyDescent="0.25">
      <c r="B18" s="58"/>
      <c r="C18" s="52"/>
      <c r="D18" s="52"/>
      <c r="E18" s="53"/>
      <c r="F18" s="53"/>
      <c r="G18" s="54"/>
      <c r="H18" s="54"/>
    </row>
    <row r="19" spans="2:12" ht="12.6" x14ac:dyDescent="0.2">
      <c r="B19" s="58"/>
      <c r="C19" s="55"/>
      <c r="D19" s="55"/>
      <c r="E19" s="56"/>
      <c r="F19" s="56"/>
      <c r="G19" s="57"/>
      <c r="H19" s="57"/>
    </row>
    <row r="20" spans="2:12" ht="17.399999999999999" x14ac:dyDescent="0.3">
      <c r="B20" s="58"/>
      <c r="C20" s="59" t="s">
        <v>66</v>
      </c>
      <c r="D20" s="60"/>
      <c r="E20" s="61"/>
      <c r="F20" s="62"/>
      <c r="G20" s="62"/>
      <c r="H20" s="63"/>
    </row>
    <row r="21" spans="2:12" ht="12.6" x14ac:dyDescent="0.2">
      <c r="B21" s="58"/>
      <c r="C21" s="64" t="s">
        <v>16</v>
      </c>
      <c r="D21" s="65"/>
      <c r="E21" s="66">
        <f>E12</f>
        <v>2022</v>
      </c>
      <c r="F21" s="66">
        <f t="shared" ref="F21:H21" si="1">+E21+1</f>
        <v>2023</v>
      </c>
      <c r="G21" s="67">
        <f t="shared" si="1"/>
        <v>2024</v>
      </c>
      <c r="H21" s="68">
        <f t="shared" si="1"/>
        <v>2025</v>
      </c>
    </row>
    <row r="22" spans="2:12" ht="15" customHeight="1" x14ac:dyDescent="0.2">
      <c r="B22" s="58"/>
      <c r="C22" s="80"/>
      <c r="D22" s="81" t="s">
        <v>65</v>
      </c>
      <c r="E22" s="82">
        <f>Abonnementen!D45</f>
        <v>0</v>
      </c>
      <c r="F22" s="82">
        <f>Abonnementen!E45</f>
        <v>0</v>
      </c>
      <c r="G22" s="82">
        <f>Abonnementen!F45</f>
        <v>0</v>
      </c>
      <c r="H22" s="82">
        <f>Abonnementen!G45</f>
        <v>0</v>
      </c>
    </row>
    <row r="23" spans="2:12" ht="15" customHeight="1" x14ac:dyDescent="0.2">
      <c r="B23" s="58"/>
      <c r="C23" s="80"/>
      <c r="D23" s="81" t="s">
        <v>99</v>
      </c>
      <c r="E23" s="82">
        <f>'KvK-uittreksels'!D43</f>
        <v>0</v>
      </c>
      <c r="F23" s="82">
        <f>'KvK-uittreksels'!E43</f>
        <v>0</v>
      </c>
      <c r="G23" s="82">
        <f>'KvK-uittreksels'!F43</f>
        <v>0</v>
      </c>
      <c r="H23" s="82">
        <f>'KvK-uittreksels'!G43</f>
        <v>0</v>
      </c>
    </row>
    <row r="24" spans="2:12" ht="15" customHeight="1" x14ac:dyDescent="0.2">
      <c r="B24" s="58"/>
      <c r="C24" s="252"/>
      <c r="D24" s="253"/>
      <c r="E24" s="253"/>
      <c r="F24" s="253"/>
      <c r="G24" s="253"/>
      <c r="H24" s="254"/>
    </row>
    <row r="25" spans="2:12" ht="13.2" thickBot="1" x14ac:dyDescent="0.25">
      <c r="B25" s="58"/>
      <c r="C25" s="52"/>
      <c r="D25" s="52"/>
      <c r="E25" s="53"/>
      <c r="F25" s="53"/>
      <c r="G25" s="54"/>
      <c r="H25" s="54"/>
      <c r="J25" s="50" t="e">
        <f>+#REF!</f>
        <v>#REF!</v>
      </c>
      <c r="K25" s="41">
        <f>+B58</f>
        <v>0</v>
      </c>
      <c r="L25" s="41" t="e">
        <f>+#REF!</f>
        <v>#REF!</v>
      </c>
    </row>
    <row r="26" spans="2:12" ht="12.6" x14ac:dyDescent="0.2">
      <c r="B26" s="58"/>
      <c r="C26" s="55"/>
      <c r="D26" s="55"/>
      <c r="E26" s="56"/>
      <c r="F26" s="56"/>
      <c r="G26" s="57"/>
      <c r="H26" s="57"/>
    </row>
    <row r="27" spans="2:12" ht="17.399999999999999" x14ac:dyDescent="0.3">
      <c r="B27" s="58"/>
      <c r="C27" s="59" t="s">
        <v>67</v>
      </c>
      <c r="D27" s="60"/>
      <c r="E27" s="61"/>
      <c r="F27" s="62"/>
      <c r="G27" s="62"/>
      <c r="H27" s="63"/>
    </row>
    <row r="28" spans="2:12" ht="12.6" x14ac:dyDescent="0.2">
      <c r="B28" s="58"/>
      <c r="C28" s="64" t="s">
        <v>16</v>
      </c>
      <c r="D28" s="65"/>
      <c r="E28" s="66">
        <f>E12</f>
        <v>2022</v>
      </c>
      <c r="F28" s="66">
        <f t="shared" ref="F28:H28" si="2">+E28+1</f>
        <v>2023</v>
      </c>
      <c r="G28" s="67">
        <f t="shared" si="2"/>
        <v>2024</v>
      </c>
      <c r="H28" s="68">
        <f t="shared" si="2"/>
        <v>2025</v>
      </c>
    </row>
    <row r="29" spans="2:12" ht="12.6" x14ac:dyDescent="0.2">
      <c r="B29" s="58"/>
      <c r="C29" s="64"/>
      <c r="D29" s="65"/>
      <c r="E29" s="56"/>
      <c r="F29" s="56"/>
      <c r="G29" s="57"/>
      <c r="H29" s="83"/>
    </row>
    <row r="30" spans="2:12" ht="12.6" x14ac:dyDescent="0.2">
      <c r="B30" s="58"/>
      <c r="C30" s="64"/>
      <c r="D30" s="81" t="s">
        <v>68</v>
      </c>
      <c r="E30" s="84">
        <f>SUM(E22:E23)</f>
        <v>0</v>
      </c>
      <c r="F30" s="84">
        <f t="shared" ref="F30:H30" si="3">SUM(F22:F23)</f>
        <v>0</v>
      </c>
      <c r="G30" s="84">
        <f t="shared" si="3"/>
        <v>0</v>
      </c>
      <c r="H30" s="84">
        <f t="shared" si="3"/>
        <v>0</v>
      </c>
    </row>
    <row r="31" spans="2:12" ht="12.6" x14ac:dyDescent="0.2">
      <c r="B31" s="58"/>
      <c r="C31" s="64"/>
      <c r="D31" s="81"/>
      <c r="E31" s="56"/>
      <c r="F31" s="56"/>
      <c r="G31" s="57"/>
      <c r="H31" s="83"/>
    </row>
    <row r="32" spans="2:12" ht="21.75" customHeight="1" x14ac:dyDescent="0.2">
      <c r="B32" s="58"/>
      <c r="C32" s="85"/>
      <c r="D32" s="86" t="s">
        <v>2</v>
      </c>
      <c r="E32" s="87">
        <f>SUM(E30:H30)</f>
        <v>0</v>
      </c>
      <c r="F32" s="56"/>
      <c r="G32" s="57"/>
      <c r="H32" s="83"/>
    </row>
    <row r="33" spans="2:11" ht="12.6" x14ac:dyDescent="0.2">
      <c r="B33" s="58"/>
      <c r="C33" s="88"/>
      <c r="D33" s="89"/>
      <c r="E33" s="90"/>
      <c r="F33" s="90"/>
      <c r="G33" s="91"/>
      <c r="H33" s="92"/>
    </row>
    <row r="34" spans="2:11" ht="12.6" x14ac:dyDescent="0.2">
      <c r="B34" s="58"/>
      <c r="C34" s="55"/>
      <c r="D34" s="55"/>
      <c r="E34" s="56"/>
      <c r="F34" s="56"/>
      <c r="G34" s="57"/>
      <c r="H34" s="57"/>
    </row>
    <row r="35" spans="2:11" ht="12.6" hidden="1" x14ac:dyDescent="0.2">
      <c r="B35" s="58"/>
      <c r="C35" s="55"/>
      <c r="D35" s="55"/>
      <c r="E35" s="56"/>
      <c r="F35" s="56"/>
      <c r="G35" s="57"/>
      <c r="H35" s="57"/>
    </row>
    <row r="36" spans="2:11" ht="12.6" hidden="1" x14ac:dyDescent="0.2">
      <c r="B36" s="58"/>
      <c r="C36" s="55"/>
      <c r="D36" s="55"/>
      <c r="E36" s="56"/>
      <c r="F36" s="56"/>
      <c r="G36" s="57"/>
      <c r="H36" s="57"/>
    </row>
    <row r="37" spans="2:11" ht="12.6" hidden="1" x14ac:dyDescent="0.2">
      <c r="B37" s="58"/>
      <c r="C37" s="55"/>
      <c r="D37" s="55"/>
      <c r="E37" s="56"/>
      <c r="F37" s="56"/>
      <c r="G37" s="57"/>
      <c r="H37" s="57"/>
    </row>
    <row r="38" spans="2:11" ht="10.199999999999999" hidden="1" x14ac:dyDescent="0.2">
      <c r="B38" s="58"/>
    </row>
    <row r="39" spans="2:11" ht="10.199999999999999" hidden="1" x14ac:dyDescent="0.2">
      <c r="B39" s="58"/>
    </row>
    <row r="40" spans="2:11" ht="10.199999999999999" hidden="1" x14ac:dyDescent="0.2">
      <c r="B40" s="58"/>
    </row>
    <row r="41" spans="2:11" ht="24.6" hidden="1" x14ac:dyDescent="0.4">
      <c r="B41" s="93"/>
      <c r="K41" s="41" t="s">
        <v>16</v>
      </c>
    </row>
    <row r="42" spans="2:11" ht="17.399999999999999" hidden="1" x14ac:dyDescent="0.3">
      <c r="B42" s="94"/>
      <c r="K42" s="41" t="s">
        <v>16</v>
      </c>
    </row>
    <row r="43" spans="2:11" ht="12.6" hidden="1" x14ac:dyDescent="0.2">
      <c r="B43" s="95"/>
      <c r="K43" s="41" t="s">
        <v>16</v>
      </c>
    </row>
    <row r="44" spans="2:11" ht="12.6" hidden="1" x14ac:dyDescent="0.2">
      <c r="B44" s="95"/>
    </row>
    <row r="45" spans="2:11" ht="12.6" hidden="1" x14ac:dyDescent="0.2">
      <c r="B45" s="95"/>
    </row>
    <row r="46" spans="2:11" ht="12.6" hidden="1" x14ac:dyDescent="0.2">
      <c r="B46" s="95"/>
    </row>
    <row r="47" spans="2:11" ht="12.6" hidden="1" x14ac:dyDescent="0.2">
      <c r="B47" s="95"/>
    </row>
    <row r="48" spans="2:11" ht="12.6" hidden="1" x14ac:dyDescent="0.2">
      <c r="B48" s="95"/>
    </row>
    <row r="49" spans="2:2" ht="24.6" hidden="1" x14ac:dyDescent="0.4">
      <c r="B49" s="93"/>
    </row>
    <row r="50" spans="2:2" ht="12.6" hidden="1" x14ac:dyDescent="0.2">
      <c r="B50" s="95"/>
    </row>
    <row r="51" spans="2:2" ht="12.6" hidden="1" x14ac:dyDescent="0.2">
      <c r="B51" s="95"/>
    </row>
    <row r="52" spans="2:2" ht="12.6" hidden="1" x14ac:dyDescent="0.2">
      <c r="B52" s="95"/>
    </row>
    <row r="53" spans="2:2" ht="12.6" hidden="1" x14ac:dyDescent="0.2">
      <c r="B53" s="95"/>
    </row>
    <row r="54" spans="2:2" ht="12.6" hidden="1" x14ac:dyDescent="0.2">
      <c r="B54" s="95"/>
    </row>
    <row r="55" spans="2:2" ht="12.6" hidden="1" x14ac:dyDescent="0.2">
      <c r="B55" s="95"/>
    </row>
    <row r="56" spans="2:2" ht="12.6" hidden="1" x14ac:dyDescent="0.2">
      <c r="B56" s="95"/>
    </row>
    <row r="57" spans="2:2" ht="12.6" hidden="1" x14ac:dyDescent="0.2">
      <c r="B57" s="95"/>
    </row>
    <row r="58" spans="2:2" ht="24.6" hidden="1" x14ac:dyDescent="0.4">
      <c r="B58" s="93"/>
    </row>
    <row r="59" spans="2:2" ht="12.6" hidden="1" x14ac:dyDescent="0.2">
      <c r="B59" s="95"/>
    </row>
    <row r="60" spans="2:2" ht="12.6" hidden="1" x14ac:dyDescent="0.2">
      <c r="B60" s="95"/>
    </row>
    <row r="61" spans="2:2" ht="12.6" hidden="1" x14ac:dyDescent="0.2">
      <c r="B61" s="95"/>
    </row>
    <row r="62" spans="2:2" ht="12.6" hidden="1" x14ac:dyDescent="0.2">
      <c r="B62" s="95"/>
    </row>
    <row r="63" spans="2:2" ht="12.6" hidden="1" x14ac:dyDescent="0.2">
      <c r="B63" s="95"/>
    </row>
    <row r="64" spans="2:2" ht="12.6" hidden="1" x14ac:dyDescent="0.2">
      <c r="B64" s="95"/>
    </row>
    <row r="65" spans="2:2" ht="12.6" hidden="1" x14ac:dyDescent="0.2">
      <c r="B65" s="95"/>
    </row>
    <row r="66" spans="2:2" ht="12.6" hidden="1" x14ac:dyDescent="0.2">
      <c r="B66" s="95"/>
    </row>
    <row r="67" spans="2:2" ht="10.199999999999999" hidden="1" x14ac:dyDescent="0.2"/>
    <row r="68" spans="2:2" ht="10.199999999999999" hidden="1" x14ac:dyDescent="0.2"/>
    <row r="69" spans="2:2" ht="10.199999999999999" hidden="1" x14ac:dyDescent="0.2"/>
    <row r="70" spans="2:2" ht="10.199999999999999" hidden="1" x14ac:dyDescent="0.2"/>
    <row r="71" spans="2:2" ht="10.199999999999999" hidden="1" x14ac:dyDescent="0.2"/>
    <row r="72" spans="2:2" ht="10.199999999999999" hidden="1" x14ac:dyDescent="0.2"/>
    <row r="73" spans="2:2" ht="10.199999999999999" hidden="1" x14ac:dyDescent="0.2"/>
    <row r="74" spans="2:2" ht="10.199999999999999" hidden="1" x14ac:dyDescent="0.2"/>
    <row r="75" spans="2:2" ht="10.199999999999999" hidden="1" x14ac:dyDescent="0.2"/>
    <row r="76" spans="2:2" ht="10.199999999999999" hidden="1" x14ac:dyDescent="0.2"/>
    <row r="77" spans="2:2" ht="10.199999999999999" hidden="1" x14ac:dyDescent="0.2"/>
    <row r="78" spans="2:2" ht="10.199999999999999" hidden="1" x14ac:dyDescent="0.2"/>
    <row r="79" spans="2:2" ht="10.199999999999999" hidden="1" x14ac:dyDescent="0.2"/>
    <row r="80" spans="2:2" ht="10.199999999999999" hidden="1" x14ac:dyDescent="0.2"/>
    <row r="81" ht="10.199999999999999" hidden="1" x14ac:dyDescent="0.2"/>
    <row r="82" ht="10.199999999999999" hidden="1" x14ac:dyDescent="0.2"/>
    <row r="83" ht="10.199999999999999" hidden="1" x14ac:dyDescent="0.2"/>
    <row r="84" ht="10.199999999999999" hidden="1" x14ac:dyDescent="0.2"/>
    <row r="85" ht="10.199999999999999" hidden="1" x14ac:dyDescent="0.2"/>
    <row r="86" ht="10.199999999999999" hidden="1" x14ac:dyDescent="0.2"/>
    <row r="87" ht="10.199999999999999" hidden="1" x14ac:dyDescent="0.2"/>
    <row r="88" ht="10.199999999999999" hidden="1" x14ac:dyDescent="0.2"/>
    <row r="89" ht="10.199999999999999" hidden="1" x14ac:dyDescent="0.2"/>
    <row r="90" ht="10.199999999999999" hidden="1" x14ac:dyDescent="0.2"/>
    <row r="91" ht="10.199999999999999" hidden="1" x14ac:dyDescent="0.2"/>
    <row r="92" ht="10.199999999999999" hidden="1" x14ac:dyDescent="0.2"/>
    <row r="93" ht="10.199999999999999" hidden="1" x14ac:dyDescent="0.2"/>
    <row r="94" ht="10.199999999999999" hidden="1" x14ac:dyDescent="0.2"/>
    <row r="95" ht="10.199999999999999" hidden="1" x14ac:dyDescent="0.2"/>
    <row r="96" ht="10.199999999999999" hidden="1" x14ac:dyDescent="0.2"/>
    <row r="97" ht="10.199999999999999" hidden="1" x14ac:dyDescent="0.2"/>
    <row r="98" ht="10.199999999999999" hidden="1" x14ac:dyDescent="0.2"/>
    <row r="99" ht="10.199999999999999" hidden="1" x14ac:dyDescent="0.2"/>
    <row r="100" ht="10.199999999999999" hidden="1" x14ac:dyDescent="0.2"/>
    <row r="101" ht="10.199999999999999" hidden="1" x14ac:dyDescent="0.2"/>
    <row r="102" ht="10.199999999999999" hidden="1" x14ac:dyDescent="0.2"/>
    <row r="103" ht="10.199999999999999" hidden="1" x14ac:dyDescent="0.2"/>
    <row r="104" ht="10.199999999999999" hidden="1" x14ac:dyDescent="0.2"/>
    <row r="105" ht="10.199999999999999" hidden="1" x14ac:dyDescent="0.2"/>
    <row r="106" ht="10.199999999999999" hidden="1" x14ac:dyDescent="0.2"/>
    <row r="107" ht="10.199999999999999" hidden="1" x14ac:dyDescent="0.2"/>
    <row r="108" ht="10.199999999999999" hidden="1" x14ac:dyDescent="0.2"/>
    <row r="109" ht="10.199999999999999" hidden="1" x14ac:dyDescent="0.2"/>
    <row r="110" ht="10.199999999999999" hidden="1" x14ac:dyDescent="0.2"/>
    <row r="111" ht="10.199999999999999" hidden="1" x14ac:dyDescent="0.2"/>
    <row r="112" ht="10.199999999999999" hidden="1" x14ac:dyDescent="0.2"/>
    <row r="113" ht="10.199999999999999" hidden="1" x14ac:dyDescent="0.2"/>
    <row r="114" ht="10.199999999999999" hidden="1" x14ac:dyDescent="0.2"/>
    <row r="115" ht="10.199999999999999" hidden="1" x14ac:dyDescent="0.2"/>
    <row r="116" ht="10.199999999999999" hidden="1" x14ac:dyDescent="0.2"/>
    <row r="117" ht="10.199999999999999" hidden="1" x14ac:dyDescent="0.2"/>
    <row r="118" ht="10.199999999999999" hidden="1" x14ac:dyDescent="0.2"/>
    <row r="119" ht="10.199999999999999" hidden="1" x14ac:dyDescent="0.2"/>
    <row r="120" ht="10.199999999999999" hidden="1" x14ac:dyDescent="0.2"/>
    <row r="121" ht="10.199999999999999" hidden="1" x14ac:dyDescent="0.2"/>
    <row r="122" ht="10.199999999999999" hidden="1" x14ac:dyDescent="0.2"/>
    <row r="123" ht="10.199999999999999" hidden="1" x14ac:dyDescent="0.2"/>
    <row r="124" ht="10.199999999999999" hidden="1" x14ac:dyDescent="0.2"/>
    <row r="125" ht="10.199999999999999" hidden="1" x14ac:dyDescent="0.2"/>
    <row r="126" ht="10.199999999999999" hidden="1" x14ac:dyDescent="0.2"/>
    <row r="127" ht="10.199999999999999" hidden="1" x14ac:dyDescent="0.2"/>
    <row r="128" ht="10.199999999999999" hidden="1" x14ac:dyDescent="0.2"/>
    <row r="129" ht="10.199999999999999" hidden="1" x14ac:dyDescent="0.2"/>
    <row r="130" ht="10.199999999999999" hidden="1" x14ac:dyDescent="0.2"/>
    <row r="131" ht="10.199999999999999" hidden="1" x14ac:dyDescent="0.2"/>
    <row r="132" ht="10.199999999999999" hidden="1" x14ac:dyDescent="0.2"/>
    <row r="133" ht="10.199999999999999" hidden="1" x14ac:dyDescent="0.2"/>
    <row r="134" ht="10.199999999999999" hidden="1" x14ac:dyDescent="0.2"/>
    <row r="135" ht="10.199999999999999" hidden="1" x14ac:dyDescent="0.2"/>
    <row r="136" ht="10.199999999999999" hidden="1" x14ac:dyDescent="0.2"/>
    <row r="137" ht="10.199999999999999" hidden="1" x14ac:dyDescent="0.2"/>
    <row r="138" ht="10.199999999999999" hidden="1" x14ac:dyDescent="0.2"/>
    <row r="139" ht="10.199999999999999" hidden="1" x14ac:dyDescent="0.2"/>
    <row r="140" ht="10.199999999999999" hidden="1" x14ac:dyDescent="0.2"/>
    <row r="141" ht="10.199999999999999" hidden="1" x14ac:dyDescent="0.2"/>
    <row r="142" ht="10.199999999999999" hidden="1" x14ac:dyDescent="0.2"/>
    <row r="143" ht="10.199999999999999" hidden="1" x14ac:dyDescent="0.2"/>
    <row r="144" ht="10.199999999999999" hidden="1" x14ac:dyDescent="0.2"/>
    <row r="145" ht="10.199999999999999" hidden="1" x14ac:dyDescent="0.2"/>
    <row r="146" ht="10.199999999999999" hidden="1" x14ac:dyDescent="0.2"/>
    <row r="147" ht="10.199999999999999" hidden="1" x14ac:dyDescent="0.2"/>
    <row r="148" ht="10.199999999999999" hidden="1" x14ac:dyDescent="0.2"/>
    <row r="149" ht="10.199999999999999" hidden="1" x14ac:dyDescent="0.2"/>
    <row r="150" ht="10.199999999999999" hidden="1" x14ac:dyDescent="0.2"/>
    <row r="151" ht="10.199999999999999" customHeight="1" x14ac:dyDescent="0.2"/>
    <row r="152" ht="10.199999999999999" customHeight="1" x14ac:dyDescent="0.2"/>
    <row r="153" ht="10.199999999999999" customHeight="1" x14ac:dyDescent="0.2"/>
    <row r="154" ht="10.199999999999999" customHeight="1" x14ac:dyDescent="0.2"/>
    <row r="155" ht="10.199999999999999" customHeight="1" x14ac:dyDescent="0.2"/>
    <row r="156" ht="10.199999999999999" customHeight="1" x14ac:dyDescent="0.2"/>
    <row r="157" ht="10.199999999999999" customHeight="1" x14ac:dyDescent="0.2"/>
    <row r="158" ht="10.199999999999999" customHeight="1" x14ac:dyDescent="0.2"/>
    <row r="159" ht="10.199999999999999" customHeight="1" x14ac:dyDescent="0.2"/>
    <row r="160" ht="10.199999999999999" customHeight="1" x14ac:dyDescent="0.2"/>
    <row r="161" ht="10.199999999999999" customHeight="1" x14ac:dyDescent="0.2"/>
    <row r="162" ht="10.199999999999999" customHeight="1" x14ac:dyDescent="0.2"/>
    <row r="163" ht="10.199999999999999" customHeight="1" x14ac:dyDescent="0.2"/>
    <row r="164" ht="10.199999999999999" customHeight="1" x14ac:dyDescent="0.2"/>
    <row r="165" ht="10.199999999999999" customHeight="1" x14ac:dyDescent="0.2"/>
    <row r="166" ht="10.199999999999999" customHeight="1" x14ac:dyDescent="0.2"/>
    <row r="167" ht="10.199999999999999" customHeight="1" x14ac:dyDescent="0.2"/>
    <row r="168" ht="10.199999999999999" customHeight="1" x14ac:dyDescent="0.2"/>
    <row r="169" ht="10.199999999999999" customHeight="1" x14ac:dyDescent="0.2"/>
    <row r="170" ht="10.199999999999999" customHeight="1" x14ac:dyDescent="0.2"/>
    <row r="171" ht="10.199999999999999" customHeight="1" x14ac:dyDescent="0.2"/>
    <row r="172" ht="10.199999999999999" customHeight="1" x14ac:dyDescent="0.2"/>
  </sheetData>
  <sheetProtection algorithmName="SHA-512" hashValue="gEWxOeJxc2a5406SyHS4+mvQN3OtKk6YoREBqXD6n1o8nUCtrDHAcAoIJ1Yr9UzvWvxb5aFswEB9/o0wYuw3ag==" saltValue="SABx+k8n5sNUqmLhetTd6g==" spinCount="100000" sheet="1" objects="1" scenarios="1"/>
  <mergeCells count="2">
    <mergeCell ref="C4:G4"/>
    <mergeCell ref="E7:F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1"/>
  <sheetViews>
    <sheetView showGridLines="0" topLeftCell="A52" zoomScale="85" zoomScaleNormal="85" workbookViewId="0">
      <selection activeCell="D39" sqref="D39"/>
    </sheetView>
  </sheetViews>
  <sheetFormatPr defaultColWidth="0" defaultRowHeight="14.25" customHeight="1" zeroHeight="1" x14ac:dyDescent="0.25"/>
  <cols>
    <col min="1" max="1" width="1.6640625" style="96" customWidth="1"/>
    <col min="2" max="2" width="5.77734375" style="96" customWidth="1"/>
    <col min="3" max="3" width="46" style="97" customWidth="1"/>
    <col min="4" max="4" width="20.6640625" style="96" customWidth="1"/>
    <col min="5" max="5" width="20.6640625" style="98" customWidth="1"/>
    <col min="6" max="6" width="20.6640625" style="99" customWidth="1"/>
    <col min="7" max="7" width="20.6640625" style="98" customWidth="1"/>
    <col min="8" max="8" width="13.6640625" style="98" customWidth="1"/>
    <col min="9" max="9" width="20.6640625" style="98" customWidth="1"/>
    <col min="10" max="10" width="24.21875" style="98" customWidth="1"/>
    <col min="11" max="11" width="3.44140625" style="98" customWidth="1"/>
    <col min="12" max="12" width="5.44140625" style="169" customWidth="1"/>
    <col min="13" max="15" width="8.77734375" style="169" hidden="1" customWidth="1"/>
    <col min="16" max="16384" width="8.77734375" style="96" hidden="1"/>
  </cols>
  <sheetData>
    <row r="1" spans="1:26" ht="16.2" x14ac:dyDescent="0.3">
      <c r="B1" s="58"/>
      <c r="L1" s="100"/>
      <c r="M1" s="100"/>
      <c r="N1" s="100"/>
      <c r="O1" s="100"/>
      <c r="P1" s="100"/>
      <c r="Q1" s="100"/>
      <c r="R1" s="100"/>
      <c r="S1" s="100"/>
      <c r="T1" s="100"/>
      <c r="U1" s="100"/>
    </row>
    <row r="2" spans="1:26" s="105" customFormat="1" ht="16.2" x14ac:dyDescent="0.3">
      <c r="A2" s="58"/>
      <c r="B2" s="58"/>
      <c r="C2" s="65"/>
      <c r="D2" s="101"/>
      <c r="E2" s="102"/>
      <c r="F2" s="103"/>
      <c r="G2" s="101"/>
      <c r="H2" s="101"/>
      <c r="I2" s="104"/>
      <c r="J2" s="104"/>
      <c r="K2" s="104"/>
      <c r="L2" s="100"/>
      <c r="M2" s="100"/>
      <c r="N2" s="100"/>
      <c r="O2" s="100"/>
      <c r="P2" s="100"/>
      <c r="Q2" s="100"/>
      <c r="R2" s="100"/>
      <c r="S2" s="100"/>
      <c r="T2" s="100"/>
      <c r="U2" s="100"/>
      <c r="V2" s="100"/>
      <c r="Y2" s="106"/>
    </row>
    <row r="3" spans="1:26" s="107" customFormat="1" ht="22.2" x14ac:dyDescent="0.35">
      <c r="C3" s="108" t="s">
        <v>0</v>
      </c>
      <c r="D3" s="108"/>
      <c r="E3" s="109"/>
      <c r="F3" s="110"/>
      <c r="G3" s="108"/>
      <c r="H3" s="108"/>
      <c r="I3" s="111"/>
      <c r="J3" s="111"/>
      <c r="K3" s="111"/>
      <c r="L3" s="112"/>
      <c r="M3" s="112"/>
      <c r="N3" s="112"/>
      <c r="O3" s="112"/>
      <c r="P3" s="112"/>
      <c r="Q3" s="112"/>
      <c r="R3" s="112"/>
      <c r="S3" s="112"/>
      <c r="T3" s="112"/>
      <c r="U3" s="112"/>
      <c r="V3" s="112"/>
      <c r="Y3" s="113"/>
    </row>
    <row r="4" spans="1:26" s="58" customFormat="1" ht="17.399999999999999" x14ac:dyDescent="0.3">
      <c r="C4" s="114" t="str">
        <f>Vergelijkingswaarde!C4</f>
        <v>Europese Aanbesteding BedrijfsInformatie Perceel 1</v>
      </c>
      <c r="D4" s="115"/>
      <c r="E4" s="115"/>
      <c r="F4" s="116"/>
      <c r="G4" s="115"/>
      <c r="H4" s="115"/>
      <c r="I4" s="115"/>
      <c r="J4" s="115"/>
      <c r="K4" s="115"/>
      <c r="L4" s="100"/>
      <c r="M4" s="100"/>
      <c r="N4" s="100"/>
      <c r="O4" s="100"/>
      <c r="P4" s="100"/>
      <c r="Q4" s="100"/>
      <c r="R4" s="100"/>
      <c r="S4" s="100"/>
      <c r="T4" s="100"/>
      <c r="U4" s="100"/>
      <c r="V4" s="100"/>
      <c r="Y4" s="117"/>
    </row>
    <row r="5" spans="1:26" s="58" customFormat="1" ht="19.8" x14ac:dyDescent="0.3">
      <c r="C5" s="118" t="s">
        <v>69</v>
      </c>
      <c r="D5" s="115"/>
      <c r="E5" s="115"/>
      <c r="F5" s="116"/>
      <c r="G5" s="115"/>
      <c r="H5" s="115"/>
      <c r="I5" s="115"/>
      <c r="J5" s="115"/>
      <c r="K5" s="115"/>
      <c r="L5" s="100"/>
      <c r="M5" s="100"/>
      <c r="N5" s="100"/>
      <c r="O5" s="100"/>
      <c r="P5" s="100"/>
      <c r="Q5" s="100"/>
      <c r="R5" s="100"/>
      <c r="S5" s="100"/>
      <c r="T5" s="100"/>
      <c r="U5" s="100"/>
      <c r="V5" s="100"/>
      <c r="Y5" s="117"/>
    </row>
    <row r="6" spans="1:26" s="58" customFormat="1" ht="16.2" x14ac:dyDescent="0.3">
      <c r="C6" s="46" t="str">
        <f>Vergelijkingswaarde!C5</f>
        <v>kenmerk IUC21-640</v>
      </c>
      <c r="D6" s="115"/>
      <c r="E6" s="115"/>
      <c r="F6" s="116"/>
      <c r="G6" s="115"/>
      <c r="H6" s="115"/>
      <c r="I6" s="115"/>
      <c r="J6" s="115"/>
      <c r="K6" s="115"/>
      <c r="L6" s="100"/>
      <c r="M6" s="100"/>
      <c r="N6" s="100"/>
      <c r="O6" s="100"/>
      <c r="P6" s="100"/>
      <c r="Q6" s="100"/>
      <c r="R6" s="100"/>
      <c r="S6" s="100"/>
      <c r="T6" s="100"/>
      <c r="U6" s="100"/>
      <c r="V6" s="100"/>
      <c r="Y6" s="117"/>
    </row>
    <row r="7" spans="1:26" s="58" customFormat="1" ht="16.2" x14ac:dyDescent="0.3">
      <c r="C7" s="65" t="s">
        <v>70</v>
      </c>
      <c r="D7" s="115"/>
      <c r="E7" s="115"/>
      <c r="F7" s="116"/>
      <c r="G7" s="115"/>
      <c r="H7" s="115"/>
      <c r="I7" s="115"/>
      <c r="J7" s="115"/>
      <c r="K7" s="115"/>
      <c r="L7" s="100"/>
      <c r="M7" s="100"/>
      <c r="N7" s="100"/>
      <c r="O7" s="100"/>
      <c r="P7" s="100"/>
      <c r="Q7" s="100"/>
      <c r="R7" s="100"/>
      <c r="S7" s="100"/>
      <c r="T7" s="100"/>
      <c r="U7" s="100"/>
      <c r="V7" s="100"/>
      <c r="Y7" s="117"/>
    </row>
    <row r="8" spans="1:26" s="58" customFormat="1" ht="16.2" x14ac:dyDescent="0.3">
      <c r="C8" s="65"/>
      <c r="D8" s="119" t="str">
        <f>"Inschrijver: "&amp;IF(Vergelijkingswaarde!$E$7="","",Vergelijkingswaarde!$E$7)</f>
        <v xml:space="preserve">Inschrijver: </v>
      </c>
      <c r="E8" s="120"/>
      <c r="F8" s="120"/>
      <c r="G8" s="116"/>
      <c r="H8" s="120"/>
      <c r="I8" s="116"/>
      <c r="J8" s="116"/>
      <c r="K8" s="116"/>
      <c r="L8" s="100"/>
      <c r="M8" s="100"/>
      <c r="N8" s="100"/>
      <c r="O8" s="100"/>
      <c r="P8" s="100"/>
      <c r="Q8" s="100"/>
      <c r="R8" s="100"/>
      <c r="S8" s="100"/>
      <c r="T8" s="100"/>
      <c r="U8" s="100"/>
      <c r="V8" s="100"/>
      <c r="W8" s="100"/>
      <c r="X8" s="100"/>
      <c r="Y8" s="100"/>
      <c r="Z8" s="100"/>
    </row>
    <row r="9" spans="1:26" s="58" customFormat="1" ht="16.2" x14ac:dyDescent="0.3">
      <c r="C9" s="121" t="s">
        <v>16</v>
      </c>
      <c r="D9" s="122"/>
      <c r="E9" s="122"/>
      <c r="F9" s="123"/>
      <c r="G9" s="56"/>
      <c r="H9" s="123"/>
      <c r="I9" s="123"/>
      <c r="J9" s="123"/>
      <c r="K9" s="123"/>
      <c r="L9" s="100"/>
      <c r="M9" s="100"/>
      <c r="N9" s="100"/>
      <c r="O9" s="100"/>
      <c r="P9" s="100"/>
      <c r="Q9" s="100"/>
      <c r="R9" s="100"/>
      <c r="S9" s="100"/>
      <c r="T9" s="100"/>
      <c r="U9" s="100"/>
      <c r="V9" s="100"/>
      <c r="W9" s="100"/>
      <c r="X9" s="100"/>
      <c r="Y9" s="100"/>
    </row>
    <row r="10" spans="1:26" s="58" customFormat="1" ht="16.2" x14ac:dyDescent="0.3">
      <c r="C10" s="124" t="s">
        <v>89</v>
      </c>
      <c r="D10" s="125"/>
      <c r="E10" s="125"/>
      <c r="F10" s="126"/>
      <c r="G10" s="126"/>
      <c r="H10" s="126"/>
      <c r="I10" s="126"/>
      <c r="J10" s="126"/>
      <c r="K10" s="127"/>
      <c r="L10" s="100"/>
      <c r="M10" s="100"/>
      <c r="N10" s="100"/>
      <c r="O10" s="100"/>
      <c r="P10" s="100"/>
      <c r="Q10" s="100"/>
      <c r="R10" s="100"/>
      <c r="S10" s="100"/>
      <c r="T10" s="100"/>
    </row>
    <row r="11" spans="1:26" s="58" customFormat="1" ht="16.2" x14ac:dyDescent="0.3">
      <c r="C11" s="88" t="s">
        <v>90</v>
      </c>
      <c r="D11" s="128" t="s">
        <v>71</v>
      </c>
      <c r="E11" s="128" t="s">
        <v>72</v>
      </c>
      <c r="F11" s="129" t="s">
        <v>73</v>
      </c>
      <c r="G11" s="129"/>
      <c r="H11" s="129"/>
      <c r="I11" s="129"/>
      <c r="J11" s="129"/>
      <c r="K11" s="130"/>
      <c r="L11" s="100"/>
      <c r="M11" s="100"/>
      <c r="N11" s="100"/>
      <c r="O11" s="100"/>
      <c r="P11" s="100"/>
      <c r="Q11" s="100"/>
      <c r="R11" s="100"/>
      <c r="S11" s="100"/>
      <c r="T11" s="100"/>
    </row>
    <row r="12" spans="1:26" s="58" customFormat="1" ht="16.2" x14ac:dyDescent="0.3">
      <c r="C12" s="210"/>
      <c r="D12" s="211"/>
      <c r="E12" s="211"/>
      <c r="F12" s="228"/>
      <c r="G12" s="229"/>
      <c r="H12" s="229"/>
      <c r="I12" s="229"/>
      <c r="J12" s="229"/>
      <c r="K12" s="230"/>
      <c r="L12" s="100"/>
      <c r="M12" s="100"/>
      <c r="N12" s="100"/>
      <c r="O12" s="100"/>
      <c r="P12" s="100"/>
      <c r="Q12" s="100"/>
      <c r="R12" s="100"/>
      <c r="S12" s="100"/>
      <c r="T12" s="100"/>
    </row>
    <row r="13" spans="1:26" s="58" customFormat="1" ht="16.2" x14ac:dyDescent="0.3">
      <c r="C13" s="210"/>
      <c r="D13" s="211"/>
      <c r="E13" s="211"/>
      <c r="F13" s="212"/>
      <c r="G13" s="213"/>
      <c r="H13" s="213"/>
      <c r="I13" s="213"/>
      <c r="J13" s="213"/>
      <c r="K13" s="214"/>
      <c r="L13" s="100"/>
      <c r="M13" s="100"/>
      <c r="N13" s="100"/>
      <c r="O13" s="100"/>
      <c r="P13" s="100"/>
      <c r="Q13" s="100"/>
      <c r="R13" s="100"/>
      <c r="S13" s="100"/>
      <c r="T13" s="100"/>
    </row>
    <row r="14" spans="1:26" s="58" customFormat="1" ht="16.2" x14ac:dyDescent="0.3">
      <c r="C14" s="210"/>
      <c r="D14" s="211"/>
      <c r="E14" s="211"/>
      <c r="F14" s="212"/>
      <c r="G14" s="213"/>
      <c r="H14" s="213"/>
      <c r="I14" s="213"/>
      <c r="J14" s="213"/>
      <c r="K14" s="214"/>
      <c r="L14" s="100"/>
      <c r="M14" s="100"/>
      <c r="N14" s="100"/>
      <c r="O14" s="100"/>
      <c r="P14" s="100"/>
      <c r="Q14" s="100"/>
      <c r="R14" s="100"/>
      <c r="S14" s="100"/>
      <c r="T14" s="100"/>
    </row>
    <row r="15" spans="1:26" s="58" customFormat="1" ht="16.2" x14ac:dyDescent="0.3">
      <c r="C15" s="210"/>
      <c r="D15" s="211"/>
      <c r="E15" s="211"/>
      <c r="F15" s="212"/>
      <c r="G15" s="213"/>
      <c r="H15" s="213"/>
      <c r="I15" s="213"/>
      <c r="J15" s="213"/>
      <c r="K15" s="214"/>
      <c r="L15" s="100"/>
      <c r="M15" s="100"/>
      <c r="N15" s="100"/>
      <c r="O15" s="100"/>
      <c r="P15" s="100"/>
      <c r="Q15" s="100"/>
      <c r="R15" s="100"/>
      <c r="S15" s="100"/>
      <c r="T15" s="100"/>
    </row>
    <row r="16" spans="1:26" s="58" customFormat="1" ht="16.2" x14ac:dyDescent="0.3">
      <c r="C16" s="210"/>
      <c r="D16" s="211"/>
      <c r="E16" s="211"/>
      <c r="F16" s="212"/>
      <c r="G16" s="213"/>
      <c r="H16" s="213"/>
      <c r="I16" s="213"/>
      <c r="J16" s="213"/>
      <c r="K16" s="214"/>
      <c r="L16" s="100"/>
      <c r="M16" s="100"/>
      <c r="N16" s="100"/>
      <c r="O16" s="100"/>
      <c r="P16" s="100"/>
      <c r="Q16" s="100"/>
      <c r="R16" s="100"/>
      <c r="S16" s="100"/>
      <c r="T16" s="100"/>
    </row>
    <row r="17" spans="2:25" s="58" customFormat="1" ht="16.2" x14ac:dyDescent="0.3">
      <c r="C17" s="215"/>
      <c r="D17" s="216"/>
      <c r="E17" s="216"/>
      <c r="F17" s="228"/>
      <c r="G17" s="229"/>
      <c r="H17" s="229"/>
      <c r="I17" s="229"/>
      <c r="J17" s="229"/>
      <c r="K17" s="230"/>
      <c r="L17" s="100"/>
      <c r="M17" s="100"/>
      <c r="N17" s="100"/>
      <c r="O17" s="100"/>
      <c r="P17" s="100"/>
      <c r="Q17" s="100"/>
      <c r="R17" s="100"/>
      <c r="S17" s="100"/>
      <c r="T17" s="100"/>
    </row>
    <row r="18" spans="2:25" s="58" customFormat="1" ht="16.2" x14ac:dyDescent="0.3">
      <c r="C18" s="215"/>
      <c r="D18" s="216"/>
      <c r="E18" s="216"/>
      <c r="F18" s="228"/>
      <c r="G18" s="229"/>
      <c r="H18" s="229"/>
      <c r="I18" s="229"/>
      <c r="J18" s="229"/>
      <c r="K18" s="230"/>
      <c r="L18" s="100"/>
      <c r="M18" s="100"/>
      <c r="N18" s="100"/>
      <c r="O18" s="100"/>
      <c r="P18" s="100"/>
      <c r="Q18" s="100"/>
      <c r="R18" s="100"/>
      <c r="S18" s="100"/>
      <c r="T18" s="100"/>
    </row>
    <row r="19" spans="2:25" s="58" customFormat="1" ht="16.8" thickBot="1" x14ac:dyDescent="0.35">
      <c r="C19" s="52"/>
      <c r="D19" s="53"/>
      <c r="E19" s="53"/>
      <c r="F19" s="54"/>
      <c r="G19" s="53"/>
      <c r="H19" s="53"/>
      <c r="I19" s="53"/>
      <c r="J19" s="53"/>
      <c r="K19" s="53"/>
      <c r="L19" s="100"/>
      <c r="M19" s="100"/>
      <c r="N19" s="100"/>
      <c r="O19" s="100"/>
      <c r="P19" s="100"/>
      <c r="Q19" s="100"/>
      <c r="R19" s="100"/>
      <c r="S19" s="100"/>
      <c r="T19" s="100"/>
      <c r="U19" s="100"/>
      <c r="V19" s="100"/>
      <c r="W19" s="100"/>
      <c r="X19" s="100"/>
      <c r="Y19" s="100"/>
    </row>
    <row r="20" spans="2:25" s="58" customFormat="1" ht="16.2" x14ac:dyDescent="0.3">
      <c r="C20" s="55"/>
      <c r="D20" s="56"/>
      <c r="E20" s="56"/>
      <c r="F20" s="57"/>
      <c r="G20" s="56"/>
      <c r="H20" s="56"/>
      <c r="I20" s="56"/>
      <c r="J20" s="56"/>
      <c r="K20" s="56"/>
      <c r="L20" s="100"/>
      <c r="M20" s="100"/>
      <c r="N20" s="100"/>
      <c r="O20" s="100"/>
      <c r="P20" s="100"/>
      <c r="Q20" s="100"/>
      <c r="R20" s="100"/>
      <c r="S20" s="100"/>
      <c r="T20" s="100"/>
      <c r="U20" s="100"/>
      <c r="V20" s="100"/>
      <c r="W20" s="100"/>
      <c r="X20" s="100"/>
      <c r="Y20" s="100"/>
    </row>
    <row r="21" spans="2:25" s="58" customFormat="1" ht="86.4" customHeight="1" x14ac:dyDescent="0.3">
      <c r="C21" s="231" t="s">
        <v>91</v>
      </c>
      <c r="D21" s="231"/>
      <c r="E21" s="231"/>
      <c r="F21" s="231"/>
      <c r="G21" s="231"/>
      <c r="H21" s="231"/>
      <c r="I21" s="131"/>
      <c r="J21" s="56"/>
      <c r="K21" s="56"/>
      <c r="L21" s="100"/>
      <c r="M21" s="100"/>
      <c r="N21" s="100"/>
      <c r="O21" s="100"/>
      <c r="P21" s="100"/>
      <c r="Q21" s="100"/>
      <c r="R21" s="100"/>
      <c r="S21" s="100"/>
      <c r="T21" s="100"/>
      <c r="U21" s="100"/>
      <c r="V21" s="100"/>
      <c r="W21" s="100"/>
      <c r="X21" s="100"/>
      <c r="Y21" s="100"/>
    </row>
    <row r="22" spans="2:25" s="58" customFormat="1" ht="16.8" thickBot="1" x14ac:dyDescent="0.35">
      <c r="C22" s="52"/>
      <c r="D22" s="53"/>
      <c r="E22" s="53"/>
      <c r="F22" s="54"/>
      <c r="G22" s="53"/>
      <c r="H22" s="53"/>
      <c r="I22" s="53"/>
      <c r="J22" s="53"/>
      <c r="K22" s="53"/>
      <c r="L22" s="100"/>
      <c r="M22" s="100"/>
      <c r="N22" s="100"/>
      <c r="O22" s="100"/>
      <c r="P22" s="100"/>
      <c r="Q22" s="100"/>
      <c r="R22" s="100"/>
      <c r="S22" s="100"/>
      <c r="T22" s="100"/>
      <c r="U22" s="100"/>
      <c r="V22" s="100"/>
      <c r="W22" s="100"/>
      <c r="X22" s="100"/>
      <c r="Y22" s="100"/>
    </row>
    <row r="23" spans="2:25" s="58" customFormat="1" ht="16.2" x14ac:dyDescent="0.3">
      <c r="C23" s="55"/>
      <c r="D23" s="56"/>
      <c r="E23" s="56"/>
      <c r="F23" s="57"/>
      <c r="G23" s="56"/>
      <c r="H23" s="56"/>
      <c r="I23" s="56"/>
      <c r="J23" s="56"/>
      <c r="K23" s="56"/>
      <c r="L23" s="100"/>
      <c r="M23" s="100"/>
      <c r="N23" s="100"/>
      <c r="O23" s="100"/>
      <c r="P23" s="100"/>
      <c r="Q23" s="100"/>
      <c r="R23" s="100"/>
      <c r="S23" s="100"/>
      <c r="T23" s="100"/>
      <c r="U23" s="100"/>
      <c r="V23" s="100"/>
      <c r="W23" s="100"/>
      <c r="X23" s="100"/>
      <c r="Y23" s="100"/>
    </row>
    <row r="24" spans="2:25" s="58" customFormat="1" ht="16.2" x14ac:dyDescent="0.3">
      <c r="C24" s="132" t="s">
        <v>74</v>
      </c>
      <c r="D24" s="61"/>
      <c r="E24" s="62"/>
      <c r="F24" s="62"/>
      <c r="G24" s="76"/>
      <c r="H24" s="56"/>
      <c r="I24" s="56"/>
      <c r="J24" s="56"/>
      <c r="K24" s="56"/>
      <c r="L24" s="100"/>
      <c r="M24" s="100"/>
      <c r="N24" s="100"/>
      <c r="O24" s="100"/>
      <c r="P24" s="100"/>
      <c r="Q24" s="100"/>
      <c r="R24" s="100"/>
      <c r="S24" s="100"/>
      <c r="T24" s="100"/>
      <c r="U24" s="100"/>
      <c r="V24" s="100"/>
      <c r="W24" s="100"/>
      <c r="X24" s="100"/>
    </row>
    <row r="25" spans="2:25" s="58" customFormat="1" ht="16.2" x14ac:dyDescent="0.3">
      <c r="C25" s="64" t="s">
        <v>16</v>
      </c>
      <c r="D25" s="66">
        <v>2022</v>
      </c>
      <c r="E25" s="66">
        <v>2023</v>
      </c>
      <c r="F25" s="67">
        <v>2024</v>
      </c>
      <c r="G25" s="68">
        <v>2025</v>
      </c>
      <c r="H25" s="56"/>
      <c r="I25" s="56"/>
      <c r="J25" s="56"/>
      <c r="K25" s="56"/>
      <c r="L25" s="100"/>
      <c r="M25" s="100"/>
      <c r="N25" s="100"/>
      <c r="O25" s="100"/>
      <c r="P25" s="100"/>
      <c r="Q25" s="100"/>
      <c r="R25" s="100"/>
      <c r="S25" s="100"/>
      <c r="T25" s="100"/>
      <c r="U25" s="100"/>
      <c r="V25" s="100"/>
      <c r="W25" s="100"/>
      <c r="X25" s="100"/>
    </row>
    <row r="26" spans="2:25" s="58" customFormat="1" ht="16.2" x14ac:dyDescent="0.3">
      <c r="C26" s="133" t="s">
        <v>62</v>
      </c>
      <c r="D26" s="71"/>
      <c r="E26" s="71"/>
      <c r="F26" s="71"/>
      <c r="G26" s="72"/>
      <c r="H26" s="56"/>
      <c r="I26" s="56"/>
      <c r="J26" s="56"/>
      <c r="K26" s="56"/>
      <c r="L26" s="100"/>
      <c r="M26" s="100"/>
      <c r="N26" s="100"/>
      <c r="O26" s="100"/>
      <c r="P26" s="100"/>
      <c r="Q26" s="100"/>
      <c r="R26" s="100"/>
      <c r="S26" s="100"/>
      <c r="T26" s="100"/>
      <c r="U26" s="100"/>
      <c r="V26" s="100"/>
      <c r="W26" s="100"/>
      <c r="X26" s="100"/>
    </row>
    <row r="27" spans="2:25" s="58" customFormat="1" ht="16.2" x14ac:dyDescent="0.3">
      <c r="B27" s="134"/>
      <c r="C27" s="135" t="s">
        <v>63</v>
      </c>
      <c r="D27" s="74" t="s">
        <v>76</v>
      </c>
      <c r="E27" s="74" t="s">
        <v>76</v>
      </c>
      <c r="F27" s="74" t="s">
        <v>76</v>
      </c>
      <c r="G27" s="74" t="s">
        <v>76</v>
      </c>
      <c r="H27" s="56"/>
      <c r="I27" s="56"/>
      <c r="J27" s="56"/>
      <c r="K27" s="56"/>
      <c r="L27" s="100"/>
      <c r="M27" s="100"/>
      <c r="N27" s="100"/>
      <c r="O27" s="100"/>
      <c r="P27" s="100"/>
      <c r="Q27" s="100"/>
      <c r="R27" s="100"/>
      <c r="S27" s="100"/>
      <c r="T27" s="100"/>
      <c r="U27" s="100"/>
      <c r="V27" s="100"/>
      <c r="W27" s="100"/>
      <c r="X27" s="100"/>
    </row>
    <row r="28" spans="2:25" s="58" customFormat="1" ht="16.2" x14ac:dyDescent="0.3">
      <c r="B28" s="134"/>
      <c r="C28" s="136"/>
      <c r="D28" s="61"/>
      <c r="E28" s="62"/>
      <c r="F28" s="62"/>
      <c r="G28" s="76"/>
      <c r="H28" s="56"/>
      <c r="I28" s="56"/>
      <c r="J28" s="56"/>
      <c r="K28" s="56"/>
      <c r="L28" s="100"/>
      <c r="M28" s="100"/>
      <c r="N28" s="100"/>
      <c r="O28" s="100"/>
      <c r="P28" s="100"/>
      <c r="Q28" s="100"/>
      <c r="R28" s="100"/>
      <c r="S28" s="100"/>
      <c r="T28" s="100"/>
      <c r="U28" s="100"/>
      <c r="V28" s="100"/>
      <c r="W28" s="100"/>
      <c r="X28" s="100"/>
    </row>
    <row r="29" spans="2:25" s="58" customFormat="1" ht="16.2" x14ac:dyDescent="0.3">
      <c r="B29" s="134"/>
      <c r="C29" s="137" t="s">
        <v>77</v>
      </c>
      <c r="D29" s="77"/>
      <c r="E29" s="78"/>
      <c r="F29" s="78"/>
      <c r="G29" s="79"/>
      <c r="H29" s="56"/>
      <c r="I29" s="56"/>
      <c r="J29" s="56"/>
      <c r="K29" s="56"/>
      <c r="L29" s="100"/>
      <c r="M29" s="100"/>
      <c r="N29" s="100"/>
      <c r="O29" s="100"/>
      <c r="P29" s="100"/>
      <c r="Q29" s="100"/>
      <c r="R29" s="100"/>
      <c r="S29" s="100"/>
      <c r="T29" s="100"/>
      <c r="U29" s="100"/>
      <c r="V29" s="100"/>
      <c r="W29" s="100"/>
      <c r="X29" s="100"/>
    </row>
    <row r="30" spans="2:25" s="58" customFormat="1" ht="16.2" x14ac:dyDescent="0.3">
      <c r="B30" s="134"/>
      <c r="C30" s="135" t="s">
        <v>65</v>
      </c>
      <c r="D30" s="74" t="s">
        <v>78</v>
      </c>
      <c r="E30" s="74" t="s">
        <v>78</v>
      </c>
      <c r="F30" s="74" t="s">
        <v>78</v>
      </c>
      <c r="G30" s="74" t="s">
        <v>78</v>
      </c>
      <c r="H30" s="56"/>
      <c r="I30" s="56"/>
      <c r="J30" s="56"/>
      <c r="K30" s="56"/>
      <c r="L30" s="100"/>
      <c r="M30" s="100"/>
      <c r="N30" s="100"/>
      <c r="O30" s="100"/>
      <c r="P30" s="100"/>
      <c r="Q30" s="100"/>
      <c r="R30" s="100"/>
      <c r="S30" s="100"/>
      <c r="T30" s="100"/>
      <c r="U30" s="100"/>
      <c r="V30" s="100"/>
      <c r="W30" s="100"/>
      <c r="X30" s="100"/>
    </row>
    <row r="31" spans="2:25" s="58" customFormat="1" ht="16.8" thickBot="1" x14ac:dyDescent="0.35">
      <c r="C31" s="52"/>
      <c r="D31" s="138"/>
      <c r="E31" s="138"/>
      <c r="F31" s="138"/>
      <c r="G31" s="138"/>
      <c r="H31" s="53"/>
      <c r="I31" s="53"/>
      <c r="J31" s="53"/>
      <c r="K31" s="53"/>
      <c r="L31" s="100"/>
      <c r="M31" s="100"/>
    </row>
    <row r="32" spans="2:25" s="58" customFormat="1" ht="16.2" x14ac:dyDescent="0.3">
      <c r="C32" s="55"/>
      <c r="D32" s="56"/>
      <c r="E32" s="56"/>
      <c r="F32" s="57"/>
      <c r="G32" s="56"/>
      <c r="H32" s="56"/>
      <c r="I32" s="56"/>
      <c r="J32" s="56"/>
      <c r="K32" s="56"/>
      <c r="L32" s="100"/>
      <c r="M32" s="100"/>
    </row>
    <row r="33" spans="2:25" s="58" customFormat="1" ht="35.549999999999997" customHeight="1" x14ac:dyDescent="0.4">
      <c r="B33" s="93" t="s">
        <v>75</v>
      </c>
      <c r="C33" s="232" t="s">
        <v>88</v>
      </c>
      <c r="D33" s="233"/>
      <c r="E33" s="233"/>
      <c r="F33" s="233"/>
      <c r="G33" s="234"/>
      <c r="I33" s="139"/>
      <c r="J33" s="139"/>
      <c r="K33" s="139"/>
      <c r="L33" s="100"/>
      <c r="M33" s="100"/>
    </row>
    <row r="34" spans="2:25" s="58" customFormat="1" ht="16.2" x14ac:dyDescent="0.3">
      <c r="C34" s="139"/>
      <c r="D34" s="139"/>
      <c r="E34" s="139"/>
      <c r="F34" s="139"/>
      <c r="G34" s="139"/>
      <c r="I34" s="139"/>
      <c r="J34" s="139"/>
      <c r="K34" s="139"/>
      <c r="L34" s="100"/>
      <c r="M34" s="100"/>
    </row>
    <row r="35" spans="2:25" s="58" customFormat="1" ht="16.2" x14ac:dyDescent="0.3">
      <c r="C35" s="140"/>
      <c r="D35" s="141" t="s">
        <v>16</v>
      </c>
      <c r="E35" s="142"/>
      <c r="F35" s="142"/>
      <c r="G35" s="143"/>
      <c r="I35" s="139"/>
      <c r="J35" s="139"/>
      <c r="K35" s="139"/>
      <c r="L35" s="100"/>
    </row>
    <row r="36" spans="2:25" s="58" customFormat="1" ht="16.2" x14ac:dyDescent="0.3">
      <c r="C36" s="144" t="s">
        <v>16</v>
      </c>
      <c r="D36" s="81" t="s">
        <v>16</v>
      </c>
      <c r="E36" s="145"/>
      <c r="F36" s="145"/>
      <c r="G36" s="146"/>
      <c r="I36" s="139"/>
      <c r="J36" s="139"/>
      <c r="K36" s="139"/>
      <c r="L36" s="100"/>
    </row>
    <row r="37" spans="2:25" s="58" customFormat="1" ht="16.2" x14ac:dyDescent="0.3">
      <c r="C37" s="144" t="s">
        <v>16</v>
      </c>
      <c r="D37" s="147" t="s">
        <v>79</v>
      </c>
      <c r="E37" s="145"/>
      <c r="F37" s="145"/>
      <c r="G37" s="146"/>
      <c r="I37" s="139"/>
      <c r="J37" s="139"/>
      <c r="K37" s="139"/>
      <c r="L37" s="100"/>
    </row>
    <row r="38" spans="2:25" s="58" customFormat="1" ht="16.2" x14ac:dyDescent="0.3">
      <c r="C38" s="144" t="s">
        <v>80</v>
      </c>
      <c r="D38" s="148" t="s">
        <v>81</v>
      </c>
      <c r="E38" s="145"/>
      <c r="F38" s="145"/>
      <c r="G38" s="146"/>
      <c r="I38" s="139"/>
      <c r="J38" s="139"/>
      <c r="K38" s="139"/>
      <c r="L38" s="100"/>
    </row>
    <row r="39" spans="2:25" s="58" customFormat="1" ht="34.799999999999997" customHeight="1" x14ac:dyDescent="0.3">
      <c r="C39" s="149" t="s">
        <v>82</v>
      </c>
      <c r="D39" s="150"/>
      <c r="E39" s="235" t="s">
        <v>83</v>
      </c>
      <c r="F39" s="236"/>
      <c r="G39" s="146"/>
      <c r="I39" s="139"/>
      <c r="J39" s="139"/>
      <c r="K39" s="139"/>
      <c r="L39" s="100"/>
    </row>
    <row r="40" spans="2:25" s="58" customFormat="1" ht="16.2" x14ac:dyDescent="0.3">
      <c r="C40" s="151"/>
      <c r="D40" s="152"/>
      <c r="E40" s="152"/>
      <c r="F40" s="152"/>
      <c r="G40" s="153"/>
      <c r="I40" s="139"/>
      <c r="J40" s="139"/>
      <c r="K40" s="139"/>
      <c r="L40" s="100"/>
    </row>
    <row r="41" spans="2:25" s="58" customFormat="1" ht="16.2" x14ac:dyDescent="0.3">
      <c r="C41" s="139"/>
      <c r="D41" s="139"/>
      <c r="E41" s="139"/>
      <c r="F41" s="139"/>
      <c r="G41" s="139"/>
      <c r="H41" s="139"/>
      <c r="I41" s="139"/>
      <c r="J41" s="139"/>
      <c r="K41" s="139"/>
      <c r="L41" s="100"/>
      <c r="M41" s="100"/>
    </row>
    <row r="42" spans="2:25" s="58" customFormat="1" ht="16.2" x14ac:dyDescent="0.3">
      <c r="C42" s="154" t="s">
        <v>84</v>
      </c>
      <c r="D42" s="155">
        <v>2022</v>
      </c>
      <c r="E42" s="155">
        <v>2023</v>
      </c>
      <c r="F42" s="171">
        <v>2024</v>
      </c>
      <c r="G42" s="172">
        <v>2025</v>
      </c>
      <c r="H42" s="139"/>
      <c r="I42" s="139"/>
      <c r="J42" s="139"/>
      <c r="K42" s="100"/>
    </row>
    <row r="43" spans="2:25" s="58" customFormat="1" ht="16.2" x14ac:dyDescent="0.3">
      <c r="C43" s="156" t="s">
        <v>85</v>
      </c>
      <c r="D43" s="157">
        <v>25000</v>
      </c>
      <c r="E43" s="157">
        <f>D43</f>
        <v>25000</v>
      </c>
      <c r="F43" s="157">
        <f t="shared" ref="F43:G43" si="0">E43</f>
        <v>25000</v>
      </c>
      <c r="G43" s="157">
        <f t="shared" si="0"/>
        <v>25000</v>
      </c>
      <c r="H43" s="139"/>
      <c r="I43" s="139"/>
      <c r="J43" s="139"/>
      <c r="K43" s="139"/>
      <c r="L43" s="100"/>
      <c r="M43" s="100"/>
    </row>
    <row r="44" spans="2:25" s="58" customFormat="1" ht="16.2" x14ac:dyDescent="0.3">
      <c r="C44" s="156"/>
      <c r="D44" s="158"/>
      <c r="E44" s="158"/>
      <c r="F44" s="158"/>
      <c r="G44" s="158"/>
      <c r="H44" s="139"/>
      <c r="I44" s="139"/>
      <c r="J44" s="139"/>
      <c r="K44" s="100"/>
    </row>
    <row r="45" spans="2:25" s="58" customFormat="1" ht="27" thickBot="1" x14ac:dyDescent="0.35">
      <c r="C45" s="170" t="s">
        <v>93</v>
      </c>
      <c r="D45" s="159">
        <f>$D$39</f>
        <v>0</v>
      </c>
      <c r="E45" s="159">
        <f>$D$39</f>
        <v>0</v>
      </c>
      <c r="F45" s="159">
        <f>$D$39</f>
        <v>0</v>
      </c>
      <c r="G45" s="159">
        <f>$D$39</f>
        <v>0</v>
      </c>
      <c r="H45" s="139"/>
      <c r="I45" s="139"/>
      <c r="J45" s="139"/>
      <c r="K45" s="100"/>
    </row>
    <row r="46" spans="2:25" s="58" customFormat="1" ht="16.8" thickTop="1" x14ac:dyDescent="0.3">
      <c r="C46" s="160"/>
      <c r="D46" s="160"/>
      <c r="E46" s="139"/>
      <c r="F46" s="139"/>
      <c r="G46" s="139"/>
      <c r="H46" s="139"/>
      <c r="I46" s="139"/>
      <c r="J46" s="139"/>
      <c r="K46" s="100"/>
    </row>
    <row r="47" spans="2:25" s="58" customFormat="1" ht="16.8" thickBot="1" x14ac:dyDescent="0.35">
      <c r="C47" s="52"/>
      <c r="D47" s="53"/>
      <c r="E47" s="53"/>
      <c r="F47" s="54"/>
      <c r="G47" s="53"/>
      <c r="H47" s="53"/>
      <c r="I47" s="53"/>
      <c r="J47" s="53"/>
      <c r="K47" s="53"/>
      <c r="L47" s="100"/>
      <c r="M47" s="100"/>
      <c r="N47" s="100"/>
      <c r="O47" s="100"/>
      <c r="P47" s="100"/>
      <c r="Q47" s="100"/>
      <c r="R47" s="100"/>
      <c r="S47" s="100"/>
      <c r="T47" s="100"/>
      <c r="U47" s="100"/>
      <c r="V47" s="100"/>
      <c r="W47" s="100"/>
      <c r="X47" s="100"/>
      <c r="Y47" s="100"/>
    </row>
    <row r="48" spans="2:25" s="58" customFormat="1" ht="16.2" x14ac:dyDescent="0.3">
      <c r="C48" s="55"/>
      <c r="D48" s="56"/>
      <c r="E48" s="56"/>
      <c r="F48" s="57"/>
      <c r="G48" s="56"/>
      <c r="H48" s="56"/>
      <c r="I48" s="56"/>
      <c r="J48" s="56"/>
      <c r="K48" s="56"/>
      <c r="L48" s="100"/>
      <c r="M48" s="100"/>
      <c r="N48" s="100"/>
      <c r="O48" s="100"/>
      <c r="P48" s="100"/>
      <c r="Q48" s="100"/>
      <c r="R48" s="100"/>
      <c r="S48" s="100"/>
      <c r="T48" s="100"/>
      <c r="U48" s="100"/>
      <c r="V48" s="100"/>
      <c r="W48" s="100"/>
      <c r="X48" s="100"/>
      <c r="Y48" s="100"/>
    </row>
    <row r="49" spans="2:25" s="58" customFormat="1" ht="16.2" x14ac:dyDescent="0.3">
      <c r="B49" s="71"/>
      <c r="C49" s="55"/>
      <c r="D49" s="56"/>
      <c r="E49" s="56"/>
      <c r="F49" s="57"/>
      <c r="G49" s="56"/>
      <c r="H49" s="56"/>
      <c r="I49" s="56"/>
      <c r="J49" s="56"/>
      <c r="K49" s="56"/>
      <c r="L49" s="161"/>
      <c r="M49" s="161"/>
      <c r="N49" s="161"/>
      <c r="O49" s="161"/>
      <c r="P49" s="161"/>
      <c r="Q49" s="100"/>
      <c r="R49" s="100"/>
      <c r="S49" s="100"/>
      <c r="T49" s="100"/>
      <c r="U49" s="100"/>
      <c r="V49" s="100"/>
      <c r="W49" s="100"/>
      <c r="X49" s="100"/>
      <c r="Y49" s="100"/>
    </row>
    <row r="50" spans="2:25" s="58" customFormat="1" ht="16.2" x14ac:dyDescent="0.3">
      <c r="C50" s="162" t="s">
        <v>86</v>
      </c>
      <c r="D50" s="163"/>
      <c r="E50" s="164"/>
      <c r="F50" s="164"/>
      <c r="G50" s="164"/>
      <c r="H50" s="164"/>
      <c r="I50" s="164"/>
      <c r="J50" s="164"/>
      <c r="K50" s="164"/>
      <c r="L50" s="161"/>
      <c r="M50" s="161"/>
      <c r="N50" s="161"/>
      <c r="O50" s="161"/>
      <c r="P50" s="161"/>
      <c r="Q50" s="100"/>
      <c r="R50" s="100"/>
      <c r="S50" s="100"/>
      <c r="T50" s="100"/>
      <c r="U50" s="100"/>
      <c r="V50" s="100"/>
      <c r="W50" s="100"/>
      <c r="X50" s="100"/>
      <c r="Y50" s="100"/>
    </row>
    <row r="51" spans="2:25" s="58" customFormat="1" ht="16.2" x14ac:dyDescent="0.3">
      <c r="C51" s="165" t="s">
        <v>92</v>
      </c>
      <c r="D51" s="89"/>
      <c r="E51" s="166"/>
      <c r="F51" s="167"/>
      <c r="G51" s="152"/>
      <c r="H51" s="152"/>
      <c r="I51" s="152"/>
      <c r="J51" s="152"/>
      <c r="K51" s="152"/>
      <c r="L51" s="168"/>
      <c r="M51" s="168"/>
      <c r="N51" s="168"/>
      <c r="O51" s="168"/>
      <c r="P51" s="168"/>
      <c r="Q51" s="100"/>
      <c r="R51" s="100"/>
      <c r="S51" s="100"/>
      <c r="T51" s="100"/>
      <c r="U51" s="100"/>
      <c r="V51" s="100"/>
      <c r="W51" s="100"/>
      <c r="X51" s="100"/>
      <c r="Y51" s="100"/>
    </row>
    <row r="52" spans="2:25" s="58" customFormat="1" ht="16.2" x14ac:dyDescent="0.3">
      <c r="C52" s="222"/>
      <c r="D52" s="223"/>
      <c r="E52" s="223"/>
      <c r="F52" s="223"/>
      <c r="G52" s="223"/>
      <c r="H52" s="223"/>
      <c r="I52" s="223"/>
      <c r="J52" s="223"/>
      <c r="K52" s="223"/>
      <c r="L52" s="168"/>
      <c r="M52" s="168"/>
      <c r="N52" s="168"/>
      <c r="O52" s="168"/>
      <c r="P52" s="168"/>
      <c r="Q52" s="100"/>
      <c r="R52" s="100"/>
      <c r="S52" s="100"/>
      <c r="T52" s="100"/>
      <c r="U52" s="100"/>
      <c r="V52" s="100"/>
      <c r="W52" s="100"/>
      <c r="X52" s="100"/>
      <c r="Y52" s="100"/>
    </row>
    <row r="53" spans="2:25" s="58" customFormat="1" ht="16.2" x14ac:dyDescent="0.3">
      <c r="C53" s="224"/>
      <c r="D53" s="225"/>
      <c r="E53" s="225"/>
      <c r="F53" s="225"/>
      <c r="G53" s="225"/>
      <c r="H53" s="225"/>
      <c r="I53" s="225"/>
      <c r="J53" s="225"/>
      <c r="K53" s="225"/>
      <c r="L53" s="168"/>
      <c r="M53" s="168"/>
      <c r="N53" s="168"/>
      <c r="O53" s="168"/>
      <c r="P53" s="168"/>
      <c r="Q53" s="100"/>
      <c r="R53" s="100"/>
      <c r="S53" s="100"/>
      <c r="T53" s="100"/>
      <c r="U53" s="100"/>
      <c r="V53" s="100"/>
      <c r="W53" s="100"/>
      <c r="X53" s="100"/>
      <c r="Y53" s="100"/>
    </row>
    <row r="54" spans="2:25" s="58" customFormat="1" ht="16.2" x14ac:dyDescent="0.3">
      <c r="C54" s="224"/>
      <c r="D54" s="225"/>
      <c r="E54" s="225"/>
      <c r="F54" s="225"/>
      <c r="G54" s="225"/>
      <c r="H54" s="225"/>
      <c r="I54" s="225"/>
      <c r="J54" s="225"/>
      <c r="K54" s="225"/>
      <c r="L54" s="168"/>
      <c r="M54" s="168"/>
      <c r="N54" s="168"/>
      <c r="O54" s="168"/>
      <c r="P54" s="168"/>
      <c r="Q54" s="100"/>
      <c r="R54" s="100"/>
      <c r="S54" s="100"/>
      <c r="T54" s="100"/>
      <c r="U54" s="100"/>
      <c r="V54" s="100"/>
      <c r="W54" s="100"/>
      <c r="X54" s="100"/>
      <c r="Y54" s="100"/>
    </row>
    <row r="55" spans="2:25" s="58" customFormat="1" ht="16.2" x14ac:dyDescent="0.3">
      <c r="C55" s="224"/>
      <c r="D55" s="225"/>
      <c r="E55" s="225"/>
      <c r="F55" s="225"/>
      <c r="G55" s="225"/>
      <c r="H55" s="225"/>
      <c r="I55" s="225"/>
      <c r="J55" s="225"/>
      <c r="K55" s="225"/>
      <c r="L55" s="168"/>
      <c r="M55" s="168"/>
      <c r="N55" s="168"/>
      <c r="O55" s="168"/>
      <c r="P55" s="168"/>
      <c r="Q55" s="100"/>
      <c r="R55" s="100"/>
      <c r="S55" s="100"/>
      <c r="T55" s="100"/>
      <c r="U55" s="100"/>
      <c r="V55" s="100"/>
      <c r="W55" s="100"/>
      <c r="X55" s="100"/>
      <c r="Y55" s="100"/>
    </row>
    <row r="56" spans="2:25" s="58" customFormat="1" ht="16.2" x14ac:dyDescent="0.3">
      <c r="C56" s="224"/>
      <c r="D56" s="225"/>
      <c r="E56" s="225"/>
      <c r="F56" s="225"/>
      <c r="G56" s="225"/>
      <c r="H56" s="225"/>
      <c r="I56" s="225"/>
      <c r="J56" s="225"/>
      <c r="K56" s="225"/>
      <c r="L56" s="168"/>
      <c r="M56" s="168"/>
      <c r="N56" s="168"/>
      <c r="O56" s="168"/>
      <c r="P56" s="168"/>
      <c r="Q56" s="100"/>
      <c r="R56" s="100"/>
      <c r="S56" s="100"/>
      <c r="T56" s="100"/>
      <c r="U56" s="100"/>
      <c r="V56" s="100"/>
      <c r="W56" s="100"/>
      <c r="X56" s="100"/>
      <c r="Y56" s="100"/>
    </row>
    <row r="57" spans="2:25" s="58" customFormat="1" ht="16.2" x14ac:dyDescent="0.3">
      <c r="C57" s="224"/>
      <c r="D57" s="225"/>
      <c r="E57" s="225"/>
      <c r="F57" s="225"/>
      <c r="G57" s="225"/>
      <c r="H57" s="225"/>
      <c r="I57" s="225"/>
      <c r="J57" s="225"/>
      <c r="K57" s="225"/>
      <c r="L57" s="168"/>
      <c r="M57" s="168"/>
      <c r="N57" s="168"/>
      <c r="O57" s="168"/>
      <c r="P57" s="168"/>
      <c r="Q57" s="100"/>
      <c r="R57" s="100"/>
      <c r="S57" s="100"/>
      <c r="T57" s="100"/>
      <c r="U57" s="100"/>
      <c r="V57" s="100"/>
      <c r="W57" s="100"/>
      <c r="X57" s="100"/>
      <c r="Y57" s="100"/>
    </row>
    <row r="58" spans="2:25" s="58" customFormat="1" ht="16.2" x14ac:dyDescent="0.3">
      <c r="C58" s="224"/>
      <c r="D58" s="225"/>
      <c r="E58" s="225"/>
      <c r="F58" s="225"/>
      <c r="G58" s="225"/>
      <c r="H58" s="225"/>
      <c r="I58" s="225"/>
      <c r="J58" s="225"/>
      <c r="K58" s="225"/>
      <c r="L58" s="168"/>
      <c r="M58" s="168"/>
      <c r="N58" s="168"/>
      <c r="O58" s="168"/>
      <c r="P58" s="168"/>
      <c r="Q58" s="100"/>
      <c r="R58" s="100"/>
      <c r="S58" s="100"/>
      <c r="T58" s="100"/>
      <c r="U58" s="100"/>
      <c r="V58" s="100"/>
      <c r="W58" s="100"/>
      <c r="X58" s="100"/>
      <c r="Y58" s="100"/>
    </row>
    <row r="59" spans="2:25" s="58" customFormat="1" ht="16.2" x14ac:dyDescent="0.3">
      <c r="C59" s="224"/>
      <c r="D59" s="225"/>
      <c r="E59" s="225"/>
      <c r="F59" s="225"/>
      <c r="G59" s="225"/>
      <c r="H59" s="225"/>
      <c r="I59" s="225"/>
      <c r="J59" s="225"/>
      <c r="K59" s="225"/>
      <c r="L59" s="168"/>
      <c r="M59" s="168"/>
      <c r="N59" s="168"/>
      <c r="O59" s="168"/>
      <c r="P59" s="168"/>
      <c r="Q59" s="100"/>
      <c r="R59" s="100"/>
      <c r="S59" s="100"/>
      <c r="T59" s="100"/>
      <c r="U59" s="100"/>
      <c r="V59" s="100"/>
      <c r="W59" s="100"/>
      <c r="X59" s="100"/>
      <c r="Y59" s="100"/>
    </row>
    <row r="60" spans="2:25" s="58" customFormat="1" ht="16.2" x14ac:dyDescent="0.3">
      <c r="C60" s="224"/>
      <c r="D60" s="225"/>
      <c r="E60" s="225"/>
      <c r="F60" s="225"/>
      <c r="G60" s="225"/>
      <c r="H60" s="225"/>
      <c r="I60" s="225"/>
      <c r="J60" s="225"/>
      <c r="K60" s="225"/>
      <c r="L60" s="168"/>
      <c r="M60" s="168"/>
      <c r="N60" s="168"/>
      <c r="O60" s="168"/>
      <c r="P60" s="168"/>
      <c r="Q60" s="100"/>
      <c r="R60" s="100"/>
      <c r="S60" s="100"/>
      <c r="T60" s="100"/>
      <c r="U60" s="100"/>
      <c r="V60" s="100"/>
      <c r="W60" s="100"/>
      <c r="X60" s="100"/>
      <c r="Y60" s="100"/>
    </row>
    <row r="61" spans="2:25" s="58" customFormat="1" ht="16.2" x14ac:dyDescent="0.3">
      <c r="C61" s="224"/>
      <c r="D61" s="225"/>
      <c r="E61" s="225"/>
      <c r="F61" s="225"/>
      <c r="G61" s="225"/>
      <c r="H61" s="225"/>
      <c r="I61" s="225"/>
      <c r="J61" s="225"/>
      <c r="K61" s="225"/>
      <c r="L61" s="168"/>
      <c r="M61" s="168"/>
      <c r="N61" s="168"/>
      <c r="O61" s="168"/>
      <c r="P61" s="168"/>
      <c r="Q61" s="100"/>
      <c r="R61" s="100"/>
      <c r="S61" s="100"/>
      <c r="T61" s="100"/>
      <c r="U61" s="100"/>
      <c r="V61" s="100"/>
      <c r="W61" s="100"/>
      <c r="X61" s="100"/>
      <c r="Y61" s="100"/>
    </row>
    <row r="62" spans="2:25" s="58" customFormat="1" ht="16.2" x14ac:dyDescent="0.3">
      <c r="C62" s="224"/>
      <c r="D62" s="225"/>
      <c r="E62" s="225"/>
      <c r="F62" s="225"/>
      <c r="G62" s="225"/>
      <c r="H62" s="225"/>
      <c r="I62" s="225"/>
      <c r="J62" s="225"/>
      <c r="K62" s="225"/>
      <c r="L62" s="168"/>
      <c r="M62" s="168"/>
      <c r="N62" s="168"/>
      <c r="O62" s="168"/>
      <c r="P62" s="168"/>
      <c r="Q62" s="100"/>
      <c r="R62" s="100"/>
      <c r="S62" s="100"/>
      <c r="T62" s="100"/>
      <c r="U62" s="100"/>
      <c r="V62" s="100"/>
      <c r="W62" s="100"/>
      <c r="X62" s="100"/>
      <c r="Y62" s="100"/>
    </row>
    <row r="63" spans="2:25" s="58" customFormat="1" ht="16.2" x14ac:dyDescent="0.3">
      <c r="C63" s="224"/>
      <c r="D63" s="225"/>
      <c r="E63" s="225"/>
      <c r="F63" s="225"/>
      <c r="G63" s="225"/>
      <c r="H63" s="225"/>
      <c r="I63" s="225"/>
      <c r="J63" s="225"/>
      <c r="K63" s="225"/>
      <c r="L63" s="168"/>
      <c r="M63" s="168"/>
      <c r="N63" s="168"/>
      <c r="O63" s="168"/>
      <c r="P63" s="168"/>
      <c r="Q63" s="100"/>
      <c r="R63" s="100"/>
      <c r="S63" s="100"/>
      <c r="T63" s="100"/>
      <c r="U63" s="100"/>
      <c r="V63" s="100"/>
      <c r="W63" s="100"/>
      <c r="X63" s="100"/>
      <c r="Y63" s="100"/>
    </row>
    <row r="64" spans="2:25" s="58" customFormat="1" ht="16.2" x14ac:dyDescent="0.3">
      <c r="C64" s="224"/>
      <c r="D64" s="225"/>
      <c r="E64" s="225"/>
      <c r="F64" s="225"/>
      <c r="G64" s="225"/>
      <c r="H64" s="225"/>
      <c r="I64" s="225"/>
      <c r="J64" s="225"/>
      <c r="K64" s="225"/>
      <c r="L64" s="168"/>
      <c r="M64" s="168"/>
      <c r="N64" s="168"/>
      <c r="O64" s="168"/>
      <c r="P64" s="168"/>
      <c r="Q64" s="100"/>
      <c r="R64" s="100"/>
      <c r="S64" s="100"/>
      <c r="T64" s="100"/>
      <c r="U64" s="100"/>
      <c r="V64" s="100"/>
      <c r="W64" s="100"/>
      <c r="X64" s="100"/>
      <c r="Y64" s="100"/>
    </row>
    <row r="65" spans="1:25" s="58" customFormat="1" ht="16.2" x14ac:dyDescent="0.3">
      <c r="C65" s="224"/>
      <c r="D65" s="225"/>
      <c r="E65" s="225"/>
      <c r="F65" s="225"/>
      <c r="G65" s="225"/>
      <c r="H65" s="225"/>
      <c r="I65" s="225"/>
      <c r="J65" s="225"/>
      <c r="K65" s="225"/>
      <c r="L65" s="168"/>
      <c r="M65" s="168"/>
      <c r="N65" s="168"/>
      <c r="O65" s="168"/>
      <c r="P65" s="168"/>
      <c r="Q65" s="100"/>
      <c r="R65" s="100"/>
      <c r="S65" s="100"/>
      <c r="T65" s="100"/>
      <c r="U65" s="100"/>
      <c r="V65" s="100"/>
      <c r="W65" s="100"/>
      <c r="X65" s="100"/>
      <c r="Y65" s="100"/>
    </row>
    <row r="66" spans="1:25" s="58" customFormat="1" ht="16.2" x14ac:dyDescent="0.3">
      <c r="C66" s="224"/>
      <c r="D66" s="225"/>
      <c r="E66" s="225"/>
      <c r="F66" s="225"/>
      <c r="G66" s="225"/>
      <c r="H66" s="225"/>
      <c r="I66" s="225"/>
      <c r="J66" s="225"/>
      <c r="K66" s="225"/>
      <c r="L66" s="168"/>
      <c r="M66" s="168"/>
      <c r="N66" s="168"/>
      <c r="O66" s="168"/>
      <c r="P66" s="168"/>
      <c r="Q66" s="100"/>
      <c r="R66" s="100"/>
      <c r="S66" s="100"/>
      <c r="T66" s="100"/>
      <c r="U66" s="100"/>
      <c r="V66" s="100"/>
      <c r="W66" s="100"/>
      <c r="X66" s="100"/>
      <c r="Y66" s="100"/>
    </row>
    <row r="67" spans="1:25" s="58" customFormat="1" ht="16.2" x14ac:dyDescent="0.3">
      <c r="C67" s="224"/>
      <c r="D67" s="225"/>
      <c r="E67" s="225"/>
      <c r="F67" s="225"/>
      <c r="G67" s="225"/>
      <c r="H67" s="225"/>
      <c r="I67" s="225"/>
      <c r="J67" s="225"/>
      <c r="K67" s="225"/>
      <c r="L67" s="168"/>
      <c r="M67" s="168"/>
      <c r="N67" s="168"/>
      <c r="O67" s="168"/>
      <c r="P67" s="168"/>
      <c r="Q67" s="100"/>
      <c r="R67" s="100"/>
      <c r="S67" s="100"/>
      <c r="T67" s="100"/>
      <c r="U67" s="100"/>
      <c r="V67" s="100"/>
      <c r="W67" s="100"/>
      <c r="X67" s="100"/>
      <c r="Y67" s="100"/>
    </row>
    <row r="68" spans="1:25" s="58" customFormat="1" ht="16.2" x14ac:dyDescent="0.3">
      <c r="C68" s="224"/>
      <c r="D68" s="225"/>
      <c r="E68" s="225"/>
      <c r="F68" s="225"/>
      <c r="G68" s="225"/>
      <c r="H68" s="225"/>
      <c r="I68" s="225"/>
      <c r="J68" s="225"/>
      <c r="K68" s="225"/>
      <c r="L68" s="168"/>
      <c r="M68" s="168"/>
      <c r="N68" s="168"/>
      <c r="O68" s="168"/>
      <c r="P68" s="168"/>
      <c r="Q68" s="100"/>
      <c r="R68" s="100"/>
      <c r="S68" s="100"/>
      <c r="T68" s="100"/>
      <c r="U68" s="100"/>
      <c r="V68" s="100"/>
      <c r="W68" s="100"/>
      <c r="X68" s="100"/>
      <c r="Y68" s="100"/>
    </row>
    <row r="69" spans="1:25" s="58" customFormat="1" ht="16.2" x14ac:dyDescent="0.3">
      <c r="C69" s="224"/>
      <c r="D69" s="225"/>
      <c r="E69" s="225"/>
      <c r="F69" s="225"/>
      <c r="G69" s="225"/>
      <c r="H69" s="225"/>
      <c r="I69" s="225"/>
      <c r="J69" s="225"/>
      <c r="K69" s="225"/>
      <c r="L69" s="168"/>
      <c r="M69" s="168"/>
      <c r="N69" s="168"/>
      <c r="O69" s="168"/>
      <c r="P69" s="168"/>
      <c r="Q69" s="100"/>
      <c r="R69" s="100"/>
      <c r="S69" s="100"/>
      <c r="T69" s="100"/>
      <c r="U69" s="100"/>
      <c r="V69" s="100"/>
      <c r="W69" s="100"/>
      <c r="X69" s="100"/>
      <c r="Y69" s="100"/>
    </row>
    <row r="70" spans="1:25" s="58" customFormat="1" ht="16.2" x14ac:dyDescent="0.3">
      <c r="C70" s="224"/>
      <c r="D70" s="225"/>
      <c r="E70" s="225"/>
      <c r="F70" s="225"/>
      <c r="G70" s="225"/>
      <c r="H70" s="225"/>
      <c r="I70" s="225"/>
      <c r="J70" s="225"/>
      <c r="K70" s="225"/>
      <c r="L70" s="168"/>
      <c r="M70" s="168"/>
      <c r="N70" s="168"/>
      <c r="O70" s="168"/>
      <c r="P70" s="168"/>
      <c r="Q70" s="100"/>
      <c r="R70" s="100"/>
      <c r="S70" s="100"/>
      <c r="T70" s="100"/>
      <c r="U70" s="100"/>
      <c r="V70" s="100"/>
      <c r="W70" s="100"/>
      <c r="X70" s="100"/>
      <c r="Y70" s="100"/>
    </row>
    <row r="71" spans="1:25" s="58" customFormat="1" ht="16.2" x14ac:dyDescent="0.3">
      <c r="C71" s="224"/>
      <c r="D71" s="225"/>
      <c r="E71" s="225"/>
      <c r="F71" s="225"/>
      <c r="G71" s="225"/>
      <c r="H71" s="225"/>
      <c r="I71" s="225"/>
      <c r="J71" s="225"/>
      <c r="K71" s="225"/>
      <c r="L71" s="168"/>
      <c r="M71" s="168"/>
      <c r="N71" s="168"/>
      <c r="O71" s="168"/>
      <c r="P71" s="168"/>
      <c r="Q71" s="100"/>
      <c r="R71" s="100"/>
      <c r="S71" s="100"/>
      <c r="T71" s="100"/>
      <c r="U71" s="100"/>
      <c r="V71" s="100"/>
      <c r="W71" s="100"/>
      <c r="X71" s="100"/>
      <c r="Y71" s="100"/>
    </row>
    <row r="72" spans="1:25" s="58" customFormat="1" ht="16.2" x14ac:dyDescent="0.3">
      <c r="C72" s="224"/>
      <c r="D72" s="225"/>
      <c r="E72" s="225"/>
      <c r="F72" s="225"/>
      <c r="G72" s="225"/>
      <c r="H72" s="225"/>
      <c r="I72" s="225"/>
      <c r="J72" s="225"/>
      <c r="K72" s="225"/>
      <c r="L72" s="168"/>
      <c r="M72" s="168"/>
      <c r="N72" s="168"/>
      <c r="O72" s="168"/>
      <c r="P72" s="168"/>
      <c r="Q72" s="100"/>
      <c r="R72" s="100"/>
      <c r="S72" s="100"/>
      <c r="T72" s="100"/>
      <c r="U72" s="100"/>
      <c r="V72" s="100"/>
      <c r="W72" s="100"/>
      <c r="X72" s="100"/>
      <c r="Y72" s="100"/>
    </row>
    <row r="73" spans="1:25" s="58" customFormat="1" ht="16.2" x14ac:dyDescent="0.3">
      <c r="C73" s="226"/>
      <c r="D73" s="227"/>
      <c r="E73" s="227"/>
      <c r="F73" s="227"/>
      <c r="G73" s="227"/>
      <c r="H73" s="227"/>
      <c r="I73" s="227"/>
      <c r="J73" s="227"/>
      <c r="K73" s="227"/>
      <c r="L73" s="169"/>
      <c r="M73" s="169"/>
      <c r="N73" s="169"/>
      <c r="O73" s="169"/>
      <c r="P73" s="169"/>
      <c r="Q73" s="169"/>
      <c r="R73" s="169"/>
      <c r="S73" s="100"/>
      <c r="T73" s="100"/>
      <c r="U73" s="100"/>
      <c r="V73" s="100"/>
      <c r="W73" s="100"/>
      <c r="X73" s="100"/>
      <c r="Y73" s="100"/>
    </row>
    <row r="74" spans="1:25" s="58" customFormat="1" ht="16.8" thickBot="1" x14ac:dyDescent="0.35">
      <c r="C74" s="52"/>
      <c r="D74" s="53"/>
      <c r="E74" s="53"/>
      <c r="F74" s="54"/>
      <c r="G74" s="53"/>
      <c r="H74" s="53"/>
      <c r="I74" s="53"/>
      <c r="J74" s="53"/>
      <c r="K74" s="53"/>
      <c r="L74" s="169"/>
      <c r="M74" s="169"/>
      <c r="N74" s="169"/>
      <c r="O74" s="169"/>
      <c r="P74" s="169"/>
      <c r="Q74" s="169"/>
      <c r="R74" s="169"/>
      <c r="S74" s="100"/>
      <c r="T74" s="100"/>
      <c r="U74" s="100"/>
      <c r="V74" s="100"/>
      <c r="W74" s="100"/>
      <c r="X74" s="100"/>
      <c r="Y74" s="100"/>
    </row>
    <row r="75" spans="1:25" ht="13.8" x14ac:dyDescent="0.25">
      <c r="A75" s="58"/>
      <c r="B75" s="58"/>
      <c r="C75" s="55"/>
      <c r="D75" s="56"/>
      <c r="E75" s="56"/>
      <c r="F75" s="57"/>
      <c r="G75" s="56"/>
      <c r="H75" s="56"/>
      <c r="I75" s="56"/>
      <c r="J75" s="56"/>
      <c r="K75" s="56"/>
      <c r="P75" s="169"/>
      <c r="Q75" s="169"/>
      <c r="R75" s="169"/>
    </row>
    <row r="76" spans="1:25" ht="14.25" customHeight="1" x14ac:dyDescent="0.25"/>
    <row r="77" spans="1:25" ht="14.25" customHeight="1" x14ac:dyDescent="0.25"/>
    <row r="78" spans="1:25" ht="14.25" customHeight="1" x14ac:dyDescent="0.25"/>
    <row r="79" spans="1:25" ht="14.25" customHeight="1" x14ac:dyDescent="0.25"/>
    <row r="80" spans="1:25"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spans="1:26" ht="14.25" customHeight="1" x14ac:dyDescent="0.25"/>
    <row r="418" spans="1:26" ht="14.25" customHeight="1" x14ac:dyDescent="0.25"/>
    <row r="419" spans="1:26" ht="14.25" customHeight="1" x14ac:dyDescent="0.25"/>
    <row r="420" spans="1:26" ht="14.25" customHeight="1" x14ac:dyDescent="0.25"/>
    <row r="421" spans="1:26" ht="14.25" customHeight="1" x14ac:dyDescent="0.25"/>
    <row r="422" spans="1:26" ht="14.25" customHeight="1" x14ac:dyDescent="0.25"/>
    <row r="431" spans="1:26" s="98" customFormat="1" ht="13.8" hidden="1" x14ac:dyDescent="0.25">
      <c r="A431" s="96"/>
      <c r="B431" s="96"/>
      <c r="C431" s="97"/>
      <c r="D431" s="96"/>
      <c r="F431" s="99"/>
      <c r="L431" s="169"/>
      <c r="M431" s="169"/>
      <c r="N431" s="169"/>
      <c r="O431" s="169"/>
      <c r="P431" s="96"/>
      <c r="Q431" s="96"/>
      <c r="R431" s="96"/>
      <c r="S431" s="96"/>
      <c r="T431" s="96"/>
      <c r="U431" s="96"/>
      <c r="V431" s="96"/>
      <c r="W431" s="96"/>
      <c r="X431" s="96"/>
      <c r="Y431" s="96"/>
      <c r="Z431" s="96"/>
    </row>
    <row r="432" spans="1:26" s="98" customFormat="1" ht="13.8" hidden="1" x14ac:dyDescent="0.25">
      <c r="A432" s="96"/>
      <c r="B432" s="96"/>
      <c r="C432" s="97"/>
      <c r="D432" s="96"/>
      <c r="F432" s="99"/>
      <c r="L432" s="169"/>
      <c r="M432" s="169"/>
      <c r="N432" s="169"/>
      <c r="O432" s="169"/>
      <c r="P432" s="96"/>
      <c r="Q432" s="96"/>
      <c r="R432" s="96"/>
      <c r="S432" s="96"/>
      <c r="T432" s="96"/>
      <c r="U432" s="96"/>
      <c r="V432" s="96"/>
      <c r="W432" s="96"/>
      <c r="X432" s="96"/>
      <c r="Y432" s="96"/>
      <c r="Z432" s="96"/>
    </row>
    <row r="433" spans="1:26" s="98" customFormat="1" ht="13.8" hidden="1" x14ac:dyDescent="0.25">
      <c r="A433" s="96"/>
      <c r="B433" s="96"/>
      <c r="C433" s="97"/>
      <c r="D433" s="96"/>
      <c r="F433" s="99"/>
      <c r="L433" s="169"/>
      <c r="M433" s="169"/>
      <c r="N433" s="169"/>
      <c r="O433" s="169"/>
      <c r="P433" s="96"/>
      <c r="Q433" s="96"/>
      <c r="R433" s="96"/>
      <c r="S433" s="96"/>
      <c r="T433" s="96"/>
      <c r="U433" s="96"/>
      <c r="V433" s="96"/>
      <c r="W433" s="96"/>
      <c r="X433" s="96"/>
      <c r="Y433" s="96"/>
      <c r="Z433" s="96"/>
    </row>
    <row r="434" spans="1:26" s="98" customFormat="1" ht="13.8" hidden="1" x14ac:dyDescent="0.25">
      <c r="A434" s="96"/>
      <c r="B434" s="96"/>
      <c r="C434" s="97"/>
      <c r="D434" s="96"/>
      <c r="F434" s="99"/>
      <c r="L434" s="169"/>
      <c r="M434" s="169"/>
      <c r="N434" s="169"/>
      <c r="O434" s="169"/>
      <c r="P434" s="96"/>
      <c r="Q434" s="96"/>
      <c r="R434" s="96"/>
      <c r="S434" s="96"/>
      <c r="T434" s="96"/>
      <c r="U434" s="96"/>
      <c r="V434" s="96"/>
      <c r="W434" s="96"/>
      <c r="X434" s="96"/>
      <c r="Y434" s="96"/>
      <c r="Z434" s="96"/>
    </row>
    <row r="435" spans="1:26" s="98" customFormat="1" ht="13.8" hidden="1" x14ac:dyDescent="0.25">
      <c r="A435" s="96"/>
      <c r="B435" s="96"/>
      <c r="C435" s="97"/>
      <c r="D435" s="96"/>
      <c r="F435" s="99"/>
      <c r="L435" s="169"/>
      <c r="M435" s="169"/>
      <c r="N435" s="169"/>
      <c r="O435" s="169"/>
      <c r="P435" s="96"/>
      <c r="Q435" s="96"/>
      <c r="R435" s="96"/>
      <c r="S435" s="96"/>
      <c r="T435" s="96"/>
      <c r="U435" s="96"/>
      <c r="V435" s="96"/>
      <c r="W435" s="96"/>
      <c r="X435" s="96"/>
      <c r="Y435" s="96"/>
      <c r="Z435" s="96"/>
    </row>
    <row r="436" spans="1:26" s="98" customFormat="1" ht="13.8" hidden="1" x14ac:dyDescent="0.25">
      <c r="A436" s="96"/>
      <c r="B436" s="96"/>
      <c r="C436" s="97"/>
      <c r="D436" s="96"/>
      <c r="F436" s="99"/>
      <c r="L436" s="169"/>
      <c r="M436" s="169"/>
      <c r="N436" s="169"/>
      <c r="O436" s="169"/>
      <c r="P436" s="96"/>
      <c r="Q436" s="96"/>
      <c r="R436" s="96"/>
      <c r="S436" s="96"/>
      <c r="T436" s="96"/>
      <c r="U436" s="96"/>
      <c r="V436" s="96"/>
      <c r="W436" s="96"/>
      <c r="X436" s="96"/>
      <c r="Y436" s="96"/>
      <c r="Z436" s="96"/>
    </row>
    <row r="437" spans="1:26" s="98" customFormat="1" ht="13.8" hidden="1" x14ac:dyDescent="0.25">
      <c r="A437" s="96"/>
      <c r="B437" s="96"/>
      <c r="C437" s="97"/>
      <c r="D437" s="96"/>
      <c r="F437" s="99"/>
      <c r="L437" s="169"/>
      <c r="M437" s="169"/>
      <c r="N437" s="169"/>
      <c r="O437" s="169"/>
      <c r="P437" s="96"/>
      <c r="Q437" s="96"/>
      <c r="R437" s="96"/>
      <c r="S437" s="96"/>
      <c r="T437" s="96"/>
      <c r="U437" s="96"/>
      <c r="V437" s="96"/>
      <c r="W437" s="96"/>
      <c r="X437" s="96"/>
      <c r="Y437" s="96"/>
      <c r="Z437" s="96"/>
    </row>
    <row r="438" spans="1:26" ht="14.25" customHeight="1" x14ac:dyDescent="0.25"/>
    <row r="439" spans="1:26" ht="14.25" customHeight="1" x14ac:dyDescent="0.25"/>
    <row r="440" spans="1:26" ht="14.25" customHeight="1" x14ac:dyDescent="0.25"/>
    <row r="441" spans="1:26" ht="14.25" customHeight="1" x14ac:dyDescent="0.25"/>
    <row r="442" spans="1:26" ht="14.25" customHeight="1" x14ac:dyDescent="0.25"/>
    <row r="443" spans="1:26" ht="14.25" customHeight="1" x14ac:dyDescent="0.25"/>
    <row r="444" spans="1:26" ht="14.25" customHeight="1" x14ac:dyDescent="0.25"/>
    <row r="445" spans="1:26" ht="14.25" customHeight="1" x14ac:dyDescent="0.25"/>
    <row r="446" spans="1:26" ht="14.25" customHeight="1" x14ac:dyDescent="0.25"/>
    <row r="447" spans="1:26" ht="14.25" customHeight="1" x14ac:dyDescent="0.25"/>
    <row r="448" spans="1:26"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753" ht="14.25" customHeight="1" x14ac:dyDescent="0.25"/>
    <row r="754" ht="14.25" customHeight="1" x14ac:dyDescent="0.25"/>
    <row r="755" ht="14.25" customHeight="1" x14ac:dyDescent="0.25"/>
    <row r="756"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sheetData>
  <sheetProtection algorithmName="SHA-512" hashValue="aJ5dpX6RvGldO1qGOnzwoUS1NQQlRUuWyDE76GGw6hmkLu8ub3QUm0sEWH6Hdj5bGCCrkzDH5kqrJ3SzIjF/2w==" saltValue="Ex3dKJD87Gk8gH2Q83uqSw==" spinCount="100000" sheet="1" objects="1" scenarios="1"/>
  <mergeCells count="7">
    <mergeCell ref="C52:K73"/>
    <mergeCell ref="F12:K12"/>
    <mergeCell ref="F17:K17"/>
    <mergeCell ref="F18:K18"/>
    <mergeCell ref="C21:H21"/>
    <mergeCell ref="C33:G33"/>
    <mergeCell ref="E39:F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1"/>
  <sheetViews>
    <sheetView showGridLines="0" zoomScale="85" zoomScaleNormal="85" workbookViewId="0">
      <selection activeCell="C12" sqref="C12"/>
    </sheetView>
  </sheetViews>
  <sheetFormatPr defaultColWidth="0" defaultRowHeight="14.25" customHeight="1" zeroHeight="1" x14ac:dyDescent="0.25"/>
  <cols>
    <col min="1" max="1" width="1.6640625" style="16" customWidth="1"/>
    <col min="2" max="2" width="5.77734375" style="16" customWidth="1"/>
    <col min="3" max="3" width="46" style="256" customWidth="1"/>
    <col min="4" max="4" width="20.6640625" style="16" customWidth="1"/>
    <col min="5" max="5" width="20.6640625" style="257" customWidth="1"/>
    <col min="6" max="6" width="20.6640625" style="258" customWidth="1"/>
    <col min="7" max="7" width="20.6640625" style="257" customWidth="1"/>
    <col min="8" max="8" width="13.6640625" style="257" customWidth="1"/>
    <col min="9" max="9" width="20.6640625" style="257" customWidth="1"/>
    <col min="10" max="10" width="24.21875" style="257" customWidth="1"/>
    <col min="11" max="11" width="3.44140625" style="257" customWidth="1"/>
    <col min="12" max="12" width="5.44140625" style="347" customWidth="1"/>
    <col min="13" max="15" width="8.77734375" style="347" hidden="1" customWidth="1"/>
    <col min="16" max="16384" width="8.77734375" style="16" hidden="1"/>
  </cols>
  <sheetData>
    <row r="1" spans="1:26" ht="16.2" x14ac:dyDescent="0.3">
      <c r="B1" s="255"/>
      <c r="L1" s="259"/>
      <c r="M1" s="259"/>
      <c r="N1" s="259"/>
      <c r="O1" s="259"/>
      <c r="P1" s="259"/>
      <c r="Q1" s="259"/>
      <c r="R1" s="259"/>
      <c r="S1" s="259"/>
      <c r="T1" s="259"/>
      <c r="U1" s="259"/>
    </row>
    <row r="2" spans="1:26" s="265" customFormat="1" ht="16.2" x14ac:dyDescent="0.3">
      <c r="A2" s="255"/>
      <c r="B2" s="255"/>
      <c r="C2" s="260"/>
      <c r="D2" s="261"/>
      <c r="E2" s="262"/>
      <c r="F2" s="263"/>
      <c r="G2" s="261"/>
      <c r="H2" s="261"/>
      <c r="I2" s="264"/>
      <c r="J2" s="264"/>
      <c r="K2" s="264"/>
      <c r="L2" s="259"/>
      <c r="M2" s="259"/>
      <c r="N2" s="259"/>
      <c r="O2" s="259"/>
      <c r="P2" s="259"/>
      <c r="Q2" s="259"/>
      <c r="R2" s="259"/>
      <c r="S2" s="259"/>
      <c r="T2" s="259"/>
      <c r="U2" s="259"/>
      <c r="V2" s="259"/>
      <c r="Y2" s="266"/>
    </row>
    <row r="3" spans="1:26" s="267" customFormat="1" ht="22.2" x14ac:dyDescent="0.35">
      <c r="C3" s="268" t="s">
        <v>0</v>
      </c>
      <c r="D3" s="268"/>
      <c r="E3" s="269"/>
      <c r="F3" s="270"/>
      <c r="G3" s="268"/>
      <c r="H3" s="268"/>
      <c r="I3" s="271"/>
      <c r="J3" s="271"/>
      <c r="K3" s="271"/>
      <c r="L3" s="272"/>
      <c r="M3" s="272"/>
      <c r="N3" s="272"/>
      <c r="O3" s="272"/>
      <c r="P3" s="272"/>
      <c r="Q3" s="272"/>
      <c r="R3" s="272"/>
      <c r="S3" s="272"/>
      <c r="T3" s="272"/>
      <c r="U3" s="272"/>
      <c r="V3" s="272"/>
      <c r="Y3" s="273"/>
    </row>
    <row r="4" spans="1:26" s="255" customFormat="1" ht="17.399999999999999" x14ac:dyDescent="0.3">
      <c r="C4" s="274" t="str">
        <f>Vergelijkingswaarde!C4</f>
        <v>Europese Aanbesteding BedrijfsInformatie Perceel 1</v>
      </c>
      <c r="D4" s="275"/>
      <c r="E4" s="275"/>
      <c r="F4" s="276"/>
      <c r="G4" s="275"/>
      <c r="H4" s="275"/>
      <c r="I4" s="275"/>
      <c r="J4" s="275"/>
      <c r="K4" s="275"/>
      <c r="L4" s="259"/>
      <c r="M4" s="259"/>
      <c r="N4" s="259"/>
      <c r="O4" s="259"/>
      <c r="P4" s="259"/>
      <c r="Q4" s="259"/>
      <c r="R4" s="259"/>
      <c r="S4" s="259"/>
      <c r="T4" s="259"/>
      <c r="U4" s="259"/>
      <c r="V4" s="259"/>
      <c r="Y4" s="277"/>
    </row>
    <row r="5" spans="1:26" s="255" customFormat="1" ht="19.8" x14ac:dyDescent="0.3">
      <c r="C5" s="278" t="s">
        <v>100</v>
      </c>
      <c r="D5" s="275"/>
      <c r="E5" s="275"/>
      <c r="F5" s="276"/>
      <c r="G5" s="275"/>
      <c r="H5" s="275"/>
      <c r="I5" s="275"/>
      <c r="J5" s="275"/>
      <c r="K5" s="275"/>
      <c r="L5" s="259"/>
      <c r="M5" s="259"/>
      <c r="N5" s="259"/>
      <c r="O5" s="259"/>
      <c r="P5" s="259"/>
      <c r="Q5" s="259"/>
      <c r="R5" s="259"/>
      <c r="S5" s="259"/>
      <c r="T5" s="259"/>
      <c r="U5" s="259"/>
      <c r="V5" s="259"/>
      <c r="Y5" s="277"/>
    </row>
    <row r="6" spans="1:26" s="255" customFormat="1" ht="16.2" x14ac:dyDescent="0.3">
      <c r="C6" s="279" t="str">
        <f>Vergelijkingswaarde!C5</f>
        <v>kenmerk IUC21-640</v>
      </c>
      <c r="D6" s="275"/>
      <c r="E6" s="275"/>
      <c r="F6" s="276"/>
      <c r="G6" s="275"/>
      <c r="H6" s="275"/>
      <c r="I6" s="275"/>
      <c r="J6" s="275"/>
      <c r="K6" s="275"/>
      <c r="L6" s="259"/>
      <c r="M6" s="259"/>
      <c r="N6" s="259"/>
      <c r="O6" s="259"/>
      <c r="P6" s="259"/>
      <c r="Q6" s="259"/>
      <c r="R6" s="259"/>
      <c r="S6" s="259"/>
      <c r="T6" s="259"/>
      <c r="U6" s="259"/>
      <c r="V6" s="259"/>
      <c r="Y6" s="277"/>
    </row>
    <row r="7" spans="1:26" s="255" customFormat="1" ht="16.2" x14ac:dyDescent="0.3">
      <c r="C7" s="260" t="s">
        <v>70</v>
      </c>
      <c r="D7" s="275"/>
      <c r="E7" s="275"/>
      <c r="F7" s="276"/>
      <c r="G7" s="275"/>
      <c r="H7" s="275"/>
      <c r="I7" s="275"/>
      <c r="J7" s="275"/>
      <c r="K7" s="275"/>
      <c r="L7" s="259"/>
      <c r="M7" s="259"/>
      <c r="N7" s="259"/>
      <c r="O7" s="259"/>
      <c r="P7" s="259"/>
      <c r="Q7" s="259"/>
      <c r="R7" s="259"/>
      <c r="S7" s="259"/>
      <c r="T7" s="259"/>
      <c r="U7" s="259"/>
      <c r="V7" s="259"/>
      <c r="Y7" s="277"/>
    </row>
    <row r="8" spans="1:26" s="255" customFormat="1" ht="16.2" x14ac:dyDescent="0.3">
      <c r="C8" s="260"/>
      <c r="D8" s="280" t="str">
        <f>"Inschrijver: "&amp;IF(Vergelijkingswaarde!$E$7="","",Vergelijkingswaarde!$E$7)</f>
        <v xml:space="preserve">Inschrijver: </v>
      </c>
      <c r="E8" s="281"/>
      <c r="F8" s="281"/>
      <c r="G8" s="276"/>
      <c r="H8" s="281"/>
      <c r="I8" s="276"/>
      <c r="J8" s="276"/>
      <c r="K8" s="276"/>
      <c r="L8" s="259"/>
      <c r="M8" s="259"/>
      <c r="N8" s="259"/>
      <c r="O8" s="259"/>
      <c r="P8" s="259"/>
      <c r="Q8" s="259"/>
      <c r="R8" s="259"/>
      <c r="S8" s="259"/>
      <c r="T8" s="259"/>
      <c r="U8" s="259"/>
      <c r="V8" s="259"/>
      <c r="W8" s="259"/>
      <c r="X8" s="259"/>
      <c r="Y8" s="259"/>
      <c r="Z8" s="259"/>
    </row>
    <row r="9" spans="1:26" s="255" customFormat="1" ht="16.2" x14ac:dyDescent="0.3">
      <c r="C9" s="282" t="s">
        <v>16</v>
      </c>
      <c r="D9" s="283"/>
      <c r="E9" s="283"/>
      <c r="F9" s="284"/>
      <c r="G9" s="285"/>
      <c r="H9" s="284"/>
      <c r="I9" s="284"/>
      <c r="J9" s="284"/>
      <c r="K9" s="284"/>
      <c r="L9" s="259"/>
      <c r="M9" s="259"/>
      <c r="N9" s="259"/>
      <c r="O9" s="259"/>
      <c r="P9" s="259"/>
      <c r="Q9" s="259"/>
      <c r="R9" s="259"/>
      <c r="S9" s="259"/>
      <c r="T9" s="259"/>
      <c r="U9" s="259"/>
      <c r="V9" s="259"/>
      <c r="W9" s="259"/>
      <c r="X9" s="259"/>
      <c r="Y9" s="259"/>
    </row>
    <row r="10" spans="1:26" s="255" customFormat="1" ht="16.2" x14ac:dyDescent="0.3">
      <c r="C10" s="286" t="s">
        <v>89</v>
      </c>
      <c r="D10" s="287"/>
      <c r="E10" s="287"/>
      <c r="F10" s="288"/>
      <c r="G10" s="288"/>
      <c r="H10" s="288"/>
      <c r="I10" s="288"/>
      <c r="J10" s="288"/>
      <c r="K10" s="289"/>
      <c r="L10" s="259"/>
      <c r="M10" s="259"/>
      <c r="N10" s="259"/>
      <c r="O10" s="259"/>
      <c r="P10" s="259"/>
      <c r="Q10" s="259"/>
      <c r="R10" s="259"/>
      <c r="S10" s="259"/>
      <c r="T10" s="259"/>
    </row>
    <row r="11" spans="1:26" s="255" customFormat="1" ht="16.2" x14ac:dyDescent="0.3">
      <c r="C11" s="290" t="s">
        <v>90</v>
      </c>
      <c r="D11" s="291" t="s">
        <v>71</v>
      </c>
      <c r="E11" s="291" t="s">
        <v>72</v>
      </c>
      <c r="F11" s="292" t="s">
        <v>73</v>
      </c>
      <c r="G11" s="292"/>
      <c r="H11" s="292"/>
      <c r="I11" s="292"/>
      <c r="J11" s="292"/>
      <c r="K11" s="293"/>
      <c r="L11" s="259"/>
      <c r="M11" s="259"/>
      <c r="N11" s="259"/>
      <c r="O11" s="259"/>
      <c r="P11" s="259"/>
      <c r="Q11" s="259"/>
      <c r="R11" s="259"/>
      <c r="S11" s="259"/>
      <c r="T11" s="259"/>
    </row>
    <row r="12" spans="1:26" s="255" customFormat="1" ht="16.2" x14ac:dyDescent="0.3">
      <c r="C12" s="210"/>
      <c r="D12" s="211"/>
      <c r="E12" s="211"/>
      <c r="F12" s="228"/>
      <c r="G12" s="229"/>
      <c r="H12" s="229"/>
      <c r="I12" s="229"/>
      <c r="J12" s="229"/>
      <c r="K12" s="230"/>
      <c r="L12" s="259"/>
      <c r="M12" s="259"/>
      <c r="N12" s="259"/>
      <c r="O12" s="259"/>
      <c r="P12" s="259"/>
      <c r="Q12" s="259"/>
      <c r="R12" s="259"/>
      <c r="S12" s="259"/>
      <c r="T12" s="259"/>
    </row>
    <row r="13" spans="1:26" s="255" customFormat="1" ht="16.2" x14ac:dyDescent="0.3">
      <c r="C13" s="210"/>
      <c r="D13" s="211"/>
      <c r="E13" s="211"/>
      <c r="F13" s="217"/>
      <c r="G13" s="218"/>
      <c r="H13" s="218"/>
      <c r="I13" s="218"/>
      <c r="J13" s="218"/>
      <c r="K13" s="219"/>
      <c r="L13" s="259"/>
      <c r="M13" s="259"/>
      <c r="N13" s="259"/>
      <c r="O13" s="259"/>
      <c r="P13" s="259"/>
      <c r="Q13" s="259"/>
      <c r="R13" s="259"/>
      <c r="S13" s="259"/>
      <c r="T13" s="259"/>
    </row>
    <row r="14" spans="1:26" s="255" customFormat="1" ht="16.2" x14ac:dyDescent="0.3">
      <c r="C14" s="210"/>
      <c r="D14" s="211"/>
      <c r="E14" s="211"/>
      <c r="F14" s="217"/>
      <c r="G14" s="218"/>
      <c r="H14" s="218"/>
      <c r="I14" s="218"/>
      <c r="J14" s="218"/>
      <c r="K14" s="219"/>
      <c r="L14" s="259"/>
      <c r="M14" s="259"/>
      <c r="N14" s="259"/>
      <c r="O14" s="259"/>
      <c r="P14" s="259"/>
      <c r="Q14" s="259"/>
      <c r="R14" s="259"/>
      <c r="S14" s="259"/>
      <c r="T14" s="259"/>
    </row>
    <row r="15" spans="1:26" s="255" customFormat="1" ht="16.2" x14ac:dyDescent="0.3">
      <c r="C15" s="210"/>
      <c r="D15" s="211"/>
      <c r="E15" s="211"/>
      <c r="F15" s="217"/>
      <c r="G15" s="218"/>
      <c r="H15" s="218"/>
      <c r="I15" s="218"/>
      <c r="J15" s="218"/>
      <c r="K15" s="219"/>
      <c r="L15" s="259"/>
      <c r="M15" s="259"/>
      <c r="N15" s="259"/>
      <c r="O15" s="259"/>
      <c r="P15" s="259"/>
      <c r="Q15" s="259"/>
      <c r="R15" s="259"/>
      <c r="S15" s="259"/>
      <c r="T15" s="259"/>
    </row>
    <row r="16" spans="1:26" s="255" customFormat="1" ht="16.2" x14ac:dyDescent="0.3">
      <c r="C16" s="210"/>
      <c r="D16" s="211"/>
      <c r="E16" s="211"/>
      <c r="F16" s="217"/>
      <c r="G16" s="218"/>
      <c r="H16" s="218"/>
      <c r="I16" s="218"/>
      <c r="J16" s="218"/>
      <c r="K16" s="219"/>
      <c r="L16" s="259"/>
      <c r="M16" s="259"/>
      <c r="N16" s="259"/>
      <c r="O16" s="259"/>
      <c r="P16" s="259"/>
      <c r="Q16" s="259"/>
      <c r="R16" s="259"/>
      <c r="S16" s="259"/>
      <c r="T16" s="259"/>
    </row>
    <row r="17" spans="2:25" s="255" customFormat="1" ht="16.2" x14ac:dyDescent="0.3">
      <c r="C17" s="215"/>
      <c r="D17" s="216"/>
      <c r="E17" s="216"/>
      <c r="F17" s="228"/>
      <c r="G17" s="229"/>
      <c r="H17" s="229"/>
      <c r="I17" s="229"/>
      <c r="J17" s="229"/>
      <c r="K17" s="230"/>
      <c r="L17" s="259"/>
      <c r="M17" s="259"/>
      <c r="N17" s="259"/>
      <c r="O17" s="259"/>
      <c r="P17" s="259"/>
      <c r="Q17" s="259"/>
      <c r="R17" s="259"/>
      <c r="S17" s="259"/>
      <c r="T17" s="259"/>
    </row>
    <row r="18" spans="2:25" s="255" customFormat="1" ht="16.2" x14ac:dyDescent="0.3">
      <c r="C18" s="215"/>
      <c r="D18" s="216"/>
      <c r="E18" s="216"/>
      <c r="F18" s="228"/>
      <c r="G18" s="229"/>
      <c r="H18" s="229"/>
      <c r="I18" s="229"/>
      <c r="J18" s="229"/>
      <c r="K18" s="230"/>
      <c r="L18" s="259"/>
      <c r="M18" s="259"/>
      <c r="N18" s="259"/>
      <c r="O18" s="259"/>
      <c r="P18" s="259"/>
      <c r="Q18" s="259"/>
      <c r="R18" s="259"/>
      <c r="S18" s="259"/>
      <c r="T18" s="259"/>
    </row>
    <row r="19" spans="2:25" s="255" customFormat="1" ht="16.8" thickBot="1" x14ac:dyDescent="0.35">
      <c r="C19" s="294"/>
      <c r="D19" s="295"/>
      <c r="E19" s="295"/>
      <c r="F19" s="296"/>
      <c r="G19" s="295"/>
      <c r="H19" s="295"/>
      <c r="I19" s="295"/>
      <c r="J19" s="295"/>
      <c r="K19" s="295"/>
      <c r="L19" s="259"/>
      <c r="M19" s="259"/>
      <c r="N19" s="259"/>
      <c r="O19" s="259"/>
      <c r="P19" s="259"/>
      <c r="Q19" s="259"/>
      <c r="R19" s="259"/>
      <c r="S19" s="259"/>
      <c r="T19" s="259"/>
      <c r="U19" s="259"/>
      <c r="V19" s="259"/>
      <c r="W19" s="259"/>
      <c r="X19" s="259"/>
      <c r="Y19" s="259"/>
    </row>
    <row r="20" spans="2:25" s="255" customFormat="1" ht="16.2" x14ac:dyDescent="0.3">
      <c r="C20" s="297"/>
      <c r="D20" s="285"/>
      <c r="E20" s="285"/>
      <c r="F20" s="298"/>
      <c r="G20" s="285"/>
      <c r="H20" s="285"/>
      <c r="I20" s="285"/>
      <c r="J20" s="285"/>
      <c r="K20" s="285"/>
      <c r="L20" s="259"/>
      <c r="M20" s="259"/>
      <c r="N20" s="259"/>
      <c r="O20" s="259"/>
      <c r="P20" s="259"/>
      <c r="Q20" s="259"/>
      <c r="R20" s="259"/>
      <c r="S20" s="259"/>
      <c r="T20" s="259"/>
      <c r="U20" s="259"/>
      <c r="V20" s="259"/>
      <c r="W20" s="259"/>
      <c r="X20" s="259"/>
      <c r="Y20" s="259"/>
    </row>
    <row r="21" spans="2:25" s="255" customFormat="1" ht="86.4" customHeight="1" x14ac:dyDescent="0.3">
      <c r="C21" s="299" t="s">
        <v>91</v>
      </c>
      <c r="D21" s="299"/>
      <c r="E21" s="299"/>
      <c r="F21" s="299"/>
      <c r="G21" s="299"/>
      <c r="H21" s="299"/>
      <c r="I21" s="300"/>
      <c r="J21" s="285"/>
      <c r="K21" s="285"/>
      <c r="L21" s="259"/>
      <c r="M21" s="259"/>
      <c r="N21" s="259"/>
      <c r="O21" s="259"/>
      <c r="P21" s="259"/>
      <c r="Q21" s="259"/>
      <c r="R21" s="259"/>
      <c r="S21" s="259"/>
      <c r="T21" s="259"/>
      <c r="U21" s="259"/>
      <c r="V21" s="259"/>
      <c r="W21" s="259"/>
      <c r="X21" s="259"/>
      <c r="Y21" s="259"/>
    </row>
    <row r="22" spans="2:25" s="255" customFormat="1" ht="16.8" thickBot="1" x14ac:dyDescent="0.35">
      <c r="C22" s="294"/>
      <c r="D22" s="295"/>
      <c r="E22" s="295"/>
      <c r="F22" s="296"/>
      <c r="G22" s="295"/>
      <c r="H22" s="295"/>
      <c r="I22" s="295"/>
      <c r="J22" s="295"/>
      <c r="K22" s="295"/>
      <c r="L22" s="259"/>
      <c r="M22" s="259"/>
      <c r="N22" s="259"/>
      <c r="O22" s="259"/>
      <c r="P22" s="259"/>
      <c r="Q22" s="259"/>
      <c r="R22" s="259"/>
      <c r="S22" s="259"/>
      <c r="T22" s="259"/>
      <c r="U22" s="259"/>
      <c r="V22" s="259"/>
      <c r="W22" s="259"/>
      <c r="X22" s="259"/>
      <c r="Y22" s="259"/>
    </row>
    <row r="23" spans="2:25" s="255" customFormat="1" ht="16.2" x14ac:dyDescent="0.3">
      <c r="C23" s="297"/>
      <c r="D23" s="285"/>
      <c r="E23" s="285"/>
      <c r="F23" s="298"/>
      <c r="G23" s="285"/>
      <c r="H23" s="285"/>
      <c r="I23" s="285"/>
      <c r="J23" s="285"/>
      <c r="K23" s="285"/>
      <c r="L23" s="259"/>
      <c r="M23" s="259"/>
      <c r="N23" s="259"/>
      <c r="O23" s="259"/>
      <c r="P23" s="259"/>
      <c r="Q23" s="259"/>
      <c r="R23" s="259"/>
      <c r="S23" s="259"/>
      <c r="T23" s="259"/>
      <c r="U23" s="259"/>
      <c r="V23" s="259"/>
      <c r="W23" s="259"/>
      <c r="X23" s="259"/>
      <c r="Y23" s="259"/>
    </row>
    <row r="24" spans="2:25" s="255" customFormat="1" ht="16.2" x14ac:dyDescent="0.3">
      <c r="C24" s="301" t="s">
        <v>74</v>
      </c>
      <c r="D24" s="302"/>
      <c r="E24" s="303"/>
      <c r="F24" s="303"/>
      <c r="G24" s="304"/>
      <c r="H24" s="285"/>
      <c r="I24" s="285"/>
      <c r="J24" s="285"/>
      <c r="K24" s="285"/>
      <c r="L24" s="259"/>
      <c r="M24" s="259"/>
      <c r="N24" s="259"/>
      <c r="O24" s="259"/>
      <c r="P24" s="259"/>
      <c r="Q24" s="259"/>
      <c r="R24" s="259"/>
      <c r="S24" s="259"/>
      <c r="T24" s="259"/>
      <c r="U24" s="259"/>
      <c r="V24" s="259"/>
      <c r="W24" s="259"/>
      <c r="X24" s="259"/>
    </row>
    <row r="25" spans="2:25" s="255" customFormat="1" ht="16.2" x14ac:dyDescent="0.3">
      <c r="C25" s="305" t="s">
        <v>16</v>
      </c>
      <c r="D25" s="306">
        <v>2022</v>
      </c>
      <c r="E25" s="306">
        <v>2023</v>
      </c>
      <c r="F25" s="307">
        <v>2024</v>
      </c>
      <c r="G25" s="308">
        <v>2025</v>
      </c>
      <c r="H25" s="285"/>
      <c r="I25" s="285"/>
      <c r="J25" s="285"/>
      <c r="K25" s="285"/>
      <c r="L25" s="259"/>
      <c r="M25" s="259"/>
      <c r="N25" s="259"/>
      <c r="O25" s="259"/>
      <c r="P25" s="259"/>
      <c r="Q25" s="259"/>
      <c r="R25" s="259"/>
      <c r="S25" s="259"/>
      <c r="T25" s="259"/>
      <c r="U25" s="259"/>
      <c r="V25" s="259"/>
      <c r="W25" s="259"/>
      <c r="X25" s="259"/>
    </row>
    <row r="26" spans="2:25" s="255" customFormat="1" ht="16.2" x14ac:dyDescent="0.3">
      <c r="C26" s="309" t="s">
        <v>62</v>
      </c>
      <c r="D26" s="310"/>
      <c r="E26" s="310"/>
      <c r="F26" s="310"/>
      <c r="G26" s="311"/>
      <c r="H26" s="285"/>
      <c r="I26" s="285"/>
      <c r="J26" s="285"/>
      <c r="K26" s="285"/>
      <c r="L26" s="259"/>
      <c r="M26" s="259"/>
      <c r="N26" s="259"/>
      <c r="O26" s="259"/>
      <c r="P26" s="259"/>
      <c r="Q26" s="259"/>
      <c r="R26" s="259"/>
      <c r="S26" s="259"/>
      <c r="T26" s="259"/>
      <c r="U26" s="259"/>
      <c r="V26" s="259"/>
      <c r="W26" s="259"/>
      <c r="X26" s="259"/>
    </row>
    <row r="27" spans="2:25" s="255" customFormat="1" ht="16.2" x14ac:dyDescent="0.3">
      <c r="B27" s="312"/>
      <c r="C27" s="313" t="s">
        <v>63</v>
      </c>
      <c r="D27" s="314" t="s">
        <v>76</v>
      </c>
      <c r="E27" s="314" t="s">
        <v>76</v>
      </c>
      <c r="F27" s="314" t="s">
        <v>76</v>
      </c>
      <c r="G27" s="314" t="s">
        <v>76</v>
      </c>
      <c r="H27" s="285"/>
      <c r="I27" s="285"/>
      <c r="J27" s="285"/>
      <c r="K27" s="285"/>
      <c r="L27" s="259"/>
      <c r="M27" s="259"/>
      <c r="N27" s="259"/>
      <c r="O27" s="259"/>
      <c r="P27" s="259"/>
      <c r="Q27" s="259"/>
      <c r="R27" s="259"/>
      <c r="S27" s="259"/>
      <c r="T27" s="259"/>
      <c r="U27" s="259"/>
      <c r="V27" s="259"/>
      <c r="W27" s="259"/>
      <c r="X27" s="259"/>
    </row>
    <row r="28" spans="2:25" s="255" customFormat="1" ht="16.2" x14ac:dyDescent="0.3">
      <c r="B28" s="312"/>
      <c r="C28" s="315"/>
      <c r="D28" s="302"/>
      <c r="E28" s="303"/>
      <c r="F28" s="303"/>
      <c r="G28" s="304"/>
      <c r="H28" s="285"/>
      <c r="I28" s="285"/>
      <c r="J28" s="285"/>
      <c r="K28" s="285"/>
      <c r="L28" s="259"/>
      <c r="M28" s="259"/>
      <c r="N28" s="259"/>
      <c r="O28" s="259"/>
      <c r="P28" s="259"/>
      <c r="Q28" s="259"/>
      <c r="R28" s="259"/>
      <c r="S28" s="259"/>
      <c r="T28" s="259"/>
      <c r="U28" s="259"/>
      <c r="V28" s="259"/>
      <c r="W28" s="259"/>
      <c r="X28" s="259"/>
    </row>
    <row r="29" spans="2:25" s="255" customFormat="1" ht="16.2" x14ac:dyDescent="0.3">
      <c r="B29" s="312"/>
      <c r="C29" s="316" t="s">
        <v>77</v>
      </c>
      <c r="D29" s="317"/>
      <c r="E29" s="318"/>
      <c r="F29" s="318"/>
      <c r="G29" s="319"/>
      <c r="H29" s="285"/>
      <c r="I29" s="285"/>
      <c r="J29" s="285"/>
      <c r="K29" s="285"/>
      <c r="L29" s="259"/>
      <c r="M29" s="259"/>
      <c r="N29" s="259"/>
      <c r="O29" s="259"/>
      <c r="P29" s="259"/>
      <c r="Q29" s="259"/>
      <c r="R29" s="259"/>
      <c r="S29" s="259"/>
      <c r="T29" s="259"/>
      <c r="U29" s="259"/>
      <c r="V29" s="259"/>
      <c r="W29" s="259"/>
      <c r="X29" s="259"/>
    </row>
    <row r="30" spans="2:25" s="255" customFormat="1" ht="16.2" x14ac:dyDescent="0.3">
      <c r="B30" s="312"/>
      <c r="C30" s="313" t="s">
        <v>106</v>
      </c>
      <c r="D30" s="314">
        <v>100</v>
      </c>
      <c r="E30" s="314">
        <v>100</v>
      </c>
      <c r="F30" s="314">
        <v>100</v>
      </c>
      <c r="G30" s="314">
        <v>100</v>
      </c>
      <c r="H30" s="285"/>
      <c r="I30" s="285"/>
      <c r="J30" s="285"/>
      <c r="K30" s="285"/>
      <c r="L30" s="259"/>
      <c r="M30" s="259"/>
      <c r="N30" s="259"/>
      <c r="O30" s="259"/>
      <c r="P30" s="259"/>
      <c r="Q30" s="259"/>
      <c r="R30" s="259"/>
      <c r="S30" s="259"/>
      <c r="T30" s="259"/>
      <c r="U30" s="259"/>
      <c r="V30" s="259"/>
      <c r="W30" s="259"/>
      <c r="X30" s="259"/>
    </row>
    <row r="31" spans="2:25" s="255" customFormat="1" ht="16.8" thickBot="1" x14ac:dyDescent="0.35">
      <c r="C31" s="294"/>
      <c r="D31" s="320"/>
      <c r="E31" s="320"/>
      <c r="F31" s="320"/>
      <c r="G31" s="320"/>
      <c r="H31" s="295"/>
      <c r="I31" s="295"/>
      <c r="J31" s="295"/>
      <c r="K31" s="295"/>
      <c r="L31" s="259"/>
      <c r="M31" s="259"/>
    </row>
    <row r="32" spans="2:25" s="255" customFormat="1" ht="16.2" x14ac:dyDescent="0.3">
      <c r="C32" s="297"/>
      <c r="D32" s="285"/>
      <c r="E32" s="285"/>
      <c r="F32" s="298"/>
      <c r="G32" s="285"/>
      <c r="H32" s="285"/>
      <c r="I32" s="285"/>
      <c r="J32" s="285"/>
      <c r="K32" s="285"/>
      <c r="L32" s="259"/>
      <c r="M32" s="259"/>
    </row>
    <row r="33" spans="2:13" s="255" customFormat="1" ht="35.549999999999997" customHeight="1" x14ac:dyDescent="0.4">
      <c r="B33" s="321" t="s">
        <v>75</v>
      </c>
      <c r="C33" s="322" t="s">
        <v>104</v>
      </c>
      <c r="D33" s="323"/>
      <c r="E33" s="323"/>
      <c r="F33" s="323"/>
      <c r="G33" s="324"/>
      <c r="I33" s="325"/>
      <c r="J33" s="325"/>
      <c r="K33" s="325"/>
      <c r="L33" s="259"/>
      <c r="M33" s="259"/>
    </row>
    <row r="34" spans="2:13" s="255" customFormat="1" ht="16.2" x14ac:dyDescent="0.3">
      <c r="C34" s="325"/>
      <c r="D34" s="325"/>
      <c r="E34" s="325"/>
      <c r="F34" s="325"/>
      <c r="G34" s="325"/>
      <c r="I34" s="325"/>
      <c r="J34" s="325"/>
      <c r="K34" s="325"/>
      <c r="L34" s="259"/>
      <c r="M34" s="259"/>
    </row>
    <row r="35" spans="2:13" s="255" customFormat="1" ht="16.2" x14ac:dyDescent="0.3">
      <c r="C35" s="326"/>
      <c r="D35" s="327" t="s">
        <v>16</v>
      </c>
      <c r="E35" s="328"/>
      <c r="F35" s="328"/>
      <c r="G35" s="329"/>
      <c r="I35" s="325"/>
      <c r="J35" s="325"/>
      <c r="K35" s="325"/>
      <c r="L35" s="259"/>
    </row>
    <row r="36" spans="2:13" s="255" customFormat="1" ht="16.2" x14ac:dyDescent="0.3">
      <c r="C36" s="330" t="s">
        <v>16</v>
      </c>
      <c r="D36" s="331" t="s">
        <v>103</v>
      </c>
      <c r="E36" s="332"/>
      <c r="F36" s="332"/>
      <c r="G36" s="333"/>
      <c r="I36" s="325"/>
      <c r="J36" s="325"/>
      <c r="K36" s="325"/>
      <c r="L36" s="259"/>
    </row>
    <row r="37" spans="2:13" s="255" customFormat="1" ht="16.2" customHeight="1" x14ac:dyDescent="0.3">
      <c r="C37" s="330" t="s">
        <v>16</v>
      </c>
      <c r="D37" s="331"/>
      <c r="E37" s="332"/>
      <c r="F37" s="332"/>
      <c r="G37" s="333"/>
      <c r="I37" s="325"/>
      <c r="J37" s="325"/>
      <c r="K37" s="325"/>
      <c r="L37" s="259"/>
    </row>
    <row r="38" spans="2:13" s="255" customFormat="1" ht="16.2" x14ac:dyDescent="0.3">
      <c r="C38" s="330" t="s">
        <v>101</v>
      </c>
      <c r="D38" s="334"/>
      <c r="E38" s="332"/>
      <c r="F38" s="332"/>
      <c r="G38" s="333"/>
      <c r="I38" s="325"/>
      <c r="J38" s="325"/>
      <c r="K38" s="325"/>
      <c r="L38" s="259"/>
    </row>
    <row r="39" spans="2:13" s="255" customFormat="1" ht="34.799999999999997" customHeight="1" x14ac:dyDescent="0.3">
      <c r="C39" s="349" t="s">
        <v>102</v>
      </c>
      <c r="D39" s="348"/>
      <c r="E39" s="335"/>
      <c r="F39" s="336"/>
      <c r="G39" s="333"/>
      <c r="I39" s="325"/>
      <c r="J39" s="325"/>
      <c r="K39" s="325"/>
      <c r="L39" s="259"/>
    </row>
    <row r="40" spans="2:13" s="255" customFormat="1" ht="16.2" x14ac:dyDescent="0.3">
      <c r="C40" s="337"/>
      <c r="D40" s="338"/>
      <c r="E40" s="338"/>
      <c r="F40" s="338"/>
      <c r="G40" s="339"/>
      <c r="I40" s="325"/>
      <c r="J40" s="325"/>
      <c r="K40" s="325"/>
      <c r="L40" s="259"/>
    </row>
    <row r="41" spans="2:13" s="255" customFormat="1" ht="16.2" x14ac:dyDescent="0.3">
      <c r="C41" s="325"/>
      <c r="D41" s="325"/>
      <c r="E41" s="325"/>
      <c r="F41" s="325"/>
      <c r="G41" s="325"/>
      <c r="H41" s="325"/>
      <c r="I41" s="325"/>
      <c r="J41" s="325"/>
      <c r="K41" s="325"/>
      <c r="L41" s="259"/>
      <c r="M41" s="259"/>
    </row>
    <row r="42" spans="2:13" s="255" customFormat="1" ht="16.2" x14ac:dyDescent="0.3">
      <c r="C42" s="340" t="s">
        <v>105</v>
      </c>
      <c r="D42" s="341">
        <v>2022</v>
      </c>
      <c r="E42" s="341">
        <v>2023</v>
      </c>
      <c r="F42" s="342">
        <v>2024</v>
      </c>
      <c r="G42" s="343">
        <v>2025</v>
      </c>
      <c r="H42" s="325"/>
      <c r="I42" s="325"/>
      <c r="J42" s="325"/>
      <c r="K42" s="259"/>
    </row>
    <row r="43" spans="2:13" s="255" customFormat="1" ht="27" thickBot="1" x14ac:dyDescent="0.35">
      <c r="C43" s="344" t="s">
        <v>93</v>
      </c>
      <c r="D43" s="345">
        <f>$D$39*D30</f>
        <v>0</v>
      </c>
      <c r="E43" s="345">
        <f t="shared" ref="E43:G43" si="0">$D$39*E30</f>
        <v>0</v>
      </c>
      <c r="F43" s="345">
        <f t="shared" si="0"/>
        <v>0</v>
      </c>
      <c r="G43" s="345">
        <f t="shared" si="0"/>
        <v>0</v>
      </c>
      <c r="H43" s="325"/>
      <c r="I43" s="325"/>
      <c r="J43" s="325"/>
      <c r="K43" s="259"/>
    </row>
    <row r="44" spans="2:13" s="255" customFormat="1" ht="16.8" thickTop="1" x14ac:dyDescent="0.3">
      <c r="C44" s="346"/>
      <c r="D44" s="346"/>
      <c r="E44" s="325"/>
      <c r="F44" s="325"/>
      <c r="G44" s="325"/>
      <c r="H44" s="325"/>
      <c r="I44" s="325"/>
      <c r="J44" s="325"/>
      <c r="K44" s="259"/>
    </row>
    <row r="45" spans="2:13" ht="14.25" customHeight="1" x14ac:dyDescent="0.25"/>
    <row r="46" spans="2:13" ht="14.25" customHeight="1" x14ac:dyDescent="0.25"/>
    <row r="47" spans="2:13" ht="14.25" customHeight="1" x14ac:dyDescent="0.25"/>
    <row r="48" spans="2:1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spans="1:26" ht="14.25" customHeight="1" x14ac:dyDescent="0.25"/>
    <row r="386" spans="1:26" ht="14.25" customHeight="1" x14ac:dyDescent="0.25"/>
    <row r="387" spans="1:26" s="257" customFormat="1" ht="13.8" hidden="1" x14ac:dyDescent="0.25">
      <c r="A387" s="16"/>
      <c r="B387" s="16"/>
      <c r="C387" s="256"/>
      <c r="D387" s="16"/>
      <c r="F387" s="258"/>
      <c r="L387" s="347"/>
      <c r="M387" s="347"/>
      <c r="N387" s="347"/>
      <c r="O387" s="347"/>
      <c r="P387" s="16"/>
      <c r="Q387" s="16"/>
      <c r="R387" s="16"/>
      <c r="S387" s="16"/>
      <c r="T387" s="16"/>
      <c r="U387" s="16"/>
      <c r="V387" s="16"/>
      <c r="W387" s="16"/>
      <c r="X387" s="16"/>
      <c r="Y387" s="16"/>
      <c r="Z387" s="16"/>
    </row>
    <row r="388" spans="1:26" s="257" customFormat="1" ht="13.8" hidden="1" x14ac:dyDescent="0.25">
      <c r="A388" s="16"/>
      <c r="B388" s="16"/>
      <c r="C388" s="256"/>
      <c r="D388" s="16"/>
      <c r="F388" s="258"/>
      <c r="L388" s="347"/>
      <c r="M388" s="347"/>
      <c r="N388" s="347"/>
      <c r="O388" s="347"/>
      <c r="P388" s="16"/>
      <c r="Q388" s="16"/>
      <c r="R388" s="16"/>
      <c r="S388" s="16"/>
      <c r="T388" s="16"/>
      <c r="U388" s="16"/>
      <c r="V388" s="16"/>
      <c r="W388" s="16"/>
      <c r="X388" s="16"/>
      <c r="Y388" s="16"/>
      <c r="Z388" s="16"/>
    </row>
    <row r="389" spans="1:26" s="257" customFormat="1" ht="13.8" hidden="1" x14ac:dyDescent="0.25">
      <c r="A389" s="16"/>
      <c r="B389" s="16"/>
      <c r="C389" s="256"/>
      <c r="D389" s="16"/>
      <c r="F389" s="258"/>
      <c r="L389" s="347"/>
      <c r="M389" s="347"/>
      <c r="N389" s="347"/>
      <c r="O389" s="347"/>
      <c r="P389" s="16"/>
      <c r="Q389" s="16"/>
      <c r="R389" s="16"/>
      <c r="S389" s="16"/>
      <c r="T389" s="16"/>
      <c r="U389" s="16"/>
      <c r="V389" s="16"/>
      <c r="W389" s="16"/>
      <c r="X389" s="16"/>
      <c r="Y389" s="16"/>
      <c r="Z389" s="16"/>
    </row>
    <row r="390" spans="1:26" s="257" customFormat="1" ht="13.8" hidden="1" x14ac:dyDescent="0.25">
      <c r="A390" s="16"/>
      <c r="B390" s="16"/>
      <c r="C390" s="256"/>
      <c r="D390" s="16"/>
      <c r="F390" s="258"/>
      <c r="L390" s="347"/>
      <c r="M390" s="347"/>
      <c r="N390" s="347"/>
      <c r="O390" s="347"/>
      <c r="P390" s="16"/>
      <c r="Q390" s="16"/>
      <c r="R390" s="16"/>
      <c r="S390" s="16"/>
      <c r="T390" s="16"/>
      <c r="U390" s="16"/>
      <c r="V390" s="16"/>
      <c r="W390" s="16"/>
      <c r="X390" s="16"/>
      <c r="Y390" s="16"/>
      <c r="Z390" s="16"/>
    </row>
    <row r="391" spans="1:26" s="257" customFormat="1" ht="13.8" hidden="1" x14ac:dyDescent="0.25">
      <c r="A391" s="16"/>
      <c r="B391" s="16"/>
      <c r="C391" s="256"/>
      <c r="D391" s="16"/>
      <c r="F391" s="258"/>
      <c r="L391" s="347"/>
      <c r="M391" s="347"/>
      <c r="N391" s="347"/>
      <c r="O391" s="347"/>
      <c r="P391" s="16"/>
      <c r="Q391" s="16"/>
      <c r="R391" s="16"/>
      <c r="S391" s="16"/>
      <c r="T391" s="16"/>
      <c r="U391" s="16"/>
      <c r="V391" s="16"/>
      <c r="W391" s="16"/>
      <c r="X391" s="16"/>
      <c r="Y391" s="16"/>
      <c r="Z391" s="16"/>
    </row>
    <row r="392" spans="1:26" s="257" customFormat="1" ht="13.8" hidden="1" x14ac:dyDescent="0.25">
      <c r="A392" s="16"/>
      <c r="B392" s="16"/>
      <c r="C392" s="256"/>
      <c r="D392" s="16"/>
      <c r="F392" s="258"/>
      <c r="L392" s="347"/>
      <c r="M392" s="347"/>
      <c r="N392" s="347"/>
      <c r="O392" s="347"/>
      <c r="P392" s="16"/>
      <c r="Q392" s="16"/>
      <c r="R392" s="16"/>
      <c r="S392" s="16"/>
      <c r="T392" s="16"/>
      <c r="U392" s="16"/>
      <c r="V392" s="16"/>
      <c r="W392" s="16"/>
      <c r="X392" s="16"/>
      <c r="Y392" s="16"/>
      <c r="Z392" s="16"/>
    </row>
    <row r="393" spans="1:26" s="257" customFormat="1" ht="13.8" hidden="1" x14ac:dyDescent="0.25">
      <c r="A393" s="16"/>
      <c r="B393" s="16"/>
      <c r="C393" s="256"/>
      <c r="D393" s="16"/>
      <c r="F393" s="258"/>
      <c r="L393" s="347"/>
      <c r="M393" s="347"/>
      <c r="N393" s="347"/>
      <c r="O393" s="347"/>
      <c r="P393" s="16"/>
      <c r="Q393" s="16"/>
      <c r="R393" s="16"/>
      <c r="S393" s="16"/>
      <c r="T393" s="16"/>
      <c r="U393" s="16"/>
      <c r="V393" s="16"/>
      <c r="W393" s="16"/>
      <c r="X393" s="16"/>
      <c r="Y393" s="16"/>
      <c r="Z393" s="16"/>
    </row>
    <row r="394" spans="1:26" ht="14.25" customHeight="1" x14ac:dyDescent="0.25"/>
    <row r="395" spans="1:26" ht="14.25" customHeight="1" x14ac:dyDescent="0.25"/>
    <row r="396" spans="1:26" ht="14.25" customHeight="1" x14ac:dyDescent="0.25"/>
    <row r="397" spans="1:26" ht="14.25" customHeight="1" x14ac:dyDescent="0.25"/>
    <row r="398" spans="1:26" ht="14.25" customHeight="1" x14ac:dyDescent="0.25"/>
    <row r="399" spans="1:26" ht="14.25" customHeight="1" x14ac:dyDescent="0.25"/>
    <row r="400" spans="1:26"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79" ht="14.25" customHeight="1" x14ac:dyDescent="0.25"/>
    <row r="480" ht="14.25" customHeight="1" x14ac:dyDescent="0.25"/>
    <row r="709" ht="14.25" customHeight="1" x14ac:dyDescent="0.25"/>
    <row r="710" ht="14.25" customHeight="1" x14ac:dyDescent="0.25"/>
    <row r="711" ht="14.25" customHeight="1" x14ac:dyDescent="0.25"/>
    <row r="712"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sheetData>
  <sheetProtection algorithmName="SHA-512" hashValue="+CRQH58lfqrBKoOpRDCuK8/gAOudQdmfWM7Bm/8YLIdYnfZQ2CiJgrFSElet3da55plT5ywVzoo/8YV6Wsid6A==" saltValue="SOVko5/u3dPTCjxTCUWFKg==" spinCount="100000" sheet="1" objects="1" scenarios="1"/>
  <mergeCells count="7">
    <mergeCell ref="D36:D38"/>
    <mergeCell ref="F12:K12"/>
    <mergeCell ref="F17:K17"/>
    <mergeCell ref="F18:K18"/>
    <mergeCell ref="C21:H21"/>
    <mergeCell ref="C33:G33"/>
    <mergeCell ref="E39:F3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0" tint="-0.499984740745262"/>
    <pageSetUpPr fitToPage="1"/>
  </sheetPr>
  <dimension ref="A1:Q94"/>
  <sheetViews>
    <sheetView showGridLines="0" zoomScaleNormal="100" workbookViewId="0">
      <selection activeCell="B4" sqref="B4"/>
    </sheetView>
  </sheetViews>
  <sheetFormatPr defaultColWidth="0" defaultRowHeight="0" customHeight="1" zeroHeight="1" x14ac:dyDescent="0.3"/>
  <cols>
    <col min="1" max="1" width="3.6640625" style="35" customWidth="1"/>
    <col min="2" max="2" width="95.6640625" style="35" customWidth="1"/>
    <col min="3" max="3" width="1.6640625" style="35" customWidth="1"/>
    <col min="4" max="4" width="2.88671875" style="35" customWidth="1"/>
    <col min="5" max="5" width="54.5546875" style="35" customWidth="1"/>
    <col min="6" max="6" width="20.6640625" style="35" customWidth="1"/>
    <col min="7" max="7" width="11.33203125" style="35" customWidth="1"/>
    <col min="8" max="8" width="4.109375" style="35" customWidth="1"/>
    <col min="9" max="9" width="4.6640625" style="35" customWidth="1"/>
    <col min="10" max="10" width="3.6640625" style="35" customWidth="1"/>
    <col min="11" max="16384" width="9.109375" style="35" hidden="1"/>
  </cols>
  <sheetData>
    <row r="1" spans="1:11" s="2" customFormat="1" ht="21" customHeight="1" x14ac:dyDescent="0.25">
      <c r="A1" s="1"/>
      <c r="B1" s="1"/>
      <c r="C1" s="1"/>
      <c r="D1" s="1"/>
      <c r="E1" s="1"/>
      <c r="F1" s="1"/>
      <c r="G1" s="1"/>
      <c r="H1" s="1"/>
      <c r="I1" s="1"/>
    </row>
    <row r="2" spans="1:11" s="2" customFormat="1" ht="21" customHeight="1" x14ac:dyDescent="0.35">
      <c r="A2" s="1"/>
      <c r="B2" s="3" t="s">
        <v>0</v>
      </c>
      <c r="C2" s="4"/>
      <c r="D2" s="4"/>
      <c r="E2" s="4"/>
      <c r="F2" s="4"/>
      <c r="G2" s="5"/>
      <c r="H2" s="5"/>
      <c r="I2" s="5"/>
    </row>
    <row r="3" spans="1:11" s="2" customFormat="1" ht="21" customHeight="1" x14ac:dyDescent="0.3">
      <c r="A3" s="1"/>
      <c r="B3" s="6" t="s">
        <v>96</v>
      </c>
      <c r="C3" s="4"/>
      <c r="D3" s="4"/>
      <c r="E3" s="4"/>
      <c r="F3" s="4"/>
      <c r="G3" s="5"/>
      <c r="H3" s="5"/>
      <c r="I3" s="5"/>
    </row>
    <row r="4" spans="1:11" s="2" customFormat="1" ht="21" customHeight="1" x14ac:dyDescent="0.35">
      <c r="A4" s="1"/>
      <c r="B4" s="7" t="s">
        <v>1</v>
      </c>
      <c r="C4" s="4"/>
      <c r="D4" s="4"/>
      <c r="E4" s="4"/>
      <c r="F4" s="4"/>
      <c r="G4" s="5"/>
      <c r="H4" s="5"/>
      <c r="I4" s="5"/>
    </row>
    <row r="5" spans="1:11" s="2" customFormat="1" ht="21" customHeight="1" x14ac:dyDescent="0.25">
      <c r="A5" s="1"/>
      <c r="B5" s="8" t="s">
        <v>95</v>
      </c>
      <c r="C5" s="4"/>
      <c r="D5" s="4"/>
      <c r="E5" s="4"/>
      <c r="F5" s="4"/>
      <c r="G5" s="5"/>
      <c r="H5" s="5"/>
      <c r="I5" s="5"/>
    </row>
    <row r="6" spans="1:11" s="1" customFormat="1" ht="15" customHeight="1" thickBot="1" x14ac:dyDescent="0.3">
      <c r="B6" s="9"/>
      <c r="C6" s="10"/>
      <c r="D6" s="10"/>
      <c r="E6" s="10"/>
      <c r="F6" s="11"/>
      <c r="G6" s="12"/>
      <c r="H6" s="12"/>
      <c r="I6" s="12"/>
      <c r="K6" s="13"/>
    </row>
    <row r="7" spans="1:11" s="2" customFormat="1" ht="15" customHeight="1" x14ac:dyDescent="0.25">
      <c r="A7" s="1"/>
    </row>
    <row r="8" spans="1:11" s="2" customFormat="1" ht="27.9" customHeight="1" x14ac:dyDescent="0.25">
      <c r="A8" s="14"/>
      <c r="B8" s="14"/>
      <c r="D8" s="247" t="s">
        <v>2</v>
      </c>
      <c r="E8" s="247"/>
      <c r="F8" s="15"/>
    </row>
    <row r="9" spans="1:11" s="2" customFormat="1" ht="12.75" customHeight="1" x14ac:dyDescent="0.25">
      <c r="B9" s="14"/>
      <c r="C9" s="14"/>
    </row>
    <row r="10" spans="1:11" s="2" customFormat="1" ht="27.9" customHeight="1" x14ac:dyDescent="0.25">
      <c r="A10" s="16"/>
      <c r="B10" s="17"/>
      <c r="C10" s="17"/>
      <c r="D10" s="239" t="s">
        <v>3</v>
      </c>
      <c r="E10" s="240"/>
      <c r="F10" s="18" t="s">
        <v>4</v>
      </c>
      <c r="G10" s="241" t="s">
        <v>5</v>
      </c>
      <c r="H10" s="242"/>
    </row>
    <row r="11" spans="1:11" s="2" customFormat="1" ht="27.9" customHeight="1" x14ac:dyDescent="0.25">
      <c r="A11" s="16"/>
      <c r="B11" s="17"/>
      <c r="C11" s="17"/>
      <c r="D11" s="248" t="s">
        <v>6</v>
      </c>
      <c r="E11" s="249"/>
      <c r="F11" s="19">
        <f>+DATA!G41</f>
        <v>25</v>
      </c>
      <c r="G11" s="20">
        <f>+F11/DATA!$G$40*100</f>
        <v>20</v>
      </c>
      <c r="H11" s="21" t="s">
        <v>7</v>
      </c>
    </row>
    <row r="12" spans="1:11" s="2" customFormat="1" ht="27.9" customHeight="1" x14ac:dyDescent="0.25">
      <c r="A12" s="16"/>
      <c r="B12" s="17"/>
      <c r="C12" s="17"/>
      <c r="D12" s="248" t="s">
        <v>94</v>
      </c>
      <c r="E12" s="249"/>
      <c r="F12" s="22"/>
      <c r="G12" s="20">
        <f>+F12/DATA!$G$40*100</f>
        <v>0</v>
      </c>
      <c r="H12" s="21" t="s">
        <v>7</v>
      </c>
    </row>
    <row r="13" spans="1:11" s="2" customFormat="1" ht="27.9" customHeight="1" x14ac:dyDescent="0.25">
      <c r="A13" s="16"/>
      <c r="B13" s="16"/>
      <c r="C13" s="17"/>
      <c r="D13" s="23"/>
      <c r="E13" s="24" t="s">
        <v>8</v>
      </c>
      <c r="F13" s="25">
        <f>SUM(F11:F12)</f>
        <v>25</v>
      </c>
      <c r="G13" s="20">
        <f>SUM(G11:G12)</f>
        <v>20</v>
      </c>
      <c r="H13" s="21" t="s">
        <v>7</v>
      </c>
    </row>
    <row r="14" spans="1:11" s="2" customFormat="1" ht="27.9" customHeight="1" x14ac:dyDescent="0.25">
      <c r="A14" s="16"/>
      <c r="B14" s="16"/>
      <c r="C14" s="17"/>
      <c r="D14" s="245" t="s">
        <v>9</v>
      </c>
      <c r="E14" s="246"/>
      <c r="F14" s="26">
        <f>+DATA!E7</f>
        <v>0.875</v>
      </c>
    </row>
    <row r="15" spans="1:11" s="2" customFormat="1" ht="27.9" customHeight="1" x14ac:dyDescent="0.25">
      <c r="A15" s="16"/>
      <c r="B15" s="17"/>
      <c r="C15" s="17"/>
      <c r="D15" s="27" t="s">
        <v>10</v>
      </c>
      <c r="E15" s="28" t="str">
        <f>"Eigen inschatting door Inschrijver. Waarde tussen 0 en "&amp;F19&amp;" punten."</f>
        <v>Eigen inschatting door Inschrijver. Waarde tussen 0 en 100 punten.</v>
      </c>
      <c r="F15" s="29"/>
      <c r="G15" s="30"/>
      <c r="H15" s="31"/>
    </row>
    <row r="16" spans="1:11" s="2" customFormat="1" ht="27.9" customHeight="1" x14ac:dyDescent="0.25">
      <c r="A16" s="16"/>
      <c r="B16" s="16"/>
      <c r="C16" s="17"/>
      <c r="D16" s="32"/>
      <c r="E16" s="31"/>
      <c r="F16" s="31"/>
      <c r="G16" s="31"/>
    </row>
    <row r="17" spans="1:13" s="2" customFormat="1" ht="27.9" customHeight="1" x14ac:dyDescent="0.25">
      <c r="A17" s="16"/>
      <c r="B17" s="16"/>
      <c r="C17" s="17"/>
      <c r="D17" s="239" t="s">
        <v>11</v>
      </c>
      <c r="E17" s="240"/>
      <c r="F17" s="33" t="s">
        <v>12</v>
      </c>
      <c r="G17" s="241" t="s">
        <v>5</v>
      </c>
      <c r="H17" s="242"/>
    </row>
    <row r="18" spans="1:13" s="2" customFormat="1" ht="27.9" customHeight="1" x14ac:dyDescent="0.25">
      <c r="A18" s="16"/>
      <c r="B18" s="16"/>
      <c r="C18" s="17"/>
      <c r="D18" s="243" t="s">
        <v>13</v>
      </c>
      <c r="E18" s="243"/>
      <c r="F18" s="25">
        <f>DATA!G41</f>
        <v>25</v>
      </c>
      <c r="G18" s="20">
        <f>+F18/DATA!$G$40*100</f>
        <v>20</v>
      </c>
      <c r="H18" s="21" t="s">
        <v>7</v>
      </c>
    </row>
    <row r="19" spans="1:13" s="2" customFormat="1" ht="27.9" customHeight="1" x14ac:dyDescent="0.25">
      <c r="A19" s="16"/>
      <c r="B19" s="16"/>
      <c r="C19" s="17"/>
      <c r="D19" s="243" t="s">
        <v>14</v>
      </c>
      <c r="E19" s="243"/>
      <c r="F19" s="25">
        <f>DATA!G42</f>
        <v>100</v>
      </c>
      <c r="G19" s="20">
        <f>+F19/DATA!$G$40*100</f>
        <v>80</v>
      </c>
      <c r="H19" s="21" t="s">
        <v>7</v>
      </c>
      <c r="K19" s="34"/>
      <c r="L19" s="34"/>
      <c r="M19" s="34"/>
    </row>
    <row r="20" spans="1:13" s="2" customFormat="1" ht="27.9" customHeight="1" x14ac:dyDescent="0.25">
      <c r="A20" s="16"/>
      <c r="B20" s="17"/>
      <c r="C20" s="17"/>
      <c r="D20" s="243" t="s">
        <v>15</v>
      </c>
      <c r="E20" s="243"/>
      <c r="F20" s="25">
        <f>SUM(F18:F19)</f>
        <v>125</v>
      </c>
      <c r="G20" s="20">
        <f>+F20/DATA!$G$40*100</f>
        <v>100</v>
      </c>
      <c r="H20" s="21" t="s">
        <v>7</v>
      </c>
    </row>
    <row r="21" spans="1:13" s="2" customFormat="1" ht="27.9" customHeight="1" x14ac:dyDescent="0.25">
      <c r="A21" s="16"/>
      <c r="B21" s="17"/>
      <c r="C21" s="17"/>
      <c r="D21" s="14"/>
      <c r="E21" s="14"/>
      <c r="F21" s="14"/>
      <c r="G21" s="14"/>
      <c r="H21" s="14"/>
    </row>
    <row r="22" spans="1:13" s="2" customFormat="1" ht="27.9" customHeight="1" x14ac:dyDescent="0.25">
      <c r="A22" s="16"/>
      <c r="B22" s="17"/>
      <c r="C22" s="17"/>
      <c r="D22" s="244"/>
      <c r="E22" s="244"/>
      <c r="F22" s="39"/>
      <c r="G22" s="40"/>
      <c r="H22" s="38"/>
    </row>
    <row r="23" spans="1:13" s="2" customFormat="1" ht="27.9" customHeight="1" x14ac:dyDescent="0.25">
      <c r="A23" s="16"/>
      <c r="B23" s="17"/>
      <c r="C23" s="17"/>
      <c r="D23" s="14"/>
      <c r="E23" s="14"/>
      <c r="F23" s="14"/>
      <c r="G23" s="14"/>
      <c r="H23" s="14"/>
    </row>
    <row r="24" spans="1:13" s="2" customFormat="1" ht="27.9" customHeight="1" x14ac:dyDescent="0.25">
      <c r="A24" s="16"/>
      <c r="B24" s="17"/>
      <c r="C24" s="17"/>
      <c r="D24" s="14"/>
      <c r="E24" s="14"/>
      <c r="F24" s="14"/>
      <c r="G24" s="14"/>
      <c r="H24" s="14"/>
    </row>
    <row r="25" spans="1:13" s="2" customFormat="1" ht="27.9" customHeight="1" x14ac:dyDescent="0.25">
      <c r="A25" s="16"/>
      <c r="B25" s="17"/>
      <c r="C25" s="17"/>
      <c r="D25" s="14"/>
      <c r="E25" s="14"/>
      <c r="F25" s="14"/>
      <c r="G25" s="14"/>
      <c r="H25" s="14"/>
    </row>
    <row r="26" spans="1:13" s="2" customFormat="1" ht="27.75" customHeight="1" x14ac:dyDescent="0.25">
      <c r="A26" s="1"/>
      <c r="B26" s="17"/>
      <c r="C26" s="17"/>
      <c r="D26" s="14"/>
      <c r="E26" s="14"/>
      <c r="F26" s="14"/>
      <c r="G26" s="14"/>
      <c r="H26" s="14"/>
    </row>
    <row r="27" spans="1:13" s="2" customFormat="1" ht="15" customHeight="1" thickBot="1" x14ac:dyDescent="0.3">
      <c r="A27" s="1"/>
      <c r="B27" s="9"/>
      <c r="C27" s="10"/>
      <c r="D27" s="10"/>
      <c r="E27" s="10"/>
      <c r="F27" s="11"/>
      <c r="G27" s="12"/>
      <c r="H27" s="12"/>
    </row>
    <row r="28" spans="1:13" s="2" customFormat="1" ht="15" customHeight="1" x14ac:dyDescent="0.25"/>
    <row r="29" spans="1:13" s="2" customFormat="1" ht="27.9" hidden="1" customHeight="1" x14ac:dyDescent="0.25">
      <c r="B29" s="14"/>
    </row>
    <row r="30" spans="1:13" s="2" customFormat="1" ht="27.9" hidden="1" customHeight="1" x14ac:dyDescent="0.25">
      <c r="B30" s="14"/>
    </row>
    <row r="31" spans="1:13" s="2" customFormat="1" ht="27.9" hidden="1" customHeight="1" x14ac:dyDescent="0.25">
      <c r="B31" s="14"/>
    </row>
    <row r="32" spans="1:13" s="2" customFormat="1" ht="27.9" hidden="1" customHeight="1" x14ac:dyDescent="0.25">
      <c r="B32" s="14"/>
    </row>
    <row r="33" spans="2:17" s="2" customFormat="1" ht="27.9" hidden="1" customHeight="1" x14ac:dyDescent="0.25">
      <c r="B33" s="14"/>
    </row>
    <row r="34" spans="2:17" s="2" customFormat="1" ht="27.9" hidden="1" customHeight="1" x14ac:dyDescent="0.25">
      <c r="B34" s="14"/>
      <c r="Q34" s="2" t="s">
        <v>16</v>
      </c>
    </row>
    <row r="35" spans="2:17" s="2" customFormat="1" ht="27.9" hidden="1" customHeight="1" x14ac:dyDescent="0.25">
      <c r="B35" s="14"/>
    </row>
    <row r="36" spans="2:17" s="2" customFormat="1" ht="27.9" hidden="1" customHeight="1" x14ac:dyDescent="0.3">
      <c r="B36" s="14"/>
      <c r="G36" s="35"/>
    </row>
    <row r="37" spans="2:17" s="2" customFormat="1" ht="27.9" hidden="1" customHeight="1" x14ac:dyDescent="0.3">
      <c r="B37" s="14"/>
      <c r="G37" s="35"/>
    </row>
    <row r="38" spans="2:17" s="2" customFormat="1" ht="27.9" hidden="1" customHeight="1" x14ac:dyDescent="0.3">
      <c r="D38" s="35"/>
      <c r="E38" s="35"/>
      <c r="F38" s="35"/>
      <c r="G38" s="35"/>
    </row>
    <row r="39" spans="2:17" ht="15" hidden="1" customHeight="1" x14ac:dyDescent="0.3"/>
    <row r="40" spans="2:17" ht="15" hidden="1" customHeight="1" x14ac:dyDescent="0.3"/>
    <row r="41" spans="2:17" ht="15" hidden="1" customHeight="1" x14ac:dyDescent="0.3"/>
    <row r="42" spans="2:17" ht="15" hidden="1" customHeight="1" x14ac:dyDescent="0.3"/>
    <row r="43" spans="2:17" ht="15" hidden="1" customHeight="1" x14ac:dyDescent="0.3"/>
    <row r="44" spans="2:17" ht="15" hidden="1" customHeight="1" x14ac:dyDescent="0.3"/>
    <row r="45" spans="2:17" ht="15" hidden="1" customHeight="1" x14ac:dyDescent="0.3"/>
    <row r="46" spans="2:17" ht="15" hidden="1" customHeight="1" x14ac:dyDescent="0.3"/>
    <row r="47" spans="2:17" ht="15" hidden="1" customHeight="1" x14ac:dyDescent="0.3"/>
    <row r="48" spans="2:17" ht="15" hidden="1" customHeight="1" x14ac:dyDescent="0.3"/>
    <row r="49" ht="15" hidden="1" customHeight="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row r="56" ht="15" hidden="1" customHeight="1" x14ac:dyDescent="0.3"/>
    <row r="57" ht="15" hidden="1" customHeight="1" x14ac:dyDescent="0.3"/>
    <row r="58" ht="15" hidden="1" customHeight="1" x14ac:dyDescent="0.3"/>
    <row r="59" ht="15" hidden="1" customHeight="1" x14ac:dyDescent="0.3"/>
    <row r="60" ht="15" hidden="1" customHeight="1" x14ac:dyDescent="0.3"/>
    <row r="61" ht="15" hidden="1" customHeight="1" x14ac:dyDescent="0.3"/>
    <row r="62" ht="15" hidden="1" customHeight="1" x14ac:dyDescent="0.3"/>
    <row r="63" ht="15" hidden="1" customHeight="1" x14ac:dyDescent="0.3"/>
    <row r="64"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5" hidden="1" customHeight="1" x14ac:dyDescent="0.3"/>
    <row r="75" ht="15" hidden="1" customHeight="1" x14ac:dyDescent="0.3"/>
    <row r="76" ht="15" hidden="1" customHeight="1" x14ac:dyDescent="0.3"/>
    <row r="77" ht="15" hidden="1" customHeight="1" x14ac:dyDescent="0.3"/>
    <row r="78" ht="15" hidden="1" customHeight="1" x14ac:dyDescent="0.3"/>
    <row r="79" ht="15" hidden="1" customHeight="1" x14ac:dyDescent="0.3"/>
    <row r="80" ht="15" hidden="1" customHeight="1" x14ac:dyDescent="0.3"/>
    <row r="81" spans="3:7" ht="15" hidden="1" customHeight="1" x14ac:dyDescent="0.3"/>
    <row r="82" spans="3:7" ht="15" hidden="1" customHeight="1" x14ac:dyDescent="0.3">
      <c r="C82" s="237" t="s">
        <v>8</v>
      </c>
      <c r="D82" s="238"/>
      <c r="E82" s="36">
        <v>1650</v>
      </c>
      <c r="F82" s="37" t="e">
        <f>+E82/Qmax*100</f>
        <v>#NAME?</v>
      </c>
      <c r="G82" s="21" t="s">
        <v>7</v>
      </c>
    </row>
    <row r="83" spans="3:7" ht="15" hidden="1" customHeight="1" x14ac:dyDescent="0.3"/>
    <row r="84" spans="3:7" ht="15" hidden="1" customHeight="1" x14ac:dyDescent="0.3"/>
    <row r="85" spans="3:7" ht="15" hidden="1" customHeight="1" x14ac:dyDescent="0.3"/>
    <row r="86" spans="3:7" ht="15" hidden="1" customHeight="1" x14ac:dyDescent="0.3"/>
    <row r="87" spans="3:7" ht="15" hidden="1" customHeight="1" x14ac:dyDescent="0.3"/>
    <row r="88" spans="3:7" ht="15" hidden="1" customHeight="1" x14ac:dyDescent="0.3"/>
    <row r="89" spans="3:7" ht="15" hidden="1" customHeight="1" x14ac:dyDescent="0.3"/>
    <row r="90" spans="3:7" ht="15" hidden="1" customHeight="1" x14ac:dyDescent="0.3"/>
    <row r="91" spans="3:7" ht="15" hidden="1" customHeight="1" x14ac:dyDescent="0.3"/>
    <row r="92" spans="3:7" ht="15" hidden="1" customHeight="1" x14ac:dyDescent="0.3"/>
    <row r="93" spans="3:7" ht="15" hidden="1" customHeight="1" x14ac:dyDescent="0.3"/>
    <row r="94" spans="3:7" ht="15" hidden="1" customHeight="1" x14ac:dyDescent="0.3"/>
  </sheetData>
  <mergeCells count="13">
    <mergeCell ref="D14:E14"/>
    <mergeCell ref="D8:E8"/>
    <mergeCell ref="D10:E10"/>
    <mergeCell ref="G10:H10"/>
    <mergeCell ref="D11:E11"/>
    <mergeCell ref="D12:E12"/>
    <mergeCell ref="C82:D82"/>
    <mergeCell ref="D17:E17"/>
    <mergeCell ref="G17:H17"/>
    <mergeCell ref="D18:E18"/>
    <mergeCell ref="D19:E19"/>
    <mergeCell ref="D20:E20"/>
    <mergeCell ref="D22:E22"/>
  </mergeCells>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E80"/>
  <sheetViews>
    <sheetView showGridLines="0" zoomScaleNormal="100" workbookViewId="0">
      <selection activeCell="A2" sqref="A1:XFD1048576"/>
    </sheetView>
  </sheetViews>
  <sheetFormatPr defaultColWidth="0" defaultRowHeight="14.4" zeroHeight="1" x14ac:dyDescent="0.3"/>
  <cols>
    <col min="1" max="1" width="3.6640625" style="173" customWidth="1"/>
    <col min="2" max="27" width="21.6640625" style="173" customWidth="1"/>
    <col min="28" max="28" width="3.6640625" style="173" customWidth="1"/>
    <col min="29" max="31" width="21.6640625" style="173" hidden="1" customWidth="1"/>
    <col min="32" max="16384" width="9.109375" style="173" hidden="1"/>
  </cols>
  <sheetData>
    <row r="1" spans="2:28" ht="21" customHeight="1" x14ac:dyDescent="0.3">
      <c r="AB1" s="174"/>
    </row>
    <row r="2" spans="2:28" s="174" customFormat="1" ht="21" customHeight="1" x14ac:dyDescent="0.25">
      <c r="B2" s="250" t="s">
        <v>17</v>
      </c>
      <c r="C2" s="250"/>
      <c r="D2" s="250"/>
      <c r="E2" s="250"/>
    </row>
    <row r="3" spans="2:28" s="174" customFormat="1" ht="21" customHeight="1" x14ac:dyDescent="0.25">
      <c r="B3" s="250"/>
      <c r="C3" s="250"/>
      <c r="D3" s="250"/>
      <c r="E3" s="250"/>
    </row>
    <row r="4" spans="2:28" s="174" customFormat="1" ht="21" customHeight="1" x14ac:dyDescent="0.25">
      <c r="B4" s="250"/>
      <c r="C4" s="250"/>
      <c r="D4" s="250"/>
      <c r="E4" s="250"/>
    </row>
    <row r="5" spans="2:28" s="174" customFormat="1" ht="21" customHeight="1" x14ac:dyDescent="0.25">
      <c r="B5" s="175"/>
    </row>
    <row r="6" spans="2:28" s="174" customFormat="1" ht="27.9" customHeight="1" x14ac:dyDescent="0.25">
      <c r="B6" s="176" t="s">
        <v>18</v>
      </c>
    </row>
    <row r="7" spans="2:28" s="174" customFormat="1" ht="27.9" customHeight="1" x14ac:dyDescent="0.25">
      <c r="B7" s="177" t="s">
        <v>19</v>
      </c>
      <c r="C7" s="178">
        <f>+'BPK-Grafiek'!$F$8</f>
        <v>0</v>
      </c>
      <c r="D7" s="179">
        <f>+'BPK-Grafiek'!$F$13</f>
        <v>25</v>
      </c>
      <c r="E7" s="180">
        <f>IFERROR((0.5*($C$7/$G$38)^$F$38+0.5*(2-$D$7/$H$38)^$F$38)^(1/$F$38),0)</f>
        <v>0.875</v>
      </c>
      <c r="F7" s="181">
        <f>+D7/G40*100</f>
        <v>20</v>
      </c>
    </row>
    <row r="8" spans="2:28" s="174" customFormat="1" ht="27.9" customHeight="1" x14ac:dyDescent="0.25"/>
    <row r="9" spans="2:28" s="184" customFormat="1" ht="27.9" customHeight="1" x14ac:dyDescent="0.3">
      <c r="B9" s="182" t="s">
        <v>20</v>
      </c>
      <c r="C9" s="251" t="s">
        <v>98</v>
      </c>
      <c r="D9" s="251"/>
      <c r="E9" s="251"/>
      <c r="F9" s="251"/>
      <c r="G9" s="251"/>
      <c r="H9" s="251"/>
      <c r="I9" s="251"/>
      <c r="J9" s="251"/>
      <c r="K9" s="183"/>
      <c r="L9" s="183"/>
    </row>
    <row r="10" spans="2:28" s="184" customFormat="1" ht="27.9" customHeight="1" x14ac:dyDescent="0.3">
      <c r="C10" s="251"/>
      <c r="D10" s="251"/>
      <c r="E10" s="251"/>
      <c r="F10" s="251"/>
      <c r="G10" s="251"/>
      <c r="H10" s="251"/>
      <c r="I10" s="251"/>
      <c r="J10" s="251"/>
    </row>
    <row r="11" spans="2:28" s="174" customFormat="1" ht="27.9" customHeight="1" x14ac:dyDescent="0.25">
      <c r="B11" s="185" t="s">
        <v>21</v>
      </c>
      <c r="C11" s="186" t="s">
        <v>22</v>
      </c>
      <c r="D11" s="186" t="s">
        <v>23</v>
      </c>
      <c r="E11" s="186" t="s">
        <v>24</v>
      </c>
      <c r="F11" s="187"/>
      <c r="G11" s="187"/>
      <c r="H11" s="187"/>
      <c r="I11" s="187"/>
      <c r="J11" s="187"/>
      <c r="K11" s="187"/>
      <c r="L11" s="187"/>
      <c r="M11" s="187"/>
      <c r="N11" s="187"/>
      <c r="O11" s="187"/>
      <c r="P11" s="187"/>
      <c r="Q11" s="187"/>
      <c r="R11" s="187"/>
      <c r="S11" s="187"/>
      <c r="T11" s="187"/>
      <c r="U11" s="187"/>
      <c r="V11" s="187"/>
      <c r="W11" s="187"/>
      <c r="X11" s="187"/>
      <c r="Y11" s="187"/>
      <c r="Z11" s="187"/>
      <c r="AA11" s="187"/>
    </row>
    <row r="12" spans="2:28" s="174" customFormat="1" ht="27.9" customHeight="1" x14ac:dyDescent="0.25">
      <c r="B12" s="188" t="s">
        <v>25</v>
      </c>
      <c r="C12" s="189">
        <v>1000000</v>
      </c>
      <c r="D12" s="190">
        <v>100</v>
      </c>
      <c r="E12" s="191">
        <v>1</v>
      </c>
      <c r="F12" s="187"/>
      <c r="G12" s="187"/>
      <c r="H12" s="187"/>
      <c r="I12" s="187"/>
      <c r="J12" s="187"/>
      <c r="K12" s="187"/>
      <c r="L12" s="187"/>
      <c r="M12" s="187"/>
      <c r="N12" s="187"/>
      <c r="O12" s="187"/>
      <c r="P12" s="187"/>
      <c r="Q12" s="187"/>
      <c r="R12" s="187"/>
      <c r="S12" s="187"/>
      <c r="T12" s="187"/>
      <c r="U12" s="187"/>
      <c r="V12" s="187"/>
      <c r="W12" s="187"/>
      <c r="X12" s="187"/>
      <c r="Y12" s="187"/>
      <c r="Z12" s="187"/>
      <c r="AA12" s="187"/>
    </row>
    <row r="13" spans="2:28" s="174" customFormat="1" ht="27.9" customHeight="1" x14ac:dyDescent="0.25">
      <c r="B13" s="188" t="s">
        <v>26</v>
      </c>
      <c r="C13" s="189">
        <v>1250000</v>
      </c>
      <c r="D13" s="190">
        <v>125</v>
      </c>
      <c r="E13" s="191">
        <v>1</v>
      </c>
      <c r="F13" s="187"/>
      <c r="G13" s="187"/>
      <c r="H13" s="187"/>
      <c r="I13" s="187"/>
      <c r="J13" s="187"/>
      <c r="K13" s="187"/>
      <c r="L13" s="187"/>
      <c r="M13" s="187"/>
      <c r="N13" s="187"/>
      <c r="O13" s="187"/>
      <c r="P13" s="187"/>
      <c r="Q13" s="187"/>
      <c r="R13" s="187"/>
      <c r="S13" s="187"/>
      <c r="T13" s="187"/>
      <c r="U13" s="187"/>
      <c r="V13" s="187"/>
      <c r="W13" s="187"/>
      <c r="X13" s="187"/>
      <c r="Y13" s="187"/>
      <c r="Z13" s="187"/>
      <c r="AA13" s="187"/>
    </row>
    <row r="14" spans="2:28" s="174" customFormat="1" ht="27.9" customHeight="1" x14ac:dyDescent="0.25">
      <c r="B14" s="188" t="s">
        <v>27</v>
      </c>
      <c r="C14" s="189">
        <v>0</v>
      </c>
      <c r="D14" s="190">
        <v>0</v>
      </c>
      <c r="E14" s="191">
        <v>1</v>
      </c>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2:28" s="174" customFormat="1" ht="27.9" customHeight="1" x14ac:dyDescent="0.25">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2:28" s="174" customFormat="1" ht="27.9" customHeight="1" x14ac:dyDescent="0.25">
      <c r="B16" s="192" t="s">
        <v>28</v>
      </c>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7" spans="2:27" s="174" customFormat="1" ht="27.9" customHeight="1" x14ac:dyDescent="0.25">
      <c r="B17" s="187"/>
      <c r="C17" s="186" t="s">
        <v>29</v>
      </c>
      <c r="D17" s="193">
        <v>0</v>
      </c>
      <c r="E17" s="193">
        <v>1.2500000000000001E-2</v>
      </c>
      <c r="F17" s="193">
        <v>2.5000000000000001E-2</v>
      </c>
      <c r="G17" s="193">
        <v>0.05</v>
      </c>
      <c r="H17" s="193">
        <v>0.1</v>
      </c>
      <c r="I17" s="193">
        <v>0.15</v>
      </c>
      <c r="J17" s="193">
        <v>0.2</v>
      </c>
      <c r="K17" s="193">
        <v>0.25</v>
      </c>
      <c r="L17" s="193">
        <v>0.3</v>
      </c>
      <c r="M17" s="193">
        <v>0.35</v>
      </c>
      <c r="N17" s="193">
        <v>0.4</v>
      </c>
      <c r="O17" s="193">
        <v>0.45</v>
      </c>
      <c r="P17" s="193">
        <v>0.5</v>
      </c>
      <c r="Q17" s="193">
        <v>0.55000000000000004</v>
      </c>
      <c r="R17" s="193">
        <v>0.6</v>
      </c>
      <c r="S17" s="193">
        <v>0.65</v>
      </c>
      <c r="T17" s="193">
        <v>0.7</v>
      </c>
      <c r="U17" s="193">
        <v>0.75</v>
      </c>
      <c r="V17" s="193">
        <v>0.8</v>
      </c>
      <c r="W17" s="193">
        <v>0.85</v>
      </c>
      <c r="X17" s="193">
        <v>0.9</v>
      </c>
      <c r="Y17" s="193">
        <v>0.95</v>
      </c>
      <c r="Z17" s="193">
        <v>1</v>
      </c>
      <c r="AA17" s="194">
        <v>0</v>
      </c>
    </row>
    <row r="18" spans="2:27" s="174" customFormat="1" ht="27.9" customHeight="1" x14ac:dyDescent="0.25">
      <c r="B18" s="195" t="s">
        <v>30</v>
      </c>
      <c r="C18" s="193">
        <v>0</v>
      </c>
      <c r="D18" s="193">
        <v>0</v>
      </c>
      <c r="E18" s="193">
        <v>1.5625</v>
      </c>
      <c r="F18" s="193">
        <v>3.125</v>
      </c>
      <c r="G18" s="193">
        <v>6.25</v>
      </c>
      <c r="H18" s="193">
        <v>12.5</v>
      </c>
      <c r="I18" s="193">
        <v>18.75</v>
      </c>
      <c r="J18" s="193">
        <v>25</v>
      </c>
      <c r="K18" s="193">
        <v>31.25</v>
      </c>
      <c r="L18" s="193">
        <v>37.5</v>
      </c>
      <c r="M18" s="193">
        <v>43.75</v>
      </c>
      <c r="N18" s="193">
        <v>50</v>
      </c>
      <c r="O18" s="193">
        <v>56.25</v>
      </c>
      <c r="P18" s="193">
        <v>62.5</v>
      </c>
      <c r="Q18" s="193">
        <v>68.75</v>
      </c>
      <c r="R18" s="193">
        <v>75</v>
      </c>
      <c r="S18" s="193">
        <v>81.25</v>
      </c>
      <c r="T18" s="193">
        <v>87.5</v>
      </c>
      <c r="U18" s="193">
        <v>93.75</v>
      </c>
      <c r="V18" s="193">
        <v>100</v>
      </c>
      <c r="W18" s="193">
        <v>106.25</v>
      </c>
      <c r="X18" s="193">
        <v>112.5</v>
      </c>
      <c r="Y18" s="193">
        <v>118.75</v>
      </c>
      <c r="Z18" s="193">
        <v>125</v>
      </c>
      <c r="AA18" s="193" t="s">
        <v>24</v>
      </c>
    </row>
    <row r="19" spans="2:27" s="174" customFormat="1" ht="27.9" customHeight="1" x14ac:dyDescent="0.25">
      <c r="B19" s="195" t="s">
        <v>31</v>
      </c>
      <c r="C19" s="193"/>
      <c r="D19" s="193">
        <v>0</v>
      </c>
      <c r="E19" s="193">
        <v>15625</v>
      </c>
      <c r="F19" s="193">
        <v>31250</v>
      </c>
      <c r="G19" s="193">
        <v>62500</v>
      </c>
      <c r="H19" s="193">
        <v>125000</v>
      </c>
      <c r="I19" s="193">
        <v>187500</v>
      </c>
      <c r="J19" s="193">
        <v>250000</v>
      </c>
      <c r="K19" s="193">
        <v>312500</v>
      </c>
      <c r="L19" s="193">
        <v>375000</v>
      </c>
      <c r="M19" s="193">
        <v>437500</v>
      </c>
      <c r="N19" s="193">
        <v>500000</v>
      </c>
      <c r="O19" s="193">
        <v>562500</v>
      </c>
      <c r="P19" s="193">
        <v>625000</v>
      </c>
      <c r="Q19" s="193">
        <v>687500</v>
      </c>
      <c r="R19" s="193">
        <v>750000</v>
      </c>
      <c r="S19" s="193">
        <v>812500</v>
      </c>
      <c r="T19" s="193">
        <v>875000</v>
      </c>
      <c r="U19" s="193">
        <v>937500</v>
      </c>
      <c r="V19" s="193">
        <v>1000000</v>
      </c>
      <c r="W19" s="193">
        <v>1062500</v>
      </c>
      <c r="X19" s="193">
        <v>1125000</v>
      </c>
      <c r="Y19" s="193">
        <v>1187500</v>
      </c>
      <c r="Z19" s="193">
        <v>1250000</v>
      </c>
      <c r="AA19" s="193">
        <v>1</v>
      </c>
    </row>
    <row r="20" spans="2:27" s="174" customFormat="1" ht="27.9" customHeight="1" x14ac:dyDescent="0.25">
      <c r="B20" s="196"/>
      <c r="C20" s="193"/>
      <c r="D20" s="193">
        <v>0</v>
      </c>
      <c r="E20" s="193">
        <v>1.25</v>
      </c>
      <c r="F20" s="193">
        <v>2.5</v>
      </c>
      <c r="G20" s="193">
        <v>5</v>
      </c>
      <c r="H20" s="193">
        <v>10</v>
      </c>
      <c r="I20" s="193">
        <v>15</v>
      </c>
      <c r="J20" s="193">
        <v>20</v>
      </c>
      <c r="K20" s="193">
        <v>25</v>
      </c>
      <c r="L20" s="193">
        <v>30</v>
      </c>
      <c r="M20" s="193">
        <v>35</v>
      </c>
      <c r="N20" s="193">
        <v>40</v>
      </c>
      <c r="O20" s="193">
        <v>45</v>
      </c>
      <c r="P20" s="193">
        <v>50</v>
      </c>
      <c r="Q20" s="193">
        <v>55.000000000000007</v>
      </c>
      <c r="R20" s="193">
        <v>60</v>
      </c>
      <c r="S20" s="193">
        <v>65</v>
      </c>
      <c r="T20" s="193">
        <v>70</v>
      </c>
      <c r="U20" s="193">
        <v>75</v>
      </c>
      <c r="V20" s="193">
        <v>80</v>
      </c>
      <c r="W20" s="193">
        <v>85</v>
      </c>
      <c r="X20" s="193">
        <v>90</v>
      </c>
      <c r="Y20" s="193">
        <v>95</v>
      </c>
      <c r="Z20" s="193">
        <v>100</v>
      </c>
      <c r="AA20" s="193">
        <v>0</v>
      </c>
    </row>
    <row r="21" spans="2:27" s="174" customFormat="1" ht="27.9" customHeight="1" x14ac:dyDescent="0.25">
      <c r="B21" s="195" t="s">
        <v>32</v>
      </c>
      <c r="C21" s="193">
        <v>19.999999999999996</v>
      </c>
      <c r="D21" s="193">
        <v>19.999999999999996</v>
      </c>
      <c r="E21" s="193">
        <v>21.312499999999996</v>
      </c>
      <c r="F21" s="193">
        <v>22.624999999999996</v>
      </c>
      <c r="G21" s="193">
        <v>25.249999999999996</v>
      </c>
      <c r="H21" s="193">
        <v>30.499999999999996</v>
      </c>
      <c r="I21" s="193">
        <v>35.75</v>
      </c>
      <c r="J21" s="193">
        <v>41</v>
      </c>
      <c r="K21" s="193">
        <v>46.25</v>
      </c>
      <c r="L21" s="193">
        <v>51.5</v>
      </c>
      <c r="M21" s="193">
        <v>56.75</v>
      </c>
      <c r="N21" s="193">
        <v>62</v>
      </c>
      <c r="O21" s="193">
        <v>67.25</v>
      </c>
      <c r="P21" s="193">
        <v>72.5</v>
      </c>
      <c r="Q21" s="193">
        <v>77.75</v>
      </c>
      <c r="R21" s="193">
        <v>83</v>
      </c>
      <c r="S21" s="193">
        <v>88.25</v>
      </c>
      <c r="T21" s="193">
        <v>93.5</v>
      </c>
      <c r="U21" s="193">
        <v>98.75</v>
      </c>
      <c r="V21" s="193">
        <v>104</v>
      </c>
      <c r="W21" s="193">
        <v>109.25</v>
      </c>
      <c r="X21" s="193">
        <v>114.5</v>
      </c>
      <c r="Y21" s="193">
        <v>119.75</v>
      </c>
      <c r="Z21" s="193">
        <v>125</v>
      </c>
      <c r="AA21" s="193" t="s">
        <v>24</v>
      </c>
    </row>
    <row r="22" spans="2:27" s="174" customFormat="1" ht="27.9" customHeight="1" x14ac:dyDescent="0.25">
      <c r="B22" s="195" t="s">
        <v>33</v>
      </c>
      <c r="C22" s="193"/>
      <c r="D22" s="193">
        <v>0</v>
      </c>
      <c r="E22" s="193">
        <v>13125.000000000053</v>
      </c>
      <c r="F22" s="193">
        <v>26249.999999999884</v>
      </c>
      <c r="G22" s="193">
        <v>52499.999999999993</v>
      </c>
      <c r="H22" s="193">
        <v>104999.99999999999</v>
      </c>
      <c r="I22" s="193">
        <v>157499.99999999997</v>
      </c>
      <c r="J22" s="193">
        <v>209999.99999999997</v>
      </c>
      <c r="K22" s="193">
        <v>262499.99999999994</v>
      </c>
      <c r="L22" s="193">
        <v>315000.00000000017</v>
      </c>
      <c r="M22" s="193">
        <v>367499.99999999994</v>
      </c>
      <c r="N22" s="193">
        <v>420000.00000000017</v>
      </c>
      <c r="O22" s="193">
        <v>472499.99999999994</v>
      </c>
      <c r="P22" s="193">
        <v>525000.00000000012</v>
      </c>
      <c r="Q22" s="193">
        <v>577499.99999999988</v>
      </c>
      <c r="R22" s="193">
        <v>630000.00000000012</v>
      </c>
      <c r="S22" s="193">
        <v>682499.99999999988</v>
      </c>
      <c r="T22" s="193">
        <v>735000.00000000012</v>
      </c>
      <c r="U22" s="193">
        <v>787500.00000000012</v>
      </c>
      <c r="V22" s="193">
        <v>840000.00000000012</v>
      </c>
      <c r="W22" s="193">
        <v>892500.00000000012</v>
      </c>
      <c r="X22" s="193">
        <v>945000.00000000012</v>
      </c>
      <c r="Y22" s="193">
        <v>997500</v>
      </c>
      <c r="Z22" s="193">
        <v>1050000</v>
      </c>
      <c r="AA22" s="193">
        <v>0.9</v>
      </c>
    </row>
    <row r="23" spans="2:27" s="174" customFormat="1" ht="27.9" customHeight="1" x14ac:dyDescent="0.25">
      <c r="B23" s="196"/>
      <c r="C23" s="193"/>
      <c r="D23" s="193">
        <v>15.999999999999998</v>
      </c>
      <c r="E23" s="193">
        <v>17.049999999999997</v>
      </c>
      <c r="F23" s="193">
        <v>18.099999999999998</v>
      </c>
      <c r="G23" s="193">
        <v>20.2</v>
      </c>
      <c r="H23" s="193">
        <v>24.399999999999995</v>
      </c>
      <c r="I23" s="193">
        <v>28.599999999999998</v>
      </c>
      <c r="J23" s="193">
        <v>32.800000000000004</v>
      </c>
      <c r="K23" s="193">
        <v>37</v>
      </c>
      <c r="L23" s="193">
        <v>41.199999999999996</v>
      </c>
      <c r="M23" s="193">
        <v>45.4</v>
      </c>
      <c r="N23" s="193">
        <v>49.6</v>
      </c>
      <c r="O23" s="193">
        <v>53.800000000000004</v>
      </c>
      <c r="P23" s="193">
        <v>57.999999999999993</v>
      </c>
      <c r="Q23" s="193">
        <v>62.2</v>
      </c>
      <c r="R23" s="193">
        <v>66.400000000000006</v>
      </c>
      <c r="S23" s="193">
        <v>70.599999999999994</v>
      </c>
      <c r="T23" s="193">
        <v>74.8</v>
      </c>
      <c r="U23" s="193">
        <v>79</v>
      </c>
      <c r="V23" s="193">
        <v>83.2</v>
      </c>
      <c r="W23" s="193">
        <v>87.4</v>
      </c>
      <c r="X23" s="193">
        <v>91.600000000000009</v>
      </c>
      <c r="Y23" s="193">
        <v>95.8</v>
      </c>
      <c r="Z23" s="193">
        <v>100</v>
      </c>
      <c r="AA23" s="193">
        <v>0</v>
      </c>
    </row>
    <row r="24" spans="2:27" s="174" customFormat="1" ht="27.9" customHeight="1" x14ac:dyDescent="0.25">
      <c r="B24" s="195" t="s">
        <v>34</v>
      </c>
      <c r="C24" s="193">
        <v>39.999999999999993</v>
      </c>
      <c r="D24" s="193">
        <v>39.999999999999993</v>
      </c>
      <c r="E24" s="193">
        <v>41.062499999999993</v>
      </c>
      <c r="F24" s="193">
        <v>42.124999999999993</v>
      </c>
      <c r="G24" s="193">
        <v>44.249999999999993</v>
      </c>
      <c r="H24" s="193">
        <v>48.499999999999993</v>
      </c>
      <c r="I24" s="193">
        <v>52.749999999999993</v>
      </c>
      <c r="J24" s="193">
        <v>56.999999999999993</v>
      </c>
      <c r="K24" s="193">
        <v>61.249999999999993</v>
      </c>
      <c r="L24" s="193">
        <v>65.5</v>
      </c>
      <c r="M24" s="193">
        <v>69.749999999999986</v>
      </c>
      <c r="N24" s="193">
        <v>74</v>
      </c>
      <c r="O24" s="193">
        <v>78.25</v>
      </c>
      <c r="P24" s="193">
        <v>82.5</v>
      </c>
      <c r="Q24" s="193">
        <v>86.75</v>
      </c>
      <c r="R24" s="193">
        <v>91</v>
      </c>
      <c r="S24" s="193">
        <v>95.25</v>
      </c>
      <c r="T24" s="193">
        <v>99.499999999999986</v>
      </c>
      <c r="U24" s="193">
        <v>103.75</v>
      </c>
      <c r="V24" s="193">
        <v>108</v>
      </c>
      <c r="W24" s="193">
        <v>112.25</v>
      </c>
      <c r="X24" s="193">
        <v>116.5</v>
      </c>
      <c r="Y24" s="193">
        <v>120.75</v>
      </c>
      <c r="Z24" s="193">
        <v>125</v>
      </c>
      <c r="AA24" s="193" t="s">
        <v>24</v>
      </c>
    </row>
    <row r="25" spans="2:27" s="174" customFormat="1" ht="27.9" customHeight="1" x14ac:dyDescent="0.25">
      <c r="B25" s="195" t="s">
        <v>35</v>
      </c>
      <c r="C25" s="193"/>
      <c r="D25" s="193">
        <v>0</v>
      </c>
      <c r="E25" s="193">
        <v>10625.000000000107</v>
      </c>
      <c r="F25" s="193">
        <v>21249.999999999993</v>
      </c>
      <c r="G25" s="193">
        <v>42499.999999999985</v>
      </c>
      <c r="H25" s="193">
        <v>84999.999999999971</v>
      </c>
      <c r="I25" s="193">
        <v>127499.99999999994</v>
      </c>
      <c r="J25" s="193">
        <v>169999.99999999994</v>
      </c>
      <c r="K25" s="193">
        <v>212499.99999999991</v>
      </c>
      <c r="L25" s="193">
        <v>255000.00000000012</v>
      </c>
      <c r="M25" s="193">
        <v>297499.99999999988</v>
      </c>
      <c r="N25" s="193">
        <v>340000.00000000006</v>
      </c>
      <c r="O25" s="193">
        <v>382500.00000000006</v>
      </c>
      <c r="P25" s="193">
        <v>425000.00000000006</v>
      </c>
      <c r="Q25" s="193">
        <v>467500.00000000023</v>
      </c>
      <c r="R25" s="193">
        <v>510000.00000000023</v>
      </c>
      <c r="S25" s="193">
        <v>552500.00000000023</v>
      </c>
      <c r="T25" s="193">
        <v>595000</v>
      </c>
      <c r="U25" s="193">
        <v>637500.00000000023</v>
      </c>
      <c r="V25" s="193">
        <v>680000.00000000012</v>
      </c>
      <c r="W25" s="193">
        <v>722500.00000000012</v>
      </c>
      <c r="X25" s="193">
        <v>765000.00000000012</v>
      </c>
      <c r="Y25" s="193">
        <v>807500.00000000012</v>
      </c>
      <c r="Z25" s="193">
        <v>850000.00000000012</v>
      </c>
      <c r="AA25" s="193">
        <v>0.8</v>
      </c>
    </row>
    <row r="26" spans="2:27" s="174" customFormat="1" ht="27.9" customHeight="1" x14ac:dyDescent="0.25">
      <c r="B26" s="196"/>
      <c r="C26" s="193"/>
      <c r="D26" s="193">
        <v>31.999999999999996</v>
      </c>
      <c r="E26" s="193">
        <v>32.849999999999994</v>
      </c>
      <c r="F26" s="193">
        <v>33.699999999999996</v>
      </c>
      <c r="G26" s="193">
        <v>35.399999999999991</v>
      </c>
      <c r="H26" s="193">
        <v>38.799999999999997</v>
      </c>
      <c r="I26" s="193">
        <v>42.199999999999996</v>
      </c>
      <c r="J26" s="193">
        <v>45.599999999999994</v>
      </c>
      <c r="K26" s="193">
        <v>48.999999999999993</v>
      </c>
      <c r="L26" s="193">
        <v>52.400000000000006</v>
      </c>
      <c r="M26" s="193">
        <v>55.8</v>
      </c>
      <c r="N26" s="193">
        <v>59.199999999999996</v>
      </c>
      <c r="O26" s="193">
        <v>62.6</v>
      </c>
      <c r="P26" s="193">
        <v>66</v>
      </c>
      <c r="Q26" s="193">
        <v>69.399999999999991</v>
      </c>
      <c r="R26" s="193">
        <v>72.8</v>
      </c>
      <c r="S26" s="193">
        <v>76.2</v>
      </c>
      <c r="T26" s="193">
        <v>79.599999999999994</v>
      </c>
      <c r="U26" s="193">
        <v>83</v>
      </c>
      <c r="V26" s="193">
        <v>86.4</v>
      </c>
      <c r="W26" s="193">
        <v>89.8</v>
      </c>
      <c r="X26" s="193">
        <v>93.2</v>
      </c>
      <c r="Y26" s="193">
        <v>96.6</v>
      </c>
      <c r="Z26" s="193">
        <v>100</v>
      </c>
      <c r="AA26" s="193" t="s">
        <v>16</v>
      </c>
    </row>
    <row r="27" spans="2:27" s="174" customFormat="1" ht="27.9" customHeight="1" x14ac:dyDescent="0.25">
      <c r="B27" s="195" t="s">
        <v>36</v>
      </c>
      <c r="C27" s="193">
        <v>60.000000000000007</v>
      </c>
      <c r="D27" s="193">
        <v>60.000000000000007</v>
      </c>
      <c r="E27" s="193">
        <v>60.812500000000007</v>
      </c>
      <c r="F27" s="193">
        <v>61.625000000000007</v>
      </c>
      <c r="G27" s="193">
        <v>63.250000000000007</v>
      </c>
      <c r="H27" s="193">
        <v>66.5</v>
      </c>
      <c r="I27" s="193">
        <v>69.75</v>
      </c>
      <c r="J27" s="193">
        <v>73</v>
      </c>
      <c r="K27" s="193">
        <v>76.25</v>
      </c>
      <c r="L27" s="193">
        <v>79.5</v>
      </c>
      <c r="M27" s="193">
        <v>82.75</v>
      </c>
      <c r="N27" s="193">
        <v>86</v>
      </c>
      <c r="O27" s="193">
        <v>89.25</v>
      </c>
      <c r="P27" s="193">
        <v>92.5</v>
      </c>
      <c r="Q27" s="193">
        <v>95.75</v>
      </c>
      <c r="R27" s="193">
        <v>99</v>
      </c>
      <c r="S27" s="193">
        <v>102.25</v>
      </c>
      <c r="T27" s="193">
        <v>105.5</v>
      </c>
      <c r="U27" s="193">
        <v>108.75</v>
      </c>
      <c r="V27" s="193">
        <v>112</v>
      </c>
      <c r="W27" s="193">
        <v>115.25</v>
      </c>
      <c r="X27" s="193">
        <v>118.5</v>
      </c>
      <c r="Y27" s="193">
        <v>121.75</v>
      </c>
      <c r="Z27" s="193">
        <v>125</v>
      </c>
      <c r="AA27" s="193" t="s">
        <v>24</v>
      </c>
    </row>
    <row r="28" spans="2:27" s="174" customFormat="1" ht="27.9" customHeight="1" x14ac:dyDescent="0.25">
      <c r="B28" s="195" t="s">
        <v>37</v>
      </c>
      <c r="C28" s="193"/>
      <c r="D28" s="193">
        <v>0</v>
      </c>
      <c r="E28" s="193">
        <v>8124.9999999999382</v>
      </c>
      <c r="F28" s="193">
        <v>16249.999999999876</v>
      </c>
      <c r="G28" s="193">
        <v>32499.999999999975</v>
      </c>
      <c r="H28" s="193">
        <v>64999.999999999949</v>
      </c>
      <c r="I28" s="193">
        <v>97499.999999999927</v>
      </c>
      <c r="J28" s="193">
        <v>129999.9999999999</v>
      </c>
      <c r="K28" s="193">
        <v>162499.99999999985</v>
      </c>
      <c r="L28" s="193">
        <v>194999.99999999985</v>
      </c>
      <c r="M28" s="193">
        <v>227500.00000000003</v>
      </c>
      <c r="N28" s="193">
        <v>259999.9999999998</v>
      </c>
      <c r="O28" s="193">
        <v>292500</v>
      </c>
      <c r="P28" s="193">
        <v>324999.99999999994</v>
      </c>
      <c r="Q28" s="193">
        <v>357499.99999999994</v>
      </c>
      <c r="R28" s="193">
        <v>389999.99999999988</v>
      </c>
      <c r="S28" s="193">
        <v>422499.99999999988</v>
      </c>
      <c r="T28" s="193">
        <v>454999.99999999983</v>
      </c>
      <c r="U28" s="193">
        <v>487499.99999999983</v>
      </c>
      <c r="V28" s="193">
        <v>520000</v>
      </c>
      <c r="W28" s="193">
        <v>552500</v>
      </c>
      <c r="X28" s="193">
        <v>585000</v>
      </c>
      <c r="Y28" s="193">
        <v>617499.99999999988</v>
      </c>
      <c r="Z28" s="193">
        <v>649999.99999999988</v>
      </c>
      <c r="AA28" s="193">
        <v>0.7</v>
      </c>
    </row>
    <row r="29" spans="2:27" s="174" customFormat="1" ht="27.9" customHeight="1" x14ac:dyDescent="0.25">
      <c r="B29" s="197"/>
      <c r="C29" s="187"/>
      <c r="D29" s="193">
        <v>48.000000000000007</v>
      </c>
      <c r="E29" s="193">
        <v>48.650000000000006</v>
      </c>
      <c r="F29" s="193">
        <v>49.300000000000004</v>
      </c>
      <c r="G29" s="193">
        <v>50.6</v>
      </c>
      <c r="H29" s="193">
        <v>53.2</v>
      </c>
      <c r="I29" s="193">
        <v>55.800000000000004</v>
      </c>
      <c r="J29" s="193">
        <v>58.4</v>
      </c>
      <c r="K29" s="193">
        <v>61</v>
      </c>
      <c r="L29" s="193">
        <v>63.6</v>
      </c>
      <c r="M29" s="193">
        <v>66.2</v>
      </c>
      <c r="N29" s="193">
        <v>68.8</v>
      </c>
      <c r="O29" s="193">
        <v>71.399999999999991</v>
      </c>
      <c r="P29" s="193">
        <v>74</v>
      </c>
      <c r="Q29" s="193">
        <v>76.599999999999994</v>
      </c>
      <c r="R29" s="193">
        <v>79.2</v>
      </c>
      <c r="S29" s="193">
        <v>81.8</v>
      </c>
      <c r="T29" s="193">
        <v>84.399999999999991</v>
      </c>
      <c r="U29" s="193">
        <v>87</v>
      </c>
      <c r="V29" s="193">
        <v>89.600000000000009</v>
      </c>
      <c r="W29" s="193">
        <v>92.2</v>
      </c>
      <c r="X29" s="193">
        <v>94.8</v>
      </c>
      <c r="Y29" s="193">
        <v>97.399999999999991</v>
      </c>
      <c r="Z29" s="193">
        <v>100</v>
      </c>
      <c r="AA29" s="193">
        <v>0</v>
      </c>
    </row>
    <row r="30" spans="2:27" s="174" customFormat="1" ht="27.9" customHeight="1" x14ac:dyDescent="0.25">
      <c r="B30" s="195" t="s">
        <v>38</v>
      </c>
      <c r="C30" s="193">
        <v>80</v>
      </c>
      <c r="D30" s="193">
        <v>80</v>
      </c>
      <c r="E30" s="193">
        <v>80.5625</v>
      </c>
      <c r="F30" s="193">
        <v>81.125</v>
      </c>
      <c r="G30" s="193">
        <v>82.25</v>
      </c>
      <c r="H30" s="193">
        <v>84.5</v>
      </c>
      <c r="I30" s="193">
        <v>86.75</v>
      </c>
      <c r="J30" s="193">
        <v>89</v>
      </c>
      <c r="K30" s="193">
        <v>91.25</v>
      </c>
      <c r="L30" s="193">
        <v>93.5</v>
      </c>
      <c r="M30" s="193">
        <v>95.75</v>
      </c>
      <c r="N30" s="193">
        <v>98</v>
      </c>
      <c r="O30" s="193">
        <v>100.25</v>
      </c>
      <c r="P30" s="193">
        <v>102.5</v>
      </c>
      <c r="Q30" s="193">
        <v>104.75</v>
      </c>
      <c r="R30" s="193">
        <v>107</v>
      </c>
      <c r="S30" s="193">
        <v>109.25</v>
      </c>
      <c r="T30" s="193">
        <v>111.5</v>
      </c>
      <c r="U30" s="193">
        <v>113.75</v>
      </c>
      <c r="V30" s="193">
        <v>116</v>
      </c>
      <c r="W30" s="193">
        <v>118.25</v>
      </c>
      <c r="X30" s="193">
        <v>120.5</v>
      </c>
      <c r="Y30" s="193">
        <v>122.75</v>
      </c>
      <c r="Z30" s="193">
        <v>125</v>
      </c>
      <c r="AA30" s="193" t="s">
        <v>24</v>
      </c>
    </row>
    <row r="31" spans="2:27" s="174" customFormat="1" ht="27.75" customHeight="1" x14ac:dyDescent="0.25">
      <c r="B31" s="195" t="s">
        <v>39</v>
      </c>
      <c r="C31" s="193"/>
      <c r="D31" s="193">
        <v>0</v>
      </c>
      <c r="E31" s="193">
        <v>5624.9999999999909</v>
      </c>
      <c r="F31" s="193">
        <v>11249.999999999982</v>
      </c>
      <c r="G31" s="193">
        <v>22499.999999999964</v>
      </c>
      <c r="H31" s="193">
        <v>44999.999999999927</v>
      </c>
      <c r="I31" s="193">
        <v>67500.000000000116</v>
      </c>
      <c r="J31" s="193">
        <v>90000.000000000073</v>
      </c>
      <c r="K31" s="193">
        <v>112500.00000000004</v>
      </c>
      <c r="L31" s="193">
        <v>135000</v>
      </c>
      <c r="M31" s="193">
        <v>157499.99999999997</v>
      </c>
      <c r="N31" s="193">
        <v>179999.99999999994</v>
      </c>
      <c r="O31" s="193">
        <v>202499.99999999991</v>
      </c>
      <c r="P31" s="193">
        <v>224999.99999999985</v>
      </c>
      <c r="Q31" s="193">
        <v>247500.00000000006</v>
      </c>
      <c r="R31" s="193">
        <v>270000</v>
      </c>
      <c r="S31" s="193">
        <v>292500</v>
      </c>
      <c r="T31" s="193">
        <v>314999.99999999994</v>
      </c>
      <c r="U31" s="193">
        <v>337499.99999999988</v>
      </c>
      <c r="V31" s="193">
        <v>359999.99999999988</v>
      </c>
      <c r="W31" s="193">
        <v>382500.00000000006</v>
      </c>
      <c r="X31" s="193">
        <v>405000</v>
      </c>
      <c r="Y31" s="193">
        <v>427500</v>
      </c>
      <c r="Z31" s="193">
        <v>449999.99999999994</v>
      </c>
      <c r="AA31" s="193">
        <v>0.6</v>
      </c>
    </row>
    <row r="32" spans="2:27" s="174" customFormat="1" ht="27.9" customHeight="1" x14ac:dyDescent="0.25">
      <c r="B32" s="196"/>
      <c r="C32" s="193"/>
      <c r="D32" s="193">
        <v>64</v>
      </c>
      <c r="E32" s="193">
        <v>64.45</v>
      </c>
      <c r="F32" s="193">
        <v>64.900000000000006</v>
      </c>
      <c r="G32" s="193">
        <v>65.8</v>
      </c>
      <c r="H32" s="193">
        <v>67.600000000000009</v>
      </c>
      <c r="I32" s="193">
        <v>69.399999999999991</v>
      </c>
      <c r="J32" s="193">
        <v>71.2</v>
      </c>
      <c r="K32" s="193">
        <v>73</v>
      </c>
      <c r="L32" s="193">
        <v>74.8</v>
      </c>
      <c r="M32" s="193">
        <v>76.599999999999994</v>
      </c>
      <c r="N32" s="193">
        <v>78.400000000000006</v>
      </c>
      <c r="O32" s="193">
        <v>80.2</v>
      </c>
      <c r="P32" s="193">
        <v>82</v>
      </c>
      <c r="Q32" s="193">
        <v>83.8</v>
      </c>
      <c r="R32" s="193">
        <v>85.6</v>
      </c>
      <c r="S32" s="193">
        <v>87.4</v>
      </c>
      <c r="T32" s="193">
        <v>89.2</v>
      </c>
      <c r="U32" s="193">
        <v>91</v>
      </c>
      <c r="V32" s="193">
        <v>92.800000000000011</v>
      </c>
      <c r="W32" s="193">
        <v>94.6</v>
      </c>
      <c r="X32" s="193">
        <v>96.399999999999991</v>
      </c>
      <c r="Y32" s="193">
        <v>98.2</v>
      </c>
      <c r="Z32" s="193">
        <v>100</v>
      </c>
      <c r="AA32" s="193" t="s">
        <v>16</v>
      </c>
    </row>
    <row r="33" spans="2:27" s="174" customFormat="1" ht="27.9" customHeight="1" x14ac:dyDescent="0.25">
      <c r="B33" s="195" t="s">
        <v>40</v>
      </c>
      <c r="C33" s="193">
        <v>-20.000000000000018</v>
      </c>
      <c r="D33" s="193">
        <v>-20.000000000000018</v>
      </c>
      <c r="E33" s="193">
        <v>-18.187500000000018</v>
      </c>
      <c r="F33" s="193">
        <v>-16.375000000000018</v>
      </c>
      <c r="G33" s="193">
        <v>-12.750000000000016</v>
      </c>
      <c r="H33" s="193">
        <v>-5.5000000000000142</v>
      </c>
      <c r="I33" s="193">
        <v>1.7499999999999858</v>
      </c>
      <c r="J33" s="193">
        <v>8.9999999999999893</v>
      </c>
      <c r="K33" s="193">
        <v>16.249999999999989</v>
      </c>
      <c r="L33" s="193">
        <v>23.499999999999989</v>
      </c>
      <c r="M33" s="193">
        <v>30.749999999999989</v>
      </c>
      <c r="N33" s="193">
        <v>38</v>
      </c>
      <c r="O33" s="193">
        <v>45.25</v>
      </c>
      <c r="P33" s="193">
        <v>52.5</v>
      </c>
      <c r="Q33" s="193">
        <v>59.750000000000014</v>
      </c>
      <c r="R33" s="193">
        <v>67</v>
      </c>
      <c r="S33" s="193">
        <v>74.250000000000014</v>
      </c>
      <c r="T33" s="193">
        <v>81.5</v>
      </c>
      <c r="U33" s="193">
        <v>88.750000000000014</v>
      </c>
      <c r="V33" s="193">
        <v>96.000000000000014</v>
      </c>
      <c r="W33" s="193">
        <v>103.25</v>
      </c>
      <c r="X33" s="193">
        <v>110.50000000000001</v>
      </c>
      <c r="Y33" s="193">
        <v>117.75000000000001</v>
      </c>
      <c r="Z33" s="193">
        <v>125.00000000000001</v>
      </c>
      <c r="AA33" s="193" t="s">
        <v>24</v>
      </c>
    </row>
    <row r="34" spans="2:27" s="174" customFormat="1" ht="27.9" customHeight="1" x14ac:dyDescent="0.25">
      <c r="B34" s="195" t="s">
        <v>41</v>
      </c>
      <c r="C34" s="193"/>
      <c r="D34" s="193">
        <v>0</v>
      </c>
      <c r="E34" s="193">
        <v>18124.999999999945</v>
      </c>
      <c r="F34" s="193">
        <v>36249.999999999891</v>
      </c>
      <c r="G34" s="193">
        <v>72499.999999999782</v>
      </c>
      <c r="H34" s="193">
        <v>145000.00000000003</v>
      </c>
      <c r="I34" s="193">
        <v>217500.00000000003</v>
      </c>
      <c r="J34" s="193">
        <v>290000.00000000006</v>
      </c>
      <c r="K34" s="193">
        <v>362500.00000000006</v>
      </c>
      <c r="L34" s="193">
        <v>435000.00000000006</v>
      </c>
      <c r="M34" s="193">
        <v>507500.00000000006</v>
      </c>
      <c r="N34" s="193">
        <v>580000.00000000012</v>
      </c>
      <c r="O34" s="193">
        <v>652500.00000000035</v>
      </c>
      <c r="P34" s="193">
        <v>725000.00000000012</v>
      </c>
      <c r="Q34" s="193">
        <v>797500.00000000035</v>
      </c>
      <c r="R34" s="193">
        <v>870000.00000000012</v>
      </c>
      <c r="S34" s="193">
        <v>942500.00000000035</v>
      </c>
      <c r="T34" s="193">
        <v>1015000.0000000001</v>
      </c>
      <c r="U34" s="193">
        <v>1087500.0000000005</v>
      </c>
      <c r="V34" s="193">
        <v>1160000.0000000005</v>
      </c>
      <c r="W34" s="193">
        <v>1232500.0000000002</v>
      </c>
      <c r="X34" s="193">
        <v>1305000.0000000005</v>
      </c>
      <c r="Y34" s="193">
        <v>1377500.0000000005</v>
      </c>
      <c r="Z34" s="193">
        <v>1450000.0000000005</v>
      </c>
      <c r="AA34" s="193">
        <v>1.1000000000000001</v>
      </c>
    </row>
    <row r="35" spans="2:27" s="174" customFormat="1" ht="27.9" customHeight="1" x14ac:dyDescent="0.25">
      <c r="B35" s="197"/>
      <c r="C35" s="187"/>
      <c r="D35" s="193">
        <v>-16.000000000000014</v>
      </c>
      <c r="E35" s="193">
        <v>-14.550000000000013</v>
      </c>
      <c r="F35" s="193">
        <v>-13.100000000000014</v>
      </c>
      <c r="G35" s="193">
        <v>-10.200000000000014</v>
      </c>
      <c r="H35" s="193">
        <v>-4.4000000000000119</v>
      </c>
      <c r="I35" s="193">
        <v>1.3999999999999886</v>
      </c>
      <c r="J35" s="193">
        <v>7.1999999999999913</v>
      </c>
      <c r="K35" s="193">
        <v>12.999999999999993</v>
      </c>
      <c r="L35" s="193">
        <v>18.79999999999999</v>
      </c>
      <c r="M35" s="193">
        <v>24.599999999999991</v>
      </c>
      <c r="N35" s="193">
        <v>30.4</v>
      </c>
      <c r="O35" s="193">
        <v>36.199999999999996</v>
      </c>
      <c r="P35" s="193">
        <v>42</v>
      </c>
      <c r="Q35" s="193">
        <v>47.800000000000011</v>
      </c>
      <c r="R35" s="193">
        <v>53.6</v>
      </c>
      <c r="S35" s="193">
        <v>59.400000000000006</v>
      </c>
      <c r="T35" s="193">
        <v>65.2</v>
      </c>
      <c r="U35" s="193">
        <v>71.000000000000014</v>
      </c>
      <c r="V35" s="193">
        <v>76.800000000000011</v>
      </c>
      <c r="W35" s="193">
        <v>82.6</v>
      </c>
      <c r="X35" s="193">
        <v>88.4</v>
      </c>
      <c r="Y35" s="193">
        <v>94.2</v>
      </c>
      <c r="Z35" s="193">
        <v>100.00000000000003</v>
      </c>
      <c r="AA35" s="193">
        <v>0</v>
      </c>
    </row>
    <row r="36" spans="2:27" s="174" customFormat="1" ht="27.9" customHeight="1" x14ac:dyDescent="0.25">
      <c r="B36" s="197"/>
      <c r="C36" s="187"/>
      <c r="D36" s="197"/>
      <c r="E36" s="198"/>
      <c r="F36" s="187"/>
      <c r="G36" s="199"/>
      <c r="H36" s="187"/>
      <c r="I36" s="187"/>
      <c r="J36" s="187"/>
      <c r="K36" s="187"/>
      <c r="L36" s="187"/>
      <c r="M36" s="187"/>
      <c r="N36" s="187"/>
      <c r="O36" s="187"/>
      <c r="P36" s="187"/>
      <c r="Q36" s="187"/>
      <c r="R36" s="187"/>
      <c r="S36" s="187"/>
      <c r="T36" s="187"/>
      <c r="U36" s="187"/>
      <c r="V36" s="187"/>
      <c r="W36" s="187"/>
      <c r="X36" s="187"/>
      <c r="Y36" s="187"/>
      <c r="Z36" s="187"/>
      <c r="AA36" s="187"/>
    </row>
    <row r="37" spans="2:27" ht="27.9" customHeight="1" x14ac:dyDescent="0.3">
      <c r="B37" s="185" t="s">
        <v>42</v>
      </c>
      <c r="C37" s="187"/>
      <c r="D37" s="187"/>
      <c r="E37" s="200"/>
      <c r="F37" s="185" t="s">
        <v>43</v>
      </c>
      <c r="G37" s="185" t="s">
        <v>44</v>
      </c>
      <c r="H37" s="185" t="s">
        <v>45</v>
      </c>
      <c r="I37" s="200"/>
      <c r="J37" s="200"/>
      <c r="K37" s="200"/>
      <c r="L37" s="200"/>
      <c r="M37" s="200"/>
      <c r="N37" s="200"/>
      <c r="O37" s="200"/>
      <c r="P37" s="200"/>
      <c r="Q37" s="200"/>
      <c r="R37" s="200"/>
      <c r="S37" s="200"/>
      <c r="T37" s="200"/>
      <c r="U37" s="200"/>
      <c r="V37" s="200"/>
      <c r="W37" s="200"/>
      <c r="X37" s="200"/>
      <c r="Y37" s="200"/>
      <c r="Z37" s="200"/>
      <c r="AA37" s="200"/>
    </row>
    <row r="38" spans="2:27" ht="27.9" customHeight="1" x14ac:dyDescent="0.3">
      <c r="B38" s="201" t="s">
        <v>46</v>
      </c>
      <c r="C38" s="202">
        <v>1000000</v>
      </c>
      <c r="D38" s="203">
        <v>80</v>
      </c>
      <c r="E38" s="200"/>
      <c r="F38" s="201">
        <v>1</v>
      </c>
      <c r="G38" s="204">
        <v>1000000</v>
      </c>
      <c r="H38" s="201">
        <v>100</v>
      </c>
      <c r="I38" s="200"/>
      <c r="J38" s="200"/>
      <c r="K38" s="200"/>
      <c r="L38" s="200"/>
      <c r="M38" s="200"/>
      <c r="N38" s="200"/>
      <c r="O38" s="200"/>
      <c r="P38" s="200"/>
      <c r="Q38" s="200"/>
      <c r="R38" s="200"/>
      <c r="S38" s="200"/>
      <c r="T38" s="200"/>
      <c r="U38" s="200"/>
      <c r="V38" s="200"/>
      <c r="W38" s="200"/>
      <c r="X38" s="200"/>
      <c r="Y38" s="200"/>
      <c r="Z38" s="200"/>
      <c r="AA38" s="200"/>
    </row>
    <row r="39" spans="2:27" ht="27.9" customHeight="1" x14ac:dyDescent="0.3">
      <c r="B39" s="201" t="s">
        <v>47</v>
      </c>
      <c r="C39" s="202">
        <v>1250000</v>
      </c>
      <c r="D39" s="203">
        <v>100</v>
      </c>
      <c r="E39" s="200"/>
      <c r="F39" s="185"/>
      <c r="G39" s="200"/>
      <c r="H39" s="200"/>
      <c r="I39" s="200"/>
      <c r="J39" s="200"/>
      <c r="K39" s="200"/>
      <c r="L39" s="200"/>
      <c r="M39" s="200"/>
      <c r="N39" s="200"/>
      <c r="O39" s="200"/>
      <c r="P39" s="200"/>
      <c r="Q39" s="200"/>
      <c r="R39" s="200"/>
      <c r="S39" s="200"/>
      <c r="T39" s="200"/>
      <c r="U39" s="200"/>
      <c r="V39" s="200"/>
      <c r="W39" s="200"/>
      <c r="X39" s="200"/>
      <c r="Y39" s="200"/>
      <c r="Z39" s="200"/>
      <c r="AA39" s="200"/>
    </row>
    <row r="40" spans="2:27" ht="27.9" customHeight="1" x14ac:dyDescent="0.3">
      <c r="B40" s="201" t="s">
        <v>48</v>
      </c>
      <c r="C40" s="205">
        <v>100</v>
      </c>
      <c r="D40" s="205">
        <v>100</v>
      </c>
      <c r="E40" s="200"/>
      <c r="F40" s="201" t="s">
        <v>48</v>
      </c>
      <c r="G40" s="206">
        <v>125</v>
      </c>
      <c r="H40" s="200"/>
      <c r="I40" s="200"/>
      <c r="J40" s="200"/>
      <c r="K40" s="200"/>
      <c r="L40" s="200"/>
      <c r="M40" s="200"/>
      <c r="N40" s="200"/>
      <c r="O40" s="200"/>
      <c r="P40" s="200"/>
      <c r="Q40" s="200"/>
      <c r="R40" s="200"/>
      <c r="S40" s="200"/>
      <c r="T40" s="200"/>
      <c r="U40" s="200"/>
      <c r="V40" s="200"/>
      <c r="W40" s="200"/>
      <c r="X40" s="200"/>
      <c r="Y40" s="200"/>
      <c r="Z40" s="200"/>
      <c r="AA40" s="200"/>
    </row>
    <row r="41" spans="2:27" ht="27.9" customHeight="1" x14ac:dyDescent="0.3">
      <c r="B41" s="201" t="s">
        <v>49</v>
      </c>
      <c r="C41" s="205">
        <v>20</v>
      </c>
      <c r="D41" s="205">
        <v>20</v>
      </c>
      <c r="E41" s="200"/>
      <c r="F41" s="201" t="s">
        <v>49</v>
      </c>
      <c r="G41" s="201">
        <v>25</v>
      </c>
      <c r="H41" s="200"/>
      <c r="I41" s="200"/>
      <c r="J41" s="200"/>
      <c r="K41" s="200"/>
      <c r="L41" s="200"/>
      <c r="M41" s="200"/>
      <c r="N41" s="200"/>
      <c r="O41" s="200"/>
      <c r="P41" s="200"/>
      <c r="Q41" s="200"/>
      <c r="R41" s="200"/>
      <c r="S41" s="200"/>
      <c r="T41" s="200"/>
      <c r="U41" s="200"/>
      <c r="V41" s="200"/>
      <c r="W41" s="200"/>
      <c r="X41" s="200"/>
      <c r="Y41" s="200"/>
      <c r="Z41" s="200"/>
      <c r="AA41" s="200"/>
    </row>
    <row r="42" spans="2:27" ht="27.9" customHeight="1" x14ac:dyDescent="0.3">
      <c r="B42" s="201" t="s">
        <v>45</v>
      </c>
      <c r="C42" s="205">
        <v>80</v>
      </c>
      <c r="D42" s="205">
        <v>80</v>
      </c>
      <c r="E42" s="200"/>
      <c r="F42" s="201" t="s">
        <v>50</v>
      </c>
      <c r="G42" s="207">
        <v>100</v>
      </c>
      <c r="H42" s="200"/>
      <c r="I42" s="200"/>
      <c r="J42" s="200"/>
      <c r="K42" s="200"/>
      <c r="L42" s="200"/>
      <c r="M42" s="200"/>
      <c r="N42" s="200"/>
      <c r="O42" s="200"/>
      <c r="P42" s="200"/>
      <c r="Q42" s="200"/>
      <c r="R42" s="200"/>
      <c r="S42" s="200"/>
      <c r="T42" s="200"/>
      <c r="U42" s="200"/>
      <c r="V42" s="200"/>
      <c r="W42" s="200"/>
      <c r="X42" s="200"/>
      <c r="Y42" s="200"/>
      <c r="Z42" s="200"/>
      <c r="AA42" s="200"/>
    </row>
    <row r="43" spans="2:27" ht="27.9" customHeight="1" x14ac:dyDescent="0.3">
      <c r="B43" s="201" t="s">
        <v>51</v>
      </c>
      <c r="C43" s="208">
        <v>0</v>
      </c>
      <c r="D43" s="202">
        <v>2000000.0000000005</v>
      </c>
      <c r="E43" s="200"/>
      <c r="F43" s="201" t="s">
        <v>52</v>
      </c>
      <c r="G43" s="207">
        <v>-10</v>
      </c>
      <c r="H43" s="207">
        <v>-10</v>
      </c>
      <c r="I43" s="209" t="s">
        <v>53</v>
      </c>
      <c r="J43" s="200"/>
      <c r="K43" s="200"/>
      <c r="L43" s="200"/>
      <c r="M43" s="200"/>
      <c r="N43" s="200"/>
      <c r="O43" s="200"/>
      <c r="P43" s="200"/>
      <c r="Q43" s="200"/>
      <c r="R43" s="200"/>
      <c r="S43" s="200"/>
      <c r="T43" s="200"/>
      <c r="U43" s="200"/>
      <c r="V43" s="200"/>
      <c r="W43" s="200"/>
      <c r="X43" s="200"/>
      <c r="Y43" s="200"/>
      <c r="Z43" s="200"/>
      <c r="AA43" s="200"/>
    </row>
    <row r="44" spans="2:27" ht="27.9" customHeight="1" x14ac:dyDescent="0.3">
      <c r="B44" s="201" t="s">
        <v>54</v>
      </c>
      <c r="C44" s="205">
        <v>220.00000000000003</v>
      </c>
      <c r="D44" s="203">
        <v>220.00000000000003</v>
      </c>
      <c r="E44" s="200"/>
      <c r="F44" s="201" t="s">
        <v>55</v>
      </c>
      <c r="G44" s="207">
        <v>-8</v>
      </c>
      <c r="H44" s="207">
        <v>-8</v>
      </c>
      <c r="I44" s="200"/>
      <c r="J44" s="200"/>
      <c r="K44" s="200"/>
      <c r="L44" s="200"/>
      <c r="M44" s="200"/>
      <c r="N44" s="200"/>
      <c r="O44" s="200"/>
      <c r="P44" s="200"/>
      <c r="Q44" s="200"/>
      <c r="R44" s="200"/>
      <c r="S44" s="200"/>
      <c r="T44" s="200"/>
      <c r="U44" s="200"/>
      <c r="V44" s="200"/>
      <c r="W44" s="200"/>
      <c r="X44" s="200"/>
      <c r="Y44" s="200"/>
      <c r="Z44" s="200"/>
      <c r="AA44" s="200"/>
    </row>
    <row r="45" spans="2:27" ht="27.9" customHeight="1" x14ac:dyDescent="0.3">
      <c r="B45" s="201" t="s">
        <v>56</v>
      </c>
      <c r="C45" s="205">
        <v>10</v>
      </c>
      <c r="D45" s="208">
        <v>100000</v>
      </c>
      <c r="E45" s="200"/>
      <c r="F45" s="201" t="s">
        <v>57</v>
      </c>
      <c r="G45" s="207">
        <v>20</v>
      </c>
      <c r="H45" s="204">
        <v>0</v>
      </c>
      <c r="I45" s="200"/>
      <c r="J45" s="200"/>
      <c r="K45" s="200"/>
      <c r="L45" s="200"/>
      <c r="M45" s="200"/>
      <c r="N45" s="200"/>
      <c r="O45" s="200"/>
      <c r="P45" s="200"/>
      <c r="Q45" s="200"/>
      <c r="R45" s="200"/>
      <c r="S45" s="200"/>
      <c r="T45" s="200"/>
      <c r="U45" s="200"/>
      <c r="V45" s="200"/>
      <c r="W45" s="200"/>
      <c r="X45" s="200"/>
      <c r="Y45" s="200"/>
      <c r="Z45" s="200"/>
      <c r="AA45" s="200"/>
    </row>
    <row r="46" spans="2:27" ht="27.9" customHeight="1" x14ac:dyDescent="0.3">
      <c r="B46" s="201" t="s">
        <v>50</v>
      </c>
      <c r="C46" s="205">
        <v>60</v>
      </c>
      <c r="D46" s="208">
        <v>100000</v>
      </c>
      <c r="E46" s="200"/>
      <c r="F46" s="200"/>
      <c r="G46" s="200"/>
      <c r="H46" s="200"/>
      <c r="I46" s="200"/>
      <c r="J46" s="200"/>
      <c r="K46" s="200"/>
      <c r="L46" s="200"/>
      <c r="M46" s="200"/>
      <c r="N46" s="200"/>
      <c r="O46" s="200"/>
      <c r="P46" s="200"/>
      <c r="Q46" s="200"/>
      <c r="R46" s="200"/>
      <c r="S46" s="200"/>
      <c r="T46" s="200"/>
      <c r="U46" s="200"/>
      <c r="V46" s="200"/>
      <c r="W46" s="200"/>
      <c r="X46" s="200"/>
      <c r="Y46" s="200"/>
      <c r="Z46" s="200"/>
      <c r="AA46" s="200"/>
    </row>
    <row r="47" spans="2:27" ht="27.9" customHeight="1" x14ac:dyDescent="0.3">
      <c r="B47" s="201" t="s">
        <v>58</v>
      </c>
      <c r="C47" s="205">
        <v>160</v>
      </c>
      <c r="D47" s="208">
        <v>100000</v>
      </c>
      <c r="E47" s="200"/>
      <c r="F47" s="200"/>
      <c r="G47" s="200"/>
      <c r="H47" s="200"/>
      <c r="I47" s="200"/>
      <c r="J47" s="200"/>
      <c r="K47" s="200"/>
      <c r="L47" s="200"/>
      <c r="M47" s="200"/>
      <c r="N47" s="200"/>
      <c r="O47" s="200"/>
      <c r="P47" s="200"/>
      <c r="Q47" s="200"/>
      <c r="R47" s="200"/>
      <c r="S47" s="200"/>
      <c r="T47" s="200"/>
      <c r="U47" s="200"/>
      <c r="V47" s="200"/>
      <c r="W47" s="200"/>
      <c r="X47" s="200"/>
      <c r="Y47" s="200"/>
      <c r="Z47" s="200"/>
      <c r="AA47" s="200"/>
    </row>
    <row r="48" spans="2:27" ht="27.9" customHeight="1" x14ac:dyDescent="0.3"/>
    <row r="49" ht="15" hidden="1" customHeight="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row r="56" ht="15" hidden="1" customHeight="1" x14ac:dyDescent="0.3"/>
    <row r="57" ht="15" hidden="1" customHeight="1" x14ac:dyDescent="0.3"/>
    <row r="58" ht="15" hidden="1" customHeight="1" x14ac:dyDescent="0.3"/>
    <row r="59" ht="15" hidden="1" customHeight="1" x14ac:dyDescent="0.3"/>
    <row r="60" ht="15" hidden="1" customHeight="1" x14ac:dyDescent="0.3"/>
    <row r="61" ht="15" hidden="1" customHeight="1" x14ac:dyDescent="0.3"/>
    <row r="62" ht="15" hidden="1" customHeight="1" x14ac:dyDescent="0.3"/>
    <row r="63" ht="15" hidden="1" customHeight="1" x14ac:dyDescent="0.3"/>
    <row r="64"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5" hidden="1" customHeight="1" x14ac:dyDescent="0.3"/>
    <row r="75" ht="15" hidden="1" customHeight="1" x14ac:dyDescent="0.3"/>
    <row r="76" ht="15" hidden="1" customHeight="1" x14ac:dyDescent="0.3"/>
    <row r="77" ht="15" hidden="1" customHeight="1" x14ac:dyDescent="0.3"/>
    <row r="78" ht="15" hidden="1" customHeight="1" x14ac:dyDescent="0.3"/>
    <row r="79" ht="15" hidden="1" customHeight="1" x14ac:dyDescent="0.3"/>
    <row r="80" ht="15" hidden="1" customHeight="1" x14ac:dyDescent="0.3"/>
  </sheetData>
  <mergeCells count="2">
    <mergeCell ref="B2:E4"/>
    <mergeCell ref="C9:J10"/>
  </mergeCells>
  <conditionalFormatting sqref="D18:D35 AA17:AA35">
    <cfRule type="expression" dxfId="32" priority="33">
      <formula>ISERROR(D17)</formula>
    </cfRule>
  </conditionalFormatting>
  <conditionalFormatting sqref="D21">
    <cfRule type="expression" dxfId="31" priority="32">
      <formula>ISERROR(D21)</formula>
    </cfRule>
  </conditionalFormatting>
  <conditionalFormatting sqref="D24">
    <cfRule type="expression" dxfId="30" priority="31">
      <formula>ISERROR(D24)</formula>
    </cfRule>
  </conditionalFormatting>
  <conditionalFormatting sqref="D27">
    <cfRule type="expression" dxfId="29" priority="30">
      <formula>ISERROR(D27)</formula>
    </cfRule>
  </conditionalFormatting>
  <conditionalFormatting sqref="D30">
    <cfRule type="expression" dxfId="28" priority="29">
      <formula>ISERROR(D30)</formula>
    </cfRule>
  </conditionalFormatting>
  <conditionalFormatting sqref="D33">
    <cfRule type="expression" dxfId="27" priority="28">
      <formula>ISERROR(D33)</formula>
    </cfRule>
  </conditionalFormatting>
  <conditionalFormatting sqref="E21">
    <cfRule type="expression" dxfId="26" priority="25">
      <formula>ISERROR(E21)</formula>
    </cfRule>
  </conditionalFormatting>
  <conditionalFormatting sqref="E24">
    <cfRule type="expression" dxfId="25" priority="24">
      <formula>ISERROR(E24)</formula>
    </cfRule>
  </conditionalFormatting>
  <conditionalFormatting sqref="E27">
    <cfRule type="expression" dxfId="24" priority="23">
      <formula>ISERROR(E27)</formula>
    </cfRule>
  </conditionalFormatting>
  <conditionalFormatting sqref="D17:Z35">
    <cfRule type="expression" dxfId="23" priority="27">
      <formula>ISERROR(D17)</formula>
    </cfRule>
  </conditionalFormatting>
  <conditionalFormatting sqref="E33">
    <cfRule type="expression" dxfId="22" priority="21">
      <formula>ISERROR(E33)</formula>
    </cfRule>
  </conditionalFormatting>
  <conditionalFormatting sqref="F17:Z17">
    <cfRule type="expression" dxfId="21" priority="13">
      <formula>ISERROR(F17)</formula>
    </cfRule>
  </conditionalFormatting>
  <conditionalFormatting sqref="E17">
    <cfRule type="expression" dxfId="20" priority="20">
      <formula>ISERROR(E17)</formula>
    </cfRule>
  </conditionalFormatting>
  <conditionalFormatting sqref="E18:E35">
    <cfRule type="expression" dxfId="19" priority="26">
      <formula>ISERROR(E18)</formula>
    </cfRule>
  </conditionalFormatting>
  <conditionalFormatting sqref="E30">
    <cfRule type="expression" dxfId="18" priority="22">
      <formula>ISERROR(E30)</formula>
    </cfRule>
  </conditionalFormatting>
  <conditionalFormatting sqref="F18:Z35">
    <cfRule type="expression" dxfId="17" priority="19">
      <formula>ISERROR(F18)</formula>
    </cfRule>
  </conditionalFormatting>
  <conditionalFormatting sqref="F21:Z21">
    <cfRule type="expression" dxfId="16" priority="18">
      <formula>ISERROR(F21)</formula>
    </cfRule>
  </conditionalFormatting>
  <conditionalFormatting sqref="F24:Z24">
    <cfRule type="expression" dxfId="15" priority="17">
      <formula>ISERROR(F24)</formula>
    </cfRule>
  </conditionalFormatting>
  <conditionalFormatting sqref="F27:Z27">
    <cfRule type="expression" dxfId="14" priority="16">
      <formula>ISERROR(F27)</formula>
    </cfRule>
  </conditionalFormatting>
  <conditionalFormatting sqref="F30:Z30">
    <cfRule type="expression" dxfId="13" priority="15">
      <formula>ISERROR(F30)</formula>
    </cfRule>
  </conditionalFormatting>
  <conditionalFormatting sqref="F33:Z33">
    <cfRule type="expression" dxfId="12" priority="14">
      <formula>ISERROR(F33)</formula>
    </cfRule>
  </conditionalFormatting>
  <conditionalFormatting sqref="C18">
    <cfRule type="expression" dxfId="11" priority="12">
      <formula>ISERROR(C18)</formula>
    </cfRule>
  </conditionalFormatting>
  <conditionalFormatting sqref="C18">
    <cfRule type="expression" dxfId="10" priority="11">
      <formula>ISERROR(C18)</formula>
    </cfRule>
  </conditionalFormatting>
  <conditionalFormatting sqref="C21">
    <cfRule type="expression" dxfId="9" priority="10">
      <formula>ISERROR(C21)</formula>
    </cfRule>
  </conditionalFormatting>
  <conditionalFormatting sqref="C21">
    <cfRule type="expression" dxfId="8" priority="9">
      <formula>ISERROR(C21)</formula>
    </cfRule>
  </conditionalFormatting>
  <conditionalFormatting sqref="C24">
    <cfRule type="expression" dxfId="7" priority="8">
      <formula>ISERROR(C24)</formula>
    </cfRule>
  </conditionalFormatting>
  <conditionalFormatting sqref="C24">
    <cfRule type="expression" dxfId="6" priority="7">
      <formula>ISERROR(C24)</formula>
    </cfRule>
  </conditionalFormatting>
  <conditionalFormatting sqref="C27">
    <cfRule type="expression" dxfId="5" priority="6">
      <formula>ISERROR(C27)</formula>
    </cfRule>
  </conditionalFormatting>
  <conditionalFormatting sqref="C27">
    <cfRule type="expression" dxfId="4" priority="5">
      <formula>ISERROR(C27)</formula>
    </cfRule>
  </conditionalFormatting>
  <conditionalFormatting sqref="C30">
    <cfRule type="expression" dxfId="3" priority="4">
      <formula>ISERROR(C30)</formula>
    </cfRule>
  </conditionalFormatting>
  <conditionalFormatting sqref="C30">
    <cfRule type="expression" dxfId="2" priority="3">
      <formula>ISERROR(C30)</formula>
    </cfRule>
  </conditionalFormatting>
  <conditionalFormatting sqref="C33">
    <cfRule type="expression" dxfId="1" priority="2">
      <formula>ISERROR(C33)</formula>
    </cfRule>
  </conditionalFormatting>
  <conditionalFormatting sqref="C33">
    <cfRule type="expression" dxfId="0" priority="1">
      <formula>ISERROR(C33)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Vergelijkingswaarde</vt:lpstr>
      <vt:lpstr>Abonnementen</vt:lpstr>
      <vt:lpstr>KvK-uittreksels</vt:lpstr>
      <vt:lpstr>BPK-Grafiek</vt:lpstr>
      <vt:lpstr>DATA</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G.J. Schut</dc:creator>
  <cp:lastModifiedBy>Gertjan G.J. Schut</cp:lastModifiedBy>
  <dcterms:created xsi:type="dcterms:W3CDTF">2021-10-08T19:04:13Z</dcterms:created>
  <dcterms:modified xsi:type="dcterms:W3CDTF">2021-10-11T12:27:06Z</dcterms:modified>
</cp:coreProperties>
</file>