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robvanveen/Molthoff Fleetmgt Dropbox/Rob Van Veen/Klanten/Gemeente Deventer/Inkoopbegeleiding/Aanbesteding 2021/Vragenronde/Vragen Ronde 2/"/>
    </mc:Choice>
  </mc:AlternateContent>
  <xr:revisionPtr revIDLastSave="0" documentId="13_ncr:1_{28F4D9B7-9D15-A34C-A589-3430C29B3EDD}" xr6:coauthVersionLast="47" xr6:coauthVersionMax="47" xr10:uidLastSave="{00000000-0000-0000-0000-000000000000}"/>
  <workbookProtection workbookAlgorithmName="SHA-512" workbookHashValue="VbscON0NZ3/c4bZIGwx+7q/o5D7adMyoAYGb82kLDkDI9YpHhwHIBsk9aaK63Qm9BM3jFbHt4/h+RHo0lrVG7A==" workbookSaltValue="ByhlvB6hL/RCm2geD+MzFw==" workbookSpinCount="100000" lockStructure="1"/>
  <bookViews>
    <workbookView xWindow="0" yWindow="0" windowWidth="28800" windowHeight="17060" tabRatio="500" activeTab="3" xr2:uid="{00000000-000D-0000-FFFF-FFFF00000000}"/>
  </bookViews>
  <sheets>
    <sheet name="Invoer Instructie" sheetId="12" r:id="rId1"/>
    <sheet name="Score Totaal" sheetId="7" r:id="rId2"/>
    <sheet name="Prijs Totaal - Score" sheetId="4" r:id="rId3"/>
    <sheet name="P1 - Lease" sheetId="5" r:id="rId4"/>
    <sheet name="P2 - Overige kosten" sheetId="3" r:id="rId5"/>
    <sheet name="Kwaliteit" sheetId="10" r:id="rId6"/>
    <sheet name="Blad1" sheetId="11" state="hidden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43" i="10" l="1"/>
  <c r="E43" i="10" s="1"/>
  <c r="F19" i="7" s="1"/>
  <c r="G19" i="7" s="1"/>
  <c r="E18" i="7"/>
  <c r="E17" i="7"/>
  <c r="E16" i="7"/>
  <c r="D39" i="10"/>
  <c r="D12" i="10"/>
  <c r="E12" i="10" s="1"/>
  <c r="F17" i="7" s="1"/>
  <c r="G17" i="7" s="1"/>
  <c r="D8" i="10"/>
  <c r="E8" i="10" s="1"/>
  <c r="F16" i="7" s="1"/>
  <c r="G16" i="7" s="1"/>
  <c r="D5" i="4"/>
  <c r="D7" i="4"/>
  <c r="H7" i="4" s="1"/>
  <c r="D13" i="7" s="1"/>
  <c r="G13" i="7" s="1"/>
  <c r="E19" i="7" l="1"/>
  <c r="E39" i="10"/>
  <c r="F18" i="7" s="1"/>
  <c r="G18" i="7" s="1"/>
  <c r="H5" i="4"/>
  <c r="I21" i="7" l="1"/>
  <c r="F9" i="4"/>
  <c r="D12" i="7"/>
  <c r="G12" i="7" l="1"/>
  <c r="I14" i="7" s="1"/>
  <c r="I22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tc={8C8D6D13-8D3F-3446-AACF-CF19503182EF}</author>
  </authors>
  <commentList>
    <comment ref="J6" authorId="0" shapeId="0" xr:uid="{8C8D6D13-8D3F-3446-AACF-CF19503182EF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Afgeronde Catalogusprijs, incl. BPM, incl. BTW</t>
      </text>
    </comment>
  </commentList>
</comments>
</file>

<file path=xl/sharedStrings.xml><?xml version="1.0" encoding="utf-8"?>
<sst xmlns="http://schemas.openxmlformats.org/spreadsheetml/2006/main" count="563" uniqueCount="240">
  <si>
    <t>Merk</t>
  </si>
  <si>
    <t>Model</t>
  </si>
  <si>
    <t>Uitvoering</t>
  </si>
  <si>
    <t>Carrosserie</t>
  </si>
  <si>
    <t>Brandstof</t>
  </si>
  <si>
    <t>Catalogusprijs</t>
  </si>
  <si>
    <t>Looptijd</t>
  </si>
  <si>
    <t>Jaarkilometrage</t>
  </si>
  <si>
    <t>Restwaarde ex. BTW, incl. BPM</t>
  </si>
  <si>
    <t>Restwaarde incl. BTW, incl. BPM</t>
  </si>
  <si>
    <t>Reparatie- en onderhoudskosten</t>
  </si>
  <si>
    <t>Overige kosten</t>
  </si>
  <si>
    <t>Leaseprijs totaal exclusief brandstof</t>
  </si>
  <si>
    <t>Banden</t>
  </si>
  <si>
    <t>Vervangen kentekenbewijs</t>
  </si>
  <si>
    <t>Extra bedrag voor winterbanden</t>
  </si>
  <si>
    <t>Gewogen bedrag</t>
  </si>
  <si>
    <t>Rentebasis aantal jaars IRS (bijv. '3-jaars')</t>
  </si>
  <si>
    <t>Renteopslag (%)</t>
  </si>
  <si>
    <t>Rentedatum (niet wijzigen)</t>
  </si>
  <si>
    <t>Rentebasis (%)</t>
  </si>
  <si>
    <t>Rentebedrag</t>
  </si>
  <si>
    <t>Universele brandstofpas</t>
  </si>
  <si>
    <t>Nationale laadpas</t>
  </si>
  <si>
    <t>Benzine</t>
  </si>
  <si>
    <t>Renault</t>
  </si>
  <si>
    <t>Twingo</t>
  </si>
  <si>
    <t>Volkswagen</t>
  </si>
  <si>
    <t>Ford</t>
  </si>
  <si>
    <t>GB</t>
  </si>
  <si>
    <t>Transit Connect</t>
  </si>
  <si>
    <t>Caddy</t>
  </si>
  <si>
    <t>GVW</t>
  </si>
  <si>
    <t>-</t>
  </si>
  <si>
    <t>5-drs HB</t>
  </si>
  <si>
    <t>5-drs MPV</t>
  </si>
  <si>
    <t>Rekenrente% (basis + opslag)</t>
  </si>
  <si>
    <t>Afschrijving</t>
  </si>
  <si>
    <t>Investeringswaarde ex. BTW, incl. BPM*</t>
  </si>
  <si>
    <t>Zoë</t>
  </si>
  <si>
    <t>Elektrisch</t>
  </si>
  <si>
    <t>e-Up!</t>
  </si>
  <si>
    <t>Fiat</t>
  </si>
  <si>
    <t>Peugeot</t>
  </si>
  <si>
    <t>Opel</t>
  </si>
  <si>
    <t>ID.3</t>
  </si>
  <si>
    <t>Combo</t>
  </si>
  <si>
    <t>Renault Twingo 22kWh R80 Life auto 5D 60kW</t>
  </si>
  <si>
    <t>R110 Life (batterijkoop) 5D 79kW</t>
  </si>
  <si>
    <t>37kWh e-up!</t>
  </si>
  <si>
    <t xml:space="preserve">1.2 81kW S/S Selection L1H1 2.2T           </t>
  </si>
  <si>
    <t xml:space="preserve">1.0 74kW Trend Ecoboost L1 GB    </t>
  </si>
  <si>
    <t xml:space="preserve">1.5 TSI 84kW                               </t>
  </si>
  <si>
    <t>Plugin-hybride</t>
  </si>
  <si>
    <t>Weeg factor</t>
  </si>
  <si>
    <t>Totaal / Score</t>
  </si>
  <si>
    <t>Volgnummer</t>
  </si>
  <si>
    <t>1A</t>
  </si>
  <si>
    <t>1B</t>
  </si>
  <si>
    <t>1C</t>
  </si>
  <si>
    <t>2A</t>
  </si>
  <si>
    <t>2B</t>
  </si>
  <si>
    <t>2C</t>
  </si>
  <si>
    <t>3A</t>
  </si>
  <si>
    <t>3B</t>
  </si>
  <si>
    <t>3C</t>
  </si>
  <si>
    <t>4A</t>
  </si>
  <si>
    <t>4B</t>
  </si>
  <si>
    <t>4C</t>
  </si>
  <si>
    <t>5A</t>
  </si>
  <si>
    <t>5B</t>
  </si>
  <si>
    <t>5C</t>
  </si>
  <si>
    <t>6A</t>
  </si>
  <si>
    <t>6B</t>
  </si>
  <si>
    <t>6C</t>
  </si>
  <si>
    <t>7A</t>
  </si>
  <si>
    <t>7B</t>
  </si>
  <si>
    <t>7C</t>
  </si>
  <si>
    <t>8A</t>
  </si>
  <si>
    <t>8B</t>
  </si>
  <si>
    <t>8C</t>
  </si>
  <si>
    <t>9A</t>
  </si>
  <si>
    <t>9B</t>
  </si>
  <si>
    <t>9C</t>
  </si>
  <si>
    <t>10A</t>
  </si>
  <si>
    <t>10B</t>
  </si>
  <si>
    <t>10C</t>
  </si>
  <si>
    <t>11A</t>
  </si>
  <si>
    <t>11B</t>
  </si>
  <si>
    <t>11C</t>
  </si>
  <si>
    <t>12A</t>
  </si>
  <si>
    <t>12B</t>
  </si>
  <si>
    <t>12C</t>
  </si>
  <si>
    <t>13A</t>
  </si>
  <si>
    <t>13B</t>
  </si>
  <si>
    <t>13C</t>
  </si>
  <si>
    <t>14A</t>
  </si>
  <si>
    <t>14B</t>
  </si>
  <si>
    <t>14C</t>
  </si>
  <si>
    <t>15A</t>
  </si>
  <si>
    <t>15B</t>
  </si>
  <si>
    <t>15C</t>
  </si>
  <si>
    <t>16A</t>
  </si>
  <si>
    <t>16B</t>
  </si>
  <si>
    <t>16C</t>
  </si>
  <si>
    <t>17A</t>
  </si>
  <si>
    <t>17B</t>
  </si>
  <si>
    <t>17C</t>
  </si>
  <si>
    <t>LET OP:</t>
  </si>
  <si>
    <t>Aanbestedende dienst is NIET vrijgesteld van BPM en wordt door de belastingdienst aangeslagen voor het HOGE MRB tarief</t>
  </si>
  <si>
    <t>Administratie-kosten</t>
  </si>
  <si>
    <t>Management fee</t>
  </si>
  <si>
    <t>MRB</t>
  </si>
  <si>
    <t>Pech-hulpverlening</t>
  </si>
  <si>
    <t>U dient de lichtgroen gearceerde cellen in te vullen. Kosten Rijklaarmaken mogen buiten beschouwing worden gelaten.</t>
  </si>
  <si>
    <t>Omschrijving</t>
  </si>
  <si>
    <t>Transport enkele reis &lt; 50 Km</t>
  </si>
  <si>
    <t>Transport enkele reis &gt; 50 Km</t>
  </si>
  <si>
    <t>Bedrag</t>
  </si>
  <si>
    <r>
      <t xml:space="preserve">U dient de lichtgroen gearceerde cellen in te vullen. 
</t>
    </r>
    <r>
      <rPr>
        <b/>
        <sz val="12"/>
        <color rgb="FFFF0000"/>
        <rFont val="Calibri (Hoofdtekst)"/>
      </rPr>
      <t>Voor een volledige offerte dient u alle cellen in te vullen!</t>
    </r>
  </si>
  <si>
    <t>P1 - Gemiddelde leaseprijs nieuwe voertuigen, exclusief verzekering</t>
  </si>
  <si>
    <t>P2 - Totaal bedrag overige kosten</t>
  </si>
  <si>
    <r>
      <t>CO</t>
    </r>
    <r>
      <rPr>
        <vertAlign val="subscript"/>
        <sz val="12"/>
        <color theme="0"/>
        <rFont val="Arial"/>
        <family val="2"/>
      </rPr>
      <t>2</t>
    </r>
    <r>
      <rPr>
        <sz val="12"/>
        <color theme="0"/>
        <rFont val="Arial"/>
        <family val="2"/>
      </rPr>
      <t>-uitstoot</t>
    </r>
  </si>
  <si>
    <t>Prijs per rit (€)</t>
  </si>
  <si>
    <t>Stallingskosten</t>
  </si>
  <si>
    <t>Prijs per dag (€)</t>
  </si>
  <si>
    <t>Reiniging</t>
  </si>
  <si>
    <t>Prijs per auto (€)</t>
  </si>
  <si>
    <t>Ozonbehandeling</t>
  </si>
  <si>
    <t>Doorsturen 1e bekeuring</t>
  </si>
  <si>
    <t>Doorsturen aanmaning</t>
  </si>
  <si>
    <t>Prijs per handeling (€)</t>
  </si>
  <si>
    <t>Vervangen kentekenplaten</t>
  </si>
  <si>
    <t>Vervangen brandstofpas bij verlies</t>
  </si>
  <si>
    <t>Kosten brandstofcontract</t>
  </si>
  <si>
    <t xml:space="preserve">Prijs per contract per maand (€) </t>
  </si>
  <si>
    <t>Prijs per vervanging (€)</t>
  </si>
  <si>
    <t>Calculeren innameschades</t>
  </si>
  <si>
    <t>Prijs per bekeuring ((€)</t>
  </si>
  <si>
    <t>Score Aanbieder A</t>
  </si>
  <si>
    <t>Aanbieder A</t>
  </si>
  <si>
    <t>Gunningscriterium</t>
  </si>
  <si>
    <t>Prijs</t>
  </si>
  <si>
    <t>Waarde Kwaliteit</t>
  </si>
  <si>
    <t>Score</t>
  </si>
  <si>
    <t>Waarde</t>
  </si>
  <si>
    <t>Score Waarde</t>
  </si>
  <si>
    <t>P1</t>
  </si>
  <si>
    <t>Prijs: Leasetarieven</t>
  </si>
  <si>
    <t>P2</t>
  </si>
  <si>
    <t>Prijs: Overige kosten</t>
  </si>
  <si>
    <t>K1</t>
  </si>
  <si>
    <t>Kwaliteit: Plan van Aanpak Implementatie</t>
  </si>
  <si>
    <t>K2</t>
  </si>
  <si>
    <t>K3</t>
  </si>
  <si>
    <t>Kwaliteit: Rapportagetool</t>
  </si>
  <si>
    <t>Kwaliteit</t>
  </si>
  <si>
    <t>Factor</t>
  </si>
  <si>
    <t>Totaal Score</t>
  </si>
  <si>
    <t>Overzicht rijdende leasevoertuigen</t>
  </si>
  <si>
    <t>Ja</t>
  </si>
  <si>
    <t>Overzicht bestelde leasevoertuigen</t>
  </si>
  <si>
    <t>Overzicht uitlopende voertuigen</t>
  </si>
  <si>
    <t>Overzicht ingenomen voertuigen</t>
  </si>
  <si>
    <t>Overzicht actieve beheercontracten</t>
  </si>
  <si>
    <t>Overzicht actieve brandstofcontracten</t>
  </si>
  <si>
    <t>Overzicht rijdende huurvoertuigen</t>
  </si>
  <si>
    <t>Specificatie per leasevoertuig (auto, opties, accessoires, looptijd, kilometrage)</t>
  </si>
  <si>
    <t>Brandstofverbruik en verbruiksafwijking t.o.v. norm per voertuig</t>
  </si>
  <si>
    <t>Schadeoverzicht over het wagenpark</t>
  </si>
  <si>
    <t>Schadeoverzicht per voertuig</t>
  </si>
  <si>
    <t>Actuele APK-data actueel rijdend wagenpark</t>
  </si>
  <si>
    <t>Signalering aanstaand onderhoud actueel rijdend wagenpark</t>
  </si>
  <si>
    <t>Overzicht kilometerafwijkingen</t>
  </si>
  <si>
    <t>Bekeuringenoverzicht</t>
  </si>
  <si>
    <t>Kosten per kostensoort per maand</t>
  </si>
  <si>
    <t>Gemiddelde leasekosten per voertuig per maand</t>
  </si>
  <si>
    <t>Gemiddelde brandstofkosten per voertuig per maand</t>
  </si>
  <si>
    <t>Factuurnummers-, data en eindbedragen</t>
  </si>
  <si>
    <t>Factuurspecificatie in Excel format</t>
  </si>
  <si>
    <t>Factuur in PDF format</t>
  </si>
  <si>
    <t>Volledige werking op Windows 10 i.c.m. Edge</t>
  </si>
  <si>
    <t>Volledige werking op Windows 10 i.c.m. Chrome</t>
  </si>
  <si>
    <t>Volledige werking op iOS i.c.m. Safari</t>
  </si>
  <si>
    <t>nvt</t>
  </si>
  <si>
    <t>Kwaliteit: Operationele ontzorging</t>
  </si>
  <si>
    <t>Meting Prijs</t>
  </si>
  <si>
    <t>500e</t>
  </si>
  <si>
    <t>3-drs HB</t>
  </si>
  <si>
    <t>e-208</t>
  </si>
  <si>
    <t>Corsa-e</t>
  </si>
  <si>
    <t>50kWh Elegance 11kW 3 fase 5d</t>
  </si>
  <si>
    <t>Volkswagen ID.3 58kWh 107kW Pro auto 5D</t>
  </si>
  <si>
    <t>CITROEN</t>
  </si>
  <si>
    <t>Ë-JUMPY</t>
  </si>
  <si>
    <t>e-Jumpy 100kW/50kWh MWB Club GB Automaat</t>
  </si>
  <si>
    <t>Vito</t>
  </si>
  <si>
    <t>Allure 50kWh 136 5d</t>
  </si>
  <si>
    <t>Allure HYbrid 225 e-EAT8 5d</t>
  </si>
  <si>
    <t>Active 50kWh 136 5d</t>
  </si>
  <si>
    <t>e-2008</t>
  </si>
  <si>
    <t>SUV</t>
  </si>
  <si>
    <t>Implementatie plan en uitvoering</t>
  </si>
  <si>
    <t>Plan van aanpak implementatie</t>
  </si>
  <si>
    <t>Operationele ontzorging</t>
  </si>
  <si>
    <t>48 mnd</t>
  </si>
  <si>
    <t>Aantal</t>
  </si>
  <si>
    <t>Aandeel</t>
  </si>
  <si>
    <t>Score (Fictieve Prijs)</t>
  </si>
  <si>
    <t>Rapportagetool Kwaliteit</t>
  </si>
  <si>
    <t>Ja/Nee</t>
  </si>
  <si>
    <t>Kwaliteit van de applicatie, gebruikersgemak en innovatieve onderdelen</t>
  </si>
  <si>
    <t>Nee</t>
  </si>
  <si>
    <t>Score Totaal:</t>
  </si>
  <si>
    <t>De berekening van de totaal score dient slechts ter indicatie van de score van uw aanbieding. U mag en kunt hier geen wijzigingen aanbrengen.</t>
  </si>
  <si>
    <t>Prijs Totaal - Score:</t>
  </si>
  <si>
    <t>De totale Score met betrekking tot de prijs (P1 en P2) wordt hier berekend op basis van de prijzen die door u zijn opgegeven in de tabbladen "P1 - Lease" en "P2 - Overige kosten". U mag en kunt hier geen wijzigingen aanbrengen.</t>
  </si>
  <si>
    <t>P1 - Lease:</t>
  </si>
  <si>
    <t>In te voeren leasetarieven op basis van de gevraagde componenten. De ingevoerde leasetarieven bepalen de P1 component van de prijs score. U dient hier enkel de waardes van de lichtgroen gearceerde cellen in te voeren.</t>
  </si>
  <si>
    <t>P1 - Overige kosten:</t>
  </si>
  <si>
    <t>In te voeren tarieven voor de overige kosten. De ingevoerde kosten bepalen de P2 component van de prijs score. U dient hier enkel de waardes van de lichtgroen gearceerde cellen in te voeren.</t>
  </si>
  <si>
    <t>Kwaliteit:</t>
  </si>
  <si>
    <r>
      <t xml:space="preserve">Onderstaande Score (Fictieve Prijs) is slechts indicatief en ter bevordering van de transparantie. Hieruit kunnen </t>
    </r>
    <r>
      <rPr>
        <b/>
        <u/>
        <sz val="14"/>
        <color rgb="FFFF0000"/>
        <rFont val="Calibri (Hoofdtekst)"/>
      </rPr>
      <t>geen</t>
    </r>
    <r>
      <rPr>
        <b/>
        <sz val="14"/>
        <color rgb="FFFF0000"/>
        <rFont val="Calibri"/>
        <family val="2"/>
        <scheme val="minor"/>
      </rPr>
      <t xml:space="preserve"> rechten worden ontleend.</t>
    </r>
  </si>
  <si>
    <t>LEES DE INVOER INSTRUCTIE: de door u ingevoerde waarden dienen NIET als basis voor de beoordeling</t>
  </si>
  <si>
    <t>Kia</t>
  </si>
  <si>
    <t>Picanto</t>
  </si>
  <si>
    <t>1.0 DPi Comfortline</t>
  </si>
  <si>
    <t>up!</t>
  </si>
  <si>
    <t>1.0 Up!</t>
  </si>
  <si>
    <t>42kWh Icon 2d</t>
  </si>
  <si>
    <r>
      <t xml:space="preserve">Dit tabblad is toegevoegd om de transparantie te vergroten. Door de waardes van de groen gearceerde cellen in te voeren (gevalideerde waardes) kunt u een inschatting maken van de score op kwaliteit. Wij wijzen u erop dat de werkelijke score op kwaliteit wordt bepaald door het beoordelingsteam binnen deze aanbesteding en dat </t>
    </r>
    <r>
      <rPr>
        <sz val="12"/>
        <color rgb="FFFF0000"/>
        <rFont val="Arial"/>
        <family val="2"/>
      </rPr>
      <t xml:space="preserve">de door u ingevoerde waarden </t>
    </r>
    <r>
      <rPr>
        <u/>
        <sz val="12"/>
        <color rgb="FFFF0000"/>
        <rFont val="Arial"/>
        <family val="2"/>
      </rPr>
      <t>niet</t>
    </r>
    <r>
      <rPr>
        <sz val="12"/>
        <color rgb="FFFF0000"/>
        <rFont val="Arial"/>
        <family val="2"/>
      </rPr>
      <t xml:space="preserve"> zullen dienen als basis voor de beoordeling. </t>
    </r>
  </si>
  <si>
    <t>Rapportagetool aanwezige elementen</t>
  </si>
  <si>
    <t>Administratie Kosten missende reservesleutel</t>
  </si>
  <si>
    <t>Nissan</t>
  </si>
  <si>
    <t>E-NV200</t>
  </si>
  <si>
    <t>Optima 4D 80kW</t>
  </si>
  <si>
    <t>Vivaro</t>
  </si>
  <si>
    <t>e-Edition GB L1H1</t>
  </si>
  <si>
    <t>Standaard Fleet Owner Korting% auto + fabrieksopties (in procenten)</t>
  </si>
  <si>
    <t xml:space="preserve">Vervangend vervoer inzet per direct bij reparaties&amp;schadeherstel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</si>
</sst>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€&quot;\ * #,##0.00_);_(&quot;€&quot;\ * \(#,##0.00\);_(&quot;€&quot;\ * &quot;-&quot;??_);_(@_)"/>
    <numFmt numFmtId="43" formatCode="_(* #,##0.00_);_(* \(#,##0.00\);_(* &quot;-&quot;??_);_(@_)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* #,##0_-;_-* #,##0\-;_-* &quot;-&quot;??_-;_-@_-"/>
    <numFmt numFmtId="167" formatCode="_ [$€-413]\ * #,##0.00_ ;_ [$€-413]\ * \-#,##0.00_ ;_ [$€-413]\ * &quot;-&quot;??_ ;_ @_ "/>
    <numFmt numFmtId="168" formatCode="_-&quot;€&quot;\ * #,##0_-;_-&quot;€&quot;\ * #,##0\-;_-&quot;€&quot;\ * &quot;-&quot;??_-;_-@_-"/>
    <numFmt numFmtId="169" formatCode="0.0%"/>
  </numFmts>
  <fonts count="3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Helvetica"/>
      <family val="2"/>
    </font>
    <font>
      <b/>
      <sz val="12"/>
      <color rgb="FFFF0000"/>
      <name val="Helvetica"/>
      <family val="2"/>
    </font>
    <font>
      <b/>
      <sz val="12"/>
      <color rgb="FFFF0000"/>
      <name val="Calibri (Hoofdtekst)"/>
    </font>
    <font>
      <sz val="12"/>
      <color theme="0"/>
      <name val="Helvetica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20"/>
      <color rgb="FFFF0000"/>
      <name val="Arial"/>
      <family val="2"/>
    </font>
    <font>
      <b/>
      <sz val="12"/>
      <color rgb="FFFF0000"/>
      <name val="Arial"/>
      <family val="2"/>
    </font>
    <font>
      <sz val="12"/>
      <color theme="0"/>
      <name val="Arial"/>
      <family val="2"/>
    </font>
    <font>
      <vertAlign val="subscript"/>
      <sz val="12"/>
      <color theme="0"/>
      <name val="Arial"/>
      <family val="2"/>
    </font>
    <font>
      <sz val="8"/>
      <name val="Calibri"/>
      <family val="2"/>
      <scheme val="minor"/>
    </font>
    <font>
      <i/>
      <sz val="10"/>
      <color rgb="FFFF0000"/>
      <name val="Arial"/>
      <family val="2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B05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0" tint="-0.1499984740745262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color rgb="FFFF0000"/>
      <name val="Calibri (Hoofdtekst)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u/>
      <sz val="12"/>
      <color rgb="FFFF0000"/>
      <name val="Arial"/>
      <family val="2"/>
    </font>
    <font>
      <sz val="10"/>
      <color rgb="FF000000"/>
      <name val="Tahoma"/>
      <family val="2"/>
    </font>
    <font>
      <sz val="1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slantDashDot">
        <color rgb="FFFF0000"/>
      </left>
      <right/>
      <top style="slantDashDot">
        <color rgb="FFFF0000"/>
      </top>
      <bottom style="slantDashDot">
        <color rgb="FFFF0000"/>
      </bottom>
      <diagonal/>
    </border>
    <border>
      <left/>
      <right/>
      <top style="slantDashDot">
        <color rgb="FFFF0000"/>
      </top>
      <bottom style="slantDashDot">
        <color rgb="FFFF0000"/>
      </bottom>
      <diagonal/>
    </border>
    <border>
      <left/>
      <right style="slantDashDot">
        <color rgb="FFFF0000"/>
      </right>
      <top style="slantDashDot">
        <color rgb="FFFF0000"/>
      </top>
      <bottom style="slantDashDot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/>
      <bottom style="thin">
        <color theme="1" tint="0.499984740745262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/>
      <top style="medium">
        <color indexed="64"/>
      </top>
      <bottom style="thin">
        <color theme="1" tint="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93">
    <xf numFmtId="0" fontId="0" fillId="0" borderId="0"/>
    <xf numFmtId="164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2">
    <xf numFmtId="0" fontId="0" fillId="0" borderId="0" xfId="0"/>
    <xf numFmtId="0" fontId="5" fillId="0" borderId="0" xfId="0" applyFont="1"/>
    <xf numFmtId="0" fontId="5" fillId="0" borderId="1" xfId="0" applyFont="1" applyBorder="1"/>
    <xf numFmtId="0" fontId="6" fillId="0" borderId="0" xfId="0" applyFont="1" applyAlignment="1">
      <alignment horizontal="left"/>
    </xf>
    <xf numFmtId="0" fontId="0" fillId="2" borderId="7" xfId="0" applyFill="1" applyBorder="1" applyAlignment="1">
      <alignment horizontal="center" wrapText="1"/>
    </xf>
    <xf numFmtId="0" fontId="8" fillId="4" borderId="1" xfId="0" applyFont="1" applyFill="1" applyBorder="1"/>
    <xf numFmtId="0" fontId="8" fillId="4" borderId="1" xfId="0" applyFont="1" applyFill="1" applyBorder="1" applyAlignment="1">
      <alignment horizontal="center"/>
    </xf>
    <xf numFmtId="0" fontId="9" fillId="0" borderId="0" xfId="0" applyFont="1" applyBorder="1"/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164" fontId="10" fillId="0" borderId="1" xfId="1" applyFont="1" applyBorder="1"/>
    <xf numFmtId="164" fontId="10" fillId="0" borderId="0" xfId="1" applyFont="1" applyBorder="1"/>
    <xf numFmtId="9" fontId="10" fillId="0" borderId="1" xfId="0" applyNumberFormat="1" applyFont="1" applyFill="1" applyBorder="1" applyAlignment="1">
      <alignment horizontal="center"/>
    </xf>
    <xf numFmtId="9" fontId="10" fillId="0" borderId="0" xfId="0" applyNumberFormat="1" applyFont="1" applyFill="1" applyBorder="1" applyAlignment="1">
      <alignment horizontal="center"/>
    </xf>
    <xf numFmtId="164" fontId="10" fillId="0" borderId="1" xfId="0" applyNumberFormat="1" applyFont="1" applyBorder="1"/>
    <xf numFmtId="164" fontId="10" fillId="0" borderId="0" xfId="0" applyNumberFormat="1" applyFont="1" applyBorder="1"/>
    <xf numFmtId="0" fontId="10" fillId="0" borderId="0" xfId="0" applyFont="1"/>
    <xf numFmtId="0" fontId="10" fillId="0" borderId="0" xfId="0" applyFont="1" applyAlignment="1">
      <alignment horizontal="center"/>
    </xf>
    <xf numFmtId="167" fontId="10" fillId="0" borderId="0" xfId="0" applyNumberFormat="1" applyFont="1"/>
    <xf numFmtId="0" fontId="10" fillId="0" borderId="0" xfId="0" applyFont="1" applyFill="1" applyBorder="1"/>
    <xf numFmtId="0" fontId="12" fillId="3" borderId="4" xfId="0" applyFont="1" applyFill="1" applyBorder="1" applyAlignment="1">
      <alignment horizontal="center"/>
    </xf>
    <xf numFmtId="0" fontId="12" fillId="0" borderId="0" xfId="0" applyFont="1" applyFill="1" applyAlignment="1"/>
    <xf numFmtId="0" fontId="13" fillId="4" borderId="18" xfId="0" applyFont="1" applyFill="1" applyBorder="1" applyAlignment="1">
      <alignment horizontal="center" wrapText="1"/>
    </xf>
    <xf numFmtId="0" fontId="13" fillId="4" borderId="19" xfId="0" applyFont="1" applyFill="1" applyBorder="1" applyAlignment="1">
      <alignment wrapText="1"/>
    </xf>
    <xf numFmtId="0" fontId="13" fillId="4" borderId="30" xfId="0" applyFont="1" applyFill="1" applyBorder="1" applyAlignment="1">
      <alignment wrapText="1"/>
    </xf>
    <xf numFmtId="0" fontId="13" fillId="4" borderId="20" xfId="0" applyFont="1" applyFill="1" applyBorder="1" applyAlignment="1">
      <alignment horizontal="center" wrapText="1"/>
    </xf>
    <xf numFmtId="0" fontId="13" fillId="4" borderId="7" xfId="0" applyFont="1" applyFill="1" applyBorder="1" applyAlignment="1">
      <alignment horizontal="center" wrapText="1"/>
    </xf>
    <xf numFmtId="0" fontId="13" fillId="5" borderId="18" xfId="0" applyFont="1" applyFill="1" applyBorder="1" applyAlignment="1">
      <alignment horizontal="center" wrapText="1"/>
    </xf>
    <xf numFmtId="0" fontId="13" fillId="5" borderId="19" xfId="0" applyFont="1" applyFill="1" applyBorder="1" applyAlignment="1">
      <alignment horizontal="center" wrapText="1"/>
    </xf>
    <xf numFmtId="0" fontId="13" fillId="5" borderId="20" xfId="0" applyFont="1" applyFill="1" applyBorder="1" applyAlignment="1">
      <alignment horizontal="center" wrapText="1"/>
    </xf>
    <xf numFmtId="0" fontId="13" fillId="4" borderId="10" xfId="0" applyFont="1" applyFill="1" applyBorder="1" applyAlignment="1">
      <alignment horizontal="center" wrapText="1"/>
    </xf>
    <xf numFmtId="0" fontId="13" fillId="5" borderId="32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wrapText="1"/>
    </xf>
    <xf numFmtId="0" fontId="10" fillId="0" borderId="0" xfId="0" applyFont="1" applyAlignment="1">
      <alignment wrapText="1"/>
    </xf>
    <xf numFmtId="0" fontId="10" fillId="0" borderId="22" xfId="0" applyFont="1" applyBorder="1" applyAlignment="1">
      <alignment horizontal="center"/>
    </xf>
    <xf numFmtId="0" fontId="10" fillId="0" borderId="23" xfId="0" applyFont="1" applyBorder="1"/>
    <xf numFmtId="0" fontId="10" fillId="0" borderId="3" xfId="0" applyFont="1" applyBorder="1"/>
    <xf numFmtId="0" fontId="10" fillId="0" borderId="3" xfId="0" applyFont="1" applyBorder="1" applyAlignment="1">
      <alignment horizontal="center"/>
    </xf>
    <xf numFmtId="167" fontId="10" fillId="0" borderId="40" xfId="0" applyNumberFormat="1" applyFont="1" applyBorder="1"/>
    <xf numFmtId="0" fontId="10" fillId="0" borderId="33" xfId="0" applyFont="1" applyBorder="1" applyAlignment="1">
      <alignment horizontal="center"/>
    </xf>
    <xf numFmtId="166" fontId="10" fillId="0" borderId="31" xfId="4" applyNumberFormat="1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2" xfId="0" applyFont="1" applyBorder="1"/>
    <xf numFmtId="0" fontId="10" fillId="0" borderId="2" xfId="0" applyFont="1" applyBorder="1" applyAlignment="1">
      <alignment horizontal="center"/>
    </xf>
    <xf numFmtId="167" fontId="10" fillId="0" borderId="41" xfId="0" applyNumberFormat="1" applyFont="1" applyBorder="1"/>
    <xf numFmtId="166" fontId="10" fillId="0" borderId="26" xfId="4" applyNumberFormat="1" applyFont="1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10" fillId="0" borderId="28" xfId="0" applyFont="1" applyBorder="1"/>
    <xf numFmtId="0" fontId="10" fillId="0" borderId="28" xfId="0" applyFont="1" applyBorder="1" applyAlignment="1">
      <alignment horizontal="center"/>
    </xf>
    <xf numFmtId="167" fontId="10" fillId="0" borderId="42" xfId="0" applyNumberFormat="1" applyFont="1" applyBorder="1"/>
    <xf numFmtId="166" fontId="10" fillId="0" borderId="29" xfId="4" applyNumberFormat="1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167" fontId="10" fillId="0" borderId="43" xfId="0" applyNumberFormat="1" applyFont="1" applyBorder="1"/>
    <xf numFmtId="166" fontId="10" fillId="0" borderId="24" xfId="4" applyNumberFormat="1" applyFont="1" applyBorder="1" applyAlignment="1">
      <alignment horizontal="center"/>
    </xf>
    <xf numFmtId="0" fontId="16" fillId="0" borderId="0" xfId="0" applyFont="1" applyAlignment="1">
      <alignment horizontal="left" indent="1"/>
    </xf>
    <xf numFmtId="0" fontId="0" fillId="0" borderId="44" xfId="0" applyBorder="1"/>
    <xf numFmtId="0" fontId="0" fillId="0" borderId="0" xfId="0" applyAlignment="1">
      <alignment horizontal="center"/>
    </xf>
    <xf numFmtId="166" fontId="0" fillId="0" borderId="0" xfId="91" applyNumberFormat="1" applyFont="1"/>
    <xf numFmtId="168" fontId="0" fillId="0" borderId="0" xfId="92" applyNumberFormat="1" applyFont="1"/>
    <xf numFmtId="168" fontId="0" fillId="0" borderId="0" xfId="0" applyNumberFormat="1"/>
    <xf numFmtId="167" fontId="18" fillId="5" borderId="44" xfId="0" applyNumberFormat="1" applyFont="1" applyFill="1" applyBorder="1"/>
    <xf numFmtId="0" fontId="18" fillId="5" borderId="44" xfId="0" applyFont="1" applyFill="1" applyBorder="1"/>
    <xf numFmtId="0" fontId="0" fillId="0" borderId="44" xfId="0" applyBorder="1" applyAlignment="1">
      <alignment horizontal="center"/>
    </xf>
    <xf numFmtId="0" fontId="0" fillId="0" borderId="45" xfId="0" applyBorder="1"/>
    <xf numFmtId="167" fontId="0" fillId="0" borderId="45" xfId="0" applyNumberFormat="1" applyBorder="1"/>
    <xf numFmtId="167" fontId="0" fillId="0" borderId="0" xfId="0" applyNumberFormat="1" applyAlignment="1">
      <alignment horizontal="center"/>
    </xf>
    <xf numFmtId="167" fontId="0" fillId="0" borderId="0" xfId="0" applyNumberFormat="1"/>
    <xf numFmtId="0" fontId="0" fillId="0" borderId="46" xfId="0" applyBorder="1"/>
    <xf numFmtId="167" fontId="0" fillId="0" borderId="46" xfId="0" applyNumberFormat="1" applyBorder="1"/>
    <xf numFmtId="9" fontId="0" fillId="0" borderId="46" xfId="0" applyNumberFormat="1" applyBorder="1" applyAlignment="1">
      <alignment horizontal="center"/>
    </xf>
    <xf numFmtId="167" fontId="0" fillId="0" borderId="46" xfId="0" applyNumberFormat="1" applyBorder="1" applyAlignment="1">
      <alignment horizontal="center"/>
    </xf>
    <xf numFmtId="167" fontId="19" fillId="0" borderId="46" xfId="0" applyNumberFormat="1" applyFont="1" applyBorder="1"/>
    <xf numFmtId="167" fontId="20" fillId="0" borderId="44" xfId="0" applyNumberFormat="1" applyFont="1" applyBorder="1"/>
    <xf numFmtId="0" fontId="17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8" fillId="6" borderId="47" xfId="0" applyFont="1" applyFill="1" applyBorder="1"/>
    <xf numFmtId="0" fontId="18" fillId="6" borderId="48" xfId="0" applyFont="1" applyFill="1" applyBorder="1"/>
    <xf numFmtId="0" fontId="18" fillId="6" borderId="49" xfId="0" applyFont="1" applyFill="1" applyBorder="1" applyAlignment="1">
      <alignment horizontal="center"/>
    </xf>
    <xf numFmtId="0" fontId="0" fillId="7" borderId="47" xfId="0" applyFill="1" applyBorder="1"/>
    <xf numFmtId="0" fontId="0" fillId="7" borderId="49" xfId="0" applyFill="1" applyBorder="1"/>
    <xf numFmtId="0" fontId="0" fillId="0" borderId="50" xfId="0" applyBorder="1" applyAlignment="1">
      <alignment horizontal="center"/>
    </xf>
    <xf numFmtId="0" fontId="0" fillId="0" borderId="47" xfId="0" applyBorder="1"/>
    <xf numFmtId="0" fontId="0" fillId="0" borderId="49" xfId="0" applyBorder="1"/>
    <xf numFmtId="0" fontId="0" fillId="0" borderId="51" xfId="0" applyBorder="1" applyAlignment="1">
      <alignment horizontal="center"/>
    </xf>
    <xf numFmtId="0" fontId="18" fillId="6" borderId="48" xfId="0" applyFont="1" applyFill="1" applyBorder="1" applyAlignment="1">
      <alignment horizontal="right"/>
    </xf>
    <xf numFmtId="2" fontId="18" fillId="6" borderId="49" xfId="0" applyNumberFormat="1" applyFont="1" applyFill="1" applyBorder="1" applyAlignment="1">
      <alignment horizontal="center"/>
    </xf>
    <xf numFmtId="169" fontId="18" fillId="6" borderId="0" xfId="90" applyNumberFormat="1" applyFont="1" applyFill="1" applyBorder="1" applyAlignment="1">
      <alignment horizontal="center"/>
    </xf>
    <xf numFmtId="167" fontId="0" fillId="0" borderId="0" xfId="0" applyNumberFormat="1" applyBorder="1"/>
    <xf numFmtId="0" fontId="0" fillId="0" borderId="45" xfId="0" applyBorder="1" applyAlignment="1">
      <alignment horizontal="center"/>
    </xf>
    <xf numFmtId="0" fontId="21" fillId="0" borderId="0" xfId="0" applyFont="1"/>
    <xf numFmtId="169" fontId="0" fillId="0" borderId="0" xfId="0" applyNumberFormat="1" applyAlignment="1">
      <alignment horizontal="center"/>
    </xf>
    <xf numFmtId="167" fontId="19" fillId="0" borderId="0" xfId="0" applyNumberFormat="1" applyFont="1" applyBorder="1"/>
    <xf numFmtId="0" fontId="0" fillId="0" borderId="45" xfId="0" applyBorder="1" applyAlignment="1">
      <alignment horizontal="left"/>
    </xf>
    <xf numFmtId="167" fontId="0" fillId="0" borderId="44" xfId="0" applyNumberFormat="1" applyBorder="1"/>
    <xf numFmtId="167" fontId="0" fillId="0" borderId="44" xfId="0" applyNumberFormat="1" applyBorder="1" applyAlignment="1">
      <alignment horizontal="center"/>
    </xf>
    <xf numFmtId="0" fontId="0" fillId="0" borderId="46" xfId="0" applyBorder="1" applyAlignment="1">
      <alignment horizontal="right"/>
    </xf>
    <xf numFmtId="0" fontId="0" fillId="0" borderId="44" xfId="0" applyBorder="1" applyAlignment="1">
      <alignment horizontal="right"/>
    </xf>
    <xf numFmtId="9" fontId="22" fillId="6" borderId="0" xfId="0" applyNumberFormat="1" applyFont="1" applyFill="1" applyAlignment="1">
      <alignment horizontal="center"/>
    </xf>
    <xf numFmtId="169" fontId="22" fillId="6" borderId="0" xfId="0" applyNumberFormat="1" applyFont="1" applyFill="1" applyAlignment="1">
      <alignment horizontal="center"/>
    </xf>
    <xf numFmtId="0" fontId="0" fillId="2" borderId="49" xfId="0" applyFill="1" applyBorder="1" applyAlignment="1" applyProtection="1">
      <alignment horizontal="center"/>
      <protection locked="0"/>
    </xf>
    <xf numFmtId="0" fontId="17" fillId="0" borderId="46" xfId="0" applyFont="1" applyBorder="1"/>
    <xf numFmtId="0" fontId="17" fillId="0" borderId="0" xfId="0" applyFont="1"/>
    <xf numFmtId="164" fontId="5" fillId="2" borderId="1" xfId="1" applyFont="1" applyFill="1" applyBorder="1" applyProtection="1">
      <protection locked="0"/>
    </xf>
    <xf numFmtId="0" fontId="10" fillId="2" borderId="22" xfId="0" applyFont="1" applyFill="1" applyBorder="1" applyProtection="1">
      <protection locked="0"/>
    </xf>
    <xf numFmtId="0" fontId="10" fillId="2" borderId="23" xfId="0" applyFont="1" applyFill="1" applyBorder="1" applyProtection="1">
      <protection locked="0"/>
    </xf>
    <xf numFmtId="0" fontId="10" fillId="2" borderId="24" xfId="0" applyFont="1" applyFill="1" applyBorder="1" applyProtection="1">
      <protection locked="0"/>
    </xf>
    <xf numFmtId="0" fontId="10" fillId="0" borderId="36" xfId="0" applyFont="1" applyFill="1" applyBorder="1" applyProtection="1">
      <protection locked="0"/>
    </xf>
    <xf numFmtId="0" fontId="10" fillId="2" borderId="34" xfId="0" applyFont="1" applyFill="1" applyBorder="1" applyProtection="1">
      <protection locked="0"/>
    </xf>
    <xf numFmtId="0" fontId="10" fillId="0" borderId="37" xfId="0" applyFont="1" applyFill="1" applyBorder="1" applyProtection="1">
      <protection locked="0"/>
    </xf>
    <xf numFmtId="0" fontId="10" fillId="2" borderId="25" xfId="0" applyFont="1" applyFill="1" applyBorder="1" applyProtection="1">
      <protection locked="0"/>
    </xf>
    <xf numFmtId="0" fontId="10" fillId="2" borderId="2" xfId="0" applyFont="1" applyFill="1" applyBorder="1" applyProtection="1">
      <protection locked="0"/>
    </xf>
    <xf numFmtId="0" fontId="10" fillId="2" borderId="26" xfId="0" applyFont="1" applyFill="1" applyBorder="1" applyProtection="1">
      <protection locked="0"/>
    </xf>
    <xf numFmtId="0" fontId="10" fillId="2" borderId="21" xfId="0" applyFont="1" applyFill="1" applyBorder="1" applyProtection="1">
      <protection locked="0"/>
    </xf>
    <xf numFmtId="0" fontId="10" fillId="0" borderId="38" xfId="0" applyFont="1" applyFill="1" applyBorder="1" applyProtection="1">
      <protection locked="0"/>
    </xf>
    <xf numFmtId="0" fontId="10" fillId="2" borderId="27" xfId="0" applyFont="1" applyFill="1" applyBorder="1" applyProtection="1">
      <protection locked="0"/>
    </xf>
    <xf numFmtId="0" fontId="10" fillId="2" borderId="28" xfId="0" applyFont="1" applyFill="1" applyBorder="1" applyProtection="1">
      <protection locked="0"/>
    </xf>
    <xf numFmtId="0" fontId="10" fillId="2" borderId="29" xfId="0" applyFont="1" applyFill="1" applyBorder="1" applyProtection="1">
      <protection locked="0"/>
    </xf>
    <xf numFmtId="0" fontId="10" fillId="2" borderId="35" xfId="0" applyFont="1" applyFill="1" applyBorder="1" applyProtection="1">
      <protection locked="0"/>
    </xf>
    <xf numFmtId="0" fontId="0" fillId="0" borderId="0" xfId="0" applyFill="1" applyBorder="1" applyAlignment="1">
      <alignment vertical="top" wrapText="1"/>
    </xf>
    <xf numFmtId="0" fontId="26" fillId="5" borderId="1" xfId="0" applyFont="1" applyFill="1" applyBorder="1"/>
    <xf numFmtId="0" fontId="26" fillId="8" borderId="1" xfId="0" applyFont="1" applyFill="1" applyBorder="1"/>
    <xf numFmtId="0" fontId="9" fillId="3" borderId="1" xfId="0" applyFont="1" applyFill="1" applyBorder="1"/>
    <xf numFmtId="167" fontId="10" fillId="2" borderId="36" xfId="0" applyNumberFormat="1" applyFont="1" applyFill="1" applyBorder="1" applyProtection="1">
      <protection locked="0"/>
    </xf>
    <xf numFmtId="167" fontId="10" fillId="2" borderId="39" xfId="0" applyNumberFormat="1" applyFont="1" applyFill="1" applyBorder="1" applyProtection="1">
      <protection locked="0"/>
    </xf>
    <xf numFmtId="167" fontId="10" fillId="2" borderId="11" xfId="0" applyNumberFormat="1" applyFont="1" applyFill="1" applyBorder="1" applyProtection="1">
      <protection locked="0"/>
    </xf>
    <xf numFmtId="9" fontId="10" fillId="2" borderId="39" xfId="0" applyNumberFormat="1" applyFont="1" applyFill="1" applyBorder="1" applyProtection="1">
      <protection locked="0"/>
    </xf>
    <xf numFmtId="0" fontId="10" fillId="2" borderId="37" xfId="0" applyFont="1" applyFill="1" applyBorder="1" applyProtection="1">
      <protection locked="0"/>
    </xf>
    <xf numFmtId="0" fontId="10" fillId="2" borderId="38" xfId="0" applyFont="1" applyFill="1" applyBorder="1" applyProtection="1">
      <protection locked="0"/>
    </xf>
    <xf numFmtId="0" fontId="10" fillId="2" borderId="36" xfId="0" applyFont="1" applyFill="1" applyBorder="1" applyProtection="1">
      <protection locked="0"/>
    </xf>
    <xf numFmtId="0" fontId="26" fillId="9" borderId="1" xfId="0" applyFont="1" applyFill="1" applyBorder="1"/>
    <xf numFmtId="0" fontId="10" fillId="0" borderId="52" xfId="0" applyFont="1" applyBorder="1" applyAlignment="1">
      <alignment horizontal="left" vertical="top" wrapText="1"/>
    </xf>
    <xf numFmtId="0" fontId="10" fillId="0" borderId="53" xfId="0" applyFont="1" applyBorder="1" applyAlignment="1">
      <alignment horizontal="left" vertical="top" wrapText="1"/>
    </xf>
    <xf numFmtId="0" fontId="10" fillId="0" borderId="54" xfId="0" applyFont="1" applyBorder="1" applyAlignment="1">
      <alignment horizontal="left" vertical="top" wrapText="1"/>
    </xf>
    <xf numFmtId="0" fontId="24" fillId="3" borderId="12" xfId="0" applyFont="1" applyFill="1" applyBorder="1" applyAlignment="1">
      <alignment horizontal="center" vertical="top" wrapText="1"/>
    </xf>
    <xf numFmtId="0" fontId="24" fillId="3" borderId="13" xfId="0" applyFont="1" applyFill="1" applyBorder="1" applyAlignment="1">
      <alignment horizontal="center" vertical="top" wrapText="1"/>
    </xf>
    <xf numFmtId="0" fontId="24" fillId="3" borderId="14" xfId="0" applyFont="1" applyFill="1" applyBorder="1" applyAlignment="1">
      <alignment horizontal="center" vertical="top" wrapText="1"/>
    </xf>
    <xf numFmtId="0" fontId="24" fillId="3" borderId="55" xfId="0" applyFont="1" applyFill="1" applyBorder="1" applyAlignment="1">
      <alignment horizontal="center" vertical="top" wrapText="1"/>
    </xf>
    <xf numFmtId="0" fontId="24" fillId="3" borderId="0" xfId="0" applyFont="1" applyFill="1" applyBorder="1" applyAlignment="1">
      <alignment horizontal="center" vertical="top" wrapText="1"/>
    </xf>
    <xf numFmtId="0" fontId="24" fillId="3" borderId="56" xfId="0" applyFont="1" applyFill="1" applyBorder="1" applyAlignment="1">
      <alignment horizontal="center" vertical="top" wrapText="1"/>
    </xf>
    <xf numFmtId="0" fontId="24" fillId="3" borderId="15" xfId="0" applyFont="1" applyFill="1" applyBorder="1" applyAlignment="1">
      <alignment horizontal="center" vertical="top" wrapText="1"/>
    </xf>
    <xf numFmtId="0" fontId="24" fillId="3" borderId="16" xfId="0" applyFont="1" applyFill="1" applyBorder="1" applyAlignment="1">
      <alignment horizontal="center" vertical="top" wrapText="1"/>
    </xf>
    <xf numFmtId="0" fontId="24" fillId="3" borderId="17" xfId="0" applyFont="1" applyFill="1" applyBorder="1" applyAlignment="1">
      <alignment horizontal="center" vertical="top" wrapText="1"/>
    </xf>
    <xf numFmtId="0" fontId="18" fillId="5" borderId="44" xfId="0" applyFont="1" applyFill="1" applyBorder="1" applyAlignment="1">
      <alignment horizontal="left"/>
    </xf>
    <xf numFmtId="0" fontId="0" fillId="0" borderId="44" xfId="0" applyBorder="1" applyAlignment="1">
      <alignment horizontal="left"/>
    </xf>
    <xf numFmtId="0" fontId="0" fillId="0" borderId="0" xfId="0" applyAlignment="1">
      <alignment horizontal="left" vertical="top" wrapText="1"/>
    </xf>
    <xf numFmtId="0" fontId="11" fillId="0" borderId="0" xfId="0" applyFont="1" applyBorder="1" applyAlignment="1">
      <alignment horizontal="right" vertical="center"/>
    </xf>
    <xf numFmtId="164" fontId="11" fillId="0" borderId="12" xfId="0" applyNumberFormat="1" applyFont="1" applyFill="1" applyBorder="1" applyAlignment="1">
      <alignment horizontal="center" vertical="center"/>
    </xf>
    <xf numFmtId="164" fontId="11" fillId="0" borderId="13" xfId="0" applyNumberFormat="1" applyFont="1" applyFill="1" applyBorder="1" applyAlignment="1">
      <alignment horizontal="center" vertical="center"/>
    </xf>
    <xf numFmtId="164" fontId="11" fillId="0" borderId="14" xfId="0" applyNumberFormat="1" applyFont="1" applyFill="1" applyBorder="1" applyAlignment="1">
      <alignment horizontal="center" vertical="center"/>
    </xf>
    <xf numFmtId="164" fontId="11" fillId="0" borderId="15" xfId="0" applyNumberFormat="1" applyFont="1" applyFill="1" applyBorder="1" applyAlignment="1">
      <alignment horizontal="center" vertical="center"/>
    </xf>
    <xf numFmtId="164" fontId="11" fillId="0" borderId="16" xfId="0" applyNumberFormat="1" applyFont="1" applyFill="1" applyBorder="1" applyAlignment="1">
      <alignment horizontal="center" vertical="center"/>
    </xf>
    <xf numFmtId="164" fontId="11" fillId="0" borderId="17" xfId="0" applyNumberFormat="1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left" indent="1"/>
    </xf>
    <xf numFmtId="0" fontId="10" fillId="2" borderId="9" xfId="0" applyFont="1" applyFill="1" applyBorder="1" applyAlignment="1">
      <alignment horizontal="left" indent="1"/>
    </xf>
    <xf numFmtId="0" fontId="10" fillId="2" borderId="10" xfId="0" applyFont="1" applyFill="1" applyBorder="1" applyAlignment="1">
      <alignment horizontal="left" indent="1"/>
    </xf>
    <xf numFmtId="0" fontId="17" fillId="0" borderId="0" xfId="0" applyFont="1" applyAlignment="1">
      <alignment horizontal="left"/>
    </xf>
    <xf numFmtId="0" fontId="23" fillId="3" borderId="8" xfId="0" applyFont="1" applyFill="1" applyBorder="1" applyAlignment="1">
      <alignment horizontal="center"/>
    </xf>
    <xf numFmtId="0" fontId="23" fillId="3" borderId="9" xfId="0" applyFont="1" applyFill="1" applyBorder="1" applyAlignment="1">
      <alignment horizontal="center"/>
    </xf>
    <xf numFmtId="0" fontId="23" fillId="3" borderId="10" xfId="0" applyFont="1" applyFill="1" applyBorder="1" applyAlignment="1">
      <alignment horizontal="center"/>
    </xf>
    <xf numFmtId="167" fontId="30" fillId="10" borderId="30" xfId="0" applyNumberFormat="1" applyFont="1" applyFill="1" applyBorder="1" applyAlignment="1">
      <alignment wrapText="1"/>
    </xf>
  </cellXfs>
  <cellStyles count="93">
    <cellStyle name="Gevolgde hyperlink" xfId="3" builtinId="9" hidden="1"/>
    <cellStyle name="Gevolgde hyperlink" xfId="6" builtinId="9" hidden="1"/>
    <cellStyle name="Gevolgde hyperlink" xfId="7" builtinId="9" hidden="1"/>
    <cellStyle name="Gevolgde hyperlink" xfId="8" builtinId="9" hidden="1"/>
    <cellStyle name="Gevolgde hyperlink" xfId="9" builtinId="9" hidden="1"/>
    <cellStyle name="Gevolgde hyperlink" xfId="10" builtinId="9" hidden="1"/>
    <cellStyle name="Gevolgde hyperlink" xfId="11" builtinId="9" hidden="1"/>
    <cellStyle name="Gevolgde hyperlink" xfId="12" builtinId="9" hidden="1"/>
    <cellStyle name="Gevolgde hyperlink" xfId="13" builtinId="9" hidden="1"/>
    <cellStyle name="Gevolgde hyperlink" xfId="14" builtinId="9" hidden="1"/>
    <cellStyle name="Gevolgde hyperlink" xfId="15" builtinId="9" hidden="1"/>
    <cellStyle name="Gevolgde hyperlink" xfId="16" builtinId="9" hidden="1"/>
    <cellStyle name="Gevolgde hyperlink" xfId="17" builtinId="9" hidden="1"/>
    <cellStyle name="Gevolgde hyperlink" xfId="18" builtinId="9" hidden="1"/>
    <cellStyle name="Gevolgde hyperlink" xfId="19" builtinId="9" hidden="1"/>
    <cellStyle name="Gevolgde hyperlink" xfId="20" builtinId="9" hidden="1"/>
    <cellStyle name="Gevolgde hyperlink" xfId="21" builtinId="9" hidden="1"/>
    <cellStyle name="Gevolgde hyperlink" xfId="22" builtinId="9" hidden="1"/>
    <cellStyle name="Gevolgde hyperlink" xfId="23" builtinId="9" hidden="1"/>
    <cellStyle name="Gevolgde hyperlink" xfId="24" builtinId="9" hidden="1"/>
    <cellStyle name="Gevolgde hyperlink" xfId="25" builtinId="9" hidden="1"/>
    <cellStyle name="Gevolgde hyperlink" xfId="27" builtinId="9" hidden="1"/>
    <cellStyle name="Gevolgde hyperlink" xfId="29" builtinId="9" hidden="1"/>
    <cellStyle name="Gevolgde hyperlink" xfId="31" builtinId="9" hidden="1"/>
    <cellStyle name="Gevolgde hyperlink" xfId="33" builtinId="9" hidden="1"/>
    <cellStyle name="Gevolgde hyperlink" xfId="35" builtinId="9" hidden="1"/>
    <cellStyle name="Gevolgde hyperlink" xfId="37" builtinId="9" hidden="1"/>
    <cellStyle name="Gevolgde hyperlink" xfId="39" builtinId="9" hidden="1"/>
    <cellStyle name="Gevolgde hyperlink" xfId="41" builtinId="9" hidden="1"/>
    <cellStyle name="Gevolgde hyperlink" xfId="43" builtinId="9" hidden="1"/>
    <cellStyle name="Gevolgde hyperlink" xfId="45" builtinId="9" hidden="1"/>
    <cellStyle name="Gevolgde hyperlink" xfId="47" builtinId="9" hidden="1"/>
    <cellStyle name="Gevolgde hyperlink" xfId="49" builtinId="9" hidden="1"/>
    <cellStyle name="Gevolgde hyperlink" xfId="51" builtinId="9" hidden="1"/>
    <cellStyle name="Gevolgde hyperlink" xfId="53" builtinId="9" hidden="1"/>
    <cellStyle name="Gevolgde hyperlink" xfId="55" builtinId="9" hidden="1"/>
    <cellStyle name="Gevolgde hyperlink" xfId="57" builtinId="9" hidden="1"/>
    <cellStyle name="Gevolgde hyperlink" xfId="59" builtinId="9" hidden="1"/>
    <cellStyle name="Gevolgde hyperlink" xfId="61" builtinId="9" hidden="1"/>
    <cellStyle name="Gevolgde hyperlink" xfId="63" builtinId="9" hidden="1"/>
    <cellStyle name="Gevolgde hyperlink" xfId="65" builtinId="9" hidden="1"/>
    <cellStyle name="Gevolgde hyperlink" xfId="67" builtinId="9" hidden="1"/>
    <cellStyle name="Gevolgde hyperlink" xfId="69" builtinId="9" hidden="1"/>
    <cellStyle name="Gevolgde hyperlink" xfId="71" builtinId="9" hidden="1"/>
    <cellStyle name="Gevolgde hyperlink" xfId="73" builtinId="9" hidden="1"/>
    <cellStyle name="Gevolgde hyperlink" xfId="75" builtinId="9" hidden="1"/>
    <cellStyle name="Gevolgde hyperlink" xfId="77" builtinId="9" hidden="1"/>
    <cellStyle name="Gevolgde hyperlink" xfId="79" builtinId="9" hidden="1"/>
    <cellStyle name="Gevolgde hyperlink" xfId="81" builtinId="9" hidden="1"/>
    <cellStyle name="Gevolgde hyperlink" xfId="83" builtinId="9" hidden="1"/>
    <cellStyle name="Gevolgde hyperlink" xfId="85" builtinId="9" hidden="1"/>
    <cellStyle name="Gevolgde hyperlink" xfId="87" builtinId="9" hidden="1"/>
    <cellStyle name="Gevolgde hyperlink" xfId="89" builtinId="9" hidden="1"/>
    <cellStyle name="Hyperlink" xfId="2" builtinId="8" hidden="1"/>
    <cellStyle name="Hyperlink" xfId="5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Komma" xfId="4" builtinId="3"/>
    <cellStyle name="Komma 2" xfId="91" xr:uid="{FE668F58-F78F-3143-9F70-78111E6BE39F}"/>
    <cellStyle name="Procent" xfId="90" builtinId="5"/>
    <cellStyle name="Standaard" xfId="0" builtinId="0"/>
    <cellStyle name="Valuta" xfId="1" builtinId="4"/>
    <cellStyle name="Valuta 2" xfId="92" xr:uid="{143F9B0D-B35D-8E4C-B74B-91081CA628B4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1670685</xdr:colOff>
      <xdr:row>4</xdr:row>
      <xdr:rowOff>191770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DF57613-42A5-3A42-A230-75E0BE4F322F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0" y="203200"/>
          <a:ext cx="2635885" cy="8013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556846</xdr:colOff>
      <xdr:row>4</xdr:row>
      <xdr:rowOff>83038</xdr:rowOff>
    </xdr:from>
    <xdr:to>
      <xdr:col>9</xdr:col>
      <xdr:colOff>3321538</xdr:colOff>
      <xdr:row>25</xdr:row>
      <xdr:rowOff>146538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119354D-ECEB-D049-9176-6B4DB1358B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51" b="780"/>
        <a:stretch/>
      </xdr:blipFill>
      <xdr:spPr>
        <a:xfrm>
          <a:off x="7844692" y="493346"/>
          <a:ext cx="6985000" cy="42545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Rob van Veen" id="{E32EC04B-F325-AA4F-BDF0-EB9DD5E2593D}" userId="S::rob.van.veen@molthoff-fleetmanagement.nl::56894233-a816-4a21-a3a0-4928de5709ff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6" dT="2021-11-15T10:27:07.32" personId="{E32EC04B-F325-AA4F-BDF0-EB9DD5E2593D}" id="{8C8D6D13-8D3F-3446-AACF-CF19503182EF}">
    <text>Afgeronde Catalogusprijs, incl. BPM, incl. BTW</text>
  </threadedComment>
</ThreadedComment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CB028-2241-CC4F-8B38-DFF0C7A5E1E6}">
  <dimension ref="B2:D25"/>
  <sheetViews>
    <sheetView showGridLines="0" workbookViewId="0"/>
  </sheetViews>
  <sheetFormatPr baseColWidth="10" defaultRowHeight="16" x14ac:dyDescent="0.2"/>
  <cols>
    <col min="1" max="1" width="10.83203125" style="16"/>
    <col min="2" max="2" width="19.83203125" style="16" customWidth="1"/>
    <col min="3" max="3" width="1.1640625" style="16" customWidth="1"/>
    <col min="4" max="4" width="63.5" style="16" customWidth="1"/>
    <col min="5" max="16384" width="10.83203125" style="16"/>
  </cols>
  <sheetData>
    <row r="2" spans="2:4" ht="16" customHeight="1" x14ac:dyDescent="0.2">
      <c r="B2" s="119" t="s">
        <v>213</v>
      </c>
      <c r="D2" s="130" t="s">
        <v>214</v>
      </c>
    </row>
    <row r="3" spans="2:4" x14ac:dyDescent="0.2">
      <c r="D3" s="131"/>
    </row>
    <row r="4" spans="2:4" x14ac:dyDescent="0.2">
      <c r="D4" s="132"/>
    </row>
    <row r="6" spans="2:4" x14ac:dyDescent="0.2">
      <c r="B6" s="120" t="s">
        <v>215</v>
      </c>
      <c r="D6" s="130" t="s">
        <v>216</v>
      </c>
    </row>
    <row r="7" spans="2:4" x14ac:dyDescent="0.2">
      <c r="D7" s="131"/>
    </row>
    <row r="8" spans="2:4" x14ac:dyDescent="0.2">
      <c r="D8" s="131"/>
    </row>
    <row r="9" spans="2:4" x14ac:dyDescent="0.2">
      <c r="D9" s="132"/>
    </row>
    <row r="11" spans="2:4" x14ac:dyDescent="0.2">
      <c r="B11" s="121" t="s">
        <v>217</v>
      </c>
      <c r="D11" s="130" t="s">
        <v>218</v>
      </c>
    </row>
    <row r="12" spans="2:4" x14ac:dyDescent="0.2">
      <c r="D12" s="131"/>
    </row>
    <row r="13" spans="2:4" x14ac:dyDescent="0.2">
      <c r="D13" s="131"/>
    </row>
    <row r="14" spans="2:4" x14ac:dyDescent="0.2">
      <c r="D14" s="132"/>
    </row>
    <row r="16" spans="2:4" x14ac:dyDescent="0.2">
      <c r="B16" s="121" t="s">
        <v>219</v>
      </c>
      <c r="D16" s="130" t="s">
        <v>220</v>
      </c>
    </row>
    <row r="17" spans="2:4" x14ac:dyDescent="0.2">
      <c r="D17" s="131"/>
    </row>
    <row r="18" spans="2:4" x14ac:dyDescent="0.2">
      <c r="D18" s="132"/>
    </row>
    <row r="20" spans="2:4" x14ac:dyDescent="0.2">
      <c r="B20" s="129" t="s">
        <v>221</v>
      </c>
      <c r="D20" s="130" t="s">
        <v>230</v>
      </c>
    </row>
    <row r="21" spans="2:4" x14ac:dyDescent="0.2">
      <c r="D21" s="131"/>
    </row>
    <row r="22" spans="2:4" x14ac:dyDescent="0.2">
      <c r="D22" s="131"/>
    </row>
    <row r="23" spans="2:4" x14ac:dyDescent="0.2">
      <c r="D23" s="131"/>
    </row>
    <row r="24" spans="2:4" x14ac:dyDescent="0.2">
      <c r="D24" s="131"/>
    </row>
    <row r="25" spans="2:4" x14ac:dyDescent="0.2">
      <c r="D25" s="132"/>
    </row>
  </sheetData>
  <sheetProtection algorithmName="SHA-512" hashValue="1Y4XWFkT07DP4BI/wNszueHuqho4U3PpYyeA4Mc+ybaz9/8A0KQDjRKUv9iORTw1B5ktk67Ufcwl60UviQx8fg==" saltValue="tHZxCCrzaxVFU4qyMj9oWw==" spinCount="100000" sheet="1" objects="1" scenarios="1"/>
  <mergeCells count="5">
    <mergeCell ref="D2:D4"/>
    <mergeCell ref="D6:D9"/>
    <mergeCell ref="D11:D14"/>
    <mergeCell ref="D16:D18"/>
    <mergeCell ref="D20:D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E01D0-6C62-E743-863F-4DA515EEFC2A}">
  <sheetPr>
    <tabColor rgb="FF00B050"/>
  </sheetPr>
  <dimension ref="B1:L22"/>
  <sheetViews>
    <sheetView showGridLines="0" workbookViewId="0">
      <selection activeCell="E26" sqref="E26"/>
    </sheetView>
  </sheetViews>
  <sheetFormatPr baseColWidth="10" defaultRowHeight="16" x14ac:dyDescent="0.2"/>
  <cols>
    <col min="1" max="1" width="3.33203125" customWidth="1"/>
    <col min="2" max="2" width="12.6640625" bestFit="1" customWidth="1"/>
    <col min="3" max="3" width="36.1640625" bestFit="1" customWidth="1"/>
    <col min="4" max="5" width="15.5" customWidth="1"/>
    <col min="6" max="7" width="13.6640625" customWidth="1"/>
    <col min="8" max="8" width="1.33203125" customWidth="1"/>
    <col min="9" max="9" width="14.6640625" customWidth="1"/>
  </cols>
  <sheetData>
    <row r="1" spans="2:12" ht="17" thickBot="1" x14ac:dyDescent="0.25"/>
    <row r="2" spans="2:12" x14ac:dyDescent="0.2">
      <c r="E2" s="133" t="s">
        <v>222</v>
      </c>
      <c r="F2" s="134"/>
      <c r="G2" s="134"/>
      <c r="H2" s="134"/>
      <c r="I2" s="135"/>
    </row>
    <row r="3" spans="2:12" x14ac:dyDescent="0.2">
      <c r="D3" s="101"/>
      <c r="E3" s="136"/>
      <c r="F3" s="137"/>
      <c r="G3" s="137"/>
      <c r="H3" s="137"/>
      <c r="I3" s="138"/>
    </row>
    <row r="4" spans="2:12" x14ac:dyDescent="0.2">
      <c r="D4" s="118"/>
      <c r="E4" s="136"/>
      <c r="F4" s="137"/>
      <c r="G4" s="137"/>
      <c r="H4" s="137"/>
      <c r="I4" s="138"/>
    </row>
    <row r="5" spans="2:12" ht="17" thickBot="1" x14ac:dyDescent="0.25">
      <c r="D5" s="118"/>
      <c r="E5" s="139"/>
      <c r="F5" s="140"/>
      <c r="G5" s="140"/>
      <c r="H5" s="140"/>
      <c r="I5" s="141"/>
    </row>
    <row r="7" spans="2:12" x14ac:dyDescent="0.2">
      <c r="J7" s="57"/>
      <c r="K7" s="58"/>
      <c r="L7" s="59"/>
    </row>
    <row r="8" spans="2:12" x14ac:dyDescent="0.2">
      <c r="B8" s="60"/>
      <c r="C8" s="142" t="s">
        <v>139</v>
      </c>
      <c r="D8" s="142"/>
      <c r="E8" s="142"/>
      <c r="F8" s="142"/>
      <c r="G8" s="142"/>
      <c r="I8" s="61" t="s">
        <v>140</v>
      </c>
      <c r="J8" s="57"/>
      <c r="K8" s="58"/>
      <c r="L8" s="59"/>
    </row>
    <row r="9" spans="2:12" ht="6" customHeight="1" x14ac:dyDescent="0.2"/>
    <row r="10" spans="2:12" x14ac:dyDescent="0.2">
      <c r="B10" s="143" t="s">
        <v>141</v>
      </c>
      <c r="C10" s="143"/>
      <c r="D10" s="62" t="s">
        <v>142</v>
      </c>
      <c r="E10" s="62" t="s">
        <v>143</v>
      </c>
      <c r="F10" s="62" t="s">
        <v>206</v>
      </c>
      <c r="G10" s="62" t="s">
        <v>145</v>
      </c>
      <c r="I10" s="62" t="s">
        <v>146</v>
      </c>
    </row>
    <row r="11" spans="2:12" x14ac:dyDescent="0.2">
      <c r="B11" s="92" t="s">
        <v>142</v>
      </c>
      <c r="C11" s="92"/>
      <c r="D11" s="88"/>
      <c r="E11" s="88"/>
      <c r="F11" s="88"/>
      <c r="G11" s="88"/>
      <c r="I11" s="88"/>
    </row>
    <row r="12" spans="2:12" x14ac:dyDescent="0.2">
      <c r="B12" s="63" t="s">
        <v>147</v>
      </c>
      <c r="C12" s="63" t="s">
        <v>148</v>
      </c>
      <c r="D12" s="64" t="e">
        <f>'Prijs Totaal - Score'!H5</f>
        <v>#DIV/0!</v>
      </c>
      <c r="E12" s="88" t="s">
        <v>184</v>
      </c>
      <c r="F12" s="63"/>
      <c r="G12" s="64" t="e">
        <f>21*D12*48</f>
        <v>#DIV/0!</v>
      </c>
      <c r="I12" s="63"/>
    </row>
    <row r="13" spans="2:12" x14ac:dyDescent="0.2">
      <c r="B13" t="s">
        <v>149</v>
      </c>
      <c r="C13" t="s">
        <v>150</v>
      </c>
      <c r="D13" s="65">
        <f>'Prijs Totaal - Score'!H7</f>
        <v>0</v>
      </c>
      <c r="E13" s="56" t="s">
        <v>184</v>
      </c>
      <c r="G13" s="87">
        <f>21*D13*48</f>
        <v>0</v>
      </c>
    </row>
    <row r="14" spans="2:12" x14ac:dyDescent="0.2">
      <c r="B14" s="67"/>
      <c r="C14" s="68"/>
      <c r="D14" s="70"/>
      <c r="E14" s="67"/>
      <c r="F14" s="67"/>
      <c r="G14" s="95" t="s">
        <v>142</v>
      </c>
      <c r="I14" s="71" t="e">
        <f>G12+G13</f>
        <v>#DIV/0!</v>
      </c>
    </row>
    <row r="15" spans="2:12" x14ac:dyDescent="0.2">
      <c r="B15" s="55" t="s">
        <v>156</v>
      </c>
      <c r="C15" s="55"/>
      <c r="D15" s="94"/>
      <c r="E15" s="93">
        <v>45000</v>
      </c>
      <c r="F15" s="55" t="s">
        <v>207</v>
      </c>
      <c r="G15" s="55"/>
      <c r="I15" s="91"/>
    </row>
    <row r="16" spans="2:12" x14ac:dyDescent="0.2">
      <c r="B16" t="s">
        <v>151</v>
      </c>
      <c r="C16" t="s">
        <v>152</v>
      </c>
      <c r="E16" s="65">
        <f>E15*Kwaliteit!E6</f>
        <v>4500</v>
      </c>
      <c r="F16" s="90" t="e">
        <f>Kwaliteit!E8</f>
        <v>#DIV/0!</v>
      </c>
      <c r="G16" s="66" t="e">
        <f>F16*E15</f>
        <v>#DIV/0!</v>
      </c>
      <c r="I16" s="63"/>
    </row>
    <row r="17" spans="2:9" x14ac:dyDescent="0.2">
      <c r="B17" t="s">
        <v>153</v>
      </c>
      <c r="C17" t="s">
        <v>185</v>
      </c>
      <c r="E17" s="65">
        <f>E15*Kwaliteit!E10</f>
        <v>20250</v>
      </c>
      <c r="F17" s="90" t="e">
        <f>Kwaliteit!E12</f>
        <v>#DIV/0!</v>
      </c>
      <c r="G17" s="66" t="e">
        <f>F17*E15</f>
        <v>#DIV/0!</v>
      </c>
    </row>
    <row r="18" spans="2:9" x14ac:dyDescent="0.2">
      <c r="B18" t="s">
        <v>154</v>
      </c>
      <c r="C18" t="s">
        <v>155</v>
      </c>
      <c r="E18" s="65">
        <f>E15*Kwaliteit!E14</f>
        <v>10125</v>
      </c>
      <c r="F18" s="90">
        <f>Kwaliteit!E39</f>
        <v>0</v>
      </c>
      <c r="G18" s="66">
        <f>F18*E15</f>
        <v>0</v>
      </c>
    </row>
    <row r="19" spans="2:9" x14ac:dyDescent="0.2">
      <c r="C19" s="144" t="s">
        <v>211</v>
      </c>
      <c r="D19" s="144"/>
      <c r="E19" s="65" t="e">
        <f>E15*Kwaliteit!E43</f>
        <v>#DIV/0!</v>
      </c>
      <c r="F19" s="90" t="e">
        <f>Kwaliteit!E43</f>
        <v>#DIV/0!</v>
      </c>
      <c r="G19" s="66" t="e">
        <f>F19*E15</f>
        <v>#DIV/0!</v>
      </c>
    </row>
    <row r="20" spans="2:9" x14ac:dyDescent="0.2">
      <c r="C20" s="144"/>
      <c r="D20" s="144"/>
      <c r="E20" s="65"/>
      <c r="F20" s="90"/>
      <c r="G20" s="66"/>
    </row>
    <row r="21" spans="2:9" x14ac:dyDescent="0.2">
      <c r="B21" s="67"/>
      <c r="C21" s="67"/>
      <c r="D21" s="67"/>
      <c r="E21" s="70"/>
      <c r="F21" s="69"/>
      <c r="G21" s="95" t="s">
        <v>156</v>
      </c>
      <c r="I21" s="71" t="e">
        <f>SUM(G16:G18)</f>
        <v>#DIV/0!</v>
      </c>
    </row>
    <row r="22" spans="2:9" x14ac:dyDescent="0.2">
      <c r="B22" s="55"/>
      <c r="C22" s="55"/>
      <c r="D22" s="55"/>
      <c r="E22" s="55"/>
      <c r="F22" s="55"/>
      <c r="G22" s="96" t="s">
        <v>208</v>
      </c>
      <c r="I22" s="72" t="e">
        <f>I14-I21</f>
        <v>#DIV/0!</v>
      </c>
    </row>
  </sheetData>
  <sheetProtection algorithmName="SHA-512" hashValue="R/phoLzJ4fAAHPnPywjwQLA/x1V6QUBF0HKxRBAQBEH0QgR7EyC9fo2YtfgUz3RpPtszjHODYxEdfxN1O3pFAQ==" saltValue="yKEx520LmAzyuFTTO0tM4Q==" spinCount="100000" sheet="1" objects="1" scenarios="1"/>
  <mergeCells count="4">
    <mergeCell ref="E2:I5"/>
    <mergeCell ref="C8:G8"/>
    <mergeCell ref="B10:C10"/>
    <mergeCell ref="C19:D2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4:H10"/>
  <sheetViews>
    <sheetView showGridLines="0" workbookViewId="0">
      <selection activeCell="B23" sqref="B23"/>
    </sheetView>
  </sheetViews>
  <sheetFormatPr baseColWidth="10" defaultColWidth="11" defaultRowHeight="16" x14ac:dyDescent="0.2"/>
  <cols>
    <col min="1" max="1" width="3" style="16" customWidth="1"/>
    <col min="2" max="2" width="69.6640625" style="16" customWidth="1"/>
    <col min="3" max="3" width="1.5" style="16" customWidth="1"/>
    <col min="4" max="4" width="16.33203125" style="16" customWidth="1"/>
    <col min="5" max="5" width="1.5" style="16" customWidth="1"/>
    <col min="6" max="6" width="13.6640625" style="16" bestFit="1" customWidth="1"/>
    <col min="7" max="7" width="1.5" style="16" customWidth="1"/>
    <col min="8" max="8" width="16" style="16" customWidth="1"/>
    <col min="9" max="16384" width="11" style="16"/>
  </cols>
  <sheetData>
    <row r="4" spans="2:8" x14ac:dyDescent="0.2">
      <c r="B4" s="7" t="s">
        <v>186</v>
      </c>
      <c r="C4" s="7"/>
      <c r="D4" s="8" t="s">
        <v>118</v>
      </c>
      <c r="E4" s="8"/>
      <c r="F4" s="8" t="s">
        <v>54</v>
      </c>
      <c r="G4" s="8"/>
      <c r="H4" s="8" t="s">
        <v>16</v>
      </c>
    </row>
    <row r="5" spans="2:8" x14ac:dyDescent="0.2">
      <c r="B5" s="9" t="s">
        <v>120</v>
      </c>
      <c r="C5" s="9"/>
      <c r="D5" s="10" t="e">
        <f>AVERAGE('P1 - Lease'!AJ7:AJ57)</f>
        <v>#DIV/0!</v>
      </c>
      <c r="E5" s="11"/>
      <c r="F5" s="12">
        <v>0.98</v>
      </c>
      <c r="G5" s="13"/>
      <c r="H5" s="14" t="e">
        <f>D5*F5</f>
        <v>#DIV/0!</v>
      </c>
    </row>
    <row r="6" spans="2:8" ht="7" customHeight="1" x14ac:dyDescent="0.2">
      <c r="B6" s="9"/>
      <c r="C6" s="9"/>
      <c r="D6" s="11"/>
      <c r="E6" s="11"/>
      <c r="F6" s="13"/>
      <c r="G6" s="13"/>
      <c r="H6" s="15"/>
    </row>
    <row r="7" spans="2:8" x14ac:dyDescent="0.2">
      <c r="B7" s="9" t="s">
        <v>121</v>
      </c>
      <c r="C7" s="9"/>
      <c r="D7" s="10">
        <f>SUM('P2 - Overige kosten'!C5:C17)</f>
        <v>0</v>
      </c>
      <c r="E7" s="11"/>
      <c r="F7" s="12">
        <v>0.02</v>
      </c>
      <c r="G7" s="13"/>
      <c r="H7" s="14">
        <f t="shared" ref="H7" si="0">D7*F7</f>
        <v>0</v>
      </c>
    </row>
    <row r="8" spans="2:8" ht="17" thickBot="1" x14ac:dyDescent="0.25">
      <c r="B8" s="9"/>
      <c r="C8" s="9"/>
      <c r="D8" s="9"/>
      <c r="E8" s="9"/>
      <c r="F8" s="9"/>
      <c r="G8" s="9"/>
      <c r="H8" s="9"/>
    </row>
    <row r="9" spans="2:8" ht="16" customHeight="1" x14ac:dyDescent="0.2">
      <c r="B9" s="145" t="s">
        <v>55</v>
      </c>
      <c r="C9" s="145"/>
      <c r="D9" s="145"/>
      <c r="F9" s="146" t="e">
        <f>SUM(H5:H7)</f>
        <v>#DIV/0!</v>
      </c>
      <c r="G9" s="147"/>
      <c r="H9" s="148"/>
    </row>
    <row r="10" spans="2:8" ht="17" customHeight="1" thickBot="1" x14ac:dyDescent="0.25">
      <c r="B10" s="145"/>
      <c r="C10" s="145"/>
      <c r="D10" s="145"/>
      <c r="F10" s="149"/>
      <c r="G10" s="150"/>
      <c r="H10" s="151"/>
    </row>
  </sheetData>
  <sheetProtection algorithmName="SHA-512" hashValue="Zv+unVPdEcta15FIw+iySGViv9AaxZWEEgQUhj2m/2mBHhifdv7OP3ItZgql8AVoWWevWwCzLnWLjbahu0f1wA==" saltValue="rK9vAW37BoK1+fbVXc2Ovg==" spinCount="100000" sheet="1" objects="1" scenarios="1"/>
  <mergeCells count="2">
    <mergeCell ref="B9:D10"/>
    <mergeCell ref="F9:H10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794EE-6EDC-0340-8FCF-2F9C13072AFA}">
  <sheetPr>
    <tabColor rgb="FFFFFF00"/>
  </sheetPr>
  <dimension ref="B1:AK57"/>
  <sheetViews>
    <sheetView showGridLines="0" tabSelected="1" zoomScaleNormal="100" workbookViewId="0">
      <selection activeCell="N4" sqref="N4"/>
    </sheetView>
  </sheetViews>
  <sheetFormatPr baseColWidth="10" defaultRowHeight="16" x14ac:dyDescent="0.2"/>
  <cols>
    <col min="1" max="1" width="3.5" style="16" customWidth="1"/>
    <col min="2" max="2" width="11.83203125" style="17" bestFit="1" customWidth="1"/>
    <col min="3" max="3" width="11.6640625" style="16" customWidth="1"/>
    <col min="4" max="4" width="16.33203125" style="16" bestFit="1" customWidth="1"/>
    <col min="5" max="5" width="46.5" style="16" bestFit="1" customWidth="1"/>
    <col min="6" max="6" width="14.5" style="16" bestFit="1" customWidth="1"/>
    <col min="7" max="7" width="11.1640625" style="16" bestFit="1" customWidth="1"/>
    <col min="8" max="8" width="10.33203125" style="16" bestFit="1" customWidth="1"/>
    <col min="9" max="9" width="7.83203125" style="16" customWidth="1"/>
    <col min="10" max="10" width="13.6640625" style="18" bestFit="1" customWidth="1"/>
    <col min="11" max="11" width="10.83203125" style="16"/>
    <col min="12" max="12" width="14.33203125" style="17" bestFit="1" customWidth="1"/>
    <col min="13" max="13" width="17.83203125" style="16" customWidth="1"/>
    <col min="14" max="16" width="19.33203125" style="16" customWidth="1"/>
    <col min="17" max="17" width="13" style="16" customWidth="1"/>
    <col min="18" max="18" width="15.1640625" style="16" customWidth="1"/>
    <col min="19" max="19" width="11" style="16" customWidth="1"/>
    <col min="20" max="21" width="11.83203125" style="16" customWidth="1"/>
    <col min="22" max="22" width="12.83203125" style="16" customWidth="1"/>
    <col min="23" max="23" width="11.6640625" style="16" bestFit="1" customWidth="1"/>
    <col min="24" max="24" width="13.5" style="16" customWidth="1"/>
    <col min="25" max="25" width="13.1640625" style="16" customWidth="1"/>
    <col min="26" max="26" width="13.6640625" style="16" customWidth="1"/>
    <col min="27" max="27" width="17" style="16" customWidth="1"/>
    <col min="28" max="28" width="11.83203125" style="16" customWidth="1"/>
    <col min="29" max="29" width="12.33203125" style="16" customWidth="1"/>
    <col min="30" max="30" width="18.33203125" style="16" customWidth="1"/>
    <col min="31" max="31" width="12.6640625" style="16" customWidth="1"/>
    <col min="32" max="32" width="12" style="16" customWidth="1"/>
    <col min="33" max="34" width="10.83203125" style="16"/>
    <col min="35" max="35" width="1.83203125" style="19" customWidth="1"/>
    <col min="36" max="36" width="13" style="16" customWidth="1"/>
    <col min="37" max="16384" width="10.83203125" style="16"/>
  </cols>
  <sheetData>
    <row r="1" spans="2:37" ht="17" thickBot="1" x14ac:dyDescent="0.25"/>
    <row r="2" spans="2:37" ht="17" thickBot="1" x14ac:dyDescent="0.25">
      <c r="B2" s="20" t="s">
        <v>108</v>
      </c>
      <c r="C2" s="152" t="s">
        <v>109</v>
      </c>
      <c r="D2" s="152"/>
      <c r="E2" s="152"/>
      <c r="F2" s="152"/>
      <c r="G2" s="152"/>
      <c r="H2" s="152"/>
      <c r="I2" s="153"/>
      <c r="J2" s="21"/>
      <c r="K2" s="21"/>
      <c r="L2" s="21"/>
    </row>
    <row r="3" spans="2:37" ht="17" thickBot="1" x14ac:dyDescent="0.25"/>
    <row r="4" spans="2:37" ht="17" thickBot="1" x14ac:dyDescent="0.25">
      <c r="B4" s="154" t="s">
        <v>114</v>
      </c>
      <c r="C4" s="155"/>
      <c r="D4" s="155"/>
      <c r="E4" s="155"/>
      <c r="F4" s="155"/>
      <c r="G4" s="155"/>
      <c r="H4" s="155"/>
      <c r="I4" s="156"/>
    </row>
    <row r="5" spans="2:37" ht="17" thickBot="1" x14ac:dyDescent="0.25"/>
    <row r="6" spans="2:37" s="33" customFormat="1" ht="86" thickBot="1" x14ac:dyDescent="0.25">
      <c r="B6" s="22" t="s">
        <v>56</v>
      </c>
      <c r="C6" s="23" t="s">
        <v>0</v>
      </c>
      <c r="D6" s="24" t="s">
        <v>1</v>
      </c>
      <c r="E6" s="23" t="s">
        <v>2</v>
      </c>
      <c r="F6" s="23" t="s">
        <v>4</v>
      </c>
      <c r="G6" s="23" t="s">
        <v>122</v>
      </c>
      <c r="H6" s="23" t="s">
        <v>3</v>
      </c>
      <c r="I6" s="23" t="s">
        <v>32</v>
      </c>
      <c r="J6" s="161" t="s">
        <v>5</v>
      </c>
      <c r="K6" s="22" t="s">
        <v>6</v>
      </c>
      <c r="L6" s="25" t="s">
        <v>7</v>
      </c>
      <c r="M6" s="27" t="s">
        <v>238</v>
      </c>
      <c r="N6" s="27" t="s">
        <v>38</v>
      </c>
      <c r="O6" s="28" t="s">
        <v>8</v>
      </c>
      <c r="P6" s="29" t="s">
        <v>9</v>
      </c>
      <c r="Q6" s="30" t="s">
        <v>19</v>
      </c>
      <c r="R6" s="27" t="s">
        <v>17</v>
      </c>
      <c r="S6" s="28" t="s">
        <v>20</v>
      </c>
      <c r="T6" s="28" t="s">
        <v>18</v>
      </c>
      <c r="U6" s="29" t="s">
        <v>36</v>
      </c>
      <c r="V6" s="31" t="s">
        <v>37</v>
      </c>
      <c r="W6" s="28" t="s">
        <v>21</v>
      </c>
      <c r="X6" s="28" t="s">
        <v>110</v>
      </c>
      <c r="Y6" s="28" t="s">
        <v>111</v>
      </c>
      <c r="Z6" s="28" t="s">
        <v>112</v>
      </c>
      <c r="AA6" s="28" t="s">
        <v>10</v>
      </c>
      <c r="AB6" s="28" t="s">
        <v>13</v>
      </c>
      <c r="AC6" s="28" t="s">
        <v>15</v>
      </c>
      <c r="AD6" s="28" t="s">
        <v>239</v>
      </c>
      <c r="AE6" s="28" t="s">
        <v>113</v>
      </c>
      <c r="AF6" s="28" t="s">
        <v>22</v>
      </c>
      <c r="AG6" s="28" t="s">
        <v>23</v>
      </c>
      <c r="AH6" s="29" t="s">
        <v>11</v>
      </c>
      <c r="AI6" s="32"/>
      <c r="AJ6" s="26" t="s">
        <v>12</v>
      </c>
    </row>
    <row r="7" spans="2:37" x14ac:dyDescent="0.2">
      <c r="B7" s="34" t="s">
        <v>57</v>
      </c>
      <c r="C7" s="35" t="s">
        <v>224</v>
      </c>
      <c r="D7" s="35" t="s">
        <v>225</v>
      </c>
      <c r="E7" s="36" t="s">
        <v>226</v>
      </c>
      <c r="F7" s="36" t="s">
        <v>24</v>
      </c>
      <c r="G7" s="37">
        <v>110</v>
      </c>
      <c r="H7" s="36" t="s">
        <v>34</v>
      </c>
      <c r="I7" s="36" t="s">
        <v>33</v>
      </c>
      <c r="J7" s="38">
        <v>14215</v>
      </c>
      <c r="K7" s="39" t="s">
        <v>205</v>
      </c>
      <c r="L7" s="40">
        <v>10000</v>
      </c>
      <c r="M7" s="125"/>
      <c r="N7" s="103"/>
      <c r="O7" s="104"/>
      <c r="P7" s="105"/>
      <c r="Q7" s="106"/>
      <c r="R7" s="107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5"/>
      <c r="AJ7" s="122"/>
      <c r="AK7" s="18"/>
    </row>
    <row r="8" spans="2:37" x14ac:dyDescent="0.2">
      <c r="B8" s="41" t="s">
        <v>58</v>
      </c>
      <c r="C8" s="42" t="s">
        <v>224</v>
      </c>
      <c r="D8" s="42" t="s">
        <v>225</v>
      </c>
      <c r="E8" s="42" t="s">
        <v>226</v>
      </c>
      <c r="F8" s="42" t="s">
        <v>24</v>
      </c>
      <c r="G8" s="43">
        <v>110</v>
      </c>
      <c r="H8" s="42" t="s">
        <v>34</v>
      </c>
      <c r="I8" s="42" t="s">
        <v>33</v>
      </c>
      <c r="J8" s="44">
        <v>14215</v>
      </c>
      <c r="K8" s="41" t="s">
        <v>205</v>
      </c>
      <c r="L8" s="45">
        <v>20000</v>
      </c>
      <c r="M8" s="126"/>
      <c r="N8" s="109"/>
      <c r="O8" s="110"/>
      <c r="P8" s="111"/>
      <c r="Q8" s="108"/>
      <c r="R8" s="112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1"/>
      <c r="AJ8" s="123"/>
      <c r="AK8" s="18"/>
    </row>
    <row r="9" spans="2:37" ht="17" thickBot="1" x14ac:dyDescent="0.25">
      <c r="B9" s="46" t="s">
        <v>59</v>
      </c>
      <c r="C9" s="47" t="s">
        <v>224</v>
      </c>
      <c r="D9" s="47" t="s">
        <v>225</v>
      </c>
      <c r="E9" s="47" t="s">
        <v>226</v>
      </c>
      <c r="F9" s="47" t="s">
        <v>24</v>
      </c>
      <c r="G9" s="48">
        <v>110</v>
      </c>
      <c r="H9" s="47" t="s">
        <v>34</v>
      </c>
      <c r="I9" s="47" t="s">
        <v>33</v>
      </c>
      <c r="J9" s="49">
        <v>14215</v>
      </c>
      <c r="K9" s="46" t="s">
        <v>205</v>
      </c>
      <c r="L9" s="50">
        <v>30000</v>
      </c>
      <c r="M9" s="127"/>
      <c r="N9" s="114"/>
      <c r="O9" s="115"/>
      <c r="P9" s="116"/>
      <c r="Q9" s="113"/>
      <c r="R9" s="117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6"/>
      <c r="AJ9" s="124"/>
      <c r="AK9" s="18"/>
    </row>
    <row r="10" spans="2:37" x14ac:dyDescent="0.2">
      <c r="B10" s="34" t="s">
        <v>60</v>
      </c>
      <c r="C10" s="35" t="s">
        <v>42</v>
      </c>
      <c r="D10" s="35" t="s">
        <v>187</v>
      </c>
      <c r="E10" s="35" t="s">
        <v>229</v>
      </c>
      <c r="F10" s="35" t="s">
        <v>40</v>
      </c>
      <c r="G10" s="51">
        <v>0</v>
      </c>
      <c r="H10" s="35" t="s">
        <v>188</v>
      </c>
      <c r="I10" s="35" t="s">
        <v>33</v>
      </c>
      <c r="J10" s="52">
        <v>29900</v>
      </c>
      <c r="K10" s="34" t="s">
        <v>205</v>
      </c>
      <c r="L10" s="53">
        <v>10000</v>
      </c>
      <c r="M10" s="128"/>
      <c r="N10" s="103"/>
      <c r="O10" s="104"/>
      <c r="P10" s="105"/>
      <c r="Q10" s="106"/>
      <c r="R10" s="107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5"/>
      <c r="AJ10" s="122"/>
      <c r="AK10" s="18"/>
    </row>
    <row r="11" spans="2:37" x14ac:dyDescent="0.2">
      <c r="B11" s="41" t="s">
        <v>61</v>
      </c>
      <c r="C11" s="42" t="s">
        <v>42</v>
      </c>
      <c r="D11" s="42" t="s">
        <v>187</v>
      </c>
      <c r="E11" s="42" t="s">
        <v>229</v>
      </c>
      <c r="F11" s="42" t="s">
        <v>40</v>
      </c>
      <c r="G11" s="43">
        <v>0</v>
      </c>
      <c r="H11" s="42" t="s">
        <v>188</v>
      </c>
      <c r="I11" s="42" t="s">
        <v>33</v>
      </c>
      <c r="J11" s="44">
        <v>29900</v>
      </c>
      <c r="K11" s="41" t="s">
        <v>205</v>
      </c>
      <c r="L11" s="45">
        <v>20000</v>
      </c>
      <c r="M11" s="126"/>
      <c r="N11" s="109"/>
      <c r="O11" s="110"/>
      <c r="P11" s="111"/>
      <c r="Q11" s="108"/>
      <c r="R11" s="112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1"/>
      <c r="AJ11" s="123"/>
      <c r="AK11" s="18"/>
    </row>
    <row r="12" spans="2:37" ht="17" thickBot="1" x14ac:dyDescent="0.25">
      <c r="B12" s="46" t="s">
        <v>62</v>
      </c>
      <c r="C12" s="47" t="s">
        <v>42</v>
      </c>
      <c r="D12" s="47" t="s">
        <v>187</v>
      </c>
      <c r="E12" s="47" t="s">
        <v>229</v>
      </c>
      <c r="F12" s="47" t="s">
        <v>40</v>
      </c>
      <c r="G12" s="48">
        <v>0</v>
      </c>
      <c r="H12" s="47" t="s">
        <v>188</v>
      </c>
      <c r="I12" s="47" t="s">
        <v>33</v>
      </c>
      <c r="J12" s="49">
        <v>29900</v>
      </c>
      <c r="K12" s="46" t="s">
        <v>205</v>
      </c>
      <c r="L12" s="50">
        <v>30000</v>
      </c>
      <c r="M12" s="127"/>
      <c r="N12" s="114"/>
      <c r="O12" s="115"/>
      <c r="P12" s="116"/>
      <c r="Q12" s="113"/>
      <c r="R12" s="117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6"/>
      <c r="AJ12" s="124"/>
      <c r="AK12" s="18"/>
    </row>
    <row r="13" spans="2:37" x14ac:dyDescent="0.2">
      <c r="B13" s="34" t="s">
        <v>63</v>
      </c>
      <c r="C13" s="35" t="s">
        <v>27</v>
      </c>
      <c r="D13" s="35" t="s">
        <v>227</v>
      </c>
      <c r="E13" s="35" t="s">
        <v>228</v>
      </c>
      <c r="F13" s="35" t="s">
        <v>24</v>
      </c>
      <c r="G13" s="51">
        <v>116</v>
      </c>
      <c r="H13" s="35" t="s">
        <v>34</v>
      </c>
      <c r="I13" s="35" t="s">
        <v>33</v>
      </c>
      <c r="J13" s="52">
        <v>16265</v>
      </c>
      <c r="K13" s="34" t="s">
        <v>205</v>
      </c>
      <c r="L13" s="53">
        <v>10000</v>
      </c>
      <c r="M13" s="128"/>
      <c r="N13" s="103"/>
      <c r="O13" s="104"/>
      <c r="P13" s="105"/>
      <c r="Q13" s="106"/>
      <c r="R13" s="107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5"/>
      <c r="AJ13" s="122"/>
      <c r="AK13" s="18"/>
    </row>
    <row r="14" spans="2:37" x14ac:dyDescent="0.2">
      <c r="B14" s="41" t="s">
        <v>64</v>
      </c>
      <c r="C14" s="42" t="s">
        <v>27</v>
      </c>
      <c r="D14" s="42" t="s">
        <v>227</v>
      </c>
      <c r="E14" s="42" t="s">
        <v>228</v>
      </c>
      <c r="F14" s="42" t="s">
        <v>24</v>
      </c>
      <c r="G14" s="43">
        <v>116</v>
      </c>
      <c r="H14" s="42" t="s">
        <v>34</v>
      </c>
      <c r="I14" s="42" t="s">
        <v>33</v>
      </c>
      <c r="J14" s="44">
        <v>16265</v>
      </c>
      <c r="K14" s="41" t="s">
        <v>205</v>
      </c>
      <c r="L14" s="45">
        <v>20000</v>
      </c>
      <c r="M14" s="126"/>
      <c r="N14" s="109"/>
      <c r="O14" s="110"/>
      <c r="P14" s="111"/>
      <c r="Q14" s="108"/>
      <c r="R14" s="112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1"/>
      <c r="AJ14" s="123"/>
      <c r="AK14" s="18"/>
    </row>
    <row r="15" spans="2:37" ht="17" thickBot="1" x14ac:dyDescent="0.25">
      <c r="B15" s="46" t="s">
        <v>65</v>
      </c>
      <c r="C15" s="47" t="s">
        <v>27</v>
      </c>
      <c r="D15" s="47" t="s">
        <v>227</v>
      </c>
      <c r="E15" s="47" t="s">
        <v>228</v>
      </c>
      <c r="F15" s="47" t="s">
        <v>24</v>
      </c>
      <c r="G15" s="48">
        <v>116</v>
      </c>
      <c r="H15" s="47" t="s">
        <v>34</v>
      </c>
      <c r="I15" s="47" t="s">
        <v>33</v>
      </c>
      <c r="J15" s="49">
        <v>16265</v>
      </c>
      <c r="K15" s="46" t="s">
        <v>205</v>
      </c>
      <c r="L15" s="50">
        <v>30000</v>
      </c>
      <c r="M15" s="127"/>
      <c r="N15" s="114"/>
      <c r="O15" s="115"/>
      <c r="P15" s="116"/>
      <c r="Q15" s="113"/>
      <c r="R15" s="117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6"/>
      <c r="AJ15" s="124"/>
      <c r="AK15" s="18"/>
    </row>
    <row r="16" spans="2:37" x14ac:dyDescent="0.2">
      <c r="B16" s="34" t="s">
        <v>66</v>
      </c>
      <c r="C16" s="35" t="s">
        <v>25</v>
      </c>
      <c r="D16" s="35" t="s">
        <v>26</v>
      </c>
      <c r="E16" s="35" t="s">
        <v>47</v>
      </c>
      <c r="F16" s="35" t="s">
        <v>40</v>
      </c>
      <c r="G16" s="51">
        <v>0</v>
      </c>
      <c r="H16" s="35" t="s">
        <v>34</v>
      </c>
      <c r="I16" s="35" t="s">
        <v>33</v>
      </c>
      <c r="J16" s="52">
        <v>20305</v>
      </c>
      <c r="K16" s="34" t="s">
        <v>205</v>
      </c>
      <c r="L16" s="53">
        <v>10000</v>
      </c>
      <c r="M16" s="128"/>
      <c r="N16" s="103"/>
      <c r="O16" s="104"/>
      <c r="P16" s="105"/>
      <c r="Q16" s="106"/>
      <c r="R16" s="107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5"/>
      <c r="AJ16" s="122"/>
      <c r="AK16" s="18"/>
    </row>
    <row r="17" spans="2:37" x14ac:dyDescent="0.2">
      <c r="B17" s="41" t="s">
        <v>67</v>
      </c>
      <c r="C17" s="42" t="s">
        <v>25</v>
      </c>
      <c r="D17" s="42" t="s">
        <v>26</v>
      </c>
      <c r="E17" s="42" t="s">
        <v>47</v>
      </c>
      <c r="F17" s="42" t="s">
        <v>40</v>
      </c>
      <c r="G17" s="43">
        <v>0</v>
      </c>
      <c r="H17" s="42" t="s">
        <v>34</v>
      </c>
      <c r="I17" s="42" t="s">
        <v>33</v>
      </c>
      <c r="J17" s="44">
        <v>20305</v>
      </c>
      <c r="K17" s="41" t="s">
        <v>205</v>
      </c>
      <c r="L17" s="45">
        <v>20000</v>
      </c>
      <c r="M17" s="126"/>
      <c r="N17" s="109"/>
      <c r="O17" s="110"/>
      <c r="P17" s="111"/>
      <c r="Q17" s="108"/>
      <c r="R17" s="112"/>
      <c r="S17" s="110"/>
      <c r="T17" s="110"/>
      <c r="U17" s="110"/>
      <c r="V17" s="110"/>
      <c r="W17" s="110"/>
      <c r="X17" s="110"/>
      <c r="Y17" s="110"/>
      <c r="Z17" s="110"/>
      <c r="AA17" s="110"/>
      <c r="AB17" s="110"/>
      <c r="AC17" s="110"/>
      <c r="AD17" s="110"/>
      <c r="AE17" s="110"/>
      <c r="AF17" s="110"/>
      <c r="AG17" s="110"/>
      <c r="AH17" s="111"/>
      <c r="AJ17" s="123"/>
      <c r="AK17" s="18"/>
    </row>
    <row r="18" spans="2:37" ht="17" thickBot="1" x14ac:dyDescent="0.25">
      <c r="B18" s="46" t="s">
        <v>68</v>
      </c>
      <c r="C18" s="47" t="s">
        <v>25</v>
      </c>
      <c r="D18" s="47" t="s">
        <v>26</v>
      </c>
      <c r="E18" s="47" t="s">
        <v>47</v>
      </c>
      <c r="F18" s="47" t="s">
        <v>40</v>
      </c>
      <c r="G18" s="48">
        <v>0</v>
      </c>
      <c r="H18" s="47" t="s">
        <v>34</v>
      </c>
      <c r="I18" s="47" t="s">
        <v>33</v>
      </c>
      <c r="J18" s="49">
        <v>20305</v>
      </c>
      <c r="K18" s="46" t="s">
        <v>205</v>
      </c>
      <c r="L18" s="50">
        <v>30000</v>
      </c>
      <c r="M18" s="127"/>
      <c r="N18" s="114"/>
      <c r="O18" s="115"/>
      <c r="P18" s="116"/>
      <c r="Q18" s="113"/>
      <c r="R18" s="117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6"/>
      <c r="AJ18" s="124"/>
      <c r="AK18" s="18"/>
    </row>
    <row r="19" spans="2:37" x14ac:dyDescent="0.2">
      <c r="B19" s="34" t="s">
        <v>69</v>
      </c>
      <c r="C19" s="35" t="s">
        <v>43</v>
      </c>
      <c r="D19" s="35" t="s">
        <v>189</v>
      </c>
      <c r="E19" s="35" t="s">
        <v>197</v>
      </c>
      <c r="F19" s="35" t="s">
        <v>40</v>
      </c>
      <c r="G19" s="51">
        <v>0</v>
      </c>
      <c r="H19" s="35" t="s">
        <v>34</v>
      </c>
      <c r="I19" s="35" t="s">
        <v>33</v>
      </c>
      <c r="J19" s="52">
        <v>31300</v>
      </c>
      <c r="K19" s="34" t="s">
        <v>205</v>
      </c>
      <c r="L19" s="53">
        <v>10000</v>
      </c>
      <c r="M19" s="128"/>
      <c r="N19" s="103"/>
      <c r="O19" s="104"/>
      <c r="P19" s="105"/>
      <c r="Q19" s="106"/>
      <c r="R19" s="107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5"/>
      <c r="AJ19" s="122"/>
      <c r="AK19" s="18"/>
    </row>
    <row r="20" spans="2:37" x14ac:dyDescent="0.2">
      <c r="B20" s="41" t="s">
        <v>70</v>
      </c>
      <c r="C20" s="42" t="s">
        <v>43</v>
      </c>
      <c r="D20" s="42" t="s">
        <v>189</v>
      </c>
      <c r="E20" s="42" t="s">
        <v>197</v>
      </c>
      <c r="F20" s="42" t="s">
        <v>40</v>
      </c>
      <c r="G20" s="43">
        <v>0</v>
      </c>
      <c r="H20" s="42" t="s">
        <v>34</v>
      </c>
      <c r="I20" s="42" t="s">
        <v>33</v>
      </c>
      <c r="J20" s="44">
        <v>31300</v>
      </c>
      <c r="K20" s="41" t="s">
        <v>205</v>
      </c>
      <c r="L20" s="45">
        <v>20000</v>
      </c>
      <c r="M20" s="126"/>
      <c r="N20" s="109"/>
      <c r="O20" s="110"/>
      <c r="P20" s="111"/>
      <c r="Q20" s="108"/>
      <c r="R20" s="112"/>
      <c r="S20" s="110"/>
      <c r="T20" s="110"/>
      <c r="U20" s="110"/>
      <c r="V20" s="110"/>
      <c r="W20" s="110"/>
      <c r="X20" s="110"/>
      <c r="Y20" s="110"/>
      <c r="Z20" s="110"/>
      <c r="AA20" s="110"/>
      <c r="AB20" s="110"/>
      <c r="AC20" s="110"/>
      <c r="AD20" s="110"/>
      <c r="AE20" s="110"/>
      <c r="AF20" s="110"/>
      <c r="AG20" s="110"/>
      <c r="AH20" s="111"/>
      <c r="AJ20" s="123"/>
      <c r="AK20" s="18"/>
    </row>
    <row r="21" spans="2:37" ht="17" thickBot="1" x14ac:dyDescent="0.25">
      <c r="B21" s="46" t="s">
        <v>71</v>
      </c>
      <c r="C21" s="47" t="s">
        <v>43</v>
      </c>
      <c r="D21" s="47" t="s">
        <v>189</v>
      </c>
      <c r="E21" s="47" t="s">
        <v>197</v>
      </c>
      <c r="F21" s="47" t="s">
        <v>40</v>
      </c>
      <c r="G21" s="48">
        <v>0</v>
      </c>
      <c r="H21" s="47" t="s">
        <v>34</v>
      </c>
      <c r="I21" s="47" t="s">
        <v>33</v>
      </c>
      <c r="J21" s="49">
        <v>31300</v>
      </c>
      <c r="K21" s="46" t="s">
        <v>205</v>
      </c>
      <c r="L21" s="50">
        <v>30000</v>
      </c>
      <c r="M21" s="127"/>
      <c r="N21" s="114"/>
      <c r="O21" s="115"/>
      <c r="P21" s="116"/>
      <c r="Q21" s="113"/>
      <c r="R21" s="117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5"/>
      <c r="AF21" s="115"/>
      <c r="AG21" s="115"/>
      <c r="AH21" s="116"/>
      <c r="AJ21" s="124"/>
      <c r="AK21" s="18"/>
    </row>
    <row r="22" spans="2:37" x14ac:dyDescent="0.2">
      <c r="B22" s="34" t="s">
        <v>72</v>
      </c>
      <c r="C22" s="35" t="s">
        <v>44</v>
      </c>
      <c r="D22" s="35" t="s">
        <v>190</v>
      </c>
      <c r="E22" s="35" t="s">
        <v>191</v>
      </c>
      <c r="F22" s="35" t="s">
        <v>40</v>
      </c>
      <c r="G22" s="51">
        <v>0</v>
      </c>
      <c r="H22" s="35" t="s">
        <v>34</v>
      </c>
      <c r="I22" s="35" t="s">
        <v>33</v>
      </c>
      <c r="J22" s="52">
        <v>32399</v>
      </c>
      <c r="K22" s="34" t="s">
        <v>205</v>
      </c>
      <c r="L22" s="53">
        <v>10000</v>
      </c>
      <c r="M22" s="128"/>
      <c r="N22" s="103"/>
      <c r="O22" s="104"/>
      <c r="P22" s="105"/>
      <c r="Q22" s="106"/>
      <c r="R22" s="107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5"/>
      <c r="AJ22" s="122"/>
      <c r="AK22" s="18"/>
    </row>
    <row r="23" spans="2:37" x14ac:dyDescent="0.2">
      <c r="B23" s="41" t="s">
        <v>73</v>
      </c>
      <c r="C23" s="42" t="s">
        <v>44</v>
      </c>
      <c r="D23" s="42" t="s">
        <v>190</v>
      </c>
      <c r="E23" s="42" t="s">
        <v>191</v>
      </c>
      <c r="F23" s="42" t="s">
        <v>40</v>
      </c>
      <c r="G23" s="43">
        <v>0</v>
      </c>
      <c r="H23" s="42" t="s">
        <v>34</v>
      </c>
      <c r="I23" s="42" t="s">
        <v>33</v>
      </c>
      <c r="J23" s="44">
        <v>32399</v>
      </c>
      <c r="K23" s="41" t="s">
        <v>205</v>
      </c>
      <c r="L23" s="45">
        <v>20000</v>
      </c>
      <c r="M23" s="126"/>
      <c r="N23" s="109"/>
      <c r="O23" s="110"/>
      <c r="P23" s="111"/>
      <c r="Q23" s="108"/>
      <c r="R23" s="112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1"/>
      <c r="AJ23" s="123"/>
      <c r="AK23" s="18"/>
    </row>
    <row r="24" spans="2:37" ht="17" thickBot="1" x14ac:dyDescent="0.25">
      <c r="B24" s="46" t="s">
        <v>74</v>
      </c>
      <c r="C24" s="47" t="s">
        <v>44</v>
      </c>
      <c r="D24" s="47" t="s">
        <v>190</v>
      </c>
      <c r="E24" s="47" t="s">
        <v>191</v>
      </c>
      <c r="F24" s="47" t="s">
        <v>40</v>
      </c>
      <c r="G24" s="48">
        <v>0</v>
      </c>
      <c r="H24" s="47" t="s">
        <v>34</v>
      </c>
      <c r="I24" s="47" t="s">
        <v>33</v>
      </c>
      <c r="J24" s="49">
        <v>32399</v>
      </c>
      <c r="K24" s="46" t="s">
        <v>205</v>
      </c>
      <c r="L24" s="50">
        <v>30000</v>
      </c>
      <c r="M24" s="127"/>
      <c r="N24" s="114"/>
      <c r="O24" s="115"/>
      <c r="P24" s="116"/>
      <c r="Q24" s="113"/>
      <c r="R24" s="117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15"/>
      <c r="AE24" s="115"/>
      <c r="AF24" s="115"/>
      <c r="AG24" s="115"/>
      <c r="AH24" s="116"/>
      <c r="AJ24" s="124"/>
      <c r="AK24" s="18"/>
    </row>
    <row r="25" spans="2:37" x14ac:dyDescent="0.2">
      <c r="B25" s="34" t="s">
        <v>75</v>
      </c>
      <c r="C25" s="35" t="s">
        <v>43</v>
      </c>
      <c r="D25" s="35">
        <v>3008</v>
      </c>
      <c r="E25" s="35" t="s">
        <v>198</v>
      </c>
      <c r="F25" s="35" t="s">
        <v>53</v>
      </c>
      <c r="G25" s="51">
        <v>32</v>
      </c>
      <c r="H25" s="35" t="s">
        <v>35</v>
      </c>
      <c r="I25" s="35" t="s">
        <v>33</v>
      </c>
      <c r="J25" s="52">
        <v>41140</v>
      </c>
      <c r="K25" s="34" t="s">
        <v>205</v>
      </c>
      <c r="L25" s="53">
        <v>10000</v>
      </c>
      <c r="M25" s="128"/>
      <c r="N25" s="103"/>
      <c r="O25" s="104"/>
      <c r="P25" s="105"/>
      <c r="Q25" s="106"/>
      <c r="R25" s="107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5"/>
      <c r="AJ25" s="122"/>
      <c r="AK25" s="18"/>
    </row>
    <row r="26" spans="2:37" x14ac:dyDescent="0.2">
      <c r="B26" s="41" t="s">
        <v>76</v>
      </c>
      <c r="C26" s="42" t="s">
        <v>43</v>
      </c>
      <c r="D26" s="42">
        <v>3008</v>
      </c>
      <c r="E26" s="42" t="s">
        <v>198</v>
      </c>
      <c r="F26" s="42" t="s">
        <v>53</v>
      </c>
      <c r="G26" s="43">
        <v>32</v>
      </c>
      <c r="H26" s="42" t="s">
        <v>35</v>
      </c>
      <c r="I26" s="42" t="s">
        <v>33</v>
      </c>
      <c r="J26" s="44">
        <v>41140</v>
      </c>
      <c r="K26" s="41" t="s">
        <v>205</v>
      </c>
      <c r="L26" s="45">
        <v>20000</v>
      </c>
      <c r="M26" s="126"/>
      <c r="N26" s="109"/>
      <c r="O26" s="110"/>
      <c r="P26" s="111"/>
      <c r="Q26" s="108"/>
      <c r="R26" s="112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1"/>
      <c r="AJ26" s="123"/>
      <c r="AK26" s="18"/>
    </row>
    <row r="27" spans="2:37" ht="17" thickBot="1" x14ac:dyDescent="0.25">
      <c r="B27" s="46" t="s">
        <v>77</v>
      </c>
      <c r="C27" s="47" t="s">
        <v>43</v>
      </c>
      <c r="D27" s="47">
        <v>3008</v>
      </c>
      <c r="E27" s="47" t="s">
        <v>198</v>
      </c>
      <c r="F27" s="47" t="s">
        <v>53</v>
      </c>
      <c r="G27" s="48">
        <v>32</v>
      </c>
      <c r="H27" s="47" t="s">
        <v>35</v>
      </c>
      <c r="I27" s="47" t="s">
        <v>33</v>
      </c>
      <c r="J27" s="49">
        <v>41140</v>
      </c>
      <c r="K27" s="46" t="s">
        <v>205</v>
      </c>
      <c r="L27" s="50">
        <v>30000</v>
      </c>
      <c r="M27" s="127"/>
      <c r="N27" s="114"/>
      <c r="O27" s="115"/>
      <c r="P27" s="116"/>
      <c r="Q27" s="113"/>
      <c r="R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5"/>
      <c r="AH27" s="116"/>
      <c r="AJ27" s="124"/>
      <c r="AK27" s="18"/>
    </row>
    <row r="28" spans="2:37" x14ac:dyDescent="0.2">
      <c r="B28" s="34" t="s">
        <v>78</v>
      </c>
      <c r="C28" s="35" t="s">
        <v>25</v>
      </c>
      <c r="D28" s="35" t="s">
        <v>39</v>
      </c>
      <c r="E28" s="35" t="s">
        <v>48</v>
      </c>
      <c r="F28" s="35" t="s">
        <v>40</v>
      </c>
      <c r="G28" s="51">
        <v>0</v>
      </c>
      <c r="H28" s="35" t="s">
        <v>34</v>
      </c>
      <c r="I28" s="35" t="s">
        <v>33</v>
      </c>
      <c r="J28" s="52">
        <v>32525</v>
      </c>
      <c r="K28" s="34" t="s">
        <v>205</v>
      </c>
      <c r="L28" s="53">
        <v>10000</v>
      </c>
      <c r="M28" s="128"/>
      <c r="N28" s="103"/>
      <c r="O28" s="104"/>
      <c r="P28" s="105"/>
      <c r="Q28" s="106"/>
      <c r="R28" s="107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04"/>
      <c r="AE28" s="104"/>
      <c r="AF28" s="104"/>
      <c r="AG28" s="104"/>
      <c r="AH28" s="105"/>
      <c r="AJ28" s="122"/>
      <c r="AK28" s="18"/>
    </row>
    <row r="29" spans="2:37" x14ac:dyDescent="0.2">
      <c r="B29" s="41" t="s">
        <v>79</v>
      </c>
      <c r="C29" s="42" t="s">
        <v>25</v>
      </c>
      <c r="D29" s="42" t="s">
        <v>39</v>
      </c>
      <c r="E29" s="42" t="s">
        <v>48</v>
      </c>
      <c r="F29" s="42" t="s">
        <v>40</v>
      </c>
      <c r="G29" s="43">
        <v>0</v>
      </c>
      <c r="H29" s="42" t="s">
        <v>34</v>
      </c>
      <c r="I29" s="42" t="s">
        <v>33</v>
      </c>
      <c r="J29" s="44">
        <v>32525</v>
      </c>
      <c r="K29" s="41" t="s">
        <v>205</v>
      </c>
      <c r="L29" s="45">
        <v>20000</v>
      </c>
      <c r="M29" s="126"/>
      <c r="N29" s="109"/>
      <c r="O29" s="110"/>
      <c r="P29" s="111"/>
      <c r="Q29" s="108"/>
      <c r="R29" s="112"/>
      <c r="S29" s="110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  <c r="AD29" s="110"/>
      <c r="AE29" s="110"/>
      <c r="AF29" s="110"/>
      <c r="AG29" s="110"/>
      <c r="AH29" s="111"/>
      <c r="AJ29" s="123"/>
      <c r="AK29" s="18"/>
    </row>
    <row r="30" spans="2:37" ht="17" thickBot="1" x14ac:dyDescent="0.25">
      <c r="B30" s="46" t="s">
        <v>80</v>
      </c>
      <c r="C30" s="47" t="s">
        <v>25</v>
      </c>
      <c r="D30" s="47" t="s">
        <v>39</v>
      </c>
      <c r="E30" s="47" t="s">
        <v>48</v>
      </c>
      <c r="F30" s="47" t="s">
        <v>40</v>
      </c>
      <c r="G30" s="48">
        <v>0</v>
      </c>
      <c r="H30" s="47" t="s">
        <v>34</v>
      </c>
      <c r="I30" s="47" t="s">
        <v>33</v>
      </c>
      <c r="J30" s="49">
        <v>32525</v>
      </c>
      <c r="K30" s="46" t="s">
        <v>205</v>
      </c>
      <c r="L30" s="50">
        <v>30000</v>
      </c>
      <c r="M30" s="127"/>
      <c r="N30" s="114"/>
      <c r="O30" s="115"/>
      <c r="P30" s="116"/>
      <c r="Q30" s="113"/>
      <c r="R30" s="117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  <c r="AH30" s="116"/>
      <c r="AJ30" s="124"/>
      <c r="AK30" s="18"/>
    </row>
    <row r="31" spans="2:37" x14ac:dyDescent="0.2">
      <c r="B31" s="34" t="s">
        <v>81</v>
      </c>
      <c r="C31" s="35" t="s">
        <v>27</v>
      </c>
      <c r="D31" s="35" t="s">
        <v>41</v>
      </c>
      <c r="E31" s="35" t="s">
        <v>49</v>
      </c>
      <c r="F31" s="35" t="s">
        <v>40</v>
      </c>
      <c r="G31" s="51">
        <v>0</v>
      </c>
      <c r="H31" s="35" t="s">
        <v>34</v>
      </c>
      <c r="I31" s="35" t="s">
        <v>33</v>
      </c>
      <c r="J31" s="52">
        <v>25430</v>
      </c>
      <c r="K31" s="34" t="s">
        <v>205</v>
      </c>
      <c r="L31" s="53">
        <v>10000</v>
      </c>
      <c r="M31" s="128"/>
      <c r="N31" s="103"/>
      <c r="O31" s="104"/>
      <c r="P31" s="105"/>
      <c r="Q31" s="106"/>
      <c r="R31" s="107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5"/>
      <c r="AJ31" s="122"/>
      <c r="AK31" s="18"/>
    </row>
    <row r="32" spans="2:37" x14ac:dyDescent="0.2">
      <c r="B32" s="41" t="s">
        <v>82</v>
      </c>
      <c r="C32" s="42" t="s">
        <v>27</v>
      </c>
      <c r="D32" s="42" t="s">
        <v>41</v>
      </c>
      <c r="E32" s="42" t="s">
        <v>49</v>
      </c>
      <c r="F32" s="42" t="s">
        <v>40</v>
      </c>
      <c r="G32" s="43">
        <v>0</v>
      </c>
      <c r="H32" s="42" t="s">
        <v>34</v>
      </c>
      <c r="I32" s="42" t="s">
        <v>33</v>
      </c>
      <c r="J32" s="44">
        <v>25430</v>
      </c>
      <c r="K32" s="41" t="s">
        <v>205</v>
      </c>
      <c r="L32" s="45">
        <v>20000</v>
      </c>
      <c r="M32" s="126"/>
      <c r="N32" s="109"/>
      <c r="O32" s="110"/>
      <c r="P32" s="111"/>
      <c r="Q32" s="108"/>
      <c r="R32" s="112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  <c r="AH32" s="111"/>
      <c r="AJ32" s="123"/>
      <c r="AK32" s="18"/>
    </row>
    <row r="33" spans="2:37" ht="17" thickBot="1" x14ac:dyDescent="0.25">
      <c r="B33" s="46" t="s">
        <v>83</v>
      </c>
      <c r="C33" s="47" t="s">
        <v>27</v>
      </c>
      <c r="D33" s="47" t="s">
        <v>41</v>
      </c>
      <c r="E33" s="47" t="s">
        <v>49</v>
      </c>
      <c r="F33" s="47" t="s">
        <v>40</v>
      </c>
      <c r="G33" s="48">
        <v>0</v>
      </c>
      <c r="H33" s="47" t="s">
        <v>34</v>
      </c>
      <c r="I33" s="47" t="s">
        <v>33</v>
      </c>
      <c r="J33" s="49">
        <v>25430</v>
      </c>
      <c r="K33" s="46" t="s">
        <v>205</v>
      </c>
      <c r="L33" s="50">
        <v>30000</v>
      </c>
      <c r="M33" s="127"/>
      <c r="N33" s="114"/>
      <c r="O33" s="115"/>
      <c r="P33" s="116"/>
      <c r="Q33" s="113"/>
      <c r="R33" s="117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  <c r="AH33" s="116"/>
      <c r="AJ33" s="124"/>
      <c r="AK33" s="18"/>
    </row>
    <row r="34" spans="2:37" x14ac:dyDescent="0.2">
      <c r="B34" s="34" t="s">
        <v>84</v>
      </c>
      <c r="C34" s="35" t="s">
        <v>27</v>
      </c>
      <c r="D34" s="35" t="s">
        <v>45</v>
      </c>
      <c r="E34" s="35" t="s">
        <v>192</v>
      </c>
      <c r="F34" s="35" t="s">
        <v>40</v>
      </c>
      <c r="G34" s="51">
        <v>0</v>
      </c>
      <c r="H34" s="35" t="s">
        <v>34</v>
      </c>
      <c r="I34" s="35" t="s">
        <v>33</v>
      </c>
      <c r="J34" s="52">
        <v>35115</v>
      </c>
      <c r="K34" s="34" t="s">
        <v>205</v>
      </c>
      <c r="L34" s="53">
        <v>10000</v>
      </c>
      <c r="M34" s="128"/>
      <c r="N34" s="103"/>
      <c r="O34" s="104"/>
      <c r="P34" s="105"/>
      <c r="Q34" s="106"/>
      <c r="R34" s="107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5"/>
      <c r="AJ34" s="122"/>
      <c r="AK34" s="18"/>
    </row>
    <row r="35" spans="2:37" x14ac:dyDescent="0.2">
      <c r="B35" s="41" t="s">
        <v>85</v>
      </c>
      <c r="C35" s="42" t="s">
        <v>27</v>
      </c>
      <c r="D35" s="42" t="s">
        <v>45</v>
      </c>
      <c r="E35" s="42" t="s">
        <v>192</v>
      </c>
      <c r="F35" s="42" t="s">
        <v>40</v>
      </c>
      <c r="G35" s="43">
        <v>0</v>
      </c>
      <c r="H35" s="42" t="s">
        <v>34</v>
      </c>
      <c r="I35" s="42" t="s">
        <v>33</v>
      </c>
      <c r="J35" s="44">
        <v>35115</v>
      </c>
      <c r="K35" s="41" t="s">
        <v>205</v>
      </c>
      <c r="L35" s="45">
        <v>20000</v>
      </c>
      <c r="M35" s="126"/>
      <c r="N35" s="109"/>
      <c r="O35" s="110"/>
      <c r="P35" s="111"/>
      <c r="Q35" s="108"/>
      <c r="R35" s="112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1"/>
      <c r="AJ35" s="123"/>
      <c r="AK35" s="18"/>
    </row>
    <row r="36" spans="2:37" ht="17" thickBot="1" x14ac:dyDescent="0.25">
      <c r="B36" s="46" t="s">
        <v>86</v>
      </c>
      <c r="C36" s="47" t="s">
        <v>27</v>
      </c>
      <c r="D36" s="47" t="s">
        <v>45</v>
      </c>
      <c r="E36" s="47" t="s">
        <v>192</v>
      </c>
      <c r="F36" s="47" t="s">
        <v>40</v>
      </c>
      <c r="G36" s="48">
        <v>0</v>
      </c>
      <c r="H36" s="47" t="s">
        <v>34</v>
      </c>
      <c r="I36" s="47" t="s">
        <v>33</v>
      </c>
      <c r="J36" s="49">
        <v>35115</v>
      </c>
      <c r="K36" s="46" t="s">
        <v>205</v>
      </c>
      <c r="L36" s="50">
        <v>30000</v>
      </c>
      <c r="M36" s="127"/>
      <c r="N36" s="114"/>
      <c r="O36" s="115"/>
      <c r="P36" s="116"/>
      <c r="Q36" s="113"/>
      <c r="R36" s="117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6"/>
      <c r="AJ36" s="124"/>
      <c r="AK36" s="18"/>
    </row>
    <row r="37" spans="2:37" x14ac:dyDescent="0.2">
      <c r="B37" s="34" t="s">
        <v>87</v>
      </c>
      <c r="C37" s="35" t="s">
        <v>43</v>
      </c>
      <c r="D37" s="35" t="s">
        <v>200</v>
      </c>
      <c r="E37" s="35" t="s">
        <v>199</v>
      </c>
      <c r="F37" s="35" t="s">
        <v>40</v>
      </c>
      <c r="G37" s="51">
        <v>0</v>
      </c>
      <c r="H37" s="35" t="s">
        <v>201</v>
      </c>
      <c r="I37" s="35" t="s">
        <v>33</v>
      </c>
      <c r="J37" s="52">
        <v>33700</v>
      </c>
      <c r="K37" s="34" t="s">
        <v>205</v>
      </c>
      <c r="L37" s="53">
        <v>10000</v>
      </c>
      <c r="M37" s="128"/>
      <c r="N37" s="103"/>
      <c r="O37" s="104"/>
      <c r="P37" s="105"/>
      <c r="Q37" s="106"/>
      <c r="R37" s="107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5"/>
      <c r="AJ37" s="122"/>
      <c r="AK37" s="18"/>
    </row>
    <row r="38" spans="2:37" x14ac:dyDescent="0.2">
      <c r="B38" s="41" t="s">
        <v>88</v>
      </c>
      <c r="C38" s="42" t="s">
        <v>43</v>
      </c>
      <c r="D38" s="42" t="s">
        <v>200</v>
      </c>
      <c r="E38" s="42" t="s">
        <v>199</v>
      </c>
      <c r="F38" s="42" t="s">
        <v>40</v>
      </c>
      <c r="G38" s="43">
        <v>0</v>
      </c>
      <c r="H38" s="42" t="s">
        <v>201</v>
      </c>
      <c r="I38" s="42" t="s">
        <v>33</v>
      </c>
      <c r="J38" s="44">
        <v>33700</v>
      </c>
      <c r="K38" s="41" t="s">
        <v>205</v>
      </c>
      <c r="L38" s="45">
        <v>20000</v>
      </c>
      <c r="M38" s="126"/>
      <c r="N38" s="109"/>
      <c r="O38" s="110"/>
      <c r="P38" s="111"/>
      <c r="Q38" s="108"/>
      <c r="R38" s="112"/>
      <c r="S38" s="110"/>
      <c r="T38" s="110"/>
      <c r="U38" s="110"/>
      <c r="V38" s="110"/>
      <c r="W38" s="110"/>
      <c r="X38" s="110"/>
      <c r="Y38" s="110"/>
      <c r="Z38" s="110"/>
      <c r="AA38" s="110"/>
      <c r="AB38" s="110"/>
      <c r="AC38" s="110"/>
      <c r="AD38" s="110"/>
      <c r="AE38" s="110"/>
      <c r="AF38" s="110"/>
      <c r="AG38" s="110"/>
      <c r="AH38" s="111"/>
      <c r="AJ38" s="123"/>
      <c r="AK38" s="18"/>
    </row>
    <row r="39" spans="2:37" ht="17" thickBot="1" x14ac:dyDescent="0.25">
      <c r="B39" s="46" t="s">
        <v>89</v>
      </c>
      <c r="C39" s="47" t="s">
        <v>43</v>
      </c>
      <c r="D39" s="47" t="s">
        <v>200</v>
      </c>
      <c r="E39" s="47" t="s">
        <v>199</v>
      </c>
      <c r="F39" s="47" t="s">
        <v>40</v>
      </c>
      <c r="G39" s="48">
        <v>0</v>
      </c>
      <c r="H39" s="47" t="s">
        <v>201</v>
      </c>
      <c r="I39" s="47" t="s">
        <v>33</v>
      </c>
      <c r="J39" s="49">
        <v>33700</v>
      </c>
      <c r="K39" s="46" t="s">
        <v>205</v>
      </c>
      <c r="L39" s="50">
        <v>30000</v>
      </c>
      <c r="M39" s="127"/>
      <c r="N39" s="114"/>
      <c r="O39" s="115"/>
      <c r="P39" s="116"/>
      <c r="Q39" s="113"/>
      <c r="R39" s="117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  <c r="AH39" s="116"/>
      <c r="AJ39" s="124"/>
      <c r="AK39" s="18"/>
    </row>
    <row r="40" spans="2:37" x14ac:dyDescent="0.2">
      <c r="B40" s="34" t="s">
        <v>90</v>
      </c>
      <c r="C40" s="35" t="s">
        <v>44</v>
      </c>
      <c r="D40" s="35" t="s">
        <v>46</v>
      </c>
      <c r="E40" s="35" t="s">
        <v>50</v>
      </c>
      <c r="F40" s="35" t="s">
        <v>24</v>
      </c>
      <c r="G40" s="51">
        <v>152</v>
      </c>
      <c r="H40" s="35" t="s">
        <v>29</v>
      </c>
      <c r="I40" s="35" t="s">
        <v>33</v>
      </c>
      <c r="J40" s="52">
        <v>20536.66</v>
      </c>
      <c r="K40" s="34" t="s">
        <v>205</v>
      </c>
      <c r="L40" s="53">
        <v>10000</v>
      </c>
      <c r="M40" s="128"/>
      <c r="N40" s="103"/>
      <c r="O40" s="104"/>
      <c r="P40" s="105"/>
      <c r="Q40" s="106"/>
      <c r="R40" s="107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105"/>
      <c r="AJ40" s="122"/>
      <c r="AK40" s="18"/>
    </row>
    <row r="41" spans="2:37" x14ac:dyDescent="0.2">
      <c r="B41" s="41" t="s">
        <v>91</v>
      </c>
      <c r="C41" s="42" t="s">
        <v>44</v>
      </c>
      <c r="D41" s="42" t="s">
        <v>46</v>
      </c>
      <c r="E41" s="42" t="s">
        <v>50</v>
      </c>
      <c r="F41" s="42" t="s">
        <v>24</v>
      </c>
      <c r="G41" s="43">
        <v>152</v>
      </c>
      <c r="H41" s="42" t="s">
        <v>29</v>
      </c>
      <c r="I41" s="42" t="s">
        <v>33</v>
      </c>
      <c r="J41" s="44">
        <v>20536.66</v>
      </c>
      <c r="K41" s="41" t="s">
        <v>205</v>
      </c>
      <c r="L41" s="45">
        <v>20000</v>
      </c>
      <c r="M41" s="126"/>
      <c r="N41" s="109"/>
      <c r="O41" s="110"/>
      <c r="P41" s="111"/>
      <c r="Q41" s="108"/>
      <c r="R41" s="112"/>
      <c r="S41" s="110"/>
      <c r="T41" s="110"/>
      <c r="U41" s="110"/>
      <c r="V41" s="110"/>
      <c r="W41" s="110"/>
      <c r="X41" s="110"/>
      <c r="Y41" s="110"/>
      <c r="Z41" s="110"/>
      <c r="AA41" s="110"/>
      <c r="AB41" s="110"/>
      <c r="AC41" s="110"/>
      <c r="AD41" s="110"/>
      <c r="AE41" s="110"/>
      <c r="AF41" s="110"/>
      <c r="AG41" s="110"/>
      <c r="AH41" s="111"/>
      <c r="AJ41" s="123"/>
      <c r="AK41" s="18"/>
    </row>
    <row r="42" spans="2:37" ht="17" thickBot="1" x14ac:dyDescent="0.25">
      <c r="B42" s="46" t="s">
        <v>92</v>
      </c>
      <c r="C42" s="47" t="s">
        <v>44</v>
      </c>
      <c r="D42" s="47" t="s">
        <v>46</v>
      </c>
      <c r="E42" s="47" t="s">
        <v>50</v>
      </c>
      <c r="F42" s="47" t="s">
        <v>24</v>
      </c>
      <c r="G42" s="48">
        <v>152</v>
      </c>
      <c r="H42" s="47" t="s">
        <v>29</v>
      </c>
      <c r="I42" s="47" t="s">
        <v>33</v>
      </c>
      <c r="J42" s="49">
        <v>20536.66</v>
      </c>
      <c r="K42" s="46" t="s">
        <v>205</v>
      </c>
      <c r="L42" s="50">
        <v>30000</v>
      </c>
      <c r="M42" s="127"/>
      <c r="N42" s="114"/>
      <c r="O42" s="115"/>
      <c r="P42" s="116"/>
      <c r="Q42" s="113"/>
      <c r="R42" s="117"/>
      <c r="S42" s="115"/>
      <c r="T42" s="115"/>
      <c r="U42" s="115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  <c r="AF42" s="115"/>
      <c r="AG42" s="115"/>
      <c r="AH42" s="116"/>
      <c r="AJ42" s="124"/>
      <c r="AK42" s="18"/>
    </row>
    <row r="43" spans="2:37" x14ac:dyDescent="0.2">
      <c r="B43" s="34" t="s">
        <v>93</v>
      </c>
      <c r="C43" s="35" t="s">
        <v>28</v>
      </c>
      <c r="D43" s="35" t="s">
        <v>30</v>
      </c>
      <c r="E43" s="35" t="s">
        <v>51</v>
      </c>
      <c r="F43" s="35" t="s">
        <v>24</v>
      </c>
      <c r="G43" s="51">
        <v>158</v>
      </c>
      <c r="H43" s="35" t="s">
        <v>29</v>
      </c>
      <c r="I43" s="35" t="s">
        <v>33</v>
      </c>
      <c r="J43" s="52">
        <v>22514.064999999999</v>
      </c>
      <c r="K43" s="34" t="s">
        <v>205</v>
      </c>
      <c r="L43" s="53">
        <v>10000</v>
      </c>
      <c r="M43" s="128"/>
      <c r="N43" s="103"/>
      <c r="O43" s="104"/>
      <c r="P43" s="105"/>
      <c r="Q43" s="106"/>
      <c r="R43" s="107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5"/>
      <c r="AJ43" s="122"/>
      <c r="AK43" s="18"/>
    </row>
    <row r="44" spans="2:37" x14ac:dyDescent="0.2">
      <c r="B44" s="41" t="s">
        <v>94</v>
      </c>
      <c r="C44" s="42" t="s">
        <v>28</v>
      </c>
      <c r="D44" s="42" t="s">
        <v>30</v>
      </c>
      <c r="E44" s="42" t="s">
        <v>51</v>
      </c>
      <c r="F44" s="42" t="s">
        <v>24</v>
      </c>
      <c r="G44" s="43">
        <v>158</v>
      </c>
      <c r="H44" s="42" t="s">
        <v>29</v>
      </c>
      <c r="I44" s="42" t="s">
        <v>33</v>
      </c>
      <c r="J44" s="44">
        <v>22514.064999999999</v>
      </c>
      <c r="K44" s="41" t="s">
        <v>205</v>
      </c>
      <c r="L44" s="45">
        <v>20000</v>
      </c>
      <c r="M44" s="126"/>
      <c r="N44" s="109"/>
      <c r="O44" s="110"/>
      <c r="P44" s="111"/>
      <c r="Q44" s="108"/>
      <c r="R44" s="112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  <c r="AH44" s="111"/>
      <c r="AJ44" s="123"/>
      <c r="AK44" s="18"/>
    </row>
    <row r="45" spans="2:37" ht="17" thickBot="1" x14ac:dyDescent="0.25">
      <c r="B45" s="46" t="s">
        <v>95</v>
      </c>
      <c r="C45" s="47" t="s">
        <v>28</v>
      </c>
      <c r="D45" s="47" t="s">
        <v>30</v>
      </c>
      <c r="E45" s="47" t="s">
        <v>51</v>
      </c>
      <c r="F45" s="47" t="s">
        <v>24</v>
      </c>
      <c r="G45" s="48">
        <v>158</v>
      </c>
      <c r="H45" s="47" t="s">
        <v>29</v>
      </c>
      <c r="I45" s="47" t="s">
        <v>33</v>
      </c>
      <c r="J45" s="49">
        <v>22514.064999999999</v>
      </c>
      <c r="K45" s="46" t="s">
        <v>205</v>
      </c>
      <c r="L45" s="50">
        <v>30000</v>
      </c>
      <c r="M45" s="127"/>
      <c r="N45" s="114"/>
      <c r="O45" s="115"/>
      <c r="P45" s="116"/>
      <c r="Q45" s="113"/>
      <c r="R45" s="117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6"/>
      <c r="AJ45" s="124"/>
      <c r="AK45" s="18"/>
    </row>
    <row r="46" spans="2:37" x14ac:dyDescent="0.2">
      <c r="B46" s="34" t="s">
        <v>96</v>
      </c>
      <c r="C46" s="35" t="s">
        <v>233</v>
      </c>
      <c r="D46" s="35" t="s">
        <v>234</v>
      </c>
      <c r="E46" s="35" t="s">
        <v>235</v>
      </c>
      <c r="F46" s="35" t="s">
        <v>40</v>
      </c>
      <c r="G46" s="51">
        <v>0</v>
      </c>
      <c r="H46" s="35" t="s">
        <v>29</v>
      </c>
      <c r="I46" s="35" t="s">
        <v>33</v>
      </c>
      <c r="J46" s="52">
        <v>40075</v>
      </c>
      <c r="K46" s="34" t="s">
        <v>205</v>
      </c>
      <c r="L46" s="53">
        <v>10000</v>
      </c>
      <c r="M46" s="128"/>
      <c r="N46" s="103"/>
      <c r="O46" s="104"/>
      <c r="P46" s="105"/>
      <c r="Q46" s="106"/>
      <c r="R46" s="107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5"/>
      <c r="AJ46" s="122"/>
      <c r="AK46" s="18"/>
    </row>
    <row r="47" spans="2:37" x14ac:dyDescent="0.2">
      <c r="B47" s="41" t="s">
        <v>97</v>
      </c>
      <c r="C47" s="42" t="s">
        <v>233</v>
      </c>
      <c r="D47" s="42" t="s">
        <v>234</v>
      </c>
      <c r="E47" s="42" t="s">
        <v>235</v>
      </c>
      <c r="F47" s="42" t="s">
        <v>40</v>
      </c>
      <c r="G47" s="43">
        <v>0</v>
      </c>
      <c r="H47" s="42" t="s">
        <v>29</v>
      </c>
      <c r="I47" s="42" t="s">
        <v>33</v>
      </c>
      <c r="J47" s="44">
        <v>40075</v>
      </c>
      <c r="K47" s="41" t="s">
        <v>205</v>
      </c>
      <c r="L47" s="45">
        <v>20000</v>
      </c>
      <c r="M47" s="126"/>
      <c r="N47" s="109"/>
      <c r="O47" s="110"/>
      <c r="P47" s="111"/>
      <c r="Q47" s="108"/>
      <c r="R47" s="112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0"/>
      <c r="AH47" s="111"/>
      <c r="AJ47" s="123"/>
      <c r="AK47" s="18"/>
    </row>
    <row r="48" spans="2:37" ht="17" thickBot="1" x14ac:dyDescent="0.25">
      <c r="B48" s="46" t="s">
        <v>98</v>
      </c>
      <c r="C48" s="47" t="s">
        <v>233</v>
      </c>
      <c r="D48" s="47" t="s">
        <v>234</v>
      </c>
      <c r="E48" s="47" t="s">
        <v>235</v>
      </c>
      <c r="F48" s="47" t="s">
        <v>40</v>
      </c>
      <c r="G48" s="48">
        <v>0</v>
      </c>
      <c r="H48" s="47" t="s">
        <v>29</v>
      </c>
      <c r="I48" s="47" t="s">
        <v>33</v>
      </c>
      <c r="J48" s="49">
        <v>40075</v>
      </c>
      <c r="K48" s="46" t="s">
        <v>205</v>
      </c>
      <c r="L48" s="50">
        <v>30000</v>
      </c>
      <c r="M48" s="127"/>
      <c r="N48" s="114"/>
      <c r="O48" s="115"/>
      <c r="P48" s="116"/>
      <c r="Q48" s="113"/>
      <c r="R48" s="117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5"/>
      <c r="AH48" s="116"/>
      <c r="AJ48" s="124"/>
      <c r="AK48" s="18"/>
    </row>
    <row r="49" spans="2:37" x14ac:dyDescent="0.2">
      <c r="B49" s="34" t="s">
        <v>99</v>
      </c>
      <c r="C49" s="35" t="s">
        <v>27</v>
      </c>
      <c r="D49" s="35" t="s">
        <v>31</v>
      </c>
      <c r="E49" s="35" t="s">
        <v>52</v>
      </c>
      <c r="F49" s="35" t="s">
        <v>24</v>
      </c>
      <c r="G49" s="51">
        <v>144</v>
      </c>
      <c r="H49" s="35" t="s">
        <v>29</v>
      </c>
      <c r="I49" s="35" t="s">
        <v>33</v>
      </c>
      <c r="J49" s="52">
        <v>26251</v>
      </c>
      <c r="K49" s="34" t="s">
        <v>205</v>
      </c>
      <c r="L49" s="53">
        <v>10000</v>
      </c>
      <c r="M49" s="128"/>
      <c r="N49" s="103"/>
      <c r="O49" s="104"/>
      <c r="P49" s="105"/>
      <c r="Q49" s="106"/>
      <c r="R49" s="107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5"/>
      <c r="AJ49" s="122"/>
      <c r="AK49" s="18"/>
    </row>
    <row r="50" spans="2:37" x14ac:dyDescent="0.2">
      <c r="B50" s="41" t="s">
        <v>100</v>
      </c>
      <c r="C50" s="42" t="s">
        <v>27</v>
      </c>
      <c r="D50" s="42" t="s">
        <v>31</v>
      </c>
      <c r="E50" s="42" t="s">
        <v>52</v>
      </c>
      <c r="F50" s="42" t="s">
        <v>24</v>
      </c>
      <c r="G50" s="43">
        <v>144</v>
      </c>
      <c r="H50" s="42" t="s">
        <v>29</v>
      </c>
      <c r="I50" s="42" t="s">
        <v>33</v>
      </c>
      <c r="J50" s="44">
        <v>26251</v>
      </c>
      <c r="K50" s="41" t="s">
        <v>205</v>
      </c>
      <c r="L50" s="45">
        <v>20000</v>
      </c>
      <c r="M50" s="126"/>
      <c r="N50" s="109"/>
      <c r="O50" s="110"/>
      <c r="P50" s="111"/>
      <c r="Q50" s="108"/>
      <c r="R50" s="112"/>
      <c r="S50" s="110"/>
      <c r="T50" s="110"/>
      <c r="U50" s="110"/>
      <c r="V50" s="110"/>
      <c r="W50" s="110"/>
      <c r="X50" s="110"/>
      <c r="Y50" s="110"/>
      <c r="Z50" s="110"/>
      <c r="AA50" s="110"/>
      <c r="AB50" s="110"/>
      <c r="AC50" s="110"/>
      <c r="AD50" s="110"/>
      <c r="AE50" s="110"/>
      <c r="AF50" s="110"/>
      <c r="AG50" s="110"/>
      <c r="AH50" s="111"/>
      <c r="AJ50" s="123"/>
      <c r="AK50" s="18"/>
    </row>
    <row r="51" spans="2:37" ht="17" thickBot="1" x14ac:dyDescent="0.25">
      <c r="B51" s="46" t="s">
        <v>101</v>
      </c>
      <c r="C51" s="47" t="s">
        <v>27</v>
      </c>
      <c r="D51" s="47" t="s">
        <v>31</v>
      </c>
      <c r="E51" s="47" t="s">
        <v>52</v>
      </c>
      <c r="F51" s="47" t="s">
        <v>24</v>
      </c>
      <c r="G51" s="48">
        <v>144</v>
      </c>
      <c r="H51" s="47" t="s">
        <v>29</v>
      </c>
      <c r="I51" s="47" t="s">
        <v>33</v>
      </c>
      <c r="J51" s="49">
        <v>26251</v>
      </c>
      <c r="K51" s="46" t="s">
        <v>205</v>
      </c>
      <c r="L51" s="50">
        <v>30000</v>
      </c>
      <c r="M51" s="127"/>
      <c r="N51" s="114"/>
      <c r="O51" s="115"/>
      <c r="P51" s="116"/>
      <c r="Q51" s="113"/>
      <c r="R51" s="117"/>
      <c r="S51" s="115"/>
      <c r="T51" s="115"/>
      <c r="U51" s="115"/>
      <c r="V51" s="115"/>
      <c r="W51" s="115"/>
      <c r="X51" s="115"/>
      <c r="Y51" s="115"/>
      <c r="Z51" s="115"/>
      <c r="AA51" s="115"/>
      <c r="AB51" s="115"/>
      <c r="AC51" s="115"/>
      <c r="AD51" s="115"/>
      <c r="AE51" s="115"/>
      <c r="AF51" s="115"/>
      <c r="AG51" s="115"/>
      <c r="AH51" s="116"/>
      <c r="AJ51" s="124"/>
      <c r="AK51" s="18"/>
    </row>
    <row r="52" spans="2:37" x14ac:dyDescent="0.2">
      <c r="B52" s="34" t="s">
        <v>102</v>
      </c>
      <c r="C52" s="35" t="s">
        <v>193</v>
      </c>
      <c r="D52" s="35" t="s">
        <v>194</v>
      </c>
      <c r="E52" s="35" t="s">
        <v>195</v>
      </c>
      <c r="F52" s="35" t="s">
        <v>40</v>
      </c>
      <c r="G52" s="51">
        <v>0</v>
      </c>
      <c r="H52" s="35" t="s">
        <v>29</v>
      </c>
      <c r="I52" s="35" t="s">
        <v>33</v>
      </c>
      <c r="J52" s="52">
        <v>39023</v>
      </c>
      <c r="K52" s="34" t="s">
        <v>205</v>
      </c>
      <c r="L52" s="53">
        <v>10000</v>
      </c>
      <c r="M52" s="128"/>
      <c r="N52" s="103"/>
      <c r="O52" s="104"/>
      <c r="P52" s="105"/>
      <c r="Q52" s="106"/>
      <c r="R52" s="107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105"/>
      <c r="AJ52" s="122"/>
      <c r="AK52" s="18"/>
    </row>
    <row r="53" spans="2:37" x14ac:dyDescent="0.2">
      <c r="B53" s="41" t="s">
        <v>103</v>
      </c>
      <c r="C53" s="42" t="s">
        <v>193</v>
      </c>
      <c r="D53" s="42" t="s">
        <v>194</v>
      </c>
      <c r="E53" s="42" t="s">
        <v>195</v>
      </c>
      <c r="F53" s="42" t="s">
        <v>40</v>
      </c>
      <c r="G53" s="43">
        <v>0</v>
      </c>
      <c r="H53" s="42" t="s">
        <v>29</v>
      </c>
      <c r="I53" s="42" t="s">
        <v>33</v>
      </c>
      <c r="J53" s="44">
        <v>39023</v>
      </c>
      <c r="K53" s="41" t="s">
        <v>205</v>
      </c>
      <c r="L53" s="45">
        <v>20000</v>
      </c>
      <c r="M53" s="126"/>
      <c r="N53" s="109"/>
      <c r="O53" s="110"/>
      <c r="P53" s="111"/>
      <c r="Q53" s="108"/>
      <c r="R53" s="112"/>
      <c r="S53" s="110"/>
      <c r="T53" s="110"/>
      <c r="U53" s="110"/>
      <c r="V53" s="110"/>
      <c r="W53" s="110"/>
      <c r="X53" s="110"/>
      <c r="Y53" s="110"/>
      <c r="Z53" s="110"/>
      <c r="AA53" s="110"/>
      <c r="AB53" s="110"/>
      <c r="AC53" s="110"/>
      <c r="AD53" s="110"/>
      <c r="AE53" s="110"/>
      <c r="AF53" s="110"/>
      <c r="AG53" s="110"/>
      <c r="AH53" s="111"/>
      <c r="AJ53" s="123"/>
      <c r="AK53" s="18"/>
    </row>
    <row r="54" spans="2:37" ht="17" thickBot="1" x14ac:dyDescent="0.25">
      <c r="B54" s="46" t="s">
        <v>104</v>
      </c>
      <c r="C54" s="47" t="s">
        <v>193</v>
      </c>
      <c r="D54" s="47" t="s">
        <v>194</v>
      </c>
      <c r="E54" s="47" t="s">
        <v>195</v>
      </c>
      <c r="F54" s="47" t="s">
        <v>40</v>
      </c>
      <c r="G54" s="48">
        <v>0</v>
      </c>
      <c r="H54" s="47" t="s">
        <v>29</v>
      </c>
      <c r="I54" s="47" t="s">
        <v>33</v>
      </c>
      <c r="J54" s="49">
        <v>39023</v>
      </c>
      <c r="K54" s="46" t="s">
        <v>205</v>
      </c>
      <c r="L54" s="50">
        <v>30000</v>
      </c>
      <c r="M54" s="127"/>
      <c r="N54" s="114"/>
      <c r="O54" s="115"/>
      <c r="P54" s="116"/>
      <c r="Q54" s="113"/>
      <c r="R54" s="117"/>
      <c r="S54" s="115"/>
      <c r="T54" s="115"/>
      <c r="U54" s="115"/>
      <c r="V54" s="115"/>
      <c r="W54" s="115"/>
      <c r="X54" s="115"/>
      <c r="Y54" s="115"/>
      <c r="Z54" s="115"/>
      <c r="AA54" s="115"/>
      <c r="AB54" s="115"/>
      <c r="AC54" s="115"/>
      <c r="AD54" s="115"/>
      <c r="AE54" s="115"/>
      <c r="AF54" s="115"/>
      <c r="AG54" s="115"/>
      <c r="AH54" s="116"/>
      <c r="AJ54" s="124"/>
      <c r="AK54" s="18"/>
    </row>
    <row r="55" spans="2:37" x14ac:dyDescent="0.2">
      <c r="B55" s="34" t="s">
        <v>105</v>
      </c>
      <c r="C55" s="35" t="s">
        <v>44</v>
      </c>
      <c r="D55" s="35" t="s">
        <v>236</v>
      </c>
      <c r="E55" s="35" t="s">
        <v>237</v>
      </c>
      <c r="F55" s="35" t="s">
        <v>40</v>
      </c>
      <c r="G55" s="51">
        <v>0</v>
      </c>
      <c r="H55" s="35" t="s">
        <v>29</v>
      </c>
      <c r="I55" s="35" t="s">
        <v>33</v>
      </c>
      <c r="J55" s="52">
        <v>37811.300000000003</v>
      </c>
      <c r="K55" s="34" t="s">
        <v>205</v>
      </c>
      <c r="L55" s="53">
        <v>10000</v>
      </c>
      <c r="M55" s="128"/>
      <c r="N55" s="103"/>
      <c r="O55" s="104"/>
      <c r="P55" s="105"/>
      <c r="Q55" s="106"/>
      <c r="R55" s="107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5"/>
      <c r="AJ55" s="122"/>
      <c r="AK55" s="18"/>
    </row>
    <row r="56" spans="2:37" x14ac:dyDescent="0.2">
      <c r="B56" s="41" t="s">
        <v>106</v>
      </c>
      <c r="C56" s="42" t="s">
        <v>44</v>
      </c>
      <c r="D56" s="42" t="s">
        <v>196</v>
      </c>
      <c r="E56" s="42" t="s">
        <v>237</v>
      </c>
      <c r="F56" s="42" t="s">
        <v>40</v>
      </c>
      <c r="G56" s="43">
        <v>0</v>
      </c>
      <c r="H56" s="42" t="s">
        <v>29</v>
      </c>
      <c r="I56" s="42" t="s">
        <v>33</v>
      </c>
      <c r="J56" s="44">
        <v>37811.300000000003</v>
      </c>
      <c r="K56" s="41" t="s">
        <v>205</v>
      </c>
      <c r="L56" s="45">
        <v>20000</v>
      </c>
      <c r="M56" s="126"/>
      <c r="N56" s="109"/>
      <c r="O56" s="110"/>
      <c r="P56" s="111"/>
      <c r="Q56" s="108"/>
      <c r="R56" s="112"/>
      <c r="S56" s="110"/>
      <c r="T56" s="110"/>
      <c r="U56" s="110"/>
      <c r="V56" s="110"/>
      <c r="W56" s="110"/>
      <c r="X56" s="110"/>
      <c r="Y56" s="110"/>
      <c r="Z56" s="110"/>
      <c r="AA56" s="110"/>
      <c r="AB56" s="110"/>
      <c r="AC56" s="110"/>
      <c r="AD56" s="110"/>
      <c r="AE56" s="110"/>
      <c r="AF56" s="110"/>
      <c r="AG56" s="110"/>
      <c r="AH56" s="111"/>
      <c r="AJ56" s="123"/>
      <c r="AK56" s="18"/>
    </row>
    <row r="57" spans="2:37" ht="17" thickBot="1" x14ac:dyDescent="0.25">
      <c r="B57" s="46" t="s">
        <v>107</v>
      </c>
      <c r="C57" s="47" t="s">
        <v>44</v>
      </c>
      <c r="D57" s="47" t="s">
        <v>196</v>
      </c>
      <c r="E57" s="47" t="s">
        <v>237</v>
      </c>
      <c r="F57" s="47" t="s">
        <v>40</v>
      </c>
      <c r="G57" s="48">
        <v>0</v>
      </c>
      <c r="H57" s="47" t="s">
        <v>29</v>
      </c>
      <c r="I57" s="47" t="s">
        <v>33</v>
      </c>
      <c r="J57" s="49">
        <v>37811.300000000003</v>
      </c>
      <c r="K57" s="46" t="s">
        <v>205</v>
      </c>
      <c r="L57" s="50">
        <v>30000</v>
      </c>
      <c r="M57" s="127"/>
      <c r="N57" s="114"/>
      <c r="O57" s="115"/>
      <c r="P57" s="116"/>
      <c r="Q57" s="113"/>
      <c r="R57" s="117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6"/>
      <c r="AJ57" s="124"/>
      <c r="AK57" s="18"/>
    </row>
  </sheetData>
  <sheetProtection algorithmName="SHA-512" hashValue="HYNCEM0wekMBfz95f3HDj1iP418BSI6tz954IqkDdrgmb9Co1fJkGmG1XNodZsIcnwmF5uEV+Q4Kyzcnotelzg==" saltValue="wqn1aS7QbF/shJkUxb3vTw==" spinCount="100000" sheet="1" objects="1" scenarios="1"/>
  <mergeCells count="2">
    <mergeCell ref="C2:I2"/>
    <mergeCell ref="B4:I4"/>
  </mergeCells>
  <phoneticPr fontId="15" type="noConversion"/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D20"/>
  <sheetViews>
    <sheetView showGridLines="0" workbookViewId="0">
      <selection activeCell="D21" sqref="D21"/>
    </sheetView>
  </sheetViews>
  <sheetFormatPr baseColWidth="10" defaultColWidth="11" defaultRowHeight="16" x14ac:dyDescent="0.2"/>
  <cols>
    <col min="1" max="1" width="3" style="1" customWidth="1"/>
    <col min="2" max="2" width="57.33203125" style="1" bestFit="1" customWidth="1"/>
    <col min="3" max="3" width="15.6640625" style="1" customWidth="1"/>
    <col min="4" max="4" width="30.6640625" style="1" bestFit="1" customWidth="1"/>
    <col min="5" max="16384" width="11" style="1"/>
  </cols>
  <sheetData>
    <row r="1" spans="2:4" ht="17" thickBot="1" x14ac:dyDescent="0.25"/>
    <row r="2" spans="2:4" ht="35" thickBot="1" x14ac:dyDescent="0.25">
      <c r="B2" s="4" t="s">
        <v>119</v>
      </c>
    </row>
    <row r="4" spans="2:4" x14ac:dyDescent="0.2">
      <c r="B4" s="5" t="s">
        <v>115</v>
      </c>
      <c r="C4" s="6" t="s">
        <v>118</v>
      </c>
    </row>
    <row r="5" spans="2:4" x14ac:dyDescent="0.2">
      <c r="B5" s="2" t="s">
        <v>116</v>
      </c>
      <c r="C5" s="102"/>
      <c r="D5" s="54" t="s">
        <v>123</v>
      </c>
    </row>
    <row r="6" spans="2:4" x14ac:dyDescent="0.2">
      <c r="B6" s="2" t="s">
        <v>117</v>
      </c>
      <c r="C6" s="102"/>
      <c r="D6" s="54" t="s">
        <v>123</v>
      </c>
    </row>
    <row r="7" spans="2:4" x14ac:dyDescent="0.2">
      <c r="B7" s="2" t="s">
        <v>124</v>
      </c>
      <c r="C7" s="102"/>
      <c r="D7" s="54" t="s">
        <v>125</v>
      </c>
    </row>
    <row r="8" spans="2:4" x14ac:dyDescent="0.2">
      <c r="B8" s="2" t="s">
        <v>126</v>
      </c>
      <c r="C8" s="102"/>
      <c r="D8" s="54" t="s">
        <v>127</v>
      </c>
    </row>
    <row r="9" spans="2:4" x14ac:dyDescent="0.2">
      <c r="B9" s="2" t="s">
        <v>128</v>
      </c>
      <c r="C9" s="102"/>
      <c r="D9" s="54" t="s">
        <v>127</v>
      </c>
    </row>
    <row r="10" spans="2:4" x14ac:dyDescent="0.2">
      <c r="B10" s="2" t="s">
        <v>129</v>
      </c>
      <c r="C10" s="102"/>
      <c r="D10" s="54" t="s">
        <v>138</v>
      </c>
    </row>
    <row r="11" spans="2:4" x14ac:dyDescent="0.2">
      <c r="B11" s="2" t="s">
        <v>130</v>
      </c>
      <c r="C11" s="102"/>
      <c r="D11" s="54" t="s">
        <v>138</v>
      </c>
    </row>
    <row r="12" spans="2:4" x14ac:dyDescent="0.2">
      <c r="B12" s="2" t="s">
        <v>14</v>
      </c>
      <c r="C12" s="102"/>
      <c r="D12" s="54" t="s">
        <v>131</v>
      </c>
    </row>
    <row r="13" spans="2:4" x14ac:dyDescent="0.2">
      <c r="B13" s="2" t="s">
        <v>132</v>
      </c>
      <c r="C13" s="102"/>
      <c r="D13" s="54" t="s">
        <v>131</v>
      </c>
    </row>
    <row r="14" spans="2:4" x14ac:dyDescent="0.2">
      <c r="B14" s="2" t="s">
        <v>133</v>
      </c>
      <c r="C14" s="102"/>
      <c r="D14" s="54" t="s">
        <v>131</v>
      </c>
    </row>
    <row r="15" spans="2:4" x14ac:dyDescent="0.2">
      <c r="B15" s="2" t="s">
        <v>134</v>
      </c>
      <c r="C15" s="102"/>
      <c r="D15" s="54" t="s">
        <v>135</v>
      </c>
    </row>
    <row r="16" spans="2:4" x14ac:dyDescent="0.2">
      <c r="B16" s="2" t="s">
        <v>232</v>
      </c>
      <c r="C16" s="102"/>
      <c r="D16" s="54" t="s">
        <v>136</v>
      </c>
    </row>
    <row r="17" spans="2:4" x14ac:dyDescent="0.2">
      <c r="B17" s="2" t="s">
        <v>137</v>
      </c>
      <c r="C17" s="102"/>
      <c r="D17" s="54" t="s">
        <v>131</v>
      </c>
    </row>
    <row r="19" spans="2:4" x14ac:dyDescent="0.2">
      <c r="B19" s="3"/>
    </row>
    <row r="20" spans="2:4" x14ac:dyDescent="0.2">
      <c r="B20" s="3"/>
    </row>
  </sheetData>
  <sheetProtection algorithmName="SHA-512" hashValue="BtlZ3R9gJyyW/SnevrXT8e2qhxG2V7+lfif2jwtJJ/YsxD1ilURzCr5H1NNjGmEH4J35vOLvULc8vl2VWetamQ==" saltValue="/M2Yvbhou01LlChdR7XbTA==" spinCount="100000" sheet="1" objects="1" scenarios="1"/>
  <pageMargins left="0.75" right="0.75" top="1" bottom="1" header="0.5" footer="0.5"/>
  <pageSetup paperSize="9" orientation="portrait" horizontalDpi="4294967292" verticalDpi="429496729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F0D71-EAAF-EB48-BAA0-688EE810168F}">
  <sheetPr>
    <tabColor theme="4"/>
  </sheetPr>
  <dimension ref="B1:J43"/>
  <sheetViews>
    <sheetView showGridLines="0" zoomScaleNormal="100" workbookViewId="0">
      <selection activeCell="H31" sqref="H31"/>
    </sheetView>
  </sheetViews>
  <sheetFormatPr baseColWidth="10" defaultRowHeight="16" x14ac:dyDescent="0.2"/>
  <cols>
    <col min="2" max="2" width="3.83203125" customWidth="1"/>
    <col min="3" max="3" width="66.83203125" bestFit="1" customWidth="1"/>
    <col min="4" max="4" width="7" style="56" customWidth="1"/>
    <col min="5" max="5" width="7.83203125" style="56" customWidth="1"/>
    <col min="6" max="7" width="14.5" customWidth="1"/>
    <col min="8" max="8" width="13.5" bestFit="1" customWidth="1"/>
    <col min="9" max="9" width="13" customWidth="1"/>
    <col min="10" max="10" width="69" customWidth="1"/>
  </cols>
  <sheetData>
    <row r="1" spans="2:7" ht="17" thickBot="1" x14ac:dyDescent="0.25"/>
    <row r="2" spans="2:7" ht="17" thickBot="1" x14ac:dyDescent="0.25">
      <c r="B2" s="158" t="s">
        <v>223</v>
      </c>
      <c r="C2" s="159"/>
      <c r="D2" s="159"/>
      <c r="E2" s="160"/>
    </row>
    <row r="4" spans="2:7" x14ac:dyDescent="0.2">
      <c r="B4" s="157" t="s">
        <v>141</v>
      </c>
      <c r="C4" s="157"/>
      <c r="D4" s="73" t="s">
        <v>157</v>
      </c>
      <c r="E4" s="73" t="s">
        <v>144</v>
      </c>
      <c r="G4" s="89"/>
    </row>
    <row r="5" spans="2:7" ht="7" customHeight="1" x14ac:dyDescent="0.2">
      <c r="B5" s="74"/>
      <c r="C5" s="74"/>
      <c r="F5" s="56"/>
    </row>
    <row r="6" spans="2:7" x14ac:dyDescent="0.2">
      <c r="B6" s="75" t="s">
        <v>151</v>
      </c>
      <c r="C6" s="76" t="s">
        <v>203</v>
      </c>
      <c r="D6" s="77"/>
      <c r="E6" s="97">
        <v>0.1</v>
      </c>
    </row>
    <row r="7" spans="2:7" x14ac:dyDescent="0.2">
      <c r="B7" s="78"/>
      <c r="C7" s="79" t="s">
        <v>202</v>
      </c>
      <c r="D7" s="99"/>
      <c r="E7" s="80"/>
    </row>
    <row r="8" spans="2:7" x14ac:dyDescent="0.2">
      <c r="B8" s="75"/>
      <c r="C8" s="84" t="s">
        <v>158</v>
      </c>
      <c r="D8" s="85" t="e">
        <f>AVERAGE(D7:D7)</f>
        <v>#DIV/0!</v>
      </c>
      <c r="E8" s="86" t="e">
        <f>E6*D8</f>
        <v>#DIV/0!</v>
      </c>
    </row>
    <row r="10" spans="2:7" x14ac:dyDescent="0.2">
      <c r="B10" s="75" t="s">
        <v>153</v>
      </c>
      <c r="C10" s="76" t="s">
        <v>204</v>
      </c>
      <c r="D10" s="77"/>
      <c r="E10" s="97">
        <v>0.45</v>
      </c>
    </row>
    <row r="11" spans="2:7" x14ac:dyDescent="0.2">
      <c r="B11" s="78"/>
      <c r="C11" s="79" t="s">
        <v>204</v>
      </c>
      <c r="D11" s="99"/>
      <c r="E11" s="83"/>
    </row>
    <row r="12" spans="2:7" x14ac:dyDescent="0.2">
      <c r="B12" s="75"/>
      <c r="C12" s="84" t="s">
        <v>158</v>
      </c>
      <c r="D12" s="77" t="e">
        <f>AVERAGE(D11:D11)</f>
        <v>#DIV/0!</v>
      </c>
      <c r="E12" s="86" t="e">
        <f>D12*E10</f>
        <v>#DIV/0!</v>
      </c>
    </row>
    <row r="14" spans="2:7" x14ac:dyDescent="0.2">
      <c r="B14" s="75" t="s">
        <v>154</v>
      </c>
      <c r="C14" s="76" t="s">
        <v>231</v>
      </c>
      <c r="D14" s="77"/>
      <c r="E14" s="98">
        <v>0.22500000000000001</v>
      </c>
    </row>
    <row r="15" spans="2:7" x14ac:dyDescent="0.2">
      <c r="B15" s="78"/>
      <c r="C15" s="79" t="s">
        <v>159</v>
      </c>
      <c r="D15" s="99"/>
      <c r="E15" s="83"/>
    </row>
    <row r="16" spans="2:7" x14ac:dyDescent="0.2">
      <c r="B16" s="81"/>
      <c r="C16" s="82" t="s">
        <v>161</v>
      </c>
      <c r="D16" s="99"/>
      <c r="E16" s="83"/>
      <c r="G16" s="89"/>
    </row>
    <row r="17" spans="2:10" ht="16" customHeight="1" x14ac:dyDescent="0.2">
      <c r="B17" s="78"/>
      <c r="C17" s="79" t="s">
        <v>162</v>
      </c>
      <c r="D17" s="99"/>
      <c r="E17" s="83"/>
    </row>
    <row r="18" spans="2:10" x14ac:dyDescent="0.2">
      <c r="B18" s="81"/>
      <c r="C18" s="82" t="s">
        <v>163</v>
      </c>
      <c r="D18" s="99"/>
      <c r="E18" s="83"/>
      <c r="G18" s="144"/>
      <c r="H18" s="144"/>
      <c r="I18" s="144"/>
      <c r="J18" s="144"/>
    </row>
    <row r="19" spans="2:10" x14ac:dyDescent="0.2">
      <c r="B19" s="78"/>
      <c r="C19" s="79" t="s">
        <v>164</v>
      </c>
      <c r="D19" s="99"/>
      <c r="E19" s="83"/>
      <c r="G19" s="144"/>
      <c r="H19" s="144"/>
      <c r="I19" s="144"/>
      <c r="J19" s="144"/>
    </row>
    <row r="20" spans="2:10" x14ac:dyDescent="0.2">
      <c r="B20" s="81"/>
      <c r="C20" s="82" t="s">
        <v>165</v>
      </c>
      <c r="D20" s="99"/>
      <c r="E20" s="83"/>
      <c r="G20" s="144"/>
      <c r="H20" s="144"/>
      <c r="I20" s="144"/>
      <c r="J20" s="144"/>
    </row>
    <row r="21" spans="2:10" x14ac:dyDescent="0.2">
      <c r="B21" s="78"/>
      <c r="C21" s="79" t="s">
        <v>166</v>
      </c>
      <c r="D21" s="99"/>
      <c r="E21" s="83"/>
      <c r="G21" s="144"/>
      <c r="H21" s="144"/>
      <c r="I21" s="144"/>
      <c r="J21" s="144"/>
    </row>
    <row r="22" spans="2:10" x14ac:dyDescent="0.2">
      <c r="B22" s="81"/>
      <c r="C22" s="82" t="s">
        <v>167</v>
      </c>
      <c r="D22" s="99"/>
      <c r="E22" s="83"/>
    </row>
    <row r="23" spans="2:10" x14ac:dyDescent="0.2">
      <c r="B23" s="78"/>
      <c r="C23" s="79" t="s">
        <v>168</v>
      </c>
      <c r="D23" s="99"/>
      <c r="E23" s="83"/>
    </row>
    <row r="24" spans="2:10" x14ac:dyDescent="0.2">
      <c r="B24" s="81"/>
      <c r="C24" s="82" t="s">
        <v>169</v>
      </c>
      <c r="D24" s="99"/>
      <c r="E24" s="83"/>
    </row>
    <row r="25" spans="2:10" x14ac:dyDescent="0.2">
      <c r="B25" s="78"/>
      <c r="C25" s="79" t="s">
        <v>170</v>
      </c>
      <c r="D25" s="99"/>
      <c r="E25" s="83"/>
    </row>
    <row r="26" spans="2:10" x14ac:dyDescent="0.2">
      <c r="B26" s="81"/>
      <c r="C26" s="82" t="s">
        <v>171</v>
      </c>
      <c r="D26" s="99"/>
      <c r="E26" s="83"/>
    </row>
    <row r="27" spans="2:10" x14ac:dyDescent="0.2">
      <c r="B27" s="78"/>
      <c r="C27" s="79" t="s">
        <v>172</v>
      </c>
      <c r="D27" s="99"/>
      <c r="E27" s="83"/>
    </row>
    <row r="28" spans="2:10" x14ac:dyDescent="0.2">
      <c r="B28" s="81"/>
      <c r="C28" s="82" t="s">
        <v>173</v>
      </c>
      <c r="D28" s="99"/>
      <c r="E28" s="83"/>
    </row>
    <row r="29" spans="2:10" x14ac:dyDescent="0.2">
      <c r="B29" s="78"/>
      <c r="C29" s="79" t="s">
        <v>174</v>
      </c>
      <c r="D29" s="99"/>
      <c r="E29" s="83"/>
    </row>
    <row r="30" spans="2:10" x14ac:dyDescent="0.2">
      <c r="B30" s="81"/>
      <c r="C30" s="82" t="s">
        <v>175</v>
      </c>
      <c r="D30" s="99"/>
      <c r="E30" s="83"/>
    </row>
    <row r="31" spans="2:10" x14ac:dyDescent="0.2">
      <c r="B31" s="78"/>
      <c r="C31" s="79" t="s">
        <v>176</v>
      </c>
      <c r="D31" s="99"/>
      <c r="E31" s="83"/>
    </row>
    <row r="32" spans="2:10" x14ac:dyDescent="0.2">
      <c r="B32" s="81"/>
      <c r="C32" s="82" t="s">
        <v>177</v>
      </c>
      <c r="D32" s="99"/>
      <c r="E32" s="83"/>
    </row>
    <row r="33" spans="2:5" x14ac:dyDescent="0.2">
      <c r="B33" s="78"/>
      <c r="C33" s="79" t="s">
        <v>178</v>
      </c>
      <c r="D33" s="99"/>
      <c r="E33" s="83"/>
    </row>
    <row r="34" spans="2:5" x14ac:dyDescent="0.2">
      <c r="B34" s="81"/>
      <c r="C34" s="82" t="s">
        <v>179</v>
      </c>
      <c r="D34" s="99"/>
      <c r="E34" s="83"/>
    </row>
    <row r="35" spans="2:5" x14ac:dyDescent="0.2">
      <c r="B35" s="78"/>
      <c r="C35" s="79" t="s">
        <v>180</v>
      </c>
      <c r="D35" s="99"/>
      <c r="E35" s="83"/>
    </row>
    <row r="36" spans="2:5" x14ac:dyDescent="0.2">
      <c r="B36" s="81"/>
      <c r="C36" s="82" t="s">
        <v>181</v>
      </c>
      <c r="D36" s="99"/>
      <c r="E36" s="83"/>
    </row>
    <row r="37" spans="2:5" x14ac:dyDescent="0.2">
      <c r="B37" s="78"/>
      <c r="C37" s="79" t="s">
        <v>182</v>
      </c>
      <c r="D37" s="99"/>
      <c r="E37" s="83"/>
    </row>
    <row r="38" spans="2:5" x14ac:dyDescent="0.2">
      <c r="B38" s="81"/>
      <c r="C38" s="82" t="s">
        <v>183</v>
      </c>
      <c r="D38" s="99"/>
      <c r="E38" s="83"/>
    </row>
    <row r="39" spans="2:5" x14ac:dyDescent="0.2">
      <c r="B39" s="75"/>
      <c r="C39" s="84" t="s">
        <v>158</v>
      </c>
      <c r="D39" s="77">
        <f>COUNTIF(D15:D38,"Ja")</f>
        <v>0</v>
      </c>
      <c r="E39" s="86">
        <f>(D39/COUNTA(C15:C38))*E14</f>
        <v>0</v>
      </c>
    </row>
    <row r="41" spans="2:5" x14ac:dyDescent="0.2">
      <c r="B41" s="75" t="s">
        <v>154</v>
      </c>
      <c r="C41" s="76" t="s">
        <v>209</v>
      </c>
      <c r="D41" s="77"/>
      <c r="E41" s="98">
        <v>0.22500000000000001</v>
      </c>
    </row>
    <row r="42" spans="2:5" x14ac:dyDescent="0.2">
      <c r="B42" s="78"/>
      <c r="C42" s="79" t="s">
        <v>211</v>
      </c>
      <c r="D42" s="99"/>
      <c r="E42" s="83"/>
    </row>
    <row r="43" spans="2:5" x14ac:dyDescent="0.2">
      <c r="B43" s="75"/>
      <c r="C43" s="84" t="s">
        <v>158</v>
      </c>
      <c r="D43" s="77" t="e">
        <f>AVERAGE(D42:D42)</f>
        <v>#DIV/0!</v>
      </c>
      <c r="E43" s="86" t="e">
        <f>D43*E41</f>
        <v>#DIV/0!</v>
      </c>
    </row>
  </sheetData>
  <mergeCells count="3">
    <mergeCell ref="B4:C4"/>
    <mergeCell ref="G18:J21"/>
    <mergeCell ref="B2:E2"/>
  </mergeCells>
  <pageMargins left="0.7" right="0.7" top="0.75" bottom="0.75" header="0.3" footer="0.3"/>
  <ignoredErrors>
    <ignoredError sqref="D43:E43 D12:E12 D8:E8" evalError="1"/>
  </ignoredErrors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A42452E-BD36-0341-83D3-BE498347B859}">
          <x14:formula1>
            <xm:f>Blad1!$D$3:$D$4</xm:f>
          </x14:formula1>
          <xm:sqref>D15:D38</xm:sqref>
        </x14:dataValidation>
        <x14:dataValidation type="list" allowBlank="1" showInputMessage="1" showErrorMessage="1" xr:uid="{9C2B6678-7D60-2F4D-A93B-AFE6533E303C}">
          <x14:formula1>
            <xm:f>Blad1!$B$3:$B$7</xm:f>
          </x14:formula1>
          <xm:sqref>D7 D11 D42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AD9F9-7273-4F4B-8119-9BC429E9C5E7}">
  <dimension ref="B2:D7"/>
  <sheetViews>
    <sheetView workbookViewId="0">
      <selection activeCell="F12" sqref="F12"/>
    </sheetView>
  </sheetViews>
  <sheetFormatPr baseColWidth="10" defaultRowHeight="16" x14ac:dyDescent="0.2"/>
  <sheetData>
    <row r="2" spans="2:4" x14ac:dyDescent="0.2">
      <c r="B2" s="100" t="s">
        <v>144</v>
      </c>
      <c r="C2" s="101"/>
      <c r="D2" s="100" t="s">
        <v>210</v>
      </c>
    </row>
    <row r="3" spans="2:4" x14ac:dyDescent="0.2">
      <c r="B3">
        <v>1</v>
      </c>
      <c r="D3" t="s">
        <v>160</v>
      </c>
    </row>
    <row r="4" spans="2:4" x14ac:dyDescent="0.2">
      <c r="B4">
        <v>0.6</v>
      </c>
      <c r="D4" t="s">
        <v>212</v>
      </c>
    </row>
    <row r="5" spans="2:4" x14ac:dyDescent="0.2">
      <c r="B5">
        <v>0.3</v>
      </c>
    </row>
    <row r="6" spans="2:4" x14ac:dyDescent="0.2">
      <c r="B6">
        <v>0.1</v>
      </c>
    </row>
    <row r="7" spans="2:4" x14ac:dyDescent="0.2">
      <c r="B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Invoer Instructie</vt:lpstr>
      <vt:lpstr>Score Totaal</vt:lpstr>
      <vt:lpstr>Prijs Totaal - Score</vt:lpstr>
      <vt:lpstr>P1 - Lease</vt:lpstr>
      <vt:lpstr>P2 - Overige kosten</vt:lpstr>
      <vt:lpstr>Kwaliteit</vt:lpstr>
      <vt:lpstr>Blad1</vt:lpstr>
    </vt:vector>
  </TitlesOfParts>
  <Manager/>
  <Company>Molthoff Fleetmanagement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Jeroen Molthoff</dc:creator>
  <cp:keywords/>
  <dc:description/>
  <cp:lastModifiedBy>Microsoft Office User</cp:lastModifiedBy>
  <cp:lastPrinted>2015-09-21T19:18:27Z</cp:lastPrinted>
  <dcterms:created xsi:type="dcterms:W3CDTF">2014-09-05T12:25:32Z</dcterms:created>
  <dcterms:modified xsi:type="dcterms:W3CDTF">2021-11-18T08:52:28Z</dcterms:modified>
  <cp:category/>
</cp:coreProperties>
</file>