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M.vandekamp\Desktop\"/>
    </mc:Choice>
  </mc:AlternateContent>
  <xr:revisionPtr revIDLastSave="0" documentId="8_{0C99DE10-F5DA-4A2E-B1D7-CD7CBCB5E4D7}" xr6:coauthVersionLast="46" xr6:coauthVersionMax="46" xr10:uidLastSave="{00000000-0000-0000-0000-000000000000}"/>
  <bookViews>
    <workbookView xWindow="-120" yWindow="-120" windowWidth="29040" windowHeight="15840" tabRatio="927" activeTab="2"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Additionele werkzaamheden" sheetId="31" r:id="rId9"/>
    <sheet name="8b Industriele ruimten" sheetId="40" r:id="rId10"/>
    <sheet name="9-Afroepprijs" sheetId="5" r:id="rId11"/>
    <sheet name="10-Glasbewassing" sheetId="35" r:id="rId12"/>
    <sheet name="11-Machinekosten" sheetId="34" r:id="rId13"/>
    <sheet name="12-Sanitaire voorzieningen" sheetId="3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12" hidden="1">'[3]#REF'!#REF!</definedName>
    <definedName name="_Fill" localSheetId="13"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1" hidden="1">'10-Glasbewassing'!$A$15:$AG$110</definedName>
    <definedName name="_xlnm._FilterDatabase" localSheetId="2" hidden="1">'2-Kosten per locatie'!$A$10:$G$60</definedName>
    <definedName name="_xlnm._FilterDatabase" localSheetId="4" hidden="1">'4-Basis ruimtestaat'!$B$9:$AG$377</definedName>
    <definedName name="_xlnm._FilterDatabase" localSheetId="9" hidden="1">'8b Industriele ruimten'!$A$10:$K$80</definedName>
    <definedName name="_Key1" localSheetId="11" hidden="1">'[2]#REF'!#REF!</definedName>
    <definedName name="_Key1" localSheetId="12" hidden="1">'[3]#REF'!#REF!</definedName>
    <definedName name="_Key1" localSheetId="13"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13" hidden="1">#REF!</definedName>
    <definedName name="_Key2" localSheetId="2" hidden="1">#REF!</definedName>
    <definedName name="_Key2" hidden="1">#REF!</definedName>
    <definedName name="_Order1" hidden="1">255</definedName>
    <definedName name="_Order2" hidden="1">255</definedName>
    <definedName name="_Sort" localSheetId="13"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3">'12-Sanitaire voorzieningen'!$A$3:$G$277</definedName>
    <definedName name="_xlnm.Print_Area" localSheetId="1">'1-Contractblad totaal'!$A$1:$H$66</definedName>
    <definedName name="_xlnm.Print_Area" localSheetId="2">'2-Kosten per locatie'!$A$3:$I$59</definedName>
    <definedName name="_xlnm.Print_Area" localSheetId="4">'4-Basis ruimtestaat'!$B$3:$AG$360</definedName>
    <definedName name="_xlnm.Print_Area" localSheetId="5">'5-Premies en opslagen'!$A$3:$E$53</definedName>
    <definedName name="_xlnm.Print_Area" localSheetId="6">'6-Opbouw uurtarief productie'!$A$1:$R$62</definedName>
    <definedName name="_xlnm.Print_Area" localSheetId="9">'8b Industriele ruimten'!$A$3:$K$45</definedName>
    <definedName name="_xlnm.Print_Area" localSheetId="10">'9-Afroepprijs'!$A$3:$F$50</definedName>
    <definedName name="_xlnm.Print_Area" localSheetId="0">'Info blad'!$A$1:$F$20</definedName>
    <definedName name="_xlnm.Print_Titles" localSheetId="11">'10-Glasbewassing'!$15:$15</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9">'8b Industriele ruimten'!$10:$10</definedName>
    <definedName name="_xlnm.Print_Titles" localSheetId="10">'9-Afroepprijs'!$6:$10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elft">[6]Prijzenblad!#REF!</definedName>
    <definedName name="dffdf" localSheetId="13" hidden="1">'[7]#REF'!#REF!</definedName>
    <definedName name="dffdf" hidden="1">'[7]#REF'!#REF!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las" localSheetId="2">'2-Kosten per locatie'!glas</definedName>
    <definedName name="glas">'2-Kosten per locatie'!glas</definedName>
    <definedName name="gs" hidden="1">'[7]#REF'!#REF!</definedName>
    <definedName name="han" localSheetId="11" hidden="1">'[2]#REF'!#REF!</definedName>
    <definedName name="han" localSheetId="12" hidden="1">'[3]#REF'!#REF!</definedName>
    <definedName name="han" localSheetId="13" hidden="1">'[3]#REF'!#REF!</definedName>
    <definedName name="han" localSheetId="1" hidden="1">'[3]#REF'!#REF!</definedName>
    <definedName name="han" localSheetId="2" hidden="1">'[4]#REF'!#REF!</definedName>
    <definedName name="han" hidden="1">'[4]#REF'!#REF!</definedName>
    <definedName name="hjkjhkj">[8]Totaaloverzicht!$A$10:$L$37</definedName>
    <definedName name="HoekvanHolland">[6]Prijzenblad!#REF!</definedName>
    <definedName name="HTML_CodePage" hidden="1">1252</definedName>
    <definedName name="HTML_Control" localSheetId="13" hidden="1">{"'ma_vr'!$A$1:$AA$42"}</definedName>
    <definedName name="HTML_Control" localSheetId="2"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'[9]2-Kengetal'!$A$9:$M$56</definedName>
    <definedName name="Kengetal">'[10]4-Kengetal'!$A$12:$S$64</definedName>
    <definedName name="Kentalnvb">[11]Kengetal!$A$10:$H$58</definedName>
    <definedName name="kjh" hidden="1">'[3]#REF'!#REF!</definedName>
    <definedName name="Lijn">'[9]3-Basis ruimtestaat'!$C:$C</definedName>
    <definedName name="lll">'[12]3-Basis ruimtestaat'!$O:$O</definedName>
    <definedName name="Mutatiederdekwartaal" localSheetId="2" hidden="1">{"'ma_vr'!$A$1:$AA$42"}</definedName>
    <definedName name="Mutatiederdekwartaal" hidden="1">{"'ma_vr'!$A$1:$AA$42"}</definedName>
    <definedName name="Mutatiederdekwartaal_1" hidden="1">{"'ma_vr'!$A$1:$AA$42"}</definedName>
    <definedName name="Mutatiederdekwartaal_2" hidden="1">{"'ma_vr'!$A$1:$AA$42"}</definedName>
    <definedName name="NvB" hidden="1">'[5]#REF'!#REF!</definedName>
    <definedName name="uurt">[13]Uurtarieven!$F$57</definedName>
    <definedName name="Vlaardingen">[6]Prijzenblad!#REF!</definedName>
    <definedName name="VloerK">'[14]Basis ruimtestaat'!$W:$W</definedName>
    <definedName name="VloerM">'[14]Basis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6" i="37" l="1"/>
  <c r="F76" i="37"/>
  <c r="G15" i="37"/>
  <c r="G77" i="37" l="1"/>
  <c r="H272" i="36" l="1"/>
  <c r="H271" i="36"/>
  <c r="H270" i="36"/>
  <c r="H269" i="36"/>
  <c r="H268" i="36"/>
  <c r="H267" i="36"/>
  <c r="H266" i="36"/>
  <c r="H265" i="36"/>
  <c r="H264" i="36"/>
  <c r="H263" i="36"/>
  <c r="H262" i="36"/>
  <c r="H261" i="36"/>
  <c r="H260" i="36"/>
  <c r="H259" i="36"/>
  <c r="H258" i="36"/>
  <c r="H257" i="36"/>
  <c r="H256" i="36"/>
  <c r="H255" i="36"/>
  <c r="H254" i="36"/>
  <c r="H253" i="36"/>
  <c r="H252" i="36"/>
  <c r="H251" i="36"/>
  <c r="H250" i="36"/>
  <c r="H249" i="36"/>
  <c r="H248" i="36"/>
  <c r="H247" i="36"/>
  <c r="H246" i="36"/>
  <c r="H245" i="36"/>
  <c r="H244" i="36"/>
  <c r="H243" i="36"/>
  <c r="H242" i="36"/>
  <c r="H241" i="36"/>
  <c r="H240" i="36"/>
  <c r="H239" i="36"/>
  <c r="H238" i="36"/>
  <c r="H237" i="36"/>
  <c r="H236" i="36"/>
  <c r="H235" i="36"/>
  <c r="H234" i="36"/>
  <c r="H233" i="36"/>
  <c r="H232" i="36"/>
  <c r="H231" i="36"/>
  <c r="H230" i="36"/>
  <c r="H229" i="36"/>
  <c r="H228" i="36"/>
  <c r="H227" i="36"/>
  <c r="H226" i="36"/>
  <c r="H225" i="36"/>
  <c r="H224" i="36"/>
  <c r="H223" i="36"/>
  <c r="H222" i="36"/>
  <c r="H221" i="36"/>
  <c r="H220" i="36"/>
  <c r="H219" i="36"/>
  <c r="H218" i="36"/>
  <c r="H217" i="36"/>
  <c r="H216" i="36"/>
  <c r="H215" i="36"/>
  <c r="H214" i="36"/>
  <c r="H213" i="36"/>
  <c r="H212" i="36"/>
  <c r="H211" i="36"/>
  <c r="H210" i="36"/>
  <c r="H209" i="36"/>
  <c r="H208" i="36"/>
  <c r="H207" i="36"/>
  <c r="H206" i="36"/>
  <c r="H205" i="36"/>
  <c r="H204" i="36"/>
  <c r="H203" i="36"/>
  <c r="H201" i="36"/>
  <c r="H200" i="36"/>
  <c r="H199" i="36"/>
  <c r="H198" i="36"/>
  <c r="H197" i="36"/>
  <c r="H196" i="36"/>
  <c r="H195" i="36"/>
  <c r="H194" i="36"/>
  <c r="H193" i="36"/>
  <c r="H192" i="36"/>
  <c r="H191" i="36"/>
  <c r="H190" i="36"/>
  <c r="H189" i="36"/>
  <c r="H188" i="36"/>
  <c r="H187" i="36"/>
  <c r="H186" i="36"/>
  <c r="H185" i="36"/>
  <c r="H184" i="36"/>
  <c r="H183" i="36"/>
  <c r="H182" i="36"/>
  <c r="H181" i="36"/>
  <c r="H180" i="36"/>
  <c r="H179" i="36"/>
  <c r="H178" i="36"/>
  <c r="H177" i="36"/>
  <c r="H176" i="36"/>
  <c r="H175" i="36"/>
  <c r="H174" i="36"/>
  <c r="H173" i="36"/>
  <c r="H172" i="36"/>
  <c r="H171" i="36"/>
  <c r="H170" i="36"/>
  <c r="H169" i="36"/>
  <c r="H168" i="36"/>
  <c r="H167" i="36"/>
  <c r="H166" i="36"/>
  <c r="H165" i="36"/>
  <c r="H164" i="36"/>
  <c r="H163" i="36"/>
  <c r="H162" i="36"/>
  <c r="H161" i="36"/>
  <c r="H160" i="36"/>
  <c r="H159" i="36"/>
  <c r="H158" i="36"/>
  <c r="H157" i="36"/>
  <c r="H156" i="36"/>
  <c r="H155" i="36"/>
  <c r="H154" i="36"/>
  <c r="H153" i="36"/>
  <c r="H152" i="36"/>
  <c r="H151" i="36"/>
  <c r="H150" i="36"/>
  <c r="H149" i="36"/>
  <c r="H148" i="36"/>
  <c r="H147" i="36"/>
  <c r="H146" i="36"/>
  <c r="H145" i="36"/>
  <c r="H144" i="36"/>
  <c r="H143" i="36"/>
  <c r="H142" i="36"/>
  <c r="H141" i="36"/>
  <c r="H140" i="36"/>
  <c r="H139" i="36"/>
  <c r="H138" i="36"/>
  <c r="H137" i="36"/>
  <c r="H136" i="36"/>
  <c r="H135" i="36"/>
  <c r="H134" i="36"/>
  <c r="H133" i="36"/>
  <c r="H132" i="36"/>
  <c r="H131" i="36"/>
  <c r="H130" i="36"/>
  <c r="H129" i="36"/>
  <c r="H128" i="36"/>
  <c r="H127" i="36"/>
  <c r="H126" i="36"/>
  <c r="H125" i="36"/>
  <c r="H124" i="36"/>
  <c r="H123" i="36"/>
  <c r="H122" i="36"/>
  <c r="H121" i="36"/>
  <c r="H120" i="36"/>
  <c r="H119" i="36"/>
  <c r="H118" i="36"/>
  <c r="H117" i="36"/>
  <c r="H116" i="36"/>
  <c r="H115" i="36"/>
  <c r="H114" i="36"/>
  <c r="H113" i="36"/>
  <c r="H112" i="36"/>
  <c r="H111" i="36"/>
  <c r="H110" i="36"/>
  <c r="H109" i="36"/>
  <c r="H108" i="36"/>
  <c r="H107" i="36"/>
  <c r="H106" i="36"/>
  <c r="H105" i="36"/>
  <c r="H104" i="36"/>
  <c r="H103" i="36"/>
  <c r="H102" i="36"/>
  <c r="H101" i="36"/>
  <c r="H100" i="36"/>
  <c r="H99" i="36"/>
  <c r="H98" i="36"/>
  <c r="H97" i="36"/>
  <c r="H96" i="36"/>
  <c r="H95" i="36"/>
  <c r="H94" i="36"/>
  <c r="H93" i="36"/>
  <c r="H92" i="36"/>
  <c r="H91" i="36"/>
  <c r="H90" i="36"/>
  <c r="H89" i="36"/>
  <c r="H88" i="36"/>
  <c r="H87" i="36"/>
  <c r="H86" i="36"/>
  <c r="H85" i="36"/>
  <c r="H84" i="36"/>
  <c r="H83" i="36"/>
  <c r="H82" i="36"/>
  <c r="H81" i="36"/>
  <c r="H80" i="36"/>
  <c r="H79" i="36"/>
  <c r="H78" i="36"/>
  <c r="H77" i="36"/>
  <c r="H76" i="36"/>
  <c r="H75" i="36"/>
  <c r="H74" i="36"/>
  <c r="H73" i="36"/>
  <c r="H72" i="36"/>
  <c r="H71" i="36"/>
  <c r="H70" i="36"/>
  <c r="H69" i="36"/>
  <c r="H68" i="36"/>
  <c r="H67" i="36"/>
  <c r="H66" i="36"/>
  <c r="H65" i="36"/>
  <c r="H64" i="36"/>
  <c r="H63" i="36"/>
  <c r="H62" i="36"/>
  <c r="H61" i="36"/>
  <c r="H60" i="36"/>
  <c r="H59" i="36"/>
  <c r="H58" i="36"/>
  <c r="H57" i="36"/>
  <c r="H56" i="36"/>
  <c r="H55" i="36"/>
  <c r="H54" i="36"/>
  <c r="H53" i="36"/>
  <c r="H52" i="36"/>
  <c r="H51" i="36"/>
  <c r="H50" i="36"/>
  <c r="H49" i="36"/>
  <c r="H48" i="36"/>
  <c r="H47" i="36"/>
  <c r="H46" i="36"/>
  <c r="H45" i="36"/>
  <c r="H44" i="36"/>
  <c r="H43" i="36"/>
  <c r="H42" i="36"/>
  <c r="H41" i="36"/>
  <c r="H40" i="36"/>
  <c r="H39" i="36"/>
  <c r="H38" i="36"/>
  <c r="H37" i="36"/>
  <c r="H36" i="36"/>
  <c r="H35" i="36"/>
  <c r="H34" i="36"/>
  <c r="H32" i="36"/>
  <c r="H31" i="36"/>
  <c r="H30" i="36"/>
  <c r="H29" i="36"/>
  <c r="H28" i="36"/>
  <c r="H27" i="36"/>
  <c r="H26" i="36"/>
  <c r="H25" i="36"/>
  <c r="H24" i="36"/>
  <c r="H23" i="36"/>
  <c r="H22" i="36"/>
  <c r="H21" i="36"/>
  <c r="H20" i="36"/>
  <c r="H19" i="36"/>
  <c r="H18" i="36"/>
  <c r="H14" i="36"/>
  <c r="H15" i="36"/>
  <c r="H16" i="36"/>
  <c r="H17" i="36"/>
  <c r="H12" i="36"/>
  <c r="H13" i="36"/>
  <c r="G59" i="37" l="1"/>
  <c r="G74" i="37"/>
  <c r="AG13" i="2"/>
  <c r="W10" i="2"/>
  <c r="G25" i="31"/>
  <c r="G12" i="31"/>
  <c r="G11" i="31"/>
  <c r="I80" i="40"/>
  <c r="K80" i="40" s="1"/>
  <c r="K110" i="35"/>
  <c r="L12" i="34"/>
  <c r="K12" i="34"/>
  <c r="J12" i="34"/>
  <c r="I12" i="34"/>
  <c r="N12" i="34" s="1"/>
  <c r="Q12" i="34" s="1"/>
  <c r="F12" i="34"/>
  <c r="H274" i="36" l="1"/>
  <c r="H62" i="32"/>
  <c r="G16" i="31" l="1"/>
  <c r="G17" i="31"/>
  <c r="G13" i="31"/>
  <c r="G24" i="31"/>
  <c r="G23" i="31"/>
  <c r="G22" i="31"/>
  <c r="G21" i="31"/>
  <c r="G20" i="31"/>
  <c r="G19" i="31"/>
  <c r="L11" i="28"/>
  <c r="L12" i="28"/>
  <c r="L13" i="28"/>
  <c r="L14" i="28"/>
  <c r="L15" i="28"/>
  <c r="L16" i="28"/>
  <c r="L17" i="28"/>
  <c r="L18" i="28"/>
  <c r="L19" i="28"/>
  <c r="L20" i="28"/>
  <c r="L21" i="28"/>
  <c r="L22" i="28"/>
  <c r="L23" i="28"/>
  <c r="I56" i="40"/>
  <c r="K56" i="40" s="1"/>
  <c r="B8" i="35" l="1"/>
  <c r="B7" i="35"/>
  <c r="B6" i="35"/>
  <c r="B5" i="35"/>
  <c r="B3" i="35"/>
  <c r="B4" i="35"/>
  <c r="G14" i="31"/>
  <c r="G18" i="31"/>
  <c r="G15" i="31"/>
  <c r="G27" i="31" l="1"/>
  <c r="F43" i="32" s="1"/>
  <c r="B8" i="37" l="1"/>
  <c r="F18" i="35"/>
  <c r="F16" i="35"/>
  <c r="F110" i="35" s="1"/>
  <c r="H51" i="32" l="1"/>
  <c r="W11" i="2" l="1"/>
  <c r="X11" i="2"/>
  <c r="Y11" i="2"/>
  <c r="AA11" i="2"/>
  <c r="AB11" i="2"/>
  <c r="AC11" i="2"/>
  <c r="AG11" i="2"/>
  <c r="W12" i="2"/>
  <c r="X12" i="2"/>
  <c r="Y12" i="2"/>
  <c r="AA12" i="2"/>
  <c r="AB12" i="2"/>
  <c r="AC12" i="2"/>
  <c r="AG12" i="2"/>
  <c r="W13" i="2"/>
  <c r="X13" i="2"/>
  <c r="Y13" i="2"/>
  <c r="AA13" i="2"/>
  <c r="AB13" i="2"/>
  <c r="AC13" i="2"/>
  <c r="W14" i="2"/>
  <c r="X14" i="2"/>
  <c r="Y14" i="2"/>
  <c r="AA14" i="2"/>
  <c r="AB14" i="2"/>
  <c r="AC14" i="2"/>
  <c r="AG14" i="2"/>
  <c r="W15" i="2"/>
  <c r="X15" i="2"/>
  <c r="Y15" i="2"/>
  <c r="AA15" i="2"/>
  <c r="AB15" i="2"/>
  <c r="AC15" i="2"/>
  <c r="AG15" i="2"/>
  <c r="W16" i="2"/>
  <c r="X16" i="2"/>
  <c r="Y16" i="2"/>
  <c r="AA16" i="2"/>
  <c r="AB16" i="2"/>
  <c r="AC16" i="2"/>
  <c r="AG16" i="2"/>
  <c r="W17" i="2"/>
  <c r="X17" i="2"/>
  <c r="Y17" i="2"/>
  <c r="AA17" i="2"/>
  <c r="AB17" i="2"/>
  <c r="AC17" i="2"/>
  <c r="AG17" i="2"/>
  <c r="W18" i="2"/>
  <c r="X18" i="2"/>
  <c r="Y18" i="2"/>
  <c r="AA18" i="2"/>
  <c r="AB18" i="2"/>
  <c r="AC18" i="2"/>
  <c r="AG18" i="2"/>
  <c r="W19" i="2"/>
  <c r="X19" i="2"/>
  <c r="Y19" i="2"/>
  <c r="AA19" i="2"/>
  <c r="AB19" i="2"/>
  <c r="AC19" i="2"/>
  <c r="AG19" i="2"/>
  <c r="W20" i="2"/>
  <c r="X20" i="2"/>
  <c r="Y20" i="2"/>
  <c r="AA20" i="2"/>
  <c r="AB20" i="2"/>
  <c r="AC20" i="2"/>
  <c r="AG20" i="2"/>
  <c r="W21" i="2"/>
  <c r="X21" i="2"/>
  <c r="Y21" i="2"/>
  <c r="AA21" i="2"/>
  <c r="AB21" i="2"/>
  <c r="AC21" i="2"/>
  <c r="AG21" i="2"/>
  <c r="W22" i="2"/>
  <c r="X22" i="2"/>
  <c r="Y22" i="2"/>
  <c r="AA22" i="2"/>
  <c r="AB22" i="2"/>
  <c r="AC22" i="2"/>
  <c r="AG22" i="2"/>
  <c r="W23" i="2"/>
  <c r="X23" i="2"/>
  <c r="Y23" i="2"/>
  <c r="AA23" i="2"/>
  <c r="AB23" i="2"/>
  <c r="AC23" i="2"/>
  <c r="AG23" i="2"/>
  <c r="W24" i="2"/>
  <c r="X24" i="2"/>
  <c r="Y24" i="2"/>
  <c r="AA24" i="2"/>
  <c r="AB24" i="2"/>
  <c r="AC24" i="2"/>
  <c r="AG24" i="2"/>
  <c r="W25" i="2"/>
  <c r="X25" i="2"/>
  <c r="Y25" i="2"/>
  <c r="AA25" i="2"/>
  <c r="AB25" i="2"/>
  <c r="AC25" i="2"/>
  <c r="AG25" i="2"/>
  <c r="W26" i="2"/>
  <c r="X26" i="2"/>
  <c r="Y26" i="2"/>
  <c r="AA26" i="2"/>
  <c r="AB26" i="2"/>
  <c r="AC26" i="2"/>
  <c r="AG26" i="2"/>
  <c r="W27" i="2"/>
  <c r="X27" i="2"/>
  <c r="Y27" i="2"/>
  <c r="AA27" i="2"/>
  <c r="AB27" i="2"/>
  <c r="AC27" i="2"/>
  <c r="AG27" i="2"/>
  <c r="W28" i="2"/>
  <c r="X28" i="2"/>
  <c r="Y28" i="2"/>
  <c r="AA28" i="2"/>
  <c r="AB28" i="2"/>
  <c r="AC28" i="2"/>
  <c r="AG28" i="2"/>
  <c r="W29" i="2"/>
  <c r="X29" i="2"/>
  <c r="Y29" i="2"/>
  <c r="AA29" i="2"/>
  <c r="AB29" i="2"/>
  <c r="AC29" i="2"/>
  <c r="AG29" i="2"/>
  <c r="W30" i="2"/>
  <c r="X30" i="2"/>
  <c r="Y30" i="2"/>
  <c r="AA30" i="2"/>
  <c r="AB30" i="2"/>
  <c r="AC30" i="2"/>
  <c r="AG30" i="2"/>
  <c r="W31" i="2"/>
  <c r="X31" i="2"/>
  <c r="Y31" i="2"/>
  <c r="AA31" i="2"/>
  <c r="AB31" i="2"/>
  <c r="AC31" i="2"/>
  <c r="AG31" i="2"/>
  <c r="W32" i="2"/>
  <c r="X32" i="2"/>
  <c r="Y32" i="2"/>
  <c r="AA32" i="2"/>
  <c r="AB32" i="2"/>
  <c r="AC32" i="2"/>
  <c r="AG32" i="2"/>
  <c r="W33" i="2"/>
  <c r="X33" i="2"/>
  <c r="Y33" i="2"/>
  <c r="AA33" i="2"/>
  <c r="AB33" i="2"/>
  <c r="AC33" i="2"/>
  <c r="AG33" i="2"/>
  <c r="W34" i="2"/>
  <c r="X34" i="2"/>
  <c r="Y34" i="2"/>
  <c r="AA34" i="2"/>
  <c r="AB34" i="2"/>
  <c r="AC34" i="2"/>
  <c r="AG34" i="2"/>
  <c r="W35" i="2"/>
  <c r="X35" i="2"/>
  <c r="Y35" i="2"/>
  <c r="AA35" i="2"/>
  <c r="AB35" i="2"/>
  <c r="AC35" i="2"/>
  <c r="AG35" i="2"/>
  <c r="W36" i="2"/>
  <c r="X36" i="2"/>
  <c r="Y36" i="2"/>
  <c r="AA36" i="2"/>
  <c r="AB36" i="2"/>
  <c r="AC36" i="2"/>
  <c r="AG36" i="2"/>
  <c r="W37" i="2"/>
  <c r="X37" i="2"/>
  <c r="Y37" i="2"/>
  <c r="AA37" i="2"/>
  <c r="AB37" i="2"/>
  <c r="AC37" i="2"/>
  <c r="AG37" i="2"/>
  <c r="W38" i="2"/>
  <c r="X38" i="2"/>
  <c r="Y38" i="2"/>
  <c r="AA38" i="2"/>
  <c r="AB38" i="2"/>
  <c r="AC38" i="2"/>
  <c r="AG38" i="2"/>
  <c r="W39" i="2"/>
  <c r="X39" i="2"/>
  <c r="Y39" i="2"/>
  <c r="AA39" i="2"/>
  <c r="AB39" i="2"/>
  <c r="AC39" i="2"/>
  <c r="AG39" i="2"/>
  <c r="W40" i="2"/>
  <c r="X40" i="2"/>
  <c r="Y40" i="2"/>
  <c r="AA40" i="2"/>
  <c r="AB40" i="2"/>
  <c r="AC40" i="2"/>
  <c r="AG40" i="2"/>
  <c r="W41" i="2"/>
  <c r="X41" i="2"/>
  <c r="Y41" i="2"/>
  <c r="AA41" i="2"/>
  <c r="AB41" i="2"/>
  <c r="AC41" i="2"/>
  <c r="AG41" i="2"/>
  <c r="W42" i="2"/>
  <c r="X42" i="2"/>
  <c r="Y42" i="2"/>
  <c r="AA42" i="2"/>
  <c r="AB42" i="2"/>
  <c r="AC42" i="2"/>
  <c r="AG42" i="2"/>
  <c r="W43" i="2"/>
  <c r="X43" i="2"/>
  <c r="Y43" i="2"/>
  <c r="AA43" i="2"/>
  <c r="AB43" i="2"/>
  <c r="AC43" i="2"/>
  <c r="AG43" i="2"/>
  <c r="W44" i="2"/>
  <c r="X44" i="2"/>
  <c r="Y44" i="2"/>
  <c r="AA44" i="2"/>
  <c r="AB44" i="2"/>
  <c r="AC44" i="2"/>
  <c r="AG44" i="2"/>
  <c r="W45" i="2"/>
  <c r="X45" i="2"/>
  <c r="Y45" i="2"/>
  <c r="AA45" i="2"/>
  <c r="AB45" i="2"/>
  <c r="AC45" i="2"/>
  <c r="AG45" i="2"/>
  <c r="W46" i="2"/>
  <c r="X46" i="2"/>
  <c r="Y46" i="2"/>
  <c r="AA46" i="2"/>
  <c r="AB46" i="2"/>
  <c r="AC46" i="2"/>
  <c r="AG46" i="2"/>
  <c r="W47" i="2"/>
  <c r="X47" i="2"/>
  <c r="Y47" i="2"/>
  <c r="AA47" i="2"/>
  <c r="AB47" i="2"/>
  <c r="AC47" i="2"/>
  <c r="AG47" i="2"/>
  <c r="W48" i="2"/>
  <c r="X48" i="2"/>
  <c r="Y48" i="2"/>
  <c r="AA48" i="2"/>
  <c r="AB48" i="2"/>
  <c r="AC48" i="2"/>
  <c r="AG48" i="2"/>
  <c r="W49" i="2"/>
  <c r="X49" i="2"/>
  <c r="Y49" i="2"/>
  <c r="AA49" i="2"/>
  <c r="AB49" i="2"/>
  <c r="AC49" i="2"/>
  <c r="AG49" i="2"/>
  <c r="W50" i="2"/>
  <c r="X50" i="2"/>
  <c r="Y50" i="2"/>
  <c r="AA50" i="2"/>
  <c r="AB50" i="2"/>
  <c r="AC50" i="2"/>
  <c r="AG50" i="2"/>
  <c r="W51" i="2"/>
  <c r="X51" i="2"/>
  <c r="Y51" i="2"/>
  <c r="AA51" i="2"/>
  <c r="AB51" i="2"/>
  <c r="AC51" i="2"/>
  <c r="AG51" i="2"/>
  <c r="W52" i="2"/>
  <c r="X52" i="2"/>
  <c r="Y52" i="2"/>
  <c r="AA52" i="2"/>
  <c r="AB52" i="2"/>
  <c r="AC52" i="2"/>
  <c r="AG52" i="2"/>
  <c r="W53" i="2"/>
  <c r="X53" i="2"/>
  <c r="Y53" i="2"/>
  <c r="AA53" i="2"/>
  <c r="AB53" i="2"/>
  <c r="AC53" i="2"/>
  <c r="AG53" i="2"/>
  <c r="W54" i="2"/>
  <c r="X54" i="2"/>
  <c r="Y54" i="2"/>
  <c r="AA54" i="2"/>
  <c r="AB54" i="2"/>
  <c r="AC54" i="2"/>
  <c r="AG54" i="2"/>
  <c r="W55" i="2"/>
  <c r="X55" i="2"/>
  <c r="Y55" i="2"/>
  <c r="AA55" i="2"/>
  <c r="AB55" i="2"/>
  <c r="AC55" i="2"/>
  <c r="AG55" i="2"/>
  <c r="W56" i="2"/>
  <c r="X56" i="2"/>
  <c r="Y56" i="2"/>
  <c r="AA56" i="2"/>
  <c r="AB56" i="2"/>
  <c r="AC56" i="2"/>
  <c r="AG56" i="2"/>
  <c r="W57" i="2"/>
  <c r="X57" i="2"/>
  <c r="Y57" i="2"/>
  <c r="AA57" i="2"/>
  <c r="AB57" i="2"/>
  <c r="AC57" i="2"/>
  <c r="AG57" i="2"/>
  <c r="W58" i="2"/>
  <c r="X58" i="2"/>
  <c r="Y58" i="2"/>
  <c r="AA58" i="2"/>
  <c r="AB58" i="2"/>
  <c r="AC58" i="2"/>
  <c r="AG58" i="2"/>
  <c r="W59" i="2"/>
  <c r="X59" i="2"/>
  <c r="Y59" i="2"/>
  <c r="AA59" i="2"/>
  <c r="AB59" i="2"/>
  <c r="AC59" i="2"/>
  <c r="AG59" i="2"/>
  <c r="W60" i="2"/>
  <c r="X60" i="2"/>
  <c r="Y60" i="2"/>
  <c r="AA60" i="2"/>
  <c r="AB60" i="2"/>
  <c r="AC60" i="2"/>
  <c r="AG60" i="2"/>
  <c r="W61" i="2"/>
  <c r="X61" i="2"/>
  <c r="Y61" i="2"/>
  <c r="AA61" i="2"/>
  <c r="AB61" i="2"/>
  <c r="AC61" i="2"/>
  <c r="AG61" i="2"/>
  <c r="W62" i="2"/>
  <c r="X62" i="2"/>
  <c r="Y62" i="2"/>
  <c r="AA62" i="2"/>
  <c r="AB62" i="2"/>
  <c r="AC62" i="2"/>
  <c r="AG62" i="2"/>
  <c r="W63" i="2"/>
  <c r="X63" i="2"/>
  <c r="Y63" i="2"/>
  <c r="AA63" i="2"/>
  <c r="AB63" i="2"/>
  <c r="AC63" i="2"/>
  <c r="AG63" i="2"/>
  <c r="W64" i="2"/>
  <c r="X64" i="2"/>
  <c r="Y64" i="2"/>
  <c r="AA64" i="2"/>
  <c r="AB64" i="2"/>
  <c r="AC64" i="2"/>
  <c r="AG64" i="2"/>
  <c r="W65" i="2"/>
  <c r="X65" i="2"/>
  <c r="Y65" i="2"/>
  <c r="AA65" i="2"/>
  <c r="AB65" i="2"/>
  <c r="AC65" i="2"/>
  <c r="AG65" i="2"/>
  <c r="W66" i="2"/>
  <c r="X66" i="2"/>
  <c r="Y66" i="2"/>
  <c r="AA66" i="2"/>
  <c r="AB66" i="2"/>
  <c r="AC66" i="2"/>
  <c r="AG66" i="2"/>
  <c r="W67" i="2"/>
  <c r="X67" i="2"/>
  <c r="Y67" i="2"/>
  <c r="AA67" i="2"/>
  <c r="AB67" i="2"/>
  <c r="AC67" i="2"/>
  <c r="AG67" i="2"/>
  <c r="W68" i="2"/>
  <c r="X68" i="2"/>
  <c r="Y68" i="2"/>
  <c r="AA68" i="2"/>
  <c r="AB68" i="2"/>
  <c r="AC68" i="2"/>
  <c r="AG68" i="2"/>
  <c r="W69" i="2"/>
  <c r="X69" i="2"/>
  <c r="Y69" i="2"/>
  <c r="AA69" i="2"/>
  <c r="AB69" i="2"/>
  <c r="AC69" i="2"/>
  <c r="AG69" i="2"/>
  <c r="W70" i="2"/>
  <c r="X70" i="2"/>
  <c r="Y70" i="2"/>
  <c r="AA70" i="2"/>
  <c r="AB70" i="2"/>
  <c r="AC70" i="2"/>
  <c r="AG70" i="2"/>
  <c r="W71" i="2"/>
  <c r="X71" i="2"/>
  <c r="Y71" i="2"/>
  <c r="AA71" i="2"/>
  <c r="AB71" i="2"/>
  <c r="AC71" i="2"/>
  <c r="AG71" i="2"/>
  <c r="W72" i="2"/>
  <c r="X72" i="2"/>
  <c r="Y72" i="2"/>
  <c r="AA72" i="2"/>
  <c r="AB72" i="2"/>
  <c r="AC72" i="2"/>
  <c r="AG72" i="2"/>
  <c r="W73" i="2"/>
  <c r="X73" i="2"/>
  <c r="Y73" i="2"/>
  <c r="AA73" i="2"/>
  <c r="AB73" i="2"/>
  <c r="AC73" i="2"/>
  <c r="AG73" i="2"/>
  <c r="W74" i="2"/>
  <c r="X74" i="2"/>
  <c r="Y74" i="2"/>
  <c r="AA74" i="2"/>
  <c r="AB74" i="2"/>
  <c r="AC74" i="2"/>
  <c r="AG74" i="2"/>
  <c r="W75" i="2"/>
  <c r="X75" i="2"/>
  <c r="Y75" i="2"/>
  <c r="AA75" i="2"/>
  <c r="AB75" i="2"/>
  <c r="AC75" i="2"/>
  <c r="AG75" i="2"/>
  <c r="W76" i="2"/>
  <c r="X76" i="2"/>
  <c r="Y76" i="2"/>
  <c r="AA76" i="2"/>
  <c r="AB76" i="2"/>
  <c r="AC76" i="2"/>
  <c r="AG76" i="2"/>
  <c r="W77" i="2"/>
  <c r="X77" i="2"/>
  <c r="Y77" i="2"/>
  <c r="AA77" i="2"/>
  <c r="AB77" i="2"/>
  <c r="AC77" i="2"/>
  <c r="AG77" i="2"/>
  <c r="W78" i="2"/>
  <c r="X78" i="2"/>
  <c r="Y78" i="2"/>
  <c r="AA78" i="2"/>
  <c r="AB78" i="2"/>
  <c r="AC78" i="2"/>
  <c r="AG78" i="2"/>
  <c r="W79" i="2"/>
  <c r="X79" i="2"/>
  <c r="Y79" i="2"/>
  <c r="AA79" i="2"/>
  <c r="AB79" i="2"/>
  <c r="AC79" i="2"/>
  <c r="AG79" i="2"/>
  <c r="W80" i="2"/>
  <c r="X80" i="2"/>
  <c r="Y80" i="2"/>
  <c r="AA80" i="2"/>
  <c r="AB80" i="2"/>
  <c r="AC80" i="2"/>
  <c r="AG80" i="2"/>
  <c r="W81" i="2"/>
  <c r="X81" i="2"/>
  <c r="Y81" i="2"/>
  <c r="AA81" i="2"/>
  <c r="AB81" i="2"/>
  <c r="AC81" i="2"/>
  <c r="AG81" i="2"/>
  <c r="W82" i="2"/>
  <c r="X82" i="2"/>
  <c r="Y82" i="2"/>
  <c r="AA82" i="2"/>
  <c r="AB82" i="2"/>
  <c r="AC82" i="2"/>
  <c r="AG82" i="2"/>
  <c r="W83" i="2"/>
  <c r="X83" i="2"/>
  <c r="Y83" i="2"/>
  <c r="AA83" i="2"/>
  <c r="AB83" i="2"/>
  <c r="AC83" i="2"/>
  <c r="AG83" i="2"/>
  <c r="W84" i="2"/>
  <c r="X84" i="2"/>
  <c r="Y84" i="2"/>
  <c r="AA84" i="2"/>
  <c r="AB84" i="2"/>
  <c r="AC84" i="2"/>
  <c r="AG84" i="2"/>
  <c r="W85" i="2"/>
  <c r="X85" i="2"/>
  <c r="Y85" i="2"/>
  <c r="AA85" i="2"/>
  <c r="AB85" i="2"/>
  <c r="AC85" i="2"/>
  <c r="AG85" i="2"/>
  <c r="W86" i="2"/>
  <c r="X86" i="2"/>
  <c r="Y86" i="2"/>
  <c r="AA86" i="2"/>
  <c r="AB86" i="2"/>
  <c r="AC86" i="2"/>
  <c r="AG86" i="2"/>
  <c r="W87" i="2"/>
  <c r="X87" i="2"/>
  <c r="Y87" i="2"/>
  <c r="AA87" i="2"/>
  <c r="AB87" i="2"/>
  <c r="AC87" i="2"/>
  <c r="AG87" i="2"/>
  <c r="W88" i="2"/>
  <c r="X88" i="2"/>
  <c r="Y88" i="2"/>
  <c r="AA88" i="2"/>
  <c r="AB88" i="2"/>
  <c r="AC88" i="2"/>
  <c r="AG88" i="2"/>
  <c r="W89" i="2"/>
  <c r="X89" i="2"/>
  <c r="Y89" i="2"/>
  <c r="AA89" i="2"/>
  <c r="AB89" i="2"/>
  <c r="AC89" i="2"/>
  <c r="AG89" i="2"/>
  <c r="W90" i="2"/>
  <c r="X90" i="2"/>
  <c r="Y90" i="2"/>
  <c r="AA90" i="2"/>
  <c r="AB90" i="2"/>
  <c r="AC90" i="2"/>
  <c r="AG90" i="2"/>
  <c r="W91" i="2"/>
  <c r="X91" i="2"/>
  <c r="Y91" i="2"/>
  <c r="AA91" i="2"/>
  <c r="AB91" i="2"/>
  <c r="AC91" i="2"/>
  <c r="AG91" i="2"/>
  <c r="W92" i="2"/>
  <c r="X92" i="2"/>
  <c r="Y92" i="2"/>
  <c r="AA92" i="2"/>
  <c r="AB92" i="2"/>
  <c r="AC92" i="2"/>
  <c r="AG92" i="2"/>
  <c r="W93" i="2"/>
  <c r="X93" i="2"/>
  <c r="Y93" i="2"/>
  <c r="AA93" i="2"/>
  <c r="AB93" i="2"/>
  <c r="AC93" i="2"/>
  <c r="AG93" i="2"/>
  <c r="W94" i="2"/>
  <c r="X94" i="2"/>
  <c r="Y94" i="2"/>
  <c r="AA94" i="2"/>
  <c r="AB94" i="2"/>
  <c r="AC94" i="2"/>
  <c r="AG94" i="2"/>
  <c r="W95" i="2"/>
  <c r="X95" i="2"/>
  <c r="Y95" i="2"/>
  <c r="AA95" i="2"/>
  <c r="AB95" i="2"/>
  <c r="AC95" i="2"/>
  <c r="AG95" i="2"/>
  <c r="W96" i="2"/>
  <c r="X96" i="2"/>
  <c r="Y96" i="2"/>
  <c r="AA96" i="2"/>
  <c r="AB96" i="2"/>
  <c r="AC96" i="2"/>
  <c r="AG96" i="2"/>
  <c r="W97" i="2"/>
  <c r="X97" i="2"/>
  <c r="Y97" i="2"/>
  <c r="AA97" i="2"/>
  <c r="AB97" i="2"/>
  <c r="AC97" i="2"/>
  <c r="AG97" i="2"/>
  <c r="W98" i="2"/>
  <c r="X98" i="2"/>
  <c r="Y98" i="2"/>
  <c r="AA98" i="2"/>
  <c r="AB98" i="2"/>
  <c r="AC98" i="2"/>
  <c r="AG98" i="2"/>
  <c r="W99" i="2"/>
  <c r="X99" i="2"/>
  <c r="Y99" i="2"/>
  <c r="AA99" i="2"/>
  <c r="AB99" i="2"/>
  <c r="AC99" i="2"/>
  <c r="AG99" i="2"/>
  <c r="W100" i="2"/>
  <c r="X100" i="2"/>
  <c r="Y100" i="2"/>
  <c r="AA100" i="2"/>
  <c r="AB100" i="2"/>
  <c r="AC100" i="2"/>
  <c r="AG100" i="2"/>
  <c r="W101" i="2"/>
  <c r="X101" i="2"/>
  <c r="Y101" i="2"/>
  <c r="AA101" i="2"/>
  <c r="AB101" i="2"/>
  <c r="AC101" i="2"/>
  <c r="AG101" i="2"/>
  <c r="W102" i="2"/>
  <c r="X102" i="2"/>
  <c r="Y102" i="2"/>
  <c r="AA102" i="2"/>
  <c r="AB102" i="2"/>
  <c r="AC102" i="2"/>
  <c r="AG102" i="2"/>
  <c r="W103" i="2"/>
  <c r="X103" i="2"/>
  <c r="Y103" i="2"/>
  <c r="AA103" i="2"/>
  <c r="AB103" i="2"/>
  <c r="AC103" i="2"/>
  <c r="AG103" i="2"/>
  <c r="W104" i="2"/>
  <c r="X104" i="2"/>
  <c r="Y104" i="2"/>
  <c r="AA104" i="2"/>
  <c r="AB104" i="2"/>
  <c r="AC104" i="2"/>
  <c r="AG104" i="2"/>
  <c r="W105" i="2"/>
  <c r="X105" i="2"/>
  <c r="Y105" i="2"/>
  <c r="AA105" i="2"/>
  <c r="AB105" i="2"/>
  <c r="AC105" i="2"/>
  <c r="AG105" i="2"/>
  <c r="W106" i="2"/>
  <c r="X106" i="2"/>
  <c r="Y106" i="2"/>
  <c r="AA106" i="2"/>
  <c r="AB106" i="2"/>
  <c r="AC106" i="2"/>
  <c r="AG106" i="2"/>
  <c r="W107" i="2"/>
  <c r="X107" i="2"/>
  <c r="Y107" i="2"/>
  <c r="AA107" i="2"/>
  <c r="AB107" i="2"/>
  <c r="AC107" i="2"/>
  <c r="AG107" i="2"/>
  <c r="W108" i="2"/>
  <c r="X108" i="2"/>
  <c r="Y108" i="2"/>
  <c r="AA108" i="2"/>
  <c r="AB108" i="2"/>
  <c r="AC108" i="2"/>
  <c r="AG108" i="2"/>
  <c r="W109" i="2"/>
  <c r="X109" i="2"/>
  <c r="Y109" i="2"/>
  <c r="AA109" i="2"/>
  <c r="AB109" i="2"/>
  <c r="AC109" i="2"/>
  <c r="AG109" i="2"/>
  <c r="W110" i="2"/>
  <c r="X110" i="2"/>
  <c r="Y110" i="2"/>
  <c r="AA110" i="2"/>
  <c r="AB110" i="2"/>
  <c r="AC110" i="2"/>
  <c r="AG110" i="2"/>
  <c r="W111" i="2"/>
  <c r="X111" i="2"/>
  <c r="Y111" i="2"/>
  <c r="AA111" i="2"/>
  <c r="AB111" i="2"/>
  <c r="AC111" i="2"/>
  <c r="AG111" i="2"/>
  <c r="W112" i="2"/>
  <c r="X112" i="2"/>
  <c r="Y112" i="2"/>
  <c r="AA112" i="2"/>
  <c r="AB112" i="2"/>
  <c r="AC112" i="2"/>
  <c r="AG112" i="2"/>
  <c r="W113" i="2"/>
  <c r="X113" i="2"/>
  <c r="Y113" i="2"/>
  <c r="AA113" i="2"/>
  <c r="AB113" i="2"/>
  <c r="AC113" i="2"/>
  <c r="AG113" i="2"/>
  <c r="W114" i="2"/>
  <c r="X114" i="2"/>
  <c r="Y114" i="2"/>
  <c r="AA114" i="2"/>
  <c r="AB114" i="2"/>
  <c r="AC114" i="2"/>
  <c r="AG114" i="2"/>
  <c r="W115" i="2"/>
  <c r="X115" i="2"/>
  <c r="Y115" i="2"/>
  <c r="AA115" i="2"/>
  <c r="AB115" i="2"/>
  <c r="AC115" i="2"/>
  <c r="AG115" i="2"/>
  <c r="W116" i="2"/>
  <c r="X116" i="2"/>
  <c r="Y116" i="2"/>
  <c r="AA116" i="2"/>
  <c r="AB116" i="2"/>
  <c r="AC116" i="2"/>
  <c r="AG116" i="2"/>
  <c r="W117" i="2"/>
  <c r="X117" i="2"/>
  <c r="Y117" i="2"/>
  <c r="AA117" i="2"/>
  <c r="AB117" i="2"/>
  <c r="AC117" i="2"/>
  <c r="AG117" i="2"/>
  <c r="W118" i="2"/>
  <c r="X118" i="2"/>
  <c r="Y118" i="2"/>
  <c r="AA118" i="2"/>
  <c r="AB118" i="2"/>
  <c r="AC118" i="2"/>
  <c r="AG118" i="2"/>
  <c r="W119" i="2"/>
  <c r="X119" i="2"/>
  <c r="Y119" i="2"/>
  <c r="AA119" i="2"/>
  <c r="AB119" i="2"/>
  <c r="AC119" i="2"/>
  <c r="AG119" i="2"/>
  <c r="W120" i="2"/>
  <c r="X120" i="2"/>
  <c r="Y120" i="2"/>
  <c r="AA120" i="2"/>
  <c r="AB120" i="2"/>
  <c r="AC120" i="2"/>
  <c r="AG120" i="2"/>
  <c r="W121" i="2"/>
  <c r="X121" i="2"/>
  <c r="Y121" i="2"/>
  <c r="AA121" i="2"/>
  <c r="AB121" i="2"/>
  <c r="AC121" i="2"/>
  <c r="AG121" i="2"/>
  <c r="W122" i="2"/>
  <c r="X122" i="2"/>
  <c r="Y122" i="2"/>
  <c r="AA122" i="2"/>
  <c r="AB122" i="2"/>
  <c r="AC122" i="2"/>
  <c r="AG122" i="2"/>
  <c r="W123" i="2"/>
  <c r="X123" i="2"/>
  <c r="Y123" i="2"/>
  <c r="AA123" i="2"/>
  <c r="AB123" i="2"/>
  <c r="AC123" i="2"/>
  <c r="AG123" i="2"/>
  <c r="W124" i="2"/>
  <c r="X124" i="2"/>
  <c r="Y124" i="2"/>
  <c r="AA124" i="2"/>
  <c r="AB124" i="2"/>
  <c r="AC124" i="2"/>
  <c r="AG124" i="2"/>
  <c r="W125" i="2"/>
  <c r="X125" i="2"/>
  <c r="Y125" i="2"/>
  <c r="AA125" i="2"/>
  <c r="AB125" i="2"/>
  <c r="AC125" i="2"/>
  <c r="AG125" i="2"/>
  <c r="W126" i="2"/>
  <c r="X126" i="2"/>
  <c r="Y126" i="2"/>
  <c r="AA126" i="2"/>
  <c r="AB126" i="2"/>
  <c r="AC126" i="2"/>
  <c r="AG126" i="2"/>
  <c r="W127" i="2"/>
  <c r="X127" i="2"/>
  <c r="Y127" i="2"/>
  <c r="AA127" i="2"/>
  <c r="AB127" i="2"/>
  <c r="AC127" i="2"/>
  <c r="AG127" i="2"/>
  <c r="W128" i="2"/>
  <c r="X128" i="2"/>
  <c r="Y128" i="2"/>
  <c r="AA128" i="2"/>
  <c r="AB128" i="2"/>
  <c r="AC128" i="2"/>
  <c r="AG128" i="2"/>
  <c r="W129" i="2"/>
  <c r="X129" i="2"/>
  <c r="Y129" i="2"/>
  <c r="AA129" i="2"/>
  <c r="AB129" i="2"/>
  <c r="AC129" i="2"/>
  <c r="AG129" i="2"/>
  <c r="W130" i="2"/>
  <c r="X130" i="2"/>
  <c r="Y130" i="2"/>
  <c r="AA130" i="2"/>
  <c r="AB130" i="2"/>
  <c r="AC130" i="2"/>
  <c r="AG130" i="2"/>
  <c r="W131" i="2"/>
  <c r="X131" i="2"/>
  <c r="Y131" i="2"/>
  <c r="AA131" i="2"/>
  <c r="AB131" i="2"/>
  <c r="AC131" i="2"/>
  <c r="AG131" i="2"/>
  <c r="W132" i="2"/>
  <c r="X132" i="2"/>
  <c r="Y132" i="2"/>
  <c r="AA132" i="2"/>
  <c r="AB132" i="2"/>
  <c r="AC132" i="2"/>
  <c r="AG132" i="2"/>
  <c r="W133" i="2"/>
  <c r="X133" i="2"/>
  <c r="Y133" i="2"/>
  <c r="AA133" i="2"/>
  <c r="AB133" i="2"/>
  <c r="AC133" i="2"/>
  <c r="AG133" i="2"/>
  <c r="W134" i="2"/>
  <c r="X134" i="2"/>
  <c r="Y134" i="2"/>
  <c r="AA134" i="2"/>
  <c r="AB134" i="2"/>
  <c r="AC134" i="2"/>
  <c r="AG134" i="2"/>
  <c r="W135" i="2"/>
  <c r="X135" i="2"/>
  <c r="Y135" i="2"/>
  <c r="AA135" i="2"/>
  <c r="AB135" i="2"/>
  <c r="AC135" i="2"/>
  <c r="AG135" i="2"/>
  <c r="W136" i="2"/>
  <c r="X136" i="2"/>
  <c r="Y136" i="2"/>
  <c r="AA136" i="2"/>
  <c r="AB136" i="2"/>
  <c r="AC136" i="2"/>
  <c r="AG136" i="2"/>
  <c r="W137" i="2"/>
  <c r="X137" i="2"/>
  <c r="Y137" i="2"/>
  <c r="AA137" i="2"/>
  <c r="AB137" i="2"/>
  <c r="AC137" i="2"/>
  <c r="AG137" i="2"/>
  <c r="W138" i="2"/>
  <c r="X138" i="2"/>
  <c r="Y138" i="2"/>
  <c r="AA138" i="2"/>
  <c r="AB138" i="2"/>
  <c r="AC138" i="2"/>
  <c r="AG138" i="2"/>
  <c r="W139" i="2"/>
  <c r="X139" i="2"/>
  <c r="Y139" i="2"/>
  <c r="AA139" i="2"/>
  <c r="AB139" i="2"/>
  <c r="AC139" i="2"/>
  <c r="AG139" i="2"/>
  <c r="W140" i="2"/>
  <c r="X140" i="2"/>
  <c r="Y140" i="2"/>
  <c r="AA140" i="2"/>
  <c r="AB140" i="2"/>
  <c r="AC140" i="2"/>
  <c r="AG140" i="2"/>
  <c r="W141" i="2"/>
  <c r="X141" i="2"/>
  <c r="Y141" i="2"/>
  <c r="AA141" i="2"/>
  <c r="AB141" i="2"/>
  <c r="AC141" i="2"/>
  <c r="AG141" i="2"/>
  <c r="W142" i="2"/>
  <c r="X142" i="2"/>
  <c r="Y142" i="2"/>
  <c r="AA142" i="2"/>
  <c r="AB142" i="2"/>
  <c r="AC142" i="2"/>
  <c r="AG142" i="2"/>
  <c r="W143" i="2"/>
  <c r="X143" i="2"/>
  <c r="Y143" i="2"/>
  <c r="AA143" i="2"/>
  <c r="AB143" i="2"/>
  <c r="AC143" i="2"/>
  <c r="AG143" i="2"/>
  <c r="W144" i="2"/>
  <c r="X144" i="2"/>
  <c r="Y144" i="2"/>
  <c r="AA144" i="2"/>
  <c r="AB144" i="2"/>
  <c r="AC144" i="2"/>
  <c r="AG144" i="2"/>
  <c r="W145" i="2"/>
  <c r="X145" i="2"/>
  <c r="Y145" i="2"/>
  <c r="AA145" i="2"/>
  <c r="AB145" i="2"/>
  <c r="AC145" i="2"/>
  <c r="AG145" i="2"/>
  <c r="W146" i="2"/>
  <c r="X146" i="2"/>
  <c r="Y146" i="2"/>
  <c r="AA146" i="2"/>
  <c r="AB146" i="2"/>
  <c r="AC146" i="2"/>
  <c r="AG146" i="2"/>
  <c r="W147" i="2"/>
  <c r="X147" i="2"/>
  <c r="Y147" i="2"/>
  <c r="AA147" i="2"/>
  <c r="AB147" i="2"/>
  <c r="AC147" i="2"/>
  <c r="AG147" i="2"/>
  <c r="W148" i="2"/>
  <c r="X148" i="2"/>
  <c r="Y148" i="2"/>
  <c r="AA148" i="2"/>
  <c r="AB148" i="2"/>
  <c r="AC148" i="2"/>
  <c r="AG148" i="2"/>
  <c r="W149" i="2"/>
  <c r="X149" i="2"/>
  <c r="Y149" i="2"/>
  <c r="AA149" i="2"/>
  <c r="AB149" i="2"/>
  <c r="AC149" i="2"/>
  <c r="AG149" i="2"/>
  <c r="W150" i="2"/>
  <c r="X150" i="2"/>
  <c r="Y150" i="2"/>
  <c r="AA150" i="2"/>
  <c r="AB150" i="2"/>
  <c r="AC150" i="2"/>
  <c r="AG150" i="2"/>
  <c r="W151" i="2"/>
  <c r="X151" i="2"/>
  <c r="Y151" i="2"/>
  <c r="AA151" i="2"/>
  <c r="AB151" i="2"/>
  <c r="AC151" i="2"/>
  <c r="AG151" i="2"/>
  <c r="W152" i="2"/>
  <c r="X152" i="2"/>
  <c r="Y152" i="2"/>
  <c r="AA152" i="2"/>
  <c r="AB152" i="2"/>
  <c r="AC152" i="2"/>
  <c r="AG152" i="2"/>
  <c r="W153" i="2"/>
  <c r="X153" i="2"/>
  <c r="Y153" i="2"/>
  <c r="AA153" i="2"/>
  <c r="AB153" i="2"/>
  <c r="AC153" i="2"/>
  <c r="AG153" i="2"/>
  <c r="W154" i="2"/>
  <c r="X154" i="2"/>
  <c r="Y154" i="2"/>
  <c r="AA154" i="2"/>
  <c r="AB154" i="2"/>
  <c r="AC154" i="2"/>
  <c r="AG154" i="2"/>
  <c r="W155" i="2"/>
  <c r="X155" i="2"/>
  <c r="Y155" i="2"/>
  <c r="AA155" i="2"/>
  <c r="AB155" i="2"/>
  <c r="AC155" i="2"/>
  <c r="AG155" i="2"/>
  <c r="W156" i="2"/>
  <c r="X156" i="2"/>
  <c r="Y156" i="2"/>
  <c r="AA156" i="2"/>
  <c r="AB156" i="2"/>
  <c r="AC156" i="2"/>
  <c r="AG156" i="2"/>
  <c r="W157" i="2"/>
  <c r="X157" i="2"/>
  <c r="Y157" i="2"/>
  <c r="AA157" i="2"/>
  <c r="AB157" i="2"/>
  <c r="AC157" i="2"/>
  <c r="AG157" i="2"/>
  <c r="W158" i="2"/>
  <c r="X158" i="2"/>
  <c r="Y158" i="2"/>
  <c r="AA158" i="2"/>
  <c r="AB158" i="2"/>
  <c r="AC158" i="2"/>
  <c r="AG158" i="2"/>
  <c r="W159" i="2"/>
  <c r="X159" i="2"/>
  <c r="Y159" i="2"/>
  <c r="AA159" i="2"/>
  <c r="AB159" i="2"/>
  <c r="AC159" i="2"/>
  <c r="AG159" i="2"/>
  <c r="W160" i="2"/>
  <c r="X160" i="2"/>
  <c r="Y160" i="2"/>
  <c r="AA160" i="2"/>
  <c r="AB160" i="2"/>
  <c r="AC160" i="2"/>
  <c r="AG160" i="2"/>
  <c r="W161" i="2"/>
  <c r="X161" i="2"/>
  <c r="Y161" i="2"/>
  <c r="AA161" i="2"/>
  <c r="AB161" i="2"/>
  <c r="AC161" i="2"/>
  <c r="AG161" i="2"/>
  <c r="W162" i="2"/>
  <c r="X162" i="2"/>
  <c r="Y162" i="2"/>
  <c r="AA162" i="2"/>
  <c r="AB162" i="2"/>
  <c r="AC162" i="2"/>
  <c r="AG162" i="2"/>
  <c r="W163" i="2"/>
  <c r="X163" i="2"/>
  <c r="Y163" i="2"/>
  <c r="AA163" i="2"/>
  <c r="AB163" i="2"/>
  <c r="AC163" i="2"/>
  <c r="AG163" i="2"/>
  <c r="W164" i="2"/>
  <c r="X164" i="2"/>
  <c r="Y164" i="2"/>
  <c r="AA164" i="2"/>
  <c r="AB164" i="2"/>
  <c r="AC164" i="2"/>
  <c r="AG164" i="2"/>
  <c r="W165" i="2"/>
  <c r="X165" i="2"/>
  <c r="Y165" i="2"/>
  <c r="AA165" i="2"/>
  <c r="AB165" i="2"/>
  <c r="AC165" i="2"/>
  <c r="AG165" i="2"/>
  <c r="W166" i="2"/>
  <c r="X166" i="2"/>
  <c r="Y166" i="2"/>
  <c r="AA166" i="2"/>
  <c r="AB166" i="2"/>
  <c r="AC166" i="2"/>
  <c r="AG166" i="2"/>
  <c r="X167" i="2"/>
  <c r="Y167" i="2"/>
  <c r="AB167" i="2"/>
  <c r="AC167" i="2"/>
  <c r="AG167" i="2"/>
  <c r="X168" i="2"/>
  <c r="Y168" i="2"/>
  <c r="AB168" i="2"/>
  <c r="AC168" i="2"/>
  <c r="AG168" i="2"/>
  <c r="X169" i="2"/>
  <c r="Y169" i="2"/>
  <c r="AB169" i="2"/>
  <c r="AC169" i="2"/>
  <c r="AG169" i="2"/>
  <c r="W170" i="2"/>
  <c r="X170" i="2"/>
  <c r="Y170" i="2"/>
  <c r="AA170" i="2"/>
  <c r="AB170" i="2"/>
  <c r="AC170" i="2"/>
  <c r="AG170" i="2"/>
  <c r="W171" i="2"/>
  <c r="X171" i="2"/>
  <c r="Y171" i="2"/>
  <c r="AA171" i="2"/>
  <c r="AB171" i="2"/>
  <c r="AC171" i="2"/>
  <c r="AG171" i="2"/>
  <c r="W172" i="2"/>
  <c r="X172" i="2"/>
  <c r="Y172" i="2"/>
  <c r="AA172" i="2"/>
  <c r="AB172" i="2"/>
  <c r="AC172" i="2"/>
  <c r="AG172" i="2"/>
  <c r="W173" i="2"/>
  <c r="X173" i="2"/>
  <c r="Y173" i="2"/>
  <c r="AA173" i="2"/>
  <c r="AB173" i="2"/>
  <c r="AC173" i="2"/>
  <c r="AG173" i="2"/>
  <c r="W174" i="2"/>
  <c r="X174" i="2"/>
  <c r="Y174" i="2"/>
  <c r="AA174" i="2"/>
  <c r="AB174" i="2"/>
  <c r="AC174" i="2"/>
  <c r="AG174" i="2"/>
  <c r="W175" i="2"/>
  <c r="X175" i="2"/>
  <c r="Y175" i="2"/>
  <c r="AA175" i="2"/>
  <c r="AB175" i="2"/>
  <c r="AC175" i="2"/>
  <c r="AG175" i="2"/>
  <c r="W176" i="2"/>
  <c r="X176" i="2"/>
  <c r="Y176" i="2"/>
  <c r="AA176" i="2"/>
  <c r="AB176" i="2"/>
  <c r="AC176" i="2"/>
  <c r="AG176" i="2"/>
  <c r="W177" i="2"/>
  <c r="X177" i="2"/>
  <c r="Y177" i="2"/>
  <c r="AA177" i="2"/>
  <c r="AB177" i="2"/>
  <c r="AC177" i="2"/>
  <c r="AG177" i="2"/>
  <c r="W178" i="2"/>
  <c r="X178" i="2"/>
  <c r="Y178" i="2"/>
  <c r="AA178" i="2"/>
  <c r="AB178" i="2"/>
  <c r="AC178" i="2"/>
  <c r="AG178" i="2"/>
  <c r="W179" i="2"/>
  <c r="X179" i="2"/>
  <c r="Y179" i="2"/>
  <c r="AA179" i="2"/>
  <c r="AB179" i="2"/>
  <c r="AC179" i="2"/>
  <c r="AG179" i="2"/>
  <c r="W180" i="2"/>
  <c r="X180" i="2"/>
  <c r="Y180" i="2"/>
  <c r="AA180" i="2"/>
  <c r="AB180" i="2"/>
  <c r="AC180" i="2"/>
  <c r="AG180" i="2"/>
  <c r="W181" i="2"/>
  <c r="X181" i="2"/>
  <c r="Y181" i="2"/>
  <c r="AA181" i="2"/>
  <c r="AB181" i="2"/>
  <c r="AC181" i="2"/>
  <c r="AG181" i="2"/>
  <c r="W182" i="2"/>
  <c r="X182" i="2"/>
  <c r="Y182" i="2"/>
  <c r="AA182" i="2"/>
  <c r="AB182" i="2"/>
  <c r="AC182" i="2"/>
  <c r="AG182" i="2"/>
  <c r="W183" i="2"/>
  <c r="X183" i="2"/>
  <c r="Y183" i="2"/>
  <c r="AA183" i="2"/>
  <c r="AB183" i="2"/>
  <c r="AC183" i="2"/>
  <c r="AG183" i="2"/>
  <c r="W184" i="2"/>
  <c r="X184" i="2"/>
  <c r="Y184" i="2"/>
  <c r="AA184" i="2"/>
  <c r="AB184" i="2"/>
  <c r="AC184" i="2"/>
  <c r="AG184" i="2"/>
  <c r="W185" i="2"/>
  <c r="X185" i="2"/>
  <c r="Y185" i="2"/>
  <c r="AA185" i="2"/>
  <c r="AB185" i="2"/>
  <c r="AC185" i="2"/>
  <c r="AG185" i="2"/>
  <c r="W186" i="2"/>
  <c r="X186" i="2"/>
  <c r="Y186" i="2"/>
  <c r="AA186" i="2"/>
  <c r="AB186" i="2"/>
  <c r="AC186" i="2"/>
  <c r="AG186" i="2"/>
  <c r="W187" i="2"/>
  <c r="X187" i="2"/>
  <c r="Y187" i="2"/>
  <c r="AA187" i="2"/>
  <c r="AB187" i="2"/>
  <c r="AC187" i="2"/>
  <c r="AG187" i="2"/>
  <c r="W188" i="2"/>
  <c r="X188" i="2"/>
  <c r="Y188" i="2"/>
  <c r="AA188" i="2"/>
  <c r="AB188" i="2"/>
  <c r="AC188" i="2"/>
  <c r="AG188" i="2"/>
  <c r="W189" i="2"/>
  <c r="X189" i="2"/>
  <c r="Y189" i="2"/>
  <c r="AA189" i="2"/>
  <c r="AB189" i="2"/>
  <c r="AC189" i="2"/>
  <c r="AG189" i="2"/>
  <c r="X190" i="2"/>
  <c r="Y190" i="2"/>
  <c r="AB190" i="2"/>
  <c r="AC190" i="2"/>
  <c r="AG190" i="2"/>
  <c r="X191" i="2"/>
  <c r="Y191" i="2"/>
  <c r="AB191" i="2"/>
  <c r="AC191" i="2"/>
  <c r="AG191" i="2"/>
  <c r="W192" i="2"/>
  <c r="X192" i="2"/>
  <c r="Y192" i="2"/>
  <c r="AA192" i="2"/>
  <c r="AB192" i="2"/>
  <c r="AC192" i="2"/>
  <c r="AG192" i="2"/>
  <c r="W193" i="2"/>
  <c r="X193" i="2"/>
  <c r="Y193" i="2"/>
  <c r="AA193" i="2"/>
  <c r="AB193" i="2"/>
  <c r="AC193" i="2"/>
  <c r="AG193" i="2"/>
  <c r="W194" i="2"/>
  <c r="X194" i="2"/>
  <c r="Y194" i="2"/>
  <c r="AA194" i="2"/>
  <c r="AB194" i="2"/>
  <c r="AC194" i="2"/>
  <c r="AG194" i="2"/>
  <c r="W195" i="2"/>
  <c r="X195" i="2"/>
  <c r="Y195" i="2"/>
  <c r="AA195" i="2"/>
  <c r="AB195" i="2"/>
  <c r="AC195" i="2"/>
  <c r="AG195" i="2"/>
  <c r="X196" i="2"/>
  <c r="Y196" i="2"/>
  <c r="AB196" i="2"/>
  <c r="AC196" i="2"/>
  <c r="AG196" i="2"/>
  <c r="X197" i="2"/>
  <c r="Y197" i="2"/>
  <c r="AB197" i="2"/>
  <c r="AC197" i="2"/>
  <c r="AG197" i="2"/>
  <c r="X198" i="2"/>
  <c r="Y198" i="2"/>
  <c r="AB198" i="2"/>
  <c r="AC198" i="2"/>
  <c r="AG198" i="2"/>
  <c r="W199" i="2"/>
  <c r="X199" i="2"/>
  <c r="Y199" i="2"/>
  <c r="AA199" i="2"/>
  <c r="AB199" i="2"/>
  <c r="AC199" i="2"/>
  <c r="AG199" i="2"/>
  <c r="W200" i="2"/>
  <c r="X200" i="2"/>
  <c r="Y200" i="2"/>
  <c r="AA200" i="2"/>
  <c r="AB200" i="2"/>
  <c r="AC200" i="2"/>
  <c r="AG200" i="2"/>
  <c r="W201" i="2"/>
  <c r="X201" i="2"/>
  <c r="Y201" i="2"/>
  <c r="AA201" i="2"/>
  <c r="AB201" i="2"/>
  <c r="AC201" i="2"/>
  <c r="AG201" i="2"/>
  <c r="W202" i="2"/>
  <c r="X202" i="2"/>
  <c r="Y202" i="2"/>
  <c r="AA202" i="2"/>
  <c r="AB202" i="2"/>
  <c r="AC202" i="2"/>
  <c r="AG202" i="2"/>
  <c r="W203" i="2"/>
  <c r="X203" i="2"/>
  <c r="Y203" i="2"/>
  <c r="AA203" i="2"/>
  <c r="AB203" i="2"/>
  <c r="AC203" i="2"/>
  <c r="AG203" i="2"/>
  <c r="W204" i="2"/>
  <c r="X204" i="2"/>
  <c r="Y204" i="2"/>
  <c r="AA204" i="2"/>
  <c r="AB204" i="2"/>
  <c r="AC204" i="2"/>
  <c r="AG204" i="2"/>
  <c r="W205" i="2"/>
  <c r="X205" i="2"/>
  <c r="Y205" i="2"/>
  <c r="AA205" i="2"/>
  <c r="AB205" i="2"/>
  <c r="AC205" i="2"/>
  <c r="AG205" i="2"/>
  <c r="W206" i="2"/>
  <c r="X206" i="2"/>
  <c r="Y206" i="2"/>
  <c r="AA206" i="2"/>
  <c r="AB206" i="2"/>
  <c r="AC206" i="2"/>
  <c r="AG206" i="2"/>
  <c r="W207" i="2"/>
  <c r="X207" i="2"/>
  <c r="Y207" i="2"/>
  <c r="AA207" i="2"/>
  <c r="AB207" i="2"/>
  <c r="AC207" i="2"/>
  <c r="AG207" i="2"/>
  <c r="X208" i="2"/>
  <c r="Y208" i="2"/>
  <c r="AB208" i="2"/>
  <c r="AC208" i="2"/>
  <c r="AG208" i="2"/>
  <c r="X209" i="2"/>
  <c r="Y209" i="2"/>
  <c r="AB209" i="2"/>
  <c r="AC209" i="2"/>
  <c r="AG209" i="2"/>
  <c r="W210" i="2"/>
  <c r="X210" i="2"/>
  <c r="Y210" i="2"/>
  <c r="AA210" i="2"/>
  <c r="AB210" i="2"/>
  <c r="AC210" i="2"/>
  <c r="AG210" i="2"/>
  <c r="W211" i="2"/>
  <c r="X211" i="2"/>
  <c r="Y211" i="2"/>
  <c r="AA211" i="2"/>
  <c r="AB211" i="2"/>
  <c r="AC211" i="2"/>
  <c r="AG211" i="2"/>
  <c r="W212" i="2"/>
  <c r="X212" i="2"/>
  <c r="Y212" i="2"/>
  <c r="AA212" i="2"/>
  <c r="AB212" i="2"/>
  <c r="AC212" i="2"/>
  <c r="AG212" i="2"/>
  <c r="W213" i="2"/>
  <c r="X213" i="2"/>
  <c r="Y213" i="2"/>
  <c r="AA213" i="2"/>
  <c r="AB213" i="2"/>
  <c r="AC213" i="2"/>
  <c r="AG213" i="2"/>
  <c r="W214" i="2"/>
  <c r="X214" i="2"/>
  <c r="Y214" i="2"/>
  <c r="AA214" i="2"/>
  <c r="AB214" i="2"/>
  <c r="AC214" i="2"/>
  <c r="AG214" i="2"/>
  <c r="W215" i="2"/>
  <c r="X215" i="2"/>
  <c r="Y215" i="2"/>
  <c r="AA215" i="2"/>
  <c r="AB215" i="2"/>
  <c r="AC215" i="2"/>
  <c r="AG215" i="2"/>
  <c r="W216" i="2"/>
  <c r="X216" i="2"/>
  <c r="Y216" i="2"/>
  <c r="AA216" i="2"/>
  <c r="AB216" i="2"/>
  <c r="AC216" i="2"/>
  <c r="AG216" i="2"/>
  <c r="W217" i="2"/>
  <c r="X217" i="2"/>
  <c r="Y217" i="2"/>
  <c r="AA217" i="2"/>
  <c r="AB217" i="2"/>
  <c r="AC217" i="2"/>
  <c r="AG217" i="2"/>
  <c r="W218" i="2"/>
  <c r="X218" i="2"/>
  <c r="Y218" i="2"/>
  <c r="AA218" i="2"/>
  <c r="AB218" i="2"/>
  <c r="AC218" i="2"/>
  <c r="AG218" i="2"/>
  <c r="W219" i="2"/>
  <c r="X219" i="2"/>
  <c r="Y219" i="2"/>
  <c r="AA219" i="2"/>
  <c r="AB219" i="2"/>
  <c r="AC219" i="2"/>
  <c r="AG219" i="2"/>
  <c r="X220" i="2"/>
  <c r="Y220" i="2"/>
  <c r="AB220" i="2"/>
  <c r="AC220" i="2"/>
  <c r="AG220" i="2"/>
  <c r="X221" i="2"/>
  <c r="Y221" i="2"/>
  <c r="AB221" i="2"/>
  <c r="AC221" i="2"/>
  <c r="AG221" i="2"/>
  <c r="W222" i="2"/>
  <c r="X222" i="2"/>
  <c r="Y222" i="2"/>
  <c r="AA222" i="2"/>
  <c r="AB222" i="2"/>
  <c r="AC222" i="2"/>
  <c r="AG222" i="2"/>
  <c r="W223" i="2"/>
  <c r="X223" i="2"/>
  <c r="Y223" i="2"/>
  <c r="AA223" i="2"/>
  <c r="AB223" i="2"/>
  <c r="AC223" i="2"/>
  <c r="AG223" i="2"/>
  <c r="W224" i="2"/>
  <c r="X224" i="2"/>
  <c r="Y224" i="2"/>
  <c r="AA224" i="2"/>
  <c r="AB224" i="2"/>
  <c r="AC224" i="2"/>
  <c r="AG224" i="2"/>
  <c r="W225" i="2"/>
  <c r="X225" i="2"/>
  <c r="Y225" i="2"/>
  <c r="AA225" i="2"/>
  <c r="AB225" i="2"/>
  <c r="AC225" i="2"/>
  <c r="AG225" i="2"/>
  <c r="W226" i="2"/>
  <c r="X226" i="2"/>
  <c r="Y226" i="2"/>
  <c r="AA226" i="2"/>
  <c r="AB226" i="2"/>
  <c r="AC226" i="2"/>
  <c r="AG226" i="2"/>
  <c r="W227" i="2"/>
  <c r="X227" i="2"/>
  <c r="Y227" i="2"/>
  <c r="AA227" i="2"/>
  <c r="AB227" i="2"/>
  <c r="AC227" i="2"/>
  <c r="AG227" i="2"/>
  <c r="W228" i="2"/>
  <c r="X228" i="2"/>
  <c r="Y228" i="2"/>
  <c r="AA228" i="2"/>
  <c r="AB228" i="2"/>
  <c r="AC228" i="2"/>
  <c r="AG228" i="2"/>
  <c r="W229" i="2"/>
  <c r="X229" i="2"/>
  <c r="Y229" i="2"/>
  <c r="AA229" i="2"/>
  <c r="AB229" i="2"/>
  <c r="AC229" i="2"/>
  <c r="AG229" i="2"/>
  <c r="W230" i="2"/>
  <c r="X230" i="2"/>
  <c r="Y230" i="2"/>
  <c r="AA230" i="2"/>
  <c r="AB230" i="2"/>
  <c r="AC230" i="2"/>
  <c r="AG230" i="2"/>
  <c r="W231" i="2"/>
  <c r="X231" i="2"/>
  <c r="Y231" i="2"/>
  <c r="AA231" i="2"/>
  <c r="AB231" i="2"/>
  <c r="AC231" i="2"/>
  <c r="AG231" i="2"/>
  <c r="W232" i="2"/>
  <c r="X232" i="2"/>
  <c r="Y232" i="2"/>
  <c r="AA232" i="2"/>
  <c r="AB232" i="2"/>
  <c r="AC232" i="2"/>
  <c r="AG232" i="2"/>
  <c r="X233" i="2"/>
  <c r="Y233" i="2"/>
  <c r="AB233" i="2"/>
  <c r="AC233" i="2"/>
  <c r="AG233" i="2"/>
  <c r="X234" i="2"/>
  <c r="Y234" i="2"/>
  <c r="AB234" i="2"/>
  <c r="AC234" i="2"/>
  <c r="AG234" i="2"/>
  <c r="X235" i="2"/>
  <c r="Y235" i="2"/>
  <c r="AB235" i="2"/>
  <c r="AC235" i="2"/>
  <c r="AG235" i="2"/>
  <c r="W236" i="2"/>
  <c r="X236" i="2"/>
  <c r="Y236" i="2"/>
  <c r="AA236" i="2"/>
  <c r="AB236" i="2"/>
  <c r="AC236" i="2"/>
  <c r="AG236" i="2"/>
  <c r="X237" i="2"/>
  <c r="Y237" i="2"/>
  <c r="AB237" i="2"/>
  <c r="AC237" i="2"/>
  <c r="AG237" i="2"/>
  <c r="X238" i="2"/>
  <c r="Y238" i="2"/>
  <c r="AB238" i="2"/>
  <c r="AC238" i="2"/>
  <c r="AG238" i="2"/>
  <c r="W239" i="2"/>
  <c r="X239" i="2"/>
  <c r="Y239" i="2"/>
  <c r="AA239" i="2"/>
  <c r="AB239" i="2"/>
  <c r="AC239" i="2"/>
  <c r="AG239" i="2"/>
  <c r="W240" i="2"/>
  <c r="X240" i="2"/>
  <c r="Y240" i="2"/>
  <c r="AA240" i="2"/>
  <c r="AB240" i="2"/>
  <c r="AC240" i="2"/>
  <c r="AG240" i="2"/>
  <c r="W241" i="2"/>
  <c r="X241" i="2"/>
  <c r="Y241" i="2"/>
  <c r="AA241" i="2"/>
  <c r="AB241" i="2"/>
  <c r="AC241" i="2"/>
  <c r="AG241" i="2"/>
  <c r="W242" i="2"/>
  <c r="X242" i="2"/>
  <c r="Y242" i="2"/>
  <c r="AA242" i="2"/>
  <c r="AB242" i="2"/>
  <c r="AC242" i="2"/>
  <c r="AG242" i="2"/>
  <c r="W243" i="2"/>
  <c r="X243" i="2"/>
  <c r="Y243" i="2"/>
  <c r="AA243" i="2"/>
  <c r="AB243" i="2"/>
  <c r="AC243" i="2"/>
  <c r="AG243" i="2"/>
  <c r="W244" i="2"/>
  <c r="X244" i="2"/>
  <c r="Y244" i="2"/>
  <c r="AA244" i="2"/>
  <c r="AB244" i="2"/>
  <c r="AC244" i="2"/>
  <c r="AG244" i="2"/>
  <c r="W245" i="2"/>
  <c r="X245" i="2"/>
  <c r="Y245" i="2"/>
  <c r="AA245" i="2"/>
  <c r="AB245" i="2"/>
  <c r="AC245" i="2"/>
  <c r="AG245" i="2"/>
  <c r="W246" i="2"/>
  <c r="X246" i="2"/>
  <c r="Y246" i="2"/>
  <c r="AA246" i="2"/>
  <c r="AB246" i="2"/>
  <c r="AC246" i="2"/>
  <c r="AG246" i="2"/>
  <c r="W247" i="2"/>
  <c r="X247" i="2"/>
  <c r="Y247" i="2"/>
  <c r="AA247" i="2"/>
  <c r="AB247" i="2"/>
  <c r="AC247" i="2"/>
  <c r="AG247" i="2"/>
  <c r="W248" i="2"/>
  <c r="X248" i="2"/>
  <c r="Y248" i="2"/>
  <c r="AA248" i="2"/>
  <c r="AB248" i="2"/>
  <c r="AC248" i="2"/>
  <c r="AG248" i="2"/>
  <c r="W249" i="2"/>
  <c r="X249" i="2"/>
  <c r="Y249" i="2"/>
  <c r="AA249" i="2"/>
  <c r="AB249" i="2"/>
  <c r="AC249" i="2"/>
  <c r="AG249" i="2"/>
  <c r="W250" i="2"/>
  <c r="X250" i="2"/>
  <c r="Y250" i="2"/>
  <c r="AA250" i="2"/>
  <c r="AB250" i="2"/>
  <c r="AC250" i="2"/>
  <c r="AG250" i="2"/>
  <c r="W251" i="2"/>
  <c r="X251" i="2"/>
  <c r="Y251" i="2"/>
  <c r="AA251" i="2"/>
  <c r="AB251" i="2"/>
  <c r="AC251" i="2"/>
  <c r="AG251" i="2"/>
  <c r="W252" i="2"/>
  <c r="X252" i="2"/>
  <c r="Y252" i="2"/>
  <c r="AA252" i="2"/>
  <c r="AB252" i="2"/>
  <c r="AC252" i="2"/>
  <c r="AG252" i="2"/>
  <c r="W253" i="2"/>
  <c r="X253" i="2"/>
  <c r="Y253" i="2"/>
  <c r="AA253" i="2"/>
  <c r="AB253" i="2"/>
  <c r="AC253" i="2"/>
  <c r="AG253" i="2"/>
  <c r="W254" i="2"/>
  <c r="X254" i="2"/>
  <c r="Y254" i="2"/>
  <c r="AA254" i="2"/>
  <c r="AB254" i="2"/>
  <c r="AC254" i="2"/>
  <c r="AG254" i="2"/>
  <c r="W255" i="2"/>
  <c r="X255" i="2"/>
  <c r="Y255" i="2"/>
  <c r="AA255" i="2"/>
  <c r="AB255" i="2"/>
  <c r="AC255" i="2"/>
  <c r="AG255" i="2"/>
  <c r="W256" i="2"/>
  <c r="X256" i="2"/>
  <c r="Y256" i="2"/>
  <c r="AA256" i="2"/>
  <c r="AB256" i="2"/>
  <c r="AC256" i="2"/>
  <c r="AG256" i="2"/>
  <c r="W257" i="2"/>
  <c r="X257" i="2"/>
  <c r="Y257" i="2"/>
  <c r="AA257" i="2"/>
  <c r="AB257" i="2"/>
  <c r="AC257" i="2"/>
  <c r="AG257" i="2"/>
  <c r="W258" i="2"/>
  <c r="X258" i="2"/>
  <c r="Y258" i="2"/>
  <c r="AA258" i="2"/>
  <c r="AB258" i="2"/>
  <c r="AC258" i="2"/>
  <c r="AG258" i="2"/>
  <c r="W259" i="2"/>
  <c r="X259" i="2"/>
  <c r="Y259" i="2"/>
  <c r="AA259" i="2"/>
  <c r="AB259" i="2"/>
  <c r="AC259" i="2"/>
  <c r="AG259" i="2"/>
  <c r="W260" i="2"/>
  <c r="X260" i="2"/>
  <c r="Y260" i="2"/>
  <c r="AA260" i="2"/>
  <c r="AB260" i="2"/>
  <c r="AC260" i="2"/>
  <c r="AG260" i="2"/>
  <c r="W261" i="2"/>
  <c r="X261" i="2"/>
  <c r="Y261" i="2"/>
  <c r="AA261" i="2"/>
  <c r="AB261" i="2"/>
  <c r="AC261" i="2"/>
  <c r="AG261" i="2"/>
  <c r="W262" i="2"/>
  <c r="X262" i="2"/>
  <c r="Y262" i="2"/>
  <c r="AA262" i="2"/>
  <c r="AB262" i="2"/>
  <c r="AC262" i="2"/>
  <c r="AG262" i="2"/>
  <c r="X263" i="2"/>
  <c r="Y263" i="2"/>
  <c r="AB263" i="2"/>
  <c r="AC263" i="2"/>
  <c r="AG263" i="2"/>
  <c r="X264" i="2"/>
  <c r="Y264" i="2"/>
  <c r="AB264" i="2"/>
  <c r="AC264" i="2"/>
  <c r="AG264" i="2"/>
  <c r="W265" i="2"/>
  <c r="X265" i="2"/>
  <c r="Y265" i="2"/>
  <c r="AA265" i="2"/>
  <c r="AB265" i="2"/>
  <c r="AC265" i="2"/>
  <c r="AG265" i="2"/>
  <c r="W266" i="2"/>
  <c r="X266" i="2"/>
  <c r="Y266" i="2"/>
  <c r="AA266" i="2"/>
  <c r="AB266" i="2"/>
  <c r="AC266" i="2"/>
  <c r="AG266" i="2"/>
  <c r="W267" i="2"/>
  <c r="X267" i="2"/>
  <c r="Y267" i="2"/>
  <c r="AA267" i="2"/>
  <c r="AB267" i="2"/>
  <c r="AC267" i="2"/>
  <c r="AG267" i="2"/>
  <c r="W268" i="2"/>
  <c r="X268" i="2"/>
  <c r="Y268" i="2"/>
  <c r="AA268" i="2"/>
  <c r="AB268" i="2"/>
  <c r="AC268" i="2"/>
  <c r="AG268" i="2"/>
  <c r="W269" i="2"/>
  <c r="X269" i="2"/>
  <c r="Y269" i="2"/>
  <c r="AA269" i="2"/>
  <c r="AB269" i="2"/>
  <c r="AC269" i="2"/>
  <c r="AG269" i="2"/>
  <c r="W270" i="2"/>
  <c r="X270" i="2"/>
  <c r="Y270" i="2"/>
  <c r="AA270" i="2"/>
  <c r="AB270" i="2"/>
  <c r="AC270" i="2"/>
  <c r="AG270" i="2"/>
  <c r="W271" i="2"/>
  <c r="X271" i="2"/>
  <c r="Y271" i="2"/>
  <c r="AA271" i="2"/>
  <c r="AB271" i="2"/>
  <c r="AC271" i="2"/>
  <c r="AG271" i="2"/>
  <c r="W272" i="2"/>
  <c r="X272" i="2"/>
  <c r="Y272" i="2"/>
  <c r="AA272" i="2"/>
  <c r="AB272" i="2"/>
  <c r="AC272" i="2"/>
  <c r="AG272" i="2"/>
  <c r="W273" i="2"/>
  <c r="X273" i="2"/>
  <c r="Y273" i="2"/>
  <c r="AA273" i="2"/>
  <c r="AB273" i="2"/>
  <c r="AC273" i="2"/>
  <c r="AG273" i="2"/>
  <c r="W274" i="2"/>
  <c r="X274" i="2"/>
  <c r="Y274" i="2"/>
  <c r="AA274" i="2"/>
  <c r="AB274" i="2"/>
  <c r="AC274" i="2"/>
  <c r="AG274" i="2"/>
  <c r="W275" i="2"/>
  <c r="X275" i="2"/>
  <c r="Y275" i="2"/>
  <c r="AA275" i="2"/>
  <c r="AB275" i="2"/>
  <c r="AC275" i="2"/>
  <c r="AG275" i="2"/>
  <c r="W276" i="2"/>
  <c r="X276" i="2"/>
  <c r="Y276" i="2"/>
  <c r="AA276" i="2"/>
  <c r="AB276" i="2"/>
  <c r="AC276" i="2"/>
  <c r="AG276" i="2"/>
  <c r="W277" i="2"/>
  <c r="X277" i="2"/>
  <c r="Y277" i="2"/>
  <c r="AA277" i="2"/>
  <c r="AB277" i="2"/>
  <c r="AC277" i="2"/>
  <c r="AG277" i="2"/>
  <c r="W278" i="2"/>
  <c r="X278" i="2"/>
  <c r="Y278" i="2"/>
  <c r="AA278" i="2"/>
  <c r="AB278" i="2"/>
  <c r="AC278" i="2"/>
  <c r="AG278" i="2"/>
  <c r="W279" i="2"/>
  <c r="X279" i="2"/>
  <c r="Y279" i="2"/>
  <c r="AA279" i="2"/>
  <c r="AB279" i="2"/>
  <c r="AC279" i="2"/>
  <c r="AG279" i="2"/>
  <c r="W280" i="2"/>
  <c r="X280" i="2"/>
  <c r="Y280" i="2"/>
  <c r="AA280" i="2"/>
  <c r="AB280" i="2"/>
  <c r="AC280" i="2"/>
  <c r="AG280" i="2"/>
  <c r="W281" i="2"/>
  <c r="X281" i="2"/>
  <c r="Y281" i="2"/>
  <c r="AA281" i="2"/>
  <c r="AB281" i="2"/>
  <c r="AC281" i="2"/>
  <c r="AG281" i="2"/>
  <c r="W282" i="2"/>
  <c r="X282" i="2"/>
  <c r="Y282" i="2"/>
  <c r="AA282" i="2"/>
  <c r="AB282" i="2"/>
  <c r="AC282" i="2"/>
  <c r="AG282" i="2"/>
  <c r="W283" i="2"/>
  <c r="X283" i="2"/>
  <c r="Y283" i="2"/>
  <c r="AA283" i="2"/>
  <c r="AB283" i="2"/>
  <c r="AC283" i="2"/>
  <c r="AG283" i="2"/>
  <c r="W284" i="2"/>
  <c r="X284" i="2"/>
  <c r="Y284" i="2"/>
  <c r="AA284" i="2"/>
  <c r="AB284" i="2"/>
  <c r="AC284" i="2"/>
  <c r="AG284" i="2"/>
  <c r="W285" i="2"/>
  <c r="X285" i="2"/>
  <c r="Y285" i="2"/>
  <c r="AA285" i="2"/>
  <c r="AB285" i="2"/>
  <c r="AC285" i="2"/>
  <c r="AG285" i="2"/>
  <c r="W286" i="2"/>
  <c r="X286" i="2"/>
  <c r="Y286" i="2"/>
  <c r="AA286" i="2"/>
  <c r="AB286" i="2"/>
  <c r="AC286" i="2"/>
  <c r="AG286" i="2"/>
  <c r="W287" i="2"/>
  <c r="X287" i="2"/>
  <c r="Y287" i="2"/>
  <c r="AA287" i="2"/>
  <c r="AB287" i="2"/>
  <c r="AC287" i="2"/>
  <c r="AG287" i="2"/>
  <c r="W288" i="2"/>
  <c r="X288" i="2"/>
  <c r="Y288" i="2"/>
  <c r="AA288" i="2"/>
  <c r="AB288" i="2"/>
  <c r="AC288" i="2"/>
  <c r="AG288" i="2"/>
  <c r="W289" i="2"/>
  <c r="X289" i="2"/>
  <c r="Y289" i="2"/>
  <c r="AA289" i="2"/>
  <c r="AB289" i="2"/>
  <c r="AC289" i="2"/>
  <c r="AG289" i="2"/>
  <c r="W290" i="2"/>
  <c r="X290" i="2"/>
  <c r="Y290" i="2"/>
  <c r="AA290" i="2"/>
  <c r="AB290" i="2"/>
  <c r="AC290" i="2"/>
  <c r="AG290" i="2"/>
  <c r="W291" i="2"/>
  <c r="X291" i="2"/>
  <c r="Y291" i="2"/>
  <c r="AA291" i="2"/>
  <c r="AB291" i="2"/>
  <c r="AC291" i="2"/>
  <c r="AG291" i="2"/>
  <c r="W292" i="2"/>
  <c r="X292" i="2"/>
  <c r="Y292" i="2"/>
  <c r="AA292" i="2"/>
  <c r="AB292" i="2"/>
  <c r="AC292" i="2"/>
  <c r="AG292" i="2"/>
  <c r="X293" i="2"/>
  <c r="Y293" i="2"/>
  <c r="AB293" i="2"/>
  <c r="AC293" i="2"/>
  <c r="AG293" i="2"/>
  <c r="X294" i="2"/>
  <c r="Y294" i="2"/>
  <c r="AB294" i="2"/>
  <c r="AC294" i="2"/>
  <c r="AG294" i="2"/>
  <c r="X295" i="2"/>
  <c r="Y295" i="2"/>
  <c r="AB295" i="2"/>
  <c r="AC295" i="2"/>
  <c r="AG295" i="2"/>
  <c r="W296" i="2"/>
  <c r="X296" i="2"/>
  <c r="Y296" i="2"/>
  <c r="AA296" i="2"/>
  <c r="AB296" i="2"/>
  <c r="AC296" i="2"/>
  <c r="AG296" i="2"/>
  <c r="W297" i="2"/>
  <c r="X297" i="2"/>
  <c r="Y297" i="2"/>
  <c r="AA297" i="2"/>
  <c r="AB297" i="2"/>
  <c r="AC297" i="2"/>
  <c r="AG297" i="2"/>
  <c r="W298" i="2"/>
  <c r="X298" i="2"/>
  <c r="Y298" i="2"/>
  <c r="AA298" i="2"/>
  <c r="AB298" i="2"/>
  <c r="AC298" i="2"/>
  <c r="AG298" i="2"/>
  <c r="W299" i="2"/>
  <c r="X299" i="2"/>
  <c r="Y299" i="2"/>
  <c r="AA299" i="2"/>
  <c r="AB299" i="2"/>
  <c r="AC299" i="2"/>
  <c r="AG299" i="2"/>
  <c r="W300" i="2"/>
  <c r="X300" i="2"/>
  <c r="Y300" i="2"/>
  <c r="AA300" i="2"/>
  <c r="AB300" i="2"/>
  <c r="AC300" i="2"/>
  <c r="AG300" i="2"/>
  <c r="W301" i="2"/>
  <c r="X301" i="2"/>
  <c r="Y301" i="2"/>
  <c r="AA301" i="2"/>
  <c r="AB301" i="2"/>
  <c r="AC301" i="2"/>
  <c r="AG301" i="2"/>
  <c r="W302" i="2"/>
  <c r="X302" i="2"/>
  <c r="Y302" i="2"/>
  <c r="AA302" i="2"/>
  <c r="AB302" i="2"/>
  <c r="AC302" i="2"/>
  <c r="AG302" i="2"/>
  <c r="W303" i="2"/>
  <c r="X303" i="2"/>
  <c r="Y303" i="2"/>
  <c r="AA303" i="2"/>
  <c r="AB303" i="2"/>
  <c r="AC303" i="2"/>
  <c r="AG303" i="2"/>
  <c r="W304" i="2"/>
  <c r="X304" i="2"/>
  <c r="Y304" i="2"/>
  <c r="AA304" i="2"/>
  <c r="AB304" i="2"/>
  <c r="AC304" i="2"/>
  <c r="AG304" i="2"/>
  <c r="W305" i="2"/>
  <c r="X305" i="2"/>
  <c r="Y305" i="2"/>
  <c r="AA305" i="2"/>
  <c r="AB305" i="2"/>
  <c r="AC305" i="2"/>
  <c r="AG305" i="2"/>
  <c r="W306" i="2"/>
  <c r="X306" i="2"/>
  <c r="Y306" i="2"/>
  <c r="AA306" i="2"/>
  <c r="AB306" i="2"/>
  <c r="AC306" i="2"/>
  <c r="AG306" i="2"/>
  <c r="W307" i="2"/>
  <c r="X307" i="2"/>
  <c r="Y307" i="2"/>
  <c r="AA307" i="2"/>
  <c r="AB307" i="2"/>
  <c r="AC307" i="2"/>
  <c r="AG307" i="2"/>
  <c r="W308" i="2"/>
  <c r="X308" i="2"/>
  <c r="Y308" i="2"/>
  <c r="AA308" i="2"/>
  <c r="AB308" i="2"/>
  <c r="AC308" i="2"/>
  <c r="AG308" i="2"/>
  <c r="X309" i="2"/>
  <c r="Y309" i="2"/>
  <c r="AB309" i="2"/>
  <c r="AC309" i="2"/>
  <c r="AG309" i="2"/>
  <c r="W310" i="2"/>
  <c r="X310" i="2"/>
  <c r="Y310" i="2"/>
  <c r="AA310" i="2"/>
  <c r="AB310" i="2"/>
  <c r="AC310" i="2"/>
  <c r="AG310" i="2"/>
  <c r="W311" i="2"/>
  <c r="X311" i="2"/>
  <c r="Y311" i="2"/>
  <c r="AA311" i="2"/>
  <c r="AB311" i="2"/>
  <c r="AC311" i="2"/>
  <c r="AG311" i="2"/>
  <c r="W312" i="2"/>
  <c r="X312" i="2"/>
  <c r="Y312" i="2"/>
  <c r="AA312" i="2"/>
  <c r="AB312" i="2"/>
  <c r="AC312" i="2"/>
  <c r="AG312" i="2"/>
  <c r="W313" i="2"/>
  <c r="X313" i="2"/>
  <c r="Y313" i="2"/>
  <c r="AA313" i="2"/>
  <c r="AB313" i="2"/>
  <c r="AC313" i="2"/>
  <c r="AG313" i="2"/>
  <c r="W314" i="2"/>
  <c r="X314" i="2"/>
  <c r="Y314" i="2"/>
  <c r="AA314" i="2"/>
  <c r="AB314" i="2"/>
  <c r="AC314" i="2"/>
  <c r="AG314" i="2"/>
  <c r="X315" i="2"/>
  <c r="Y315" i="2"/>
  <c r="AB315" i="2"/>
  <c r="AC315" i="2"/>
  <c r="AG315" i="2"/>
  <c r="W316" i="2"/>
  <c r="X316" i="2"/>
  <c r="Y316" i="2"/>
  <c r="AA316" i="2"/>
  <c r="AB316" i="2"/>
  <c r="AC316" i="2"/>
  <c r="AG316" i="2"/>
  <c r="W317" i="2"/>
  <c r="X317" i="2"/>
  <c r="Y317" i="2"/>
  <c r="AA317" i="2"/>
  <c r="AB317" i="2"/>
  <c r="AC317" i="2"/>
  <c r="AG317" i="2"/>
  <c r="W318" i="2"/>
  <c r="X318" i="2"/>
  <c r="Y318" i="2"/>
  <c r="AA318" i="2"/>
  <c r="AB318" i="2"/>
  <c r="AC318" i="2"/>
  <c r="AG318" i="2"/>
  <c r="W319" i="2"/>
  <c r="X319" i="2"/>
  <c r="Y319" i="2"/>
  <c r="AA319" i="2"/>
  <c r="AB319" i="2"/>
  <c r="AC319" i="2"/>
  <c r="AG319" i="2"/>
  <c r="W320" i="2"/>
  <c r="X320" i="2"/>
  <c r="Y320" i="2"/>
  <c r="AA320" i="2"/>
  <c r="AB320" i="2"/>
  <c r="AC320" i="2"/>
  <c r="AG320" i="2"/>
  <c r="X321" i="2"/>
  <c r="Y321" i="2"/>
  <c r="AB321" i="2"/>
  <c r="AC321" i="2"/>
  <c r="AG321" i="2"/>
  <c r="X322" i="2"/>
  <c r="Y322" i="2"/>
  <c r="AB322" i="2"/>
  <c r="AC322" i="2"/>
  <c r="AG322" i="2"/>
  <c r="W323" i="2"/>
  <c r="X323" i="2"/>
  <c r="Y323" i="2"/>
  <c r="AA323" i="2"/>
  <c r="AB323" i="2"/>
  <c r="AC323" i="2"/>
  <c r="AG323" i="2"/>
  <c r="W324" i="2"/>
  <c r="X324" i="2"/>
  <c r="Y324" i="2"/>
  <c r="AA324" i="2"/>
  <c r="AB324" i="2"/>
  <c r="AC324" i="2"/>
  <c r="AG324" i="2"/>
  <c r="W325" i="2"/>
  <c r="X325" i="2"/>
  <c r="Y325" i="2"/>
  <c r="AA325" i="2"/>
  <c r="AB325" i="2"/>
  <c r="AC325" i="2"/>
  <c r="AG325" i="2"/>
  <c r="W326" i="2"/>
  <c r="X326" i="2"/>
  <c r="Y326" i="2"/>
  <c r="AA326" i="2"/>
  <c r="AB326" i="2"/>
  <c r="AC326" i="2"/>
  <c r="AG326" i="2"/>
  <c r="X327" i="2"/>
  <c r="Y327" i="2"/>
  <c r="AB327" i="2"/>
  <c r="AC327" i="2"/>
  <c r="AG327" i="2"/>
  <c r="X328" i="2"/>
  <c r="Y328" i="2"/>
  <c r="AB328" i="2"/>
  <c r="AC328" i="2"/>
  <c r="AG328" i="2"/>
  <c r="W329" i="2"/>
  <c r="X329" i="2"/>
  <c r="Y329" i="2"/>
  <c r="AA329" i="2"/>
  <c r="AB329" i="2"/>
  <c r="AC329" i="2"/>
  <c r="AG329" i="2"/>
  <c r="W330" i="2"/>
  <c r="X330" i="2"/>
  <c r="Y330" i="2"/>
  <c r="AA330" i="2"/>
  <c r="AB330" i="2"/>
  <c r="AC330" i="2"/>
  <c r="AG330" i="2"/>
  <c r="W331" i="2"/>
  <c r="X331" i="2"/>
  <c r="Y331" i="2"/>
  <c r="AA331" i="2"/>
  <c r="AB331" i="2"/>
  <c r="AC331" i="2"/>
  <c r="AG331" i="2"/>
  <c r="W332" i="2"/>
  <c r="X332" i="2"/>
  <c r="Y332" i="2"/>
  <c r="AA332" i="2"/>
  <c r="AB332" i="2"/>
  <c r="AC332" i="2"/>
  <c r="AG332" i="2"/>
  <c r="W333" i="2"/>
  <c r="X333" i="2"/>
  <c r="Y333" i="2"/>
  <c r="AA333" i="2"/>
  <c r="AB333" i="2"/>
  <c r="AC333" i="2"/>
  <c r="AG333" i="2"/>
  <c r="W334" i="2"/>
  <c r="X334" i="2"/>
  <c r="Y334" i="2"/>
  <c r="AA334" i="2"/>
  <c r="AB334" i="2"/>
  <c r="AC334" i="2"/>
  <c r="AG334" i="2"/>
  <c r="W335" i="2"/>
  <c r="X335" i="2"/>
  <c r="Y335" i="2"/>
  <c r="AA335" i="2"/>
  <c r="AB335" i="2"/>
  <c r="AC335" i="2"/>
  <c r="AG335" i="2"/>
  <c r="W336" i="2"/>
  <c r="X336" i="2"/>
  <c r="Y336" i="2"/>
  <c r="AA336" i="2"/>
  <c r="AB336" i="2"/>
  <c r="AC336" i="2"/>
  <c r="AG336" i="2"/>
  <c r="W337" i="2"/>
  <c r="X337" i="2"/>
  <c r="Y337" i="2"/>
  <c r="AA337" i="2"/>
  <c r="AB337" i="2"/>
  <c r="AC337" i="2"/>
  <c r="AG337" i="2"/>
  <c r="W338" i="2"/>
  <c r="X338" i="2"/>
  <c r="Y338" i="2"/>
  <c r="AA338" i="2"/>
  <c r="AB338" i="2"/>
  <c r="AC338" i="2"/>
  <c r="AG338" i="2"/>
  <c r="W339" i="2"/>
  <c r="X339" i="2"/>
  <c r="Y339" i="2"/>
  <c r="AA339" i="2"/>
  <c r="AB339" i="2"/>
  <c r="AC339" i="2"/>
  <c r="AG339" i="2"/>
  <c r="W340" i="2"/>
  <c r="X340" i="2"/>
  <c r="Y340" i="2"/>
  <c r="AA340" i="2"/>
  <c r="AB340" i="2"/>
  <c r="AC340" i="2"/>
  <c r="AG340" i="2"/>
  <c r="W341" i="2"/>
  <c r="X341" i="2"/>
  <c r="Y341" i="2"/>
  <c r="AA341" i="2"/>
  <c r="AB341" i="2"/>
  <c r="AC341" i="2"/>
  <c r="AG341" i="2"/>
  <c r="W342" i="2"/>
  <c r="X342" i="2"/>
  <c r="Y342" i="2"/>
  <c r="AA342" i="2"/>
  <c r="AB342" i="2"/>
  <c r="AC342" i="2"/>
  <c r="AG342" i="2"/>
  <c r="W343" i="2"/>
  <c r="X343" i="2"/>
  <c r="Y343" i="2"/>
  <c r="AA343" i="2"/>
  <c r="AB343" i="2"/>
  <c r="AC343" i="2"/>
  <c r="AG343" i="2"/>
  <c r="W344" i="2"/>
  <c r="X344" i="2"/>
  <c r="Y344" i="2"/>
  <c r="AA344" i="2"/>
  <c r="AB344" i="2"/>
  <c r="AC344" i="2"/>
  <c r="AG344" i="2"/>
  <c r="W345" i="2"/>
  <c r="X345" i="2"/>
  <c r="Y345" i="2"/>
  <c r="AA345" i="2"/>
  <c r="AB345" i="2"/>
  <c r="AC345" i="2"/>
  <c r="AG345" i="2"/>
  <c r="W346" i="2"/>
  <c r="X346" i="2"/>
  <c r="Y346" i="2"/>
  <c r="AA346" i="2"/>
  <c r="AB346" i="2"/>
  <c r="AC346" i="2"/>
  <c r="AG346" i="2"/>
  <c r="W347" i="2"/>
  <c r="X347" i="2"/>
  <c r="Y347" i="2"/>
  <c r="AA347" i="2"/>
  <c r="AB347" i="2"/>
  <c r="AC347" i="2"/>
  <c r="AG347" i="2"/>
  <c r="W348" i="2"/>
  <c r="X348" i="2"/>
  <c r="Y348" i="2"/>
  <c r="AA348" i="2"/>
  <c r="AB348" i="2"/>
  <c r="AC348" i="2"/>
  <c r="AG348" i="2"/>
  <c r="W349" i="2"/>
  <c r="X349" i="2"/>
  <c r="Y349" i="2"/>
  <c r="AA349" i="2"/>
  <c r="AB349" i="2"/>
  <c r="AC349" i="2"/>
  <c r="AG349" i="2"/>
  <c r="W350" i="2"/>
  <c r="X350" i="2"/>
  <c r="Y350" i="2"/>
  <c r="AA350" i="2"/>
  <c r="AB350" i="2"/>
  <c r="AC350" i="2"/>
  <c r="AG350" i="2"/>
  <c r="W351" i="2"/>
  <c r="X351" i="2"/>
  <c r="Y351" i="2"/>
  <c r="AA351" i="2"/>
  <c r="AB351" i="2"/>
  <c r="AC351" i="2"/>
  <c r="AG351" i="2"/>
  <c r="W352" i="2"/>
  <c r="X352" i="2"/>
  <c r="Y352" i="2"/>
  <c r="AA352" i="2"/>
  <c r="AB352" i="2"/>
  <c r="AC352" i="2"/>
  <c r="AG352" i="2"/>
  <c r="W353" i="2"/>
  <c r="X353" i="2"/>
  <c r="Y353" i="2"/>
  <c r="AA353" i="2"/>
  <c r="AB353" i="2"/>
  <c r="AC353" i="2"/>
  <c r="AG353" i="2"/>
  <c r="W354" i="2"/>
  <c r="X354" i="2"/>
  <c r="Y354" i="2"/>
  <c r="AA354" i="2"/>
  <c r="AB354" i="2"/>
  <c r="AC354" i="2"/>
  <c r="AG354" i="2"/>
  <c r="W355" i="2"/>
  <c r="X355" i="2"/>
  <c r="Y355" i="2"/>
  <c r="AA355" i="2"/>
  <c r="AB355" i="2"/>
  <c r="AC355" i="2"/>
  <c r="AG355" i="2"/>
  <c r="W356" i="2"/>
  <c r="X356" i="2"/>
  <c r="Y356" i="2"/>
  <c r="AA356" i="2"/>
  <c r="AB356" i="2"/>
  <c r="AC356" i="2"/>
  <c r="AG356" i="2"/>
  <c r="W357" i="2"/>
  <c r="X357" i="2"/>
  <c r="Y357" i="2"/>
  <c r="AA357" i="2"/>
  <c r="AB357" i="2"/>
  <c r="AC357" i="2"/>
  <c r="AG357" i="2"/>
  <c r="W358" i="2"/>
  <c r="X358" i="2"/>
  <c r="Y358" i="2"/>
  <c r="AA358" i="2"/>
  <c r="AB358" i="2"/>
  <c r="AC358" i="2"/>
  <c r="AG358" i="2"/>
  <c r="W359" i="2"/>
  <c r="X359" i="2"/>
  <c r="Y359" i="2"/>
  <c r="AA359" i="2"/>
  <c r="AB359" i="2"/>
  <c r="AC359" i="2"/>
  <c r="AG359" i="2"/>
  <c r="W360" i="2"/>
  <c r="X360" i="2"/>
  <c r="Y360" i="2"/>
  <c r="AA360" i="2"/>
  <c r="AB360" i="2"/>
  <c r="AC360" i="2"/>
  <c r="AG360" i="2"/>
  <c r="W361" i="2"/>
  <c r="X361" i="2"/>
  <c r="Y361" i="2"/>
  <c r="AA361" i="2"/>
  <c r="AB361" i="2"/>
  <c r="AC361" i="2"/>
  <c r="AG361" i="2"/>
  <c r="W362" i="2"/>
  <c r="X362" i="2"/>
  <c r="Y362" i="2"/>
  <c r="AA362" i="2"/>
  <c r="AB362" i="2"/>
  <c r="AC362" i="2"/>
  <c r="AG362" i="2"/>
  <c r="W363" i="2"/>
  <c r="X363" i="2"/>
  <c r="Y363" i="2"/>
  <c r="AA363" i="2"/>
  <c r="AB363" i="2"/>
  <c r="AC363" i="2"/>
  <c r="AG363" i="2"/>
  <c r="W364" i="2"/>
  <c r="X364" i="2"/>
  <c r="Y364" i="2"/>
  <c r="AA364" i="2"/>
  <c r="AB364" i="2"/>
  <c r="AC364" i="2"/>
  <c r="AG364" i="2"/>
  <c r="W365" i="2"/>
  <c r="X365" i="2"/>
  <c r="Y365" i="2"/>
  <c r="AA365" i="2"/>
  <c r="AB365" i="2"/>
  <c r="AC365" i="2"/>
  <c r="AG365" i="2"/>
  <c r="W366" i="2"/>
  <c r="X366" i="2"/>
  <c r="Y366" i="2"/>
  <c r="AA366" i="2"/>
  <c r="AB366" i="2"/>
  <c r="AC366" i="2"/>
  <c r="AG366" i="2"/>
  <c r="W367" i="2"/>
  <c r="X367" i="2"/>
  <c r="Y367" i="2"/>
  <c r="AA367" i="2"/>
  <c r="AB367" i="2"/>
  <c r="AC367" i="2"/>
  <c r="AG367" i="2"/>
  <c r="W368" i="2"/>
  <c r="X368" i="2"/>
  <c r="Y368" i="2"/>
  <c r="AA368" i="2"/>
  <c r="AB368" i="2"/>
  <c r="AC368" i="2"/>
  <c r="AG368" i="2"/>
  <c r="W369" i="2"/>
  <c r="X369" i="2"/>
  <c r="Y369" i="2"/>
  <c r="AA369" i="2"/>
  <c r="AB369" i="2"/>
  <c r="AC369" i="2"/>
  <c r="AG369" i="2"/>
  <c r="W370" i="2"/>
  <c r="X370" i="2"/>
  <c r="Y370" i="2"/>
  <c r="AA370" i="2"/>
  <c r="AB370" i="2"/>
  <c r="AC370" i="2"/>
  <c r="AG370" i="2"/>
  <c r="W371" i="2"/>
  <c r="X371" i="2"/>
  <c r="Y371" i="2"/>
  <c r="AA371" i="2"/>
  <c r="AB371" i="2"/>
  <c r="AC371" i="2"/>
  <c r="AG371" i="2"/>
  <c r="W372" i="2"/>
  <c r="X372" i="2"/>
  <c r="Y372" i="2"/>
  <c r="AA372" i="2"/>
  <c r="AB372" i="2"/>
  <c r="AC372" i="2"/>
  <c r="AG372" i="2"/>
  <c r="W373" i="2"/>
  <c r="X373" i="2"/>
  <c r="Y373" i="2"/>
  <c r="AA373" i="2"/>
  <c r="AB373" i="2"/>
  <c r="AC373" i="2"/>
  <c r="AG373" i="2"/>
  <c r="W374" i="2"/>
  <c r="X374" i="2"/>
  <c r="Y374" i="2"/>
  <c r="AA374" i="2"/>
  <c r="AB374" i="2"/>
  <c r="AC374" i="2"/>
  <c r="AG374" i="2"/>
  <c r="W375" i="2"/>
  <c r="X375" i="2"/>
  <c r="Y375" i="2"/>
  <c r="AA375" i="2"/>
  <c r="AB375" i="2"/>
  <c r="AC375" i="2"/>
  <c r="AG375" i="2"/>
  <c r="W376" i="2"/>
  <c r="X376" i="2"/>
  <c r="Y376" i="2"/>
  <c r="AA376" i="2"/>
  <c r="AB376" i="2"/>
  <c r="AC376" i="2"/>
  <c r="AG376" i="2"/>
  <c r="W377" i="2"/>
  <c r="X377" i="2"/>
  <c r="Y377" i="2"/>
  <c r="AA377" i="2"/>
  <c r="AB377" i="2"/>
  <c r="AC377" i="2"/>
  <c r="AG377" i="2"/>
  <c r="L31" i="28"/>
  <c r="B4" i="40"/>
  <c r="B8" i="40"/>
  <c r="A8" i="40"/>
  <c r="B7" i="40"/>
  <c r="A7" i="40"/>
  <c r="B6" i="40"/>
  <c r="A6" i="40"/>
  <c r="B5" i="40"/>
  <c r="A5" i="40"/>
  <c r="A4" i="40"/>
  <c r="B3" i="40"/>
  <c r="A3" i="40"/>
  <c r="I12" i="40"/>
  <c r="I13" i="40"/>
  <c r="I14" i="40"/>
  <c r="I15" i="40"/>
  <c r="I16" i="40"/>
  <c r="I17" i="40"/>
  <c r="I18" i="40"/>
  <c r="I19" i="40"/>
  <c r="I20" i="40"/>
  <c r="I21" i="40"/>
  <c r="I22" i="40"/>
  <c r="I23" i="40"/>
  <c r="I24" i="40"/>
  <c r="I25" i="40"/>
  <c r="I26" i="40"/>
  <c r="I27" i="40"/>
  <c r="I28" i="40"/>
  <c r="I29" i="40"/>
  <c r="I30" i="40"/>
  <c r="I31" i="40"/>
  <c r="I32" i="40"/>
  <c r="I33" i="40"/>
  <c r="I34" i="40"/>
  <c r="I35" i="40"/>
  <c r="I36" i="40"/>
  <c r="I37" i="40"/>
  <c r="I38" i="40"/>
  <c r="K38" i="40" s="1"/>
  <c r="I39" i="40"/>
  <c r="K39" i="40" s="1"/>
  <c r="I40" i="40"/>
  <c r="K40" i="40" s="1"/>
  <c r="I41" i="40"/>
  <c r="I42" i="40"/>
  <c r="I43" i="40"/>
  <c r="I44" i="40"/>
  <c r="I45" i="40"/>
  <c r="I46" i="40"/>
  <c r="I47" i="40"/>
  <c r="I48" i="40"/>
  <c r="I49" i="40"/>
  <c r="I50" i="40"/>
  <c r="I51" i="40"/>
  <c r="I52" i="40"/>
  <c r="I53" i="40"/>
  <c r="I54" i="40"/>
  <c r="I55" i="40"/>
  <c r="I57" i="40"/>
  <c r="K57" i="40" s="1"/>
  <c r="I58" i="40"/>
  <c r="I59" i="40"/>
  <c r="I60" i="40"/>
  <c r="I61" i="40"/>
  <c r="K61" i="40" s="1"/>
  <c r="I62" i="40"/>
  <c r="K62" i="40" s="1"/>
  <c r="I63" i="40"/>
  <c r="I64" i="40"/>
  <c r="I65" i="40"/>
  <c r="I66" i="40"/>
  <c r="I67" i="40"/>
  <c r="I68" i="40"/>
  <c r="I69" i="40"/>
  <c r="K69" i="40" s="1"/>
  <c r="I70" i="40"/>
  <c r="K70" i="40" s="1"/>
  <c r="I71" i="40"/>
  <c r="I72" i="40"/>
  <c r="I73" i="40"/>
  <c r="I74" i="40"/>
  <c r="I75" i="40"/>
  <c r="I76" i="40"/>
  <c r="I77" i="40"/>
  <c r="I78" i="40"/>
  <c r="I79" i="40"/>
  <c r="I11" i="40"/>
  <c r="I82" i="40" l="1"/>
  <c r="K11" i="40"/>
  <c r="M18" i="37" s="1"/>
  <c r="K37" i="40"/>
  <c r="K30" i="40"/>
  <c r="K68" i="40"/>
  <c r="M68" i="37" s="1"/>
  <c r="K36" i="40"/>
  <c r="K35" i="40"/>
  <c r="M39" i="37" s="1"/>
  <c r="K67" i="40"/>
  <c r="M40" i="37"/>
  <c r="M11" i="37"/>
  <c r="M12" i="37"/>
  <c r="M62" i="37"/>
  <c r="M13" i="37"/>
  <c r="M34" i="37"/>
  <c r="M14" i="37"/>
  <c r="M43" i="37"/>
  <c r="M42" i="37"/>
  <c r="M65" i="37"/>
  <c r="M41" i="37"/>
  <c r="F45" i="32"/>
  <c r="K13" i="40"/>
  <c r="M20" i="37" s="1"/>
  <c r="K45" i="40"/>
  <c r="M48" i="37" s="1"/>
  <c r="K77" i="40"/>
  <c r="K14" i="40"/>
  <c r="M21" i="37" s="1"/>
  <c r="K46" i="40"/>
  <c r="M49" i="37" s="1"/>
  <c r="K15" i="40"/>
  <c r="K47" i="40"/>
  <c r="K79" i="40"/>
  <c r="K74" i="40"/>
  <c r="K12" i="40"/>
  <c r="K19" i="40"/>
  <c r="K72" i="40"/>
  <c r="M70" i="37" s="1"/>
  <c r="K53" i="40"/>
  <c r="M55" i="37" s="1"/>
  <c r="K51" i="40"/>
  <c r="M53" i="37" s="1"/>
  <c r="K78" i="40"/>
  <c r="K54" i="40"/>
  <c r="M56" i="37" s="1"/>
  <c r="K52" i="40"/>
  <c r="M54" i="37" s="1"/>
  <c r="K44" i="40"/>
  <c r="M47" i="37" s="1"/>
  <c r="K22" i="40"/>
  <c r="M26" i="37" s="1"/>
  <c r="K20" i="40"/>
  <c r="M24" i="37" s="1"/>
  <c r="K71" i="40"/>
  <c r="K21" i="40"/>
  <c r="M25" i="37" s="1"/>
  <c r="K76" i="40"/>
  <c r="K34" i="40"/>
  <c r="M38" i="37" s="1"/>
  <c r="K24" i="40"/>
  <c r="M28" i="37" s="1"/>
  <c r="K55" i="40"/>
  <c r="M57" i="37" s="1"/>
  <c r="K23" i="40"/>
  <c r="M27" i="37" s="1"/>
  <c r="K43" i="40"/>
  <c r="M46" i="37" s="1"/>
  <c r="M58" i="37"/>
  <c r="K42" i="40"/>
  <c r="M45" i="37" s="1"/>
  <c r="K66" i="40"/>
  <c r="K75" i="40"/>
  <c r="K73" i="40"/>
  <c r="K41" i="40"/>
  <c r="M44" i="37" s="1"/>
  <c r="K17" i="40"/>
  <c r="K18" i="40"/>
  <c r="K32" i="40"/>
  <c r="M36" i="37" s="1"/>
  <c r="K63" i="40"/>
  <c r="K64" i="40"/>
  <c r="K65" i="40"/>
  <c r="K48" i="40"/>
  <c r="M50" i="37" s="1"/>
  <c r="K16" i="40"/>
  <c r="K33" i="40"/>
  <c r="M37" i="37" s="1"/>
  <c r="K49" i="40"/>
  <c r="M51" i="37" s="1"/>
  <c r="K26" i="40"/>
  <c r="M30" i="37" s="1"/>
  <c r="K59" i="40"/>
  <c r="K60" i="40"/>
  <c r="M64" i="37" s="1"/>
  <c r="K31" i="40"/>
  <c r="M35" i="37" s="1"/>
  <c r="K50" i="40"/>
  <c r="M52" i="37" s="1"/>
  <c r="K25" i="40"/>
  <c r="M29" i="37" s="1"/>
  <c r="K58" i="40"/>
  <c r="K27" i="40"/>
  <c r="M31" i="37" s="1"/>
  <c r="K28" i="40"/>
  <c r="M32" i="37" s="1"/>
  <c r="K29" i="40"/>
  <c r="M33" i="37" s="1"/>
  <c r="K82" i="40" l="1"/>
  <c r="M66" i="37"/>
  <c r="M67" i="37"/>
  <c r="M15" i="37"/>
  <c r="M72" i="37"/>
  <c r="M63" i="37"/>
  <c r="M73" i="37"/>
  <c r="M71" i="37"/>
  <c r="M19" i="37"/>
  <c r="M69" i="37"/>
  <c r="M22" i="37"/>
  <c r="M23" i="37"/>
  <c r="M74" i="37" l="1"/>
  <c r="M59" i="37"/>
  <c r="M76" i="37" l="1"/>
  <c r="L10" i="28"/>
  <c r="L33" i="28" s="1"/>
  <c r="I101" i="35" l="1"/>
  <c r="G101" i="35" s="1"/>
  <c r="J101" i="35" s="1"/>
  <c r="L101" i="35" s="1"/>
  <c r="I102" i="35"/>
  <c r="G102" i="35" s="1"/>
  <c r="J102" i="35" s="1"/>
  <c r="L102" i="35" s="1"/>
  <c r="I100" i="35"/>
  <c r="G100" i="35" s="1"/>
  <c r="J100" i="35" s="1"/>
  <c r="L100" i="35" s="1"/>
  <c r="I107" i="35"/>
  <c r="G107" i="35" s="1"/>
  <c r="J107" i="35" s="1"/>
  <c r="L107" i="35" s="1"/>
  <c r="I104" i="35"/>
  <c r="G104" i="35" s="1"/>
  <c r="J104" i="35" s="1"/>
  <c r="L104" i="35" s="1"/>
  <c r="I103" i="35"/>
  <c r="G103" i="35" s="1"/>
  <c r="J103" i="35" s="1"/>
  <c r="L103" i="35" s="1"/>
  <c r="I98" i="35"/>
  <c r="G98" i="35" s="1"/>
  <c r="J98" i="35" s="1"/>
  <c r="L98" i="35" s="1"/>
  <c r="I106" i="35"/>
  <c r="G106" i="35" s="1"/>
  <c r="J106" i="35" s="1"/>
  <c r="L106" i="35" s="1"/>
  <c r="I108" i="35"/>
  <c r="G108" i="35" s="1"/>
  <c r="J108" i="35" s="1"/>
  <c r="L108" i="35" s="1"/>
  <c r="I105" i="35"/>
  <c r="G105" i="35" s="1"/>
  <c r="J105" i="35" s="1"/>
  <c r="L105" i="35" s="1"/>
  <c r="I99" i="35"/>
  <c r="G99" i="35" s="1"/>
  <c r="J99" i="35" s="1"/>
  <c r="L99" i="35" s="1"/>
  <c r="I85" i="35"/>
  <c r="G85" i="35" s="1"/>
  <c r="J85" i="35" s="1"/>
  <c r="L85" i="35" s="1"/>
  <c r="I63" i="35"/>
  <c r="G63" i="35" s="1"/>
  <c r="J63" i="35" s="1"/>
  <c r="L63" i="35" s="1"/>
  <c r="I87" i="35"/>
  <c r="G87" i="35" s="1"/>
  <c r="J87" i="35" s="1"/>
  <c r="L87" i="35" s="1"/>
  <c r="I93" i="35"/>
  <c r="G93" i="35" s="1"/>
  <c r="J93" i="35" s="1"/>
  <c r="L93" i="35" s="1"/>
  <c r="I82" i="35"/>
  <c r="G82" i="35" s="1"/>
  <c r="J82" i="35" s="1"/>
  <c r="L82" i="35" s="1"/>
  <c r="I68" i="35"/>
  <c r="G68" i="35" s="1"/>
  <c r="J68" i="35" s="1"/>
  <c r="L68" i="35" s="1"/>
  <c r="I89" i="35"/>
  <c r="G89" i="35" s="1"/>
  <c r="J89" i="35" s="1"/>
  <c r="L89" i="35" s="1"/>
  <c r="I66" i="35"/>
  <c r="G66" i="35" s="1"/>
  <c r="J66" i="35" s="1"/>
  <c r="L66" i="35" s="1"/>
  <c r="I94" i="35"/>
  <c r="G94" i="35" s="1"/>
  <c r="J94" i="35" s="1"/>
  <c r="L94" i="35" s="1"/>
  <c r="I78" i="35"/>
  <c r="G78" i="35" s="1"/>
  <c r="J78" i="35" s="1"/>
  <c r="L78" i="35" s="1"/>
  <c r="I69" i="35"/>
  <c r="G69" i="35" s="1"/>
  <c r="J69" i="35" s="1"/>
  <c r="L69" i="35" s="1"/>
  <c r="I70" i="35"/>
  <c r="G70" i="35" s="1"/>
  <c r="J70" i="35" s="1"/>
  <c r="L70" i="35" s="1"/>
  <c r="I86" i="35"/>
  <c r="G86" i="35" s="1"/>
  <c r="J86" i="35" s="1"/>
  <c r="L86" i="35" s="1"/>
  <c r="I77" i="35"/>
  <c r="G77" i="35" s="1"/>
  <c r="J77" i="35" s="1"/>
  <c r="L77" i="35" s="1"/>
  <c r="I83" i="35"/>
  <c r="G83" i="35" s="1"/>
  <c r="J83" i="35" s="1"/>
  <c r="L83" i="35" s="1"/>
  <c r="I80" i="35"/>
  <c r="G80" i="35" s="1"/>
  <c r="J80" i="35" s="1"/>
  <c r="L80" i="35" s="1"/>
  <c r="I58" i="35"/>
  <c r="G58" i="35" s="1"/>
  <c r="J58" i="35" s="1"/>
  <c r="L58" i="35" s="1"/>
  <c r="I59" i="35"/>
  <c r="G59" i="35" s="1"/>
  <c r="J59" i="35" s="1"/>
  <c r="L59" i="35" s="1"/>
  <c r="I61" i="35"/>
  <c r="G61" i="35" s="1"/>
  <c r="J61" i="35" s="1"/>
  <c r="L61" i="35" s="1"/>
  <c r="I60" i="35"/>
  <c r="G60" i="35" s="1"/>
  <c r="J60" i="35" s="1"/>
  <c r="L60" i="35" s="1"/>
  <c r="I81" i="35"/>
  <c r="G81" i="35" s="1"/>
  <c r="J81" i="35" s="1"/>
  <c r="L81" i="35" s="1"/>
  <c r="I84" i="35"/>
  <c r="G84" i="35" s="1"/>
  <c r="J84" i="35" s="1"/>
  <c r="L84" i="35" s="1"/>
  <c r="I91" i="35"/>
  <c r="G91" i="35" s="1"/>
  <c r="J91" i="35" s="1"/>
  <c r="L91" i="35" s="1"/>
  <c r="I72" i="35"/>
  <c r="G72" i="35" s="1"/>
  <c r="J72" i="35" s="1"/>
  <c r="L72" i="35" s="1"/>
  <c r="I90" i="35"/>
  <c r="I96" i="35"/>
  <c r="I62" i="35"/>
  <c r="G62" i="35" s="1"/>
  <c r="J62" i="35" s="1"/>
  <c r="L62" i="35" s="1"/>
  <c r="I92" i="35"/>
  <c r="G92" i="35" s="1"/>
  <c r="J92" i="35" s="1"/>
  <c r="L92" i="35" s="1"/>
  <c r="I76" i="35"/>
  <c r="G76" i="35" s="1"/>
  <c r="J76" i="35" s="1"/>
  <c r="L76" i="35" s="1"/>
  <c r="I79" i="35"/>
  <c r="G79" i="35" s="1"/>
  <c r="J79" i="35" s="1"/>
  <c r="L79" i="35" s="1"/>
  <c r="I74" i="35"/>
  <c r="G74" i="35" s="1"/>
  <c r="J74" i="35" s="1"/>
  <c r="L74" i="35" s="1"/>
  <c r="I71" i="35"/>
  <c r="G71" i="35" s="1"/>
  <c r="J71" i="35" s="1"/>
  <c r="L71" i="35" s="1"/>
  <c r="I95" i="35"/>
  <c r="G95" i="35" s="1"/>
  <c r="J95" i="35" s="1"/>
  <c r="L95" i="35" s="1"/>
  <c r="I64" i="35"/>
  <c r="G64" i="35" s="1"/>
  <c r="J64" i="35" s="1"/>
  <c r="L64" i="35" s="1"/>
  <c r="I67" i="35"/>
  <c r="G67" i="35" s="1"/>
  <c r="J67" i="35" s="1"/>
  <c r="L67" i="35" s="1"/>
  <c r="I73" i="35"/>
  <c r="G73" i="35" s="1"/>
  <c r="J73" i="35" s="1"/>
  <c r="L73" i="35" s="1"/>
  <c r="I88" i="35"/>
  <c r="G88" i="35" s="1"/>
  <c r="J88" i="35" s="1"/>
  <c r="L88" i="35" s="1"/>
  <c r="I65" i="35"/>
  <c r="G65" i="35" s="1"/>
  <c r="J65" i="35" s="1"/>
  <c r="L65" i="35" s="1"/>
  <c r="I75" i="35"/>
  <c r="G75" i="35" s="1"/>
  <c r="J75" i="35" s="1"/>
  <c r="L75" i="35" s="1"/>
  <c r="I57" i="35"/>
  <c r="G57" i="35" s="1"/>
  <c r="J57" i="35" s="1"/>
  <c r="L57" i="35" s="1"/>
  <c r="G90" i="35"/>
  <c r="J90" i="35" s="1"/>
  <c r="L90" i="35" s="1"/>
  <c r="G96" i="35"/>
  <c r="J96" i="35" s="1"/>
  <c r="L96" i="35" s="1"/>
  <c r="I39" i="35"/>
  <c r="G39" i="35" s="1"/>
  <c r="J39" i="35" s="1"/>
  <c r="L39" i="35" s="1"/>
  <c r="I40" i="35"/>
  <c r="G40" i="35" s="1"/>
  <c r="J40" i="35" s="1"/>
  <c r="L40" i="35" s="1"/>
  <c r="I41" i="35"/>
  <c r="G41" i="35" s="1"/>
  <c r="J41" i="35" s="1"/>
  <c r="L41" i="35" s="1"/>
  <c r="I42" i="35"/>
  <c r="G42" i="35" s="1"/>
  <c r="J42" i="35" s="1"/>
  <c r="L42" i="35" s="1"/>
  <c r="I43" i="35"/>
  <c r="G43" i="35" s="1"/>
  <c r="J43" i="35" s="1"/>
  <c r="L43" i="35" s="1"/>
  <c r="I44" i="35"/>
  <c r="G44" i="35" s="1"/>
  <c r="J44" i="35" s="1"/>
  <c r="L44" i="35" s="1"/>
  <c r="I45" i="35"/>
  <c r="G45" i="35" s="1"/>
  <c r="J45" i="35" s="1"/>
  <c r="L45" i="35" s="1"/>
  <c r="I46" i="35"/>
  <c r="G46" i="35" s="1"/>
  <c r="J46" i="35" s="1"/>
  <c r="L46" i="35" s="1"/>
  <c r="I47" i="35"/>
  <c r="G47" i="35" s="1"/>
  <c r="J47" i="35" s="1"/>
  <c r="L47" i="35" s="1"/>
  <c r="I48" i="35"/>
  <c r="G48" i="35" s="1"/>
  <c r="J48" i="35" s="1"/>
  <c r="L48" i="35" s="1"/>
  <c r="I49" i="35"/>
  <c r="G49" i="35" s="1"/>
  <c r="J49" i="35" s="1"/>
  <c r="L49" i="35" s="1"/>
  <c r="I50" i="35"/>
  <c r="G50" i="35" s="1"/>
  <c r="J50" i="35" s="1"/>
  <c r="L50" i="35" s="1"/>
  <c r="I51" i="35"/>
  <c r="G51" i="35" s="1"/>
  <c r="J51" i="35" s="1"/>
  <c r="L51" i="35" s="1"/>
  <c r="I52" i="35"/>
  <c r="G52" i="35" s="1"/>
  <c r="J52" i="35" s="1"/>
  <c r="L52" i="35" s="1"/>
  <c r="I53" i="35"/>
  <c r="G53" i="35" s="1"/>
  <c r="J53" i="35" s="1"/>
  <c r="L53" i="35" s="1"/>
  <c r="I54" i="35"/>
  <c r="G54" i="35" s="1"/>
  <c r="J54" i="35" s="1"/>
  <c r="L54" i="35" s="1"/>
  <c r="I55" i="35"/>
  <c r="G55" i="35" s="1"/>
  <c r="J55" i="35" s="1"/>
  <c r="I19" i="35"/>
  <c r="G19" i="35" s="1"/>
  <c r="J19" i="35" s="1"/>
  <c r="L19" i="35" s="1"/>
  <c r="I20" i="35"/>
  <c r="G20" i="35" s="1"/>
  <c r="J20" i="35" s="1"/>
  <c r="L20" i="35" s="1"/>
  <c r="I21" i="35"/>
  <c r="G21" i="35" s="1"/>
  <c r="J21" i="35" s="1"/>
  <c r="I22" i="35"/>
  <c r="G22" i="35" s="1"/>
  <c r="J22" i="35" s="1"/>
  <c r="L22" i="35" s="1"/>
  <c r="I23" i="35"/>
  <c r="G23" i="35" s="1"/>
  <c r="I24" i="35"/>
  <c r="G24" i="35" s="1"/>
  <c r="J24" i="35" s="1"/>
  <c r="L24" i="35" s="1"/>
  <c r="I25" i="35"/>
  <c r="G25" i="35" s="1"/>
  <c r="J25" i="35" s="1"/>
  <c r="L25" i="35" s="1"/>
  <c r="I26" i="35"/>
  <c r="G26" i="35" s="1"/>
  <c r="J26" i="35" s="1"/>
  <c r="L26" i="35" s="1"/>
  <c r="I27" i="35"/>
  <c r="G27" i="35" s="1"/>
  <c r="J27" i="35" s="1"/>
  <c r="L27" i="35" s="1"/>
  <c r="I28" i="35"/>
  <c r="G28" i="35" s="1"/>
  <c r="J28" i="35" s="1"/>
  <c r="L28" i="35" s="1"/>
  <c r="I29" i="35"/>
  <c r="G29" i="35" s="1"/>
  <c r="J29" i="35" s="1"/>
  <c r="L29" i="35" s="1"/>
  <c r="I30" i="35"/>
  <c r="G30" i="35" s="1"/>
  <c r="J30" i="35" s="1"/>
  <c r="L30" i="35" s="1"/>
  <c r="I31" i="35"/>
  <c r="G31" i="35" s="1"/>
  <c r="J31" i="35" s="1"/>
  <c r="L31" i="35" s="1"/>
  <c r="I32" i="35"/>
  <c r="G32" i="35" s="1"/>
  <c r="J32" i="35" s="1"/>
  <c r="L32" i="35" s="1"/>
  <c r="I33" i="35"/>
  <c r="G33" i="35" s="1"/>
  <c r="J33" i="35" s="1"/>
  <c r="L33" i="35" s="1"/>
  <c r="I34" i="35"/>
  <c r="G34" i="35" s="1"/>
  <c r="J34" i="35" s="1"/>
  <c r="L34" i="35" s="1"/>
  <c r="I35" i="35"/>
  <c r="G35" i="35" s="1"/>
  <c r="J35" i="35" s="1"/>
  <c r="L35" i="35" s="1"/>
  <c r="I36" i="35"/>
  <c r="G36" i="35" s="1"/>
  <c r="J36" i="35" s="1"/>
  <c r="L36" i="35" s="1"/>
  <c r="I37" i="35"/>
  <c r="G37" i="35" s="1"/>
  <c r="J37" i="35" s="1"/>
  <c r="L37" i="35" s="1"/>
  <c r="I38" i="35"/>
  <c r="L20" i="34"/>
  <c r="K20" i="34"/>
  <c r="J20" i="34"/>
  <c r="I20" i="34"/>
  <c r="N20" i="34" s="1"/>
  <c r="Q20" i="34" s="1"/>
  <c r="F20" i="34"/>
  <c r="L19" i="34"/>
  <c r="K19" i="34"/>
  <c r="J19" i="34"/>
  <c r="I19" i="34"/>
  <c r="N19" i="34" s="1"/>
  <c r="Q19" i="34" s="1"/>
  <c r="F19" i="34"/>
  <c r="L18" i="34"/>
  <c r="K18" i="34"/>
  <c r="J18" i="34"/>
  <c r="I18" i="34"/>
  <c r="N18" i="34" s="1"/>
  <c r="Q18" i="34" s="1"/>
  <c r="F18" i="34"/>
  <c r="N17" i="34"/>
  <c r="Q17" i="34" s="1"/>
  <c r="L17" i="34"/>
  <c r="K17" i="34"/>
  <c r="J17" i="34"/>
  <c r="I17" i="34"/>
  <c r="F17" i="34"/>
  <c r="L24" i="34"/>
  <c r="K24" i="34"/>
  <c r="J24" i="34"/>
  <c r="N24" i="34" s="1"/>
  <c r="Q24" i="34" s="1"/>
  <c r="I24" i="34"/>
  <c r="F24" i="34"/>
  <c r="L23" i="34"/>
  <c r="K23" i="34"/>
  <c r="J23" i="34"/>
  <c r="I23" i="34"/>
  <c r="N23" i="34" s="1"/>
  <c r="Q23" i="34" s="1"/>
  <c r="F23" i="34"/>
  <c r="L22" i="34"/>
  <c r="K22" i="34"/>
  <c r="J22" i="34"/>
  <c r="I22" i="34"/>
  <c r="N22" i="34" s="1"/>
  <c r="Q22" i="34" s="1"/>
  <c r="F22" i="34"/>
  <c r="N21" i="34"/>
  <c r="Q21" i="34" s="1"/>
  <c r="L21" i="34"/>
  <c r="K21" i="34"/>
  <c r="J21" i="34"/>
  <c r="I21" i="34"/>
  <c r="F21" i="34"/>
  <c r="L21" i="35" l="1"/>
  <c r="L55" i="35"/>
  <c r="J23" i="35"/>
  <c r="L23" i="35" s="1"/>
  <c r="G38" i="35"/>
  <c r="J38" i="35" s="1"/>
  <c r="L38" i="35" s="1"/>
  <c r="A6" i="28" l="1"/>
  <c r="A5" i="28"/>
  <c r="A3" i="28"/>
  <c r="Z369" i="2" s="1"/>
  <c r="V369" i="2" s="1"/>
  <c r="AD18" i="2" l="1"/>
  <c r="Z22" i="2"/>
  <c r="V22" i="2" s="1"/>
  <c r="AD50" i="2"/>
  <c r="Z54" i="2"/>
  <c r="V54" i="2" s="1"/>
  <c r="AD82" i="2"/>
  <c r="Z86" i="2"/>
  <c r="V86" i="2" s="1"/>
  <c r="AD114" i="2"/>
  <c r="Z118" i="2"/>
  <c r="V118" i="2" s="1"/>
  <c r="AD146" i="2"/>
  <c r="Z150" i="2"/>
  <c r="V150" i="2" s="1"/>
  <c r="AD178" i="2"/>
  <c r="Z182" i="2"/>
  <c r="V182" i="2" s="1"/>
  <c r="AD211" i="2"/>
  <c r="Z215" i="2"/>
  <c r="V215" i="2" s="1"/>
  <c r="AD233" i="2"/>
  <c r="Z241" i="2"/>
  <c r="V241" i="2" s="1"/>
  <c r="AD273" i="2"/>
  <c r="Z277" i="2"/>
  <c r="V277" i="2" s="1"/>
  <c r="AD342" i="2"/>
  <c r="Z346" i="2"/>
  <c r="V346" i="2" s="1"/>
  <c r="AD100" i="2"/>
  <c r="AD132" i="2"/>
  <c r="AD164" i="2"/>
  <c r="AD237" i="2"/>
  <c r="Z259" i="2"/>
  <c r="V259" i="2" s="1"/>
  <c r="AD291" i="2"/>
  <c r="Z299" i="2"/>
  <c r="V299" i="2" s="1"/>
  <c r="AD324" i="2"/>
  <c r="Z364" i="2"/>
  <c r="V364" i="2" s="1"/>
  <c r="Z371" i="2"/>
  <c r="V371" i="2" s="1"/>
  <c r="AD333" i="2"/>
  <c r="AD127" i="2"/>
  <c r="Z232" i="2"/>
  <c r="V232" i="2" s="1"/>
  <c r="AD11" i="2"/>
  <c r="Z15" i="2"/>
  <c r="V15" i="2" s="1"/>
  <c r="AD43" i="2"/>
  <c r="Z47" i="2"/>
  <c r="V47" i="2" s="1"/>
  <c r="AD75" i="2"/>
  <c r="Z79" i="2"/>
  <c r="V79" i="2" s="1"/>
  <c r="AD107" i="2"/>
  <c r="Z111" i="2"/>
  <c r="V111" i="2" s="1"/>
  <c r="AD139" i="2"/>
  <c r="Z143" i="2"/>
  <c r="V143" i="2" s="1"/>
  <c r="AD171" i="2"/>
  <c r="Z175" i="2"/>
  <c r="V175" i="2" s="1"/>
  <c r="Z197" i="2"/>
  <c r="V197" i="2" s="1"/>
  <c r="AD204" i="2"/>
  <c r="Z208" i="2"/>
  <c r="AD262" i="2"/>
  <c r="AD266" i="2"/>
  <c r="Z270" i="2"/>
  <c r="V270" i="2" s="1"/>
  <c r="AD302" i="2"/>
  <c r="Z306" i="2"/>
  <c r="V306" i="2" s="1"/>
  <c r="AD331" i="2"/>
  <c r="Z335" i="2"/>
  <c r="V335" i="2" s="1"/>
  <c r="Z339" i="2"/>
  <c r="V339" i="2" s="1"/>
  <c r="AD367" i="2"/>
  <c r="AD374" i="2"/>
  <c r="AD36" i="2"/>
  <c r="Z40" i="2"/>
  <c r="V40" i="2" s="1"/>
  <c r="AD68" i="2"/>
  <c r="Z72" i="2"/>
  <c r="V72" i="2" s="1"/>
  <c r="Z104" i="2"/>
  <c r="V104" i="2" s="1"/>
  <c r="Z136" i="2"/>
  <c r="V136" i="2" s="1"/>
  <c r="Z168" i="2"/>
  <c r="Z201" i="2"/>
  <c r="V201" i="2" s="1"/>
  <c r="AD295" i="2"/>
  <c r="AD320" i="2"/>
  <c r="Z328" i="2"/>
  <c r="Z350" i="2"/>
  <c r="V350" i="2" s="1"/>
  <c r="AD371" i="2"/>
  <c r="AD357" i="2"/>
  <c r="AD337" i="2"/>
  <c r="AD255" i="2"/>
  <c r="AD360" i="2"/>
  <c r="Z310" i="2"/>
  <c r="V310" i="2" s="1"/>
  <c r="Z361" i="2"/>
  <c r="V361" i="2" s="1"/>
  <c r="AD63" i="2"/>
  <c r="AD159" i="2"/>
  <c r="AD29" i="2"/>
  <c r="Z33" i="2"/>
  <c r="V33" i="2" s="1"/>
  <c r="AD61" i="2"/>
  <c r="Z65" i="2"/>
  <c r="V65" i="2" s="1"/>
  <c r="AD93" i="2"/>
  <c r="Z97" i="2"/>
  <c r="V97" i="2" s="1"/>
  <c r="AD125" i="2"/>
  <c r="Z129" i="2"/>
  <c r="V129" i="2" s="1"/>
  <c r="AD157" i="2"/>
  <c r="Z161" i="2"/>
  <c r="V161" i="2" s="1"/>
  <c r="AD189" i="2"/>
  <c r="AD226" i="2"/>
  <c r="Z230" i="2"/>
  <c r="V230" i="2" s="1"/>
  <c r="AD248" i="2"/>
  <c r="Z252" i="2"/>
  <c r="V252" i="2" s="1"/>
  <c r="AD284" i="2"/>
  <c r="Z288" i="2"/>
  <c r="V288" i="2" s="1"/>
  <c r="AD313" i="2"/>
  <c r="Z317" i="2"/>
  <c r="V317" i="2" s="1"/>
  <c r="AD353" i="2"/>
  <c r="Z357" i="2"/>
  <c r="V357" i="2" s="1"/>
  <c r="Z26" i="2"/>
  <c r="V26" i="2" s="1"/>
  <c r="Z90" i="2"/>
  <c r="V90" i="2" s="1"/>
  <c r="Z122" i="2"/>
  <c r="V122" i="2" s="1"/>
  <c r="Z154" i="2"/>
  <c r="V154" i="2" s="1"/>
  <c r="Z186" i="2"/>
  <c r="V186" i="2" s="1"/>
  <c r="AD215" i="2"/>
  <c r="Z223" i="2"/>
  <c r="V223" i="2" s="1"/>
  <c r="AD241" i="2"/>
  <c r="AD277" i="2"/>
  <c r="Z368" i="2"/>
  <c r="V368" i="2" s="1"/>
  <c r="Z323" i="2"/>
  <c r="V323" i="2" s="1"/>
  <c r="AD22" i="2"/>
  <c r="AD54" i="2"/>
  <c r="Z58" i="2"/>
  <c r="V58" i="2" s="1"/>
  <c r="AD86" i="2"/>
  <c r="AD118" i="2"/>
  <c r="AD150" i="2"/>
  <c r="AD182" i="2"/>
  <c r="AD197" i="2"/>
  <c r="Z219" i="2"/>
  <c r="V219" i="2" s="1"/>
  <c r="Z245" i="2"/>
  <c r="V245" i="2" s="1"/>
  <c r="Z281" i="2"/>
  <c r="V281" i="2" s="1"/>
  <c r="AD346" i="2"/>
  <c r="AD317" i="2"/>
  <c r="AD15" i="2"/>
  <c r="Z19" i="2"/>
  <c r="V19" i="2" s="1"/>
  <c r="AD47" i="2"/>
  <c r="Z51" i="2"/>
  <c r="V51" i="2" s="1"/>
  <c r="AD79" i="2"/>
  <c r="Z83" i="2"/>
  <c r="V83" i="2" s="1"/>
  <c r="AD111" i="2"/>
  <c r="Z115" i="2"/>
  <c r="V115" i="2" s="1"/>
  <c r="AD143" i="2"/>
  <c r="Z147" i="2"/>
  <c r="V147" i="2" s="1"/>
  <c r="AD175" i="2"/>
  <c r="Z179" i="2"/>
  <c r="V179" i="2" s="1"/>
  <c r="AD208" i="2"/>
  <c r="Z212" i="2"/>
  <c r="V212" i="2" s="1"/>
  <c r="Z234" i="2"/>
  <c r="Z263" i="2"/>
  <c r="V263" i="2" s="1"/>
  <c r="AD270" i="2"/>
  <c r="Z274" i="2"/>
  <c r="V274" i="2" s="1"/>
  <c r="AD306" i="2"/>
  <c r="AD335" i="2"/>
  <c r="AD339" i="2"/>
  <c r="Z343" i="2"/>
  <c r="V343" i="2" s="1"/>
  <c r="Z12" i="2"/>
  <c r="V12" i="2" s="1"/>
  <c r="AD40" i="2"/>
  <c r="Z44" i="2"/>
  <c r="V44" i="2" s="1"/>
  <c r="AD72" i="2"/>
  <c r="Z76" i="2"/>
  <c r="V76" i="2" s="1"/>
  <c r="AD104" i="2"/>
  <c r="Z108" i="2"/>
  <c r="V108" i="2" s="1"/>
  <c r="AD136" i="2"/>
  <c r="AD168" i="2"/>
  <c r="Z172" i="2"/>
  <c r="V172" i="2" s="1"/>
  <c r="AD193" i="2"/>
  <c r="AD201" i="2"/>
  <c r="Z267" i="2"/>
  <c r="V267" i="2" s="1"/>
  <c r="Z303" i="2"/>
  <c r="V303" i="2" s="1"/>
  <c r="AD328" i="2"/>
  <c r="Z332" i="2"/>
  <c r="V332" i="2" s="1"/>
  <c r="AD364" i="2"/>
  <c r="Z210" i="2"/>
  <c r="V210" i="2" s="1"/>
  <c r="AD95" i="2"/>
  <c r="AD228" i="2"/>
  <c r="AD286" i="2"/>
  <c r="Z140" i="2"/>
  <c r="V140" i="2" s="1"/>
  <c r="Z205" i="2"/>
  <c r="V205" i="2" s="1"/>
  <c r="Z238" i="2"/>
  <c r="V238" i="2" s="1"/>
  <c r="AD259" i="2"/>
  <c r="AD299" i="2"/>
  <c r="Z321" i="2"/>
  <c r="V321" i="2" s="1"/>
  <c r="Z375" i="2"/>
  <c r="V375" i="2" s="1"/>
  <c r="Z67" i="2"/>
  <c r="V67" i="2" s="1"/>
  <c r="AD191" i="2"/>
  <c r="AD33" i="2"/>
  <c r="Z37" i="2"/>
  <c r="V37" i="2" s="1"/>
  <c r="AD65" i="2"/>
  <c r="Z69" i="2"/>
  <c r="V69" i="2" s="1"/>
  <c r="AD97" i="2"/>
  <c r="Z101" i="2"/>
  <c r="V101" i="2" s="1"/>
  <c r="AD129" i="2"/>
  <c r="Z133" i="2"/>
  <c r="V133" i="2" s="1"/>
  <c r="AD161" i="2"/>
  <c r="Z165" i="2"/>
  <c r="V165" i="2" s="1"/>
  <c r="AD230" i="2"/>
  <c r="AD252" i="2"/>
  <c r="Z256" i="2"/>
  <c r="V256" i="2" s="1"/>
  <c r="AD288" i="2"/>
  <c r="Z292" i="2"/>
  <c r="V292" i="2" s="1"/>
  <c r="Z296" i="2"/>
  <c r="V296" i="2" s="1"/>
  <c r="Z325" i="2"/>
  <c r="V325" i="2" s="1"/>
  <c r="Z221" i="2"/>
  <c r="V221" i="2" s="1"/>
  <c r="AD250" i="2"/>
  <c r="AD26" i="2"/>
  <c r="Z30" i="2"/>
  <c r="V30" i="2" s="1"/>
  <c r="AD58" i="2"/>
  <c r="Z62" i="2"/>
  <c r="V62" i="2" s="1"/>
  <c r="AD90" i="2"/>
  <c r="Z94" i="2"/>
  <c r="V94" i="2" s="1"/>
  <c r="AD122" i="2"/>
  <c r="Z126" i="2"/>
  <c r="V126" i="2" s="1"/>
  <c r="AD154" i="2"/>
  <c r="Z158" i="2"/>
  <c r="V158" i="2" s="1"/>
  <c r="AD186" i="2"/>
  <c r="Z190" i="2"/>
  <c r="Z198" i="2"/>
  <c r="V198" i="2" s="1"/>
  <c r="AD219" i="2"/>
  <c r="AD223" i="2"/>
  <c r="Z227" i="2"/>
  <c r="V227" i="2" s="1"/>
  <c r="AD245" i="2"/>
  <c r="Z249" i="2"/>
  <c r="V249" i="2" s="1"/>
  <c r="AD263" i="2"/>
  <c r="AD281" i="2"/>
  <c r="Z285" i="2"/>
  <c r="V285" i="2" s="1"/>
  <c r="AD310" i="2"/>
  <c r="Z314" i="2"/>
  <c r="V314" i="2" s="1"/>
  <c r="AD350" i="2"/>
  <c r="Z354" i="2"/>
  <c r="V354" i="2" s="1"/>
  <c r="AD368" i="2"/>
  <c r="Z73" i="2"/>
  <c r="V73" i="2" s="1"/>
  <c r="Z137" i="2"/>
  <c r="V137" i="2" s="1"/>
  <c r="AD256" i="2"/>
  <c r="AD292" i="2"/>
  <c r="Z329" i="2"/>
  <c r="V329" i="2" s="1"/>
  <c r="Z365" i="2"/>
  <c r="V365" i="2" s="1"/>
  <c r="AD162" i="2"/>
  <c r="AD253" i="2"/>
  <c r="AD322" i="2"/>
  <c r="AD19" i="2"/>
  <c r="Z23" i="2"/>
  <c r="V23" i="2" s="1"/>
  <c r="AD51" i="2"/>
  <c r="Z55" i="2"/>
  <c r="V55" i="2" s="1"/>
  <c r="AD83" i="2"/>
  <c r="Z87" i="2"/>
  <c r="V87" i="2" s="1"/>
  <c r="AD115" i="2"/>
  <c r="Z119" i="2"/>
  <c r="V119" i="2" s="1"/>
  <c r="AD147" i="2"/>
  <c r="Z151" i="2"/>
  <c r="V151" i="2" s="1"/>
  <c r="AD179" i="2"/>
  <c r="Z183" i="2"/>
  <c r="V183" i="2" s="1"/>
  <c r="AD212" i="2"/>
  <c r="Z216" i="2"/>
  <c r="V216" i="2" s="1"/>
  <c r="AD234" i="2"/>
  <c r="AD238" i="2"/>
  <c r="Z242" i="2"/>
  <c r="V242" i="2" s="1"/>
  <c r="AD274" i="2"/>
  <c r="Z278" i="2"/>
  <c r="V278" i="2" s="1"/>
  <c r="AD321" i="2"/>
  <c r="AD343" i="2"/>
  <c r="Z347" i="2"/>
  <c r="V347" i="2" s="1"/>
  <c r="AD375" i="2"/>
  <c r="Z41" i="2"/>
  <c r="V41" i="2" s="1"/>
  <c r="AD69" i="2"/>
  <c r="Z105" i="2"/>
  <c r="V105" i="2" s="1"/>
  <c r="AD133" i="2"/>
  <c r="AD165" i="2"/>
  <c r="Z202" i="2"/>
  <c r="V202" i="2" s="1"/>
  <c r="Z260" i="2"/>
  <c r="V260" i="2" s="1"/>
  <c r="AD296" i="2"/>
  <c r="AD325" i="2"/>
  <c r="AD361" i="2"/>
  <c r="AD260" i="2"/>
  <c r="Z304" i="2"/>
  <c r="V304" i="2" s="1"/>
  <c r="AD329" i="2"/>
  <c r="Z376" i="2"/>
  <c r="V376" i="2" s="1"/>
  <c r="Z257" i="2"/>
  <c r="V257" i="2" s="1"/>
  <c r="AD31" i="2"/>
  <c r="AD12" i="2"/>
  <c r="Z16" i="2"/>
  <c r="V16" i="2" s="1"/>
  <c r="AD44" i="2"/>
  <c r="Z48" i="2"/>
  <c r="V48" i="2" s="1"/>
  <c r="AD76" i="2"/>
  <c r="Z80" i="2"/>
  <c r="V80" i="2" s="1"/>
  <c r="AD108" i="2"/>
  <c r="Z112" i="2"/>
  <c r="V112" i="2" s="1"/>
  <c r="AD140" i="2"/>
  <c r="Z144" i="2"/>
  <c r="V144" i="2" s="1"/>
  <c r="AD172" i="2"/>
  <c r="Z176" i="2"/>
  <c r="V176" i="2" s="1"/>
  <c r="AD205" i="2"/>
  <c r="Z209" i="2"/>
  <c r="AD267" i="2"/>
  <c r="Z271" i="2"/>
  <c r="V271" i="2" s="1"/>
  <c r="AD303" i="2"/>
  <c r="AD332" i="2"/>
  <c r="Z336" i="2"/>
  <c r="V336" i="2" s="1"/>
  <c r="Z340" i="2"/>
  <c r="V340" i="2" s="1"/>
  <c r="AD37" i="2"/>
  <c r="AD101" i="2"/>
  <c r="Z169" i="2"/>
  <c r="AD198" i="2"/>
  <c r="Z300" i="2"/>
  <c r="V300" i="2" s="1"/>
  <c r="Z372" i="2"/>
  <c r="V372" i="2" s="1"/>
  <c r="AD220" i="2"/>
  <c r="AD231" i="2"/>
  <c r="AD289" i="2"/>
  <c r="AD376" i="2"/>
  <c r="Z35" i="2"/>
  <c r="V35" i="2" s="1"/>
  <c r="Z109" i="2"/>
  <c r="V109" i="2" s="1"/>
  <c r="AD30" i="2"/>
  <c r="Z34" i="2"/>
  <c r="V34" i="2" s="1"/>
  <c r="AD62" i="2"/>
  <c r="Z66" i="2"/>
  <c r="V66" i="2" s="1"/>
  <c r="AD94" i="2"/>
  <c r="Z98" i="2"/>
  <c r="V98" i="2" s="1"/>
  <c r="AD126" i="2"/>
  <c r="Z130" i="2"/>
  <c r="V130" i="2" s="1"/>
  <c r="AD158" i="2"/>
  <c r="Z162" i="2"/>
  <c r="V162" i="2" s="1"/>
  <c r="AD190" i="2"/>
  <c r="Z220" i="2"/>
  <c r="V220" i="2" s="1"/>
  <c r="AD227" i="2"/>
  <c r="Z231" i="2"/>
  <c r="V231" i="2" s="1"/>
  <c r="AD249" i="2"/>
  <c r="Z253" i="2"/>
  <c r="V253" i="2" s="1"/>
  <c r="Z264" i="2"/>
  <c r="V264" i="2" s="1"/>
  <c r="AD285" i="2"/>
  <c r="Z289" i="2"/>
  <c r="V289" i="2" s="1"/>
  <c r="AD314" i="2"/>
  <c r="Z318" i="2"/>
  <c r="V318" i="2" s="1"/>
  <c r="AD354" i="2"/>
  <c r="Z358" i="2"/>
  <c r="V358" i="2" s="1"/>
  <c r="Z351" i="2"/>
  <c r="V351" i="2" s="1"/>
  <c r="Z13" i="2"/>
  <c r="V13" i="2" s="1"/>
  <c r="AD137" i="2"/>
  <c r="AD202" i="2"/>
  <c r="AD300" i="2"/>
  <c r="Z333" i="2"/>
  <c r="V333" i="2" s="1"/>
  <c r="AD358" i="2"/>
  <c r="Z131" i="2"/>
  <c r="V131" i="2" s="1"/>
  <c r="AD23" i="2"/>
  <c r="Z27" i="2"/>
  <c r="V27" i="2" s="1"/>
  <c r="AD55" i="2"/>
  <c r="Z59" i="2"/>
  <c r="V59" i="2" s="1"/>
  <c r="AD87" i="2"/>
  <c r="Z91" i="2"/>
  <c r="V91" i="2" s="1"/>
  <c r="AD119" i="2"/>
  <c r="Z123" i="2"/>
  <c r="V123" i="2" s="1"/>
  <c r="AD151" i="2"/>
  <c r="Z155" i="2"/>
  <c r="V155" i="2" s="1"/>
  <c r="AD183" i="2"/>
  <c r="Z187" i="2"/>
  <c r="V187" i="2" s="1"/>
  <c r="AD216" i="2"/>
  <c r="Z224" i="2"/>
  <c r="V224" i="2" s="1"/>
  <c r="AD242" i="2"/>
  <c r="Z246" i="2"/>
  <c r="V246" i="2" s="1"/>
  <c r="AD278" i="2"/>
  <c r="Z282" i="2"/>
  <c r="V282" i="2" s="1"/>
  <c r="AD307" i="2"/>
  <c r="Z311" i="2"/>
  <c r="V311" i="2" s="1"/>
  <c r="Z322" i="2"/>
  <c r="V322" i="2" s="1"/>
  <c r="AD347" i="2"/>
  <c r="Z77" i="2"/>
  <c r="V77" i="2" s="1"/>
  <c r="Z173" i="2"/>
  <c r="V173" i="2" s="1"/>
  <c r="AD264" i="2"/>
  <c r="Z293" i="2"/>
  <c r="V293" i="2" s="1"/>
  <c r="Z337" i="2"/>
  <c r="V337" i="2" s="1"/>
  <c r="Z326" i="2"/>
  <c r="V326" i="2" s="1"/>
  <c r="Z362" i="2"/>
  <c r="V362" i="2" s="1"/>
  <c r="AD268" i="2"/>
  <c r="Z290" i="2"/>
  <c r="V290" i="2" s="1"/>
  <c r="Z359" i="2"/>
  <c r="V359" i="2" s="1"/>
  <c r="AD16" i="2"/>
  <c r="Z20" i="2"/>
  <c r="V20" i="2" s="1"/>
  <c r="AD48" i="2"/>
  <c r="Z52" i="2"/>
  <c r="V52" i="2" s="1"/>
  <c r="AD80" i="2"/>
  <c r="Z84" i="2"/>
  <c r="V84" i="2" s="1"/>
  <c r="AD112" i="2"/>
  <c r="Z116" i="2"/>
  <c r="V116" i="2" s="1"/>
  <c r="AD144" i="2"/>
  <c r="Z148" i="2"/>
  <c r="V148" i="2" s="1"/>
  <c r="AD176" i="2"/>
  <c r="Z180" i="2"/>
  <c r="V180" i="2" s="1"/>
  <c r="AD194" i="2"/>
  <c r="AD209" i="2"/>
  <c r="Z213" i="2"/>
  <c r="V213" i="2" s="1"/>
  <c r="Z235" i="2"/>
  <c r="Z239" i="2"/>
  <c r="V239" i="2" s="1"/>
  <c r="AD271" i="2"/>
  <c r="Z275" i="2"/>
  <c r="V275" i="2" s="1"/>
  <c r="AD336" i="2"/>
  <c r="AD340" i="2"/>
  <c r="Z344" i="2"/>
  <c r="V344" i="2" s="1"/>
  <c r="AD73" i="2"/>
  <c r="AD169" i="2"/>
  <c r="Z206" i="2"/>
  <c r="V206" i="2" s="1"/>
  <c r="AD365" i="2"/>
  <c r="AD318" i="2"/>
  <c r="Z163" i="2"/>
  <c r="V163" i="2" s="1"/>
  <c r="Z254" i="2"/>
  <c r="V254" i="2" s="1"/>
  <c r="AD41" i="2"/>
  <c r="Z45" i="2"/>
  <c r="V45" i="2" s="1"/>
  <c r="AD105" i="2"/>
  <c r="Z141" i="2"/>
  <c r="V141" i="2" s="1"/>
  <c r="Z268" i="2"/>
  <c r="V268" i="2" s="1"/>
  <c r="AD372" i="2"/>
  <c r="Z297" i="2"/>
  <c r="V297" i="2" s="1"/>
  <c r="Z319" i="2"/>
  <c r="V319" i="2" s="1"/>
  <c r="AD34" i="2"/>
  <c r="Z38" i="2"/>
  <c r="V38" i="2" s="1"/>
  <c r="AD66" i="2"/>
  <c r="Z70" i="2"/>
  <c r="V70" i="2" s="1"/>
  <c r="AD98" i="2"/>
  <c r="Z102" i="2"/>
  <c r="V102" i="2" s="1"/>
  <c r="AD130" i="2"/>
  <c r="Z134" i="2"/>
  <c r="V134" i="2" s="1"/>
  <c r="Z166" i="2"/>
  <c r="V166" i="2" s="1"/>
  <c r="Z199" i="2"/>
  <c r="V199" i="2" s="1"/>
  <c r="Z341" i="2"/>
  <c r="V341" i="2" s="1"/>
  <c r="AD315" i="2"/>
  <c r="AD355" i="2"/>
  <c r="AD27" i="2"/>
  <c r="Z31" i="2"/>
  <c r="V31" i="2" s="1"/>
  <c r="AD59" i="2"/>
  <c r="Z63" i="2"/>
  <c r="V63" i="2" s="1"/>
  <c r="AD91" i="2"/>
  <c r="Z95" i="2"/>
  <c r="V95" i="2" s="1"/>
  <c r="AD123" i="2"/>
  <c r="Z127" i="2"/>
  <c r="V127" i="2" s="1"/>
  <c r="AD155" i="2"/>
  <c r="Z159" i="2"/>
  <c r="V159" i="2" s="1"/>
  <c r="AD187" i="2"/>
  <c r="Z191" i="2"/>
  <c r="AD224" i="2"/>
  <c r="Z228" i="2"/>
  <c r="V228" i="2" s="1"/>
  <c r="AD246" i="2"/>
  <c r="Z250" i="2"/>
  <c r="V250" i="2" s="1"/>
  <c r="AD282" i="2"/>
  <c r="Z286" i="2"/>
  <c r="V286" i="2" s="1"/>
  <c r="AD311" i="2"/>
  <c r="Z315" i="2"/>
  <c r="AD351" i="2"/>
  <c r="Z355" i="2"/>
  <c r="V355" i="2" s="1"/>
  <c r="AD20" i="2"/>
  <c r="Z24" i="2"/>
  <c r="V24" i="2" s="1"/>
  <c r="AD52" i="2"/>
  <c r="Z56" i="2"/>
  <c r="V56" i="2" s="1"/>
  <c r="AD84" i="2"/>
  <c r="Z88" i="2"/>
  <c r="V88" i="2" s="1"/>
  <c r="AD116" i="2"/>
  <c r="Z120" i="2"/>
  <c r="V120" i="2" s="1"/>
  <c r="AD148" i="2"/>
  <c r="Z152" i="2"/>
  <c r="V152" i="2" s="1"/>
  <c r="AD180" i="2"/>
  <c r="Z184" i="2"/>
  <c r="V184" i="2" s="1"/>
  <c r="AD213" i="2"/>
  <c r="Z217" i="2"/>
  <c r="V217" i="2" s="1"/>
  <c r="AD235" i="2"/>
  <c r="AD239" i="2"/>
  <c r="Z243" i="2"/>
  <c r="V243" i="2" s="1"/>
  <c r="AD275" i="2"/>
  <c r="Z279" i="2"/>
  <c r="V279" i="2" s="1"/>
  <c r="AD293" i="2"/>
  <c r="Z308" i="2"/>
  <c r="V308" i="2" s="1"/>
  <c r="Z348" i="2"/>
  <c r="V348" i="2" s="1"/>
  <c r="AD206" i="2"/>
  <c r="Z272" i="2"/>
  <c r="V272" i="2" s="1"/>
  <c r="Z99" i="2"/>
  <c r="V99" i="2" s="1"/>
  <c r="AD344" i="2"/>
  <c r="Z177" i="2"/>
  <c r="V177" i="2" s="1"/>
  <c r="AD13" i="2"/>
  <c r="Z17" i="2"/>
  <c r="V17" i="2" s="1"/>
  <c r="AD45" i="2"/>
  <c r="Z49" i="2"/>
  <c r="V49" i="2" s="1"/>
  <c r="AD77" i="2"/>
  <c r="Z81" i="2"/>
  <c r="V81" i="2" s="1"/>
  <c r="AD109" i="2"/>
  <c r="Z113" i="2"/>
  <c r="V113" i="2" s="1"/>
  <c r="AD141" i="2"/>
  <c r="Z145" i="2"/>
  <c r="V145" i="2" s="1"/>
  <c r="AD173" i="2"/>
  <c r="AD304" i="2"/>
  <c r="AD38" i="2"/>
  <c r="Z42" i="2"/>
  <c r="V42" i="2" s="1"/>
  <c r="AD70" i="2"/>
  <c r="Z74" i="2"/>
  <c r="V74" i="2" s="1"/>
  <c r="AD102" i="2"/>
  <c r="Z106" i="2"/>
  <c r="V106" i="2" s="1"/>
  <c r="AD134" i="2"/>
  <c r="Z138" i="2"/>
  <c r="V138" i="2" s="1"/>
  <c r="AD166" i="2"/>
  <c r="Z170" i="2"/>
  <c r="V170" i="2" s="1"/>
  <c r="AD199" i="2"/>
  <c r="Z203" i="2"/>
  <c r="V203" i="2" s="1"/>
  <c r="AD257" i="2"/>
  <c r="Z261" i="2"/>
  <c r="V261" i="2" s="1"/>
  <c r="Z265" i="2"/>
  <c r="V265" i="2" s="1"/>
  <c r="AD297" i="2"/>
  <c r="Z301" i="2"/>
  <c r="V301" i="2" s="1"/>
  <c r="AD326" i="2"/>
  <c r="Z330" i="2"/>
  <c r="V330" i="2" s="1"/>
  <c r="AD362" i="2"/>
  <c r="Z366" i="2"/>
  <c r="V366" i="2" s="1"/>
  <c r="AD369" i="2"/>
  <c r="Z373" i="2"/>
  <c r="V373" i="2" s="1"/>
  <c r="AD24" i="2"/>
  <c r="Z28" i="2"/>
  <c r="V28" i="2" s="1"/>
  <c r="AD56" i="2"/>
  <c r="Z60" i="2"/>
  <c r="V60" i="2" s="1"/>
  <c r="AD88" i="2"/>
  <c r="Z92" i="2"/>
  <c r="V92" i="2" s="1"/>
  <c r="AD120" i="2"/>
  <c r="Z124" i="2"/>
  <c r="V124" i="2" s="1"/>
  <c r="AD152" i="2"/>
  <c r="Z156" i="2"/>
  <c r="V156" i="2" s="1"/>
  <c r="AD184" i="2"/>
  <c r="Z188" i="2"/>
  <c r="V188" i="2" s="1"/>
  <c r="AD195" i="2"/>
  <c r="AD217" i="2"/>
  <c r="AD221" i="2"/>
  <c r="Z225" i="2"/>
  <c r="V225" i="2" s="1"/>
  <c r="AD243" i="2"/>
  <c r="Z247" i="2"/>
  <c r="V247" i="2" s="1"/>
  <c r="AD279" i="2"/>
  <c r="Z283" i="2"/>
  <c r="V283" i="2" s="1"/>
  <c r="Z294" i="2"/>
  <c r="V294" i="2" s="1"/>
  <c r="AD308" i="2"/>
  <c r="Z312" i="2"/>
  <c r="V312" i="2" s="1"/>
  <c r="AD348" i="2"/>
  <c r="AD17" i="2"/>
  <c r="Z21" i="2"/>
  <c r="V21" i="2" s="1"/>
  <c r="AD49" i="2"/>
  <c r="Z53" i="2"/>
  <c r="V53" i="2" s="1"/>
  <c r="AD81" i="2"/>
  <c r="Z85" i="2"/>
  <c r="V85" i="2" s="1"/>
  <c r="AD113" i="2"/>
  <c r="Z117" i="2"/>
  <c r="V117" i="2" s="1"/>
  <c r="AD145" i="2"/>
  <c r="Z149" i="2"/>
  <c r="V149" i="2" s="1"/>
  <c r="AD177" i="2"/>
  <c r="Z181" i="2"/>
  <c r="V181" i="2" s="1"/>
  <c r="AD210" i="2"/>
  <c r="Z214" i="2"/>
  <c r="V214" i="2" s="1"/>
  <c r="Z236" i="2"/>
  <c r="V236" i="2" s="1"/>
  <c r="Z240" i="2"/>
  <c r="V240" i="2" s="1"/>
  <c r="AD272" i="2"/>
  <c r="Z276" i="2"/>
  <c r="V276" i="2" s="1"/>
  <c r="AD341" i="2"/>
  <c r="Z345" i="2"/>
  <c r="V345" i="2" s="1"/>
  <c r="Z110" i="2"/>
  <c r="V110" i="2" s="1"/>
  <c r="AD261" i="2"/>
  <c r="Z269" i="2"/>
  <c r="V269" i="2" s="1"/>
  <c r="AD301" i="2"/>
  <c r="Z334" i="2"/>
  <c r="V334" i="2" s="1"/>
  <c r="AD366" i="2"/>
  <c r="Z377" i="2"/>
  <c r="V377" i="2" s="1"/>
  <c r="AD359" i="2"/>
  <c r="Z14" i="2"/>
  <c r="V14" i="2" s="1"/>
  <c r="AD42" i="2"/>
  <c r="Z46" i="2"/>
  <c r="V46" i="2" s="1"/>
  <c r="AD74" i="2"/>
  <c r="Z78" i="2"/>
  <c r="V78" i="2" s="1"/>
  <c r="AD106" i="2"/>
  <c r="AD138" i="2"/>
  <c r="Z142" i="2"/>
  <c r="V142" i="2" s="1"/>
  <c r="AD170" i="2"/>
  <c r="Z174" i="2"/>
  <c r="V174" i="2" s="1"/>
  <c r="AD203" i="2"/>
  <c r="Z207" i="2"/>
  <c r="V207" i="2" s="1"/>
  <c r="AD265" i="2"/>
  <c r="Z305" i="2"/>
  <c r="V305" i="2" s="1"/>
  <c r="AD330" i="2"/>
  <c r="Z338" i="2"/>
  <c r="V338" i="2" s="1"/>
  <c r="AD373" i="2"/>
  <c r="AD323" i="2"/>
  <c r="Z363" i="2"/>
  <c r="V363" i="2" s="1"/>
  <c r="AD35" i="2"/>
  <c r="Z39" i="2"/>
  <c r="V39" i="2" s="1"/>
  <c r="AD67" i="2"/>
  <c r="Z71" i="2"/>
  <c r="V71" i="2" s="1"/>
  <c r="AD99" i="2"/>
  <c r="Z103" i="2"/>
  <c r="V103" i="2" s="1"/>
  <c r="AD131" i="2"/>
  <c r="Z135" i="2"/>
  <c r="V135" i="2" s="1"/>
  <c r="AD163" i="2"/>
  <c r="Z167" i="2"/>
  <c r="Z200" i="2"/>
  <c r="V200" i="2" s="1"/>
  <c r="AD232" i="2"/>
  <c r="AD254" i="2"/>
  <c r="Z258" i="2"/>
  <c r="V258" i="2" s="1"/>
  <c r="AD290" i="2"/>
  <c r="AD294" i="2"/>
  <c r="Z298" i="2"/>
  <c r="V298" i="2" s="1"/>
  <c r="AD319" i="2"/>
  <c r="Z327" i="2"/>
  <c r="Z370" i="2"/>
  <c r="V370" i="2" s="1"/>
  <c r="AD28" i="2"/>
  <c r="Z32" i="2"/>
  <c r="V32" i="2" s="1"/>
  <c r="AD60" i="2"/>
  <c r="Z64" i="2"/>
  <c r="V64" i="2" s="1"/>
  <c r="AD92" i="2"/>
  <c r="Z96" i="2"/>
  <c r="V96" i="2" s="1"/>
  <c r="AD124" i="2"/>
  <c r="Z128" i="2"/>
  <c r="V128" i="2" s="1"/>
  <c r="AD156" i="2"/>
  <c r="Z160" i="2"/>
  <c r="V160" i="2" s="1"/>
  <c r="AD188" i="2"/>
  <c r="Z192" i="2"/>
  <c r="V192" i="2" s="1"/>
  <c r="Z196" i="2"/>
  <c r="V196" i="2" s="1"/>
  <c r="AD225" i="2"/>
  <c r="Z229" i="2"/>
  <c r="V229" i="2" s="1"/>
  <c r="AD247" i="2"/>
  <c r="Z251" i="2"/>
  <c r="V251" i="2" s="1"/>
  <c r="AD283" i="2"/>
  <c r="Z287" i="2"/>
  <c r="V287" i="2" s="1"/>
  <c r="AD312" i="2"/>
  <c r="Z316" i="2"/>
  <c r="V316" i="2" s="1"/>
  <c r="AD352" i="2"/>
  <c r="Z356" i="2"/>
  <c r="V356" i="2" s="1"/>
  <c r="AD276" i="2"/>
  <c r="AD345" i="2"/>
  <c r="Z349" i="2"/>
  <c r="V349" i="2" s="1"/>
  <c r="AD21" i="2"/>
  <c r="Z25" i="2"/>
  <c r="V25" i="2" s="1"/>
  <c r="AD53" i="2"/>
  <c r="Z57" i="2"/>
  <c r="V57" i="2" s="1"/>
  <c r="AD85" i="2"/>
  <c r="Z89" i="2"/>
  <c r="V89" i="2" s="1"/>
  <c r="AD117" i="2"/>
  <c r="Z121" i="2"/>
  <c r="V121" i="2" s="1"/>
  <c r="AD149" i="2"/>
  <c r="Z153" i="2"/>
  <c r="V153" i="2" s="1"/>
  <c r="AD181" i="2"/>
  <c r="Z185" i="2"/>
  <c r="V185" i="2" s="1"/>
  <c r="AD214" i="2"/>
  <c r="Z218" i="2"/>
  <c r="V218" i="2" s="1"/>
  <c r="Z222" i="2"/>
  <c r="V222" i="2" s="1"/>
  <c r="AD236" i="2"/>
  <c r="AD240" i="2"/>
  <c r="Z244" i="2"/>
  <c r="V244" i="2" s="1"/>
  <c r="Z280" i="2"/>
  <c r="V280" i="2" s="1"/>
  <c r="Z309" i="2"/>
  <c r="AD14" i="2"/>
  <c r="Z18" i="2"/>
  <c r="V18" i="2" s="1"/>
  <c r="AD46" i="2"/>
  <c r="Z50" i="2"/>
  <c r="V50" i="2" s="1"/>
  <c r="AD78" i="2"/>
  <c r="Z82" i="2"/>
  <c r="V82" i="2" s="1"/>
  <c r="AD110" i="2"/>
  <c r="Z114" i="2"/>
  <c r="V114" i="2" s="1"/>
  <c r="AD142" i="2"/>
  <c r="Z146" i="2"/>
  <c r="V146" i="2" s="1"/>
  <c r="AD174" i="2"/>
  <c r="Z178" i="2"/>
  <c r="V178" i="2" s="1"/>
  <c r="AD207" i="2"/>
  <c r="Z211" i="2"/>
  <c r="V211" i="2" s="1"/>
  <c r="AD269" i="2"/>
  <c r="Z273" i="2"/>
  <c r="V273" i="2" s="1"/>
  <c r="AD305" i="2"/>
  <c r="AD334" i="2"/>
  <c r="AD338" i="2"/>
  <c r="Z342" i="2"/>
  <c r="V342" i="2" s="1"/>
  <c r="AD377" i="2"/>
  <c r="AD363" i="2"/>
  <c r="AD370" i="2"/>
  <c r="Z374" i="2"/>
  <c r="V374" i="2" s="1"/>
  <c r="AD349" i="2"/>
  <c r="Z11" i="2"/>
  <c r="V11" i="2" s="1"/>
  <c r="AD39" i="2"/>
  <c r="Z43" i="2"/>
  <c r="V43" i="2" s="1"/>
  <c r="AD71" i="2"/>
  <c r="Z75" i="2"/>
  <c r="V75" i="2" s="1"/>
  <c r="AD103" i="2"/>
  <c r="Z107" i="2"/>
  <c r="V107" i="2" s="1"/>
  <c r="AD135" i="2"/>
  <c r="Z139" i="2"/>
  <c r="V139" i="2" s="1"/>
  <c r="AD167" i="2"/>
  <c r="Z171" i="2"/>
  <c r="V171" i="2" s="1"/>
  <c r="AD196" i="2"/>
  <c r="AD200" i="2"/>
  <c r="Z204" i="2"/>
  <c r="V204" i="2" s="1"/>
  <c r="Z233" i="2"/>
  <c r="V233" i="2" s="1"/>
  <c r="AD258" i="2"/>
  <c r="Z262" i="2"/>
  <c r="V262" i="2" s="1"/>
  <c r="Z266" i="2"/>
  <c r="V266" i="2" s="1"/>
  <c r="AD298" i="2"/>
  <c r="Z302" i="2"/>
  <c r="V302" i="2" s="1"/>
  <c r="AD327" i="2"/>
  <c r="Z331" i="2"/>
  <c r="V331" i="2" s="1"/>
  <c r="Z367" i="2"/>
  <c r="V367" i="2" s="1"/>
  <c r="AD32" i="2"/>
  <c r="Z36" i="2"/>
  <c r="V36" i="2" s="1"/>
  <c r="AD64" i="2"/>
  <c r="Z68" i="2"/>
  <c r="V68" i="2" s="1"/>
  <c r="AD96" i="2"/>
  <c r="Z100" i="2"/>
  <c r="V100" i="2" s="1"/>
  <c r="AD128" i="2"/>
  <c r="Z132" i="2"/>
  <c r="V132" i="2" s="1"/>
  <c r="AD160" i="2"/>
  <c r="Z164" i="2"/>
  <c r="V164" i="2" s="1"/>
  <c r="AD192" i="2"/>
  <c r="AD229" i="2"/>
  <c r="AD251" i="2"/>
  <c r="Z255" i="2"/>
  <c r="V255" i="2" s="1"/>
  <c r="AD287" i="2"/>
  <c r="Z291" i="2"/>
  <c r="V291" i="2" s="1"/>
  <c r="Z295" i="2"/>
  <c r="AD316" i="2"/>
  <c r="Z320" i="2"/>
  <c r="V320" i="2" s="1"/>
  <c r="Z324" i="2"/>
  <c r="V324" i="2" s="1"/>
  <c r="AD356" i="2"/>
  <c r="Z360" i="2"/>
  <c r="V360" i="2" s="1"/>
  <c r="AD25" i="2"/>
  <c r="Z29" i="2"/>
  <c r="V29" i="2" s="1"/>
  <c r="AD57" i="2"/>
  <c r="Z61" i="2"/>
  <c r="V61" i="2" s="1"/>
  <c r="AD89" i="2"/>
  <c r="Z93" i="2"/>
  <c r="V93" i="2" s="1"/>
  <c r="AD121" i="2"/>
  <c r="Z125" i="2"/>
  <c r="V125" i="2" s="1"/>
  <c r="AD153" i="2"/>
  <c r="Z157" i="2"/>
  <c r="V157" i="2" s="1"/>
  <c r="AD185" i="2"/>
  <c r="Z189" i="2"/>
  <c r="V189" i="2" s="1"/>
  <c r="AD218" i="2"/>
  <c r="AD222" i="2"/>
  <c r="Z226" i="2"/>
  <c r="V226" i="2" s="1"/>
  <c r="Z237" i="2"/>
  <c r="V237" i="2" s="1"/>
  <c r="AD244" i="2"/>
  <c r="Z248" i="2"/>
  <c r="V248" i="2" s="1"/>
  <c r="AD280" i="2"/>
  <c r="Z284" i="2"/>
  <c r="V284" i="2" s="1"/>
  <c r="AD309" i="2"/>
  <c r="Z313" i="2"/>
  <c r="V313" i="2" s="1"/>
  <c r="Z353" i="2"/>
  <c r="V353" i="2" s="1"/>
  <c r="Z352" i="2"/>
  <c r="V352" i="2" s="1"/>
  <c r="Z194" i="2"/>
  <c r="V194" i="2" s="1"/>
  <c r="Z193" i="2"/>
  <c r="V193" i="2" s="1"/>
  <c r="Z307" i="2"/>
  <c r="V307" i="2" s="1"/>
  <c r="Z195" i="2"/>
  <c r="V195" i="2" s="1"/>
  <c r="Z10" i="2"/>
  <c r="V10"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V315" i="2" l="1"/>
  <c r="V234" i="2"/>
  <c r="V209" i="2"/>
  <c r="V309" i="2"/>
  <c r="V191" i="2"/>
  <c r="V167" i="2"/>
  <c r="V208" i="2"/>
  <c r="V328" i="2"/>
  <c r="V190" i="2"/>
  <c r="V169" i="2"/>
  <c r="V168" i="2"/>
  <c r="V327" i="2"/>
  <c r="V235" i="2"/>
  <c r="V295" i="2"/>
  <c r="Y10" i="2"/>
  <c r="X10" i="2"/>
  <c r="H45" i="32" l="1"/>
  <c r="G45" i="32" s="1"/>
  <c r="AC10" i="2"/>
  <c r="AC8" i="2"/>
  <c r="E20" i="32" l="1"/>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J34" i="38" l="1"/>
  <c r="I34" i="38"/>
  <c r="M34" i="38"/>
  <c r="L34" i="38"/>
  <c r="I46" i="18"/>
  <c r="N46" i="18"/>
  <c r="M46" i="18"/>
  <c r="AD10" i="2"/>
  <c r="N25" i="38"/>
  <c r="M25" i="38"/>
  <c r="L25" i="38"/>
  <c r="K25" i="38"/>
  <c r="J25" i="38"/>
  <c r="I25" i="38"/>
  <c r="B8" i="38"/>
  <c r="A8" i="38"/>
  <c r="B7" i="38"/>
  <c r="A7" i="38"/>
  <c r="B6" i="38"/>
  <c r="A6" i="38"/>
  <c r="B5" i="38"/>
  <c r="A5" i="38"/>
  <c r="B4" i="38"/>
  <c r="A4" i="38"/>
  <c r="B3" i="38"/>
  <c r="A3" i="38"/>
  <c r="I16" i="35"/>
  <c r="I17" i="35"/>
  <c r="G17" i="35" s="1"/>
  <c r="J17" i="35" s="1"/>
  <c r="L17" i="35" s="1"/>
  <c r="I18" i="35"/>
  <c r="AB10" i="2"/>
  <c r="AB8" i="2"/>
  <c r="AA8" i="2"/>
  <c r="C7" i="2"/>
  <c r="C6" i="2"/>
  <c r="C5" i="2"/>
  <c r="C3" i="2"/>
  <c r="B4" i="2"/>
  <c r="B5" i="2"/>
  <c r="B6" i="2"/>
  <c r="B7" i="2"/>
  <c r="B3" i="2"/>
  <c r="AG10" i="2"/>
  <c r="AA10" i="2"/>
  <c r="B6" i="28"/>
  <c r="B5" i="28"/>
  <c r="B3" i="28"/>
  <c r="A8" i="36"/>
  <c r="A7" i="36"/>
  <c r="A6" i="36"/>
  <c r="A5" i="36"/>
  <c r="A4" i="36"/>
  <c r="A3" i="36"/>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4" i="37"/>
  <c r="B7" i="37"/>
  <c r="B6" i="37"/>
  <c r="B5" i="37"/>
  <c r="B3" i="37"/>
  <c r="A8" i="37"/>
  <c r="A7" i="37"/>
  <c r="A6" i="37"/>
  <c r="A5" i="37"/>
  <c r="A4" i="37"/>
  <c r="A3" i="37"/>
  <c r="B8" i="5"/>
  <c r="B7" i="5"/>
  <c r="B6" i="5"/>
  <c r="B5" i="5"/>
  <c r="B4" i="5"/>
  <c r="B3" i="5"/>
  <c r="A8" i="5"/>
  <c r="A7" i="5"/>
  <c r="A6" i="5"/>
  <c r="A5" i="5"/>
  <c r="A4" i="5"/>
  <c r="A3" i="5"/>
  <c r="B8" i="36"/>
  <c r="B7" i="36"/>
  <c r="B6" i="36"/>
  <c r="B5" i="36"/>
  <c r="B3" i="36"/>
  <c r="B4" i="31"/>
  <c r="B8" i="31"/>
  <c r="B7" i="31"/>
  <c r="B6" i="31"/>
  <c r="B5" i="31"/>
  <c r="B3" i="31"/>
  <c r="B4" i="32"/>
  <c r="Q11" i="37" s="1"/>
  <c r="L35" i="34"/>
  <c r="K35" i="34"/>
  <c r="J35" i="34"/>
  <c r="I35" i="34"/>
  <c r="F35" i="34"/>
  <c r="L34" i="34"/>
  <c r="K34" i="34"/>
  <c r="J34" i="34"/>
  <c r="I34" i="34"/>
  <c r="F34" i="34"/>
  <c r="L33" i="34"/>
  <c r="K33" i="34"/>
  <c r="J33" i="34"/>
  <c r="I33" i="34"/>
  <c r="F33" i="34"/>
  <c r="L32" i="34"/>
  <c r="K32" i="34"/>
  <c r="J32" i="34"/>
  <c r="I32" i="34"/>
  <c r="F32" i="34"/>
  <c r="L31" i="34"/>
  <c r="K31" i="34"/>
  <c r="J31" i="34"/>
  <c r="I31" i="34"/>
  <c r="N31" i="34" s="1"/>
  <c r="Q31" i="34" s="1"/>
  <c r="F31" i="34"/>
  <c r="L30" i="34"/>
  <c r="K30" i="34"/>
  <c r="J30" i="34"/>
  <c r="I30" i="34"/>
  <c r="F30" i="34"/>
  <c r="L29" i="34"/>
  <c r="K29" i="34"/>
  <c r="J29" i="34"/>
  <c r="I29" i="34"/>
  <c r="F29" i="34"/>
  <c r="L28" i="34"/>
  <c r="K28" i="34"/>
  <c r="J28" i="34"/>
  <c r="I28" i="34"/>
  <c r="F28" i="34"/>
  <c r="L27" i="34"/>
  <c r="K27" i="34"/>
  <c r="J27" i="34"/>
  <c r="I27" i="34"/>
  <c r="F27" i="34"/>
  <c r="L26" i="34"/>
  <c r="K26" i="34"/>
  <c r="J26" i="34"/>
  <c r="I26" i="34"/>
  <c r="F26" i="34"/>
  <c r="L25" i="34"/>
  <c r="K25" i="34"/>
  <c r="J25" i="34"/>
  <c r="I25" i="34"/>
  <c r="F25" i="34"/>
  <c r="B7" i="34"/>
  <c r="B6" i="34"/>
  <c r="B5" i="34"/>
  <c r="B4" i="34"/>
  <c r="B3" i="34"/>
  <c r="A49" i="32" s="1"/>
  <c r="B2" i="34"/>
  <c r="L16" i="34"/>
  <c r="K16" i="34"/>
  <c r="J16" i="34"/>
  <c r="I16" i="34"/>
  <c r="F16" i="34"/>
  <c r="L15" i="34"/>
  <c r="K15" i="34"/>
  <c r="J15" i="34"/>
  <c r="I15" i="34"/>
  <c r="F15" i="34"/>
  <c r="L14" i="34"/>
  <c r="K14" i="34"/>
  <c r="J14" i="34"/>
  <c r="I14" i="34"/>
  <c r="F14" i="34"/>
  <c r="L13" i="34"/>
  <c r="K13" i="34"/>
  <c r="J13" i="34"/>
  <c r="I13" i="34"/>
  <c r="F13" i="34"/>
  <c r="B8" i="17"/>
  <c r="B7" i="17"/>
  <c r="B6" i="17"/>
  <c r="B5" i="17"/>
  <c r="B3" i="17"/>
  <c r="B7" i="18"/>
  <c r="B6" i="18"/>
  <c r="B5" i="18"/>
  <c r="B3" i="18"/>
  <c r="N33" i="18"/>
  <c r="M33" i="18"/>
  <c r="L33" i="18"/>
  <c r="K33" i="18"/>
  <c r="J33" i="18"/>
  <c r="I33" i="18"/>
  <c r="B8" i="18"/>
  <c r="E22" i="32"/>
  <c r="B4" i="28"/>
  <c r="C4" i="2"/>
  <c r="B4" i="18"/>
  <c r="B4" i="17"/>
  <c r="B41" i="17"/>
  <c r="B47" i="17" s="1"/>
  <c r="B51" i="17" s="1"/>
  <c r="B52" i="17"/>
  <c r="D21" i="37" l="1"/>
  <c r="D22" i="37"/>
  <c r="F22" i="37"/>
  <c r="F21" i="37"/>
  <c r="E21" i="37"/>
  <c r="E22" i="37"/>
  <c r="G16" i="35"/>
  <c r="J16" i="35" s="1"/>
  <c r="E64" i="37"/>
  <c r="A43" i="32"/>
  <c r="E63" i="37"/>
  <c r="O13" i="37"/>
  <c r="P13" i="37"/>
  <c r="P12" i="37"/>
  <c r="D12" i="37"/>
  <c r="D11" i="37"/>
  <c r="E14" i="37"/>
  <c r="E13" i="37"/>
  <c r="E12" i="37"/>
  <c r="E11" i="37"/>
  <c r="F13" i="37"/>
  <c r="F12" i="37"/>
  <c r="F11" i="37"/>
  <c r="AA315" i="2"/>
  <c r="W315" i="2" s="1"/>
  <c r="AA235" i="2"/>
  <c r="W235" i="2" s="1"/>
  <c r="AA295" i="2"/>
  <c r="W295" i="2" s="1"/>
  <c r="AA234" i="2"/>
  <c r="W234" i="2" s="1"/>
  <c r="AA309" i="2"/>
  <c r="W309" i="2" s="1"/>
  <c r="AA191" i="2"/>
  <c r="W191" i="2" s="1"/>
  <c r="AA167" i="2"/>
  <c r="W167" i="2" s="1"/>
  <c r="AA208" i="2"/>
  <c r="W208" i="2" s="1"/>
  <c r="AA169" i="2"/>
  <c r="W169" i="2" s="1"/>
  <c r="AA209" i="2"/>
  <c r="W209" i="2" s="1"/>
  <c r="AA328" i="2"/>
  <c r="W328" i="2" s="1"/>
  <c r="AA190" i="2"/>
  <c r="W190" i="2" s="1"/>
  <c r="AA168" i="2"/>
  <c r="W168" i="2" s="1"/>
  <c r="AA327" i="2"/>
  <c r="W327" i="2" s="1"/>
  <c r="AA321" i="2"/>
  <c r="W321" i="2" s="1"/>
  <c r="AA238" i="2"/>
  <c r="W238" i="2" s="1"/>
  <c r="AA197" i="2"/>
  <c r="W197" i="2" s="1"/>
  <c r="AA198" i="2"/>
  <c r="W198" i="2" s="1"/>
  <c r="AA196" i="2"/>
  <c r="W196" i="2" s="1"/>
  <c r="AA263" i="2"/>
  <c r="W263" i="2" s="1"/>
  <c r="AA221" i="2"/>
  <c r="W221" i="2" s="1"/>
  <c r="AA233" i="2"/>
  <c r="W233" i="2" s="1"/>
  <c r="AA264" i="2"/>
  <c r="W264" i="2" s="1"/>
  <c r="AA237" i="2"/>
  <c r="W237" i="2" s="1"/>
  <c r="AA294" i="2"/>
  <c r="W294" i="2" s="1"/>
  <c r="AA220" i="2"/>
  <c r="W220" i="2" s="1"/>
  <c r="AA322" i="2"/>
  <c r="W322" i="2" s="1"/>
  <c r="AA293" i="2"/>
  <c r="W293" i="2" s="1"/>
  <c r="Q73" i="37"/>
  <c r="Q72" i="37"/>
  <c r="Q71" i="37"/>
  <c r="Q70" i="37"/>
  <c r="Q62" i="37"/>
  <c r="Q69" i="37"/>
  <c r="Q68" i="37"/>
  <c r="Q67" i="37"/>
  <c r="Q66" i="37"/>
  <c r="Q65" i="37"/>
  <c r="Q64" i="37"/>
  <c r="Q63" i="37"/>
  <c r="Q58" i="37"/>
  <c r="Q40" i="37"/>
  <c r="Q57" i="37"/>
  <c r="Q37" i="37"/>
  <c r="Q56" i="37"/>
  <c r="Q39" i="37"/>
  <c r="Q55" i="37"/>
  <c r="Q44" i="37"/>
  <c r="Q54" i="37"/>
  <c r="Q38" i="37"/>
  <c r="Q53" i="37"/>
  <c r="Q52" i="37"/>
  <c r="Q41" i="37"/>
  <c r="Q51" i="37"/>
  <c r="Q35" i="37"/>
  <c r="Q50" i="37"/>
  <c r="Q49" i="37"/>
  <c r="Q36" i="37"/>
  <c r="Q48" i="37"/>
  <c r="Q47" i="37"/>
  <c r="Q46" i="37"/>
  <c r="Q45" i="37"/>
  <c r="Q43" i="37"/>
  <c r="Q42" i="37"/>
  <c r="Q25" i="37"/>
  <c r="Q20" i="37"/>
  <c r="Q22" i="37"/>
  <c r="Q18" i="37"/>
  <c r="Q34" i="37"/>
  <c r="Q33" i="37"/>
  <c r="Q32" i="37"/>
  <c r="Q21" i="37"/>
  <c r="Q31" i="37"/>
  <c r="Q23" i="37"/>
  <c r="Q30" i="37"/>
  <c r="Q28" i="37"/>
  <c r="Q26" i="37"/>
  <c r="Q19" i="37"/>
  <c r="Q29" i="37"/>
  <c r="Q27" i="37"/>
  <c r="Q24" i="37"/>
  <c r="Q14" i="37"/>
  <c r="Q13" i="37"/>
  <c r="Q12" i="37"/>
  <c r="A51" i="32"/>
  <c r="P52" i="37"/>
  <c r="P20" i="37"/>
  <c r="P57" i="37"/>
  <c r="P51" i="37"/>
  <c r="P19" i="37"/>
  <c r="P68" i="37"/>
  <c r="P30" i="37"/>
  <c r="P27" i="37"/>
  <c r="P21" i="37"/>
  <c r="P11" i="37"/>
  <c r="P50" i="37"/>
  <c r="P18" i="37"/>
  <c r="P44" i="37"/>
  <c r="P43" i="37"/>
  <c r="P40" i="37"/>
  <c r="P38" i="37"/>
  <c r="P72" i="37"/>
  <c r="P70" i="37"/>
  <c r="P56" i="37"/>
  <c r="P53" i="37"/>
  <c r="P49" i="37"/>
  <c r="P42" i="37"/>
  <c r="P39" i="37"/>
  <c r="P36" i="37"/>
  <c r="P67" i="37"/>
  <c r="P48" i="37"/>
  <c r="P35" i="37"/>
  <c r="P33" i="37"/>
  <c r="P55" i="37"/>
  <c r="P47" i="37"/>
  <c r="P41" i="37"/>
  <c r="P31" i="37"/>
  <c r="P29" i="37"/>
  <c r="P58" i="37"/>
  <c r="P46" i="37"/>
  <c r="P32" i="37"/>
  <c r="P63" i="37"/>
  <c r="P45" i="37"/>
  <c r="P73" i="37"/>
  <c r="P37" i="37"/>
  <c r="P71" i="37"/>
  <c r="P62" i="37"/>
  <c r="P64" i="37"/>
  <c r="P54" i="37"/>
  <c r="P34" i="37"/>
  <c r="P66" i="37"/>
  <c r="P25" i="37"/>
  <c r="P22" i="37"/>
  <c r="P69" i="37"/>
  <c r="P65" i="37"/>
  <c r="P23" i="37"/>
  <c r="P28" i="37"/>
  <c r="P24" i="37"/>
  <c r="P26" i="37"/>
  <c r="N18" i="37"/>
  <c r="N55" i="37"/>
  <c r="N23" i="37"/>
  <c r="N12" i="37"/>
  <c r="N32" i="37"/>
  <c r="N56" i="37"/>
  <c r="N11" i="37"/>
  <c r="N54" i="37"/>
  <c r="N22" i="37"/>
  <c r="N53" i="37"/>
  <c r="N52" i="37"/>
  <c r="N19" i="37"/>
  <c r="N47" i="37"/>
  <c r="N38" i="37"/>
  <c r="N27" i="37"/>
  <c r="N21" i="37"/>
  <c r="N20" i="37"/>
  <c r="N49" i="37"/>
  <c r="N40" i="37"/>
  <c r="N72" i="37"/>
  <c r="N71" i="37"/>
  <c r="N69" i="37"/>
  <c r="N33" i="37"/>
  <c r="N31" i="37"/>
  <c r="N29" i="37"/>
  <c r="N64" i="37"/>
  <c r="N51" i="37"/>
  <c r="N48" i="37"/>
  <c r="N68" i="37"/>
  <c r="N30" i="37"/>
  <c r="N50" i="37"/>
  <c r="N14" i="37"/>
  <c r="N13" i="37"/>
  <c r="N37" i="37"/>
  <c r="N36" i="37"/>
  <c r="N58" i="37"/>
  <c r="N25" i="37"/>
  <c r="N42" i="37"/>
  <c r="N62" i="37"/>
  <c r="N24" i="37"/>
  <c r="N45" i="37"/>
  <c r="N44" i="37"/>
  <c r="N43" i="37"/>
  <c r="N26" i="37"/>
  <c r="N70" i="37"/>
  <c r="N63" i="37"/>
  <c r="N46" i="37"/>
  <c r="N39" i="37"/>
  <c r="N66" i="37"/>
  <c r="N28" i="37"/>
  <c r="N57" i="37"/>
  <c r="N35" i="37"/>
  <c r="N67" i="37"/>
  <c r="N41" i="37"/>
  <c r="N65" i="37"/>
  <c r="N73" i="37"/>
  <c r="N34" i="37"/>
  <c r="O65" i="37"/>
  <c r="O30" i="37"/>
  <c r="O22" i="37"/>
  <c r="O50" i="37"/>
  <c r="O45" i="37"/>
  <c r="O39" i="37"/>
  <c r="O64" i="37"/>
  <c r="O29" i="37"/>
  <c r="O25" i="37"/>
  <c r="O20" i="37"/>
  <c r="O40" i="37"/>
  <c r="O71" i="37"/>
  <c r="O63" i="37"/>
  <c r="O28" i="37"/>
  <c r="O24" i="37"/>
  <c r="O21" i="37"/>
  <c r="O52" i="37"/>
  <c r="O18" i="37"/>
  <c r="O37" i="37"/>
  <c r="O35" i="37"/>
  <c r="O68" i="37"/>
  <c r="O62" i="37"/>
  <c r="O27" i="37"/>
  <c r="O19" i="37"/>
  <c r="O41" i="37"/>
  <c r="O70" i="37"/>
  <c r="O58" i="37"/>
  <c r="O26" i="37"/>
  <c r="O23" i="37"/>
  <c r="O72" i="37"/>
  <c r="O67" i="37"/>
  <c r="O57" i="37"/>
  <c r="O53" i="37"/>
  <c r="O46" i="37"/>
  <c r="O32" i="37"/>
  <c r="O56" i="37"/>
  <c r="O47" i="37"/>
  <c r="O43" i="37"/>
  <c r="O69" i="37"/>
  <c r="O55" i="37"/>
  <c r="O49" i="37"/>
  <c r="O44" i="37"/>
  <c r="O73" i="37"/>
  <c r="O34" i="37"/>
  <c r="O54" i="37"/>
  <c r="O48" i="37"/>
  <c r="O38" i="37"/>
  <c r="O33" i="37"/>
  <c r="O51" i="37"/>
  <c r="O36" i="37"/>
  <c r="O31" i="37"/>
  <c r="O42" i="37"/>
  <c r="O66" i="37"/>
  <c r="D13" i="37"/>
  <c r="D18" i="37"/>
  <c r="D14" i="37"/>
  <c r="E45" i="37"/>
  <c r="E38" i="37"/>
  <c r="E31" i="37"/>
  <c r="E32" i="37"/>
  <c r="E39" i="37"/>
  <c r="E56" i="37"/>
  <c r="E40" i="37"/>
  <c r="D73" i="37"/>
  <c r="D38" i="37"/>
  <c r="D39" i="37"/>
  <c r="D72" i="37"/>
  <c r="D37" i="37"/>
  <c r="D47" i="37"/>
  <c r="D71" i="37"/>
  <c r="D19" i="37"/>
  <c r="D29" i="37"/>
  <c r="D26" i="37"/>
  <c r="D43" i="37"/>
  <c r="D69" i="37"/>
  <c r="D50" i="37"/>
  <c r="D40" i="37"/>
  <c r="D68" i="37"/>
  <c r="D67" i="37"/>
  <c r="D32" i="37"/>
  <c r="D45" i="37"/>
  <c r="D66" i="37"/>
  <c r="D31" i="37"/>
  <c r="D65" i="37"/>
  <c r="D64" i="37"/>
  <c r="D54" i="37"/>
  <c r="D63" i="37"/>
  <c r="D58" i="37"/>
  <c r="D57" i="37"/>
  <c r="D52" i="37"/>
  <c r="D56" i="37"/>
  <c r="D55" i="37"/>
  <c r="D41" i="37"/>
  <c r="D48" i="37"/>
  <c r="E65" i="37"/>
  <c r="E72" i="37"/>
  <c r="E73" i="37"/>
  <c r="E57" i="37"/>
  <c r="E69" i="37"/>
  <c r="E66" i="37"/>
  <c r="E18" i="37"/>
  <c r="E50" i="37"/>
  <c r="E71" i="37"/>
  <c r="E67" i="37"/>
  <c r="E68" i="37"/>
  <c r="E26" i="37"/>
  <c r="E37" i="37"/>
  <c r="E29" i="37"/>
  <c r="E54" i="37"/>
  <c r="E58" i="37"/>
  <c r="E52" i="37"/>
  <c r="E55" i="37"/>
  <c r="E47" i="37"/>
  <c r="E19" i="37"/>
  <c r="E48" i="37"/>
  <c r="E43" i="37"/>
  <c r="E41" i="37"/>
  <c r="F68" i="37"/>
  <c r="F64" i="37"/>
  <c r="F73" i="37"/>
  <c r="F72" i="37"/>
  <c r="F65" i="37"/>
  <c r="F63" i="37"/>
  <c r="F69" i="37"/>
  <c r="F67" i="37"/>
  <c r="F66" i="37"/>
  <c r="F71" i="37"/>
  <c r="F38" i="37"/>
  <c r="F31" i="37"/>
  <c r="F58" i="37"/>
  <c r="F32" i="37"/>
  <c r="F18" i="37"/>
  <c r="F45" i="37"/>
  <c r="F54" i="37"/>
  <c r="F56" i="37"/>
  <c r="F40" i="37"/>
  <c r="F29" i="37"/>
  <c r="F41" i="37"/>
  <c r="F43" i="37"/>
  <c r="F39" i="37"/>
  <c r="F47" i="37"/>
  <c r="F37" i="37"/>
  <c r="F19" i="37"/>
  <c r="F48" i="37"/>
  <c r="F57" i="37"/>
  <c r="F55" i="37"/>
  <c r="F50" i="37"/>
  <c r="F52" i="37"/>
  <c r="F26" i="37"/>
  <c r="G18" i="35"/>
  <c r="J18" i="35" s="1"/>
  <c r="N13" i="34"/>
  <c r="Q13" i="34" s="1"/>
  <c r="N32" i="34"/>
  <c r="Q32" i="34" s="1"/>
  <c r="N29" i="34"/>
  <c r="Q29" i="34" s="1"/>
  <c r="N30" i="34"/>
  <c r="Q30" i="34" s="1"/>
  <c r="N25" i="34"/>
  <c r="Q25" i="34" s="1"/>
  <c r="N26" i="34"/>
  <c r="Q26" i="34" s="1"/>
  <c r="N27" i="34"/>
  <c r="Q27" i="34" s="1"/>
  <c r="N14" i="34"/>
  <c r="Q14" i="34" s="1"/>
  <c r="N34" i="34"/>
  <c r="Q34" i="34" s="1"/>
  <c r="N35" i="34"/>
  <c r="Q35" i="34" s="1"/>
  <c r="O33" i="18"/>
  <c r="N15" i="34"/>
  <c r="Q15" i="34" s="1"/>
  <c r="N33" i="34"/>
  <c r="Q33" i="34" s="1"/>
  <c r="N28" i="34"/>
  <c r="Q28" i="34" s="1"/>
  <c r="N16" i="34"/>
  <c r="Q16" i="34" s="1"/>
  <c r="B49" i="17"/>
  <c r="B50" i="17"/>
  <c r="O25" i="38"/>
  <c r="K34" i="38"/>
  <c r="J46" i="18"/>
  <c r="N34" i="38"/>
  <c r="L46" i="18"/>
  <c r="K46" i="18"/>
  <c r="I22" i="37" l="1"/>
  <c r="I21" i="37"/>
  <c r="Q37" i="34"/>
  <c r="E12" i="18"/>
  <c r="G4" i="28"/>
  <c r="L16" i="35"/>
  <c r="J110" i="35"/>
  <c r="H49" i="32"/>
  <c r="F14" i="37"/>
  <c r="D15" i="37"/>
  <c r="Q74" i="37"/>
  <c r="Q59" i="37"/>
  <c r="Q15" i="37"/>
  <c r="I11" i="37"/>
  <c r="I55" i="37"/>
  <c r="I65" i="37"/>
  <c r="I52" i="37"/>
  <c r="I58" i="37"/>
  <c r="I54" i="37"/>
  <c r="I29" i="37"/>
  <c r="I37" i="37"/>
  <c r="I26" i="37"/>
  <c r="I68" i="37"/>
  <c r="I67" i="37"/>
  <c r="I64" i="37"/>
  <c r="I13" i="37"/>
  <c r="I71" i="37"/>
  <c r="I50" i="37"/>
  <c r="I18" i="37"/>
  <c r="I66" i="37"/>
  <c r="I41" i="37"/>
  <c r="I40" i="37"/>
  <c r="I69" i="37"/>
  <c r="I43" i="37"/>
  <c r="I56" i="37"/>
  <c r="I48" i="37"/>
  <c r="I39" i="37"/>
  <c r="I12" i="37"/>
  <c r="I19" i="37"/>
  <c r="I57" i="37"/>
  <c r="I73" i="37"/>
  <c r="I47" i="37"/>
  <c r="I32" i="37"/>
  <c r="I31" i="37"/>
  <c r="I72" i="37"/>
  <c r="I38" i="37"/>
  <c r="I63" i="37"/>
  <c r="I45" i="37"/>
  <c r="O74" i="37"/>
  <c r="F74" i="37"/>
  <c r="O59" i="37"/>
  <c r="E59" i="37"/>
  <c r="P59" i="37"/>
  <c r="E74" i="37"/>
  <c r="N74" i="37"/>
  <c r="F59" i="37"/>
  <c r="D74" i="37"/>
  <c r="P74" i="37"/>
  <c r="N15" i="37"/>
  <c r="D59" i="37"/>
  <c r="N59" i="37"/>
  <c r="L18" i="35"/>
  <c r="B53" i="17"/>
  <c r="E12" i="38"/>
  <c r="E16" i="38" s="1"/>
  <c r="E18" i="38" s="1"/>
  <c r="E16" i="18"/>
  <c r="E19" i="18" s="1"/>
  <c r="I59" i="37" l="1"/>
  <c r="H59" i="37" s="1"/>
  <c r="L110" i="35"/>
  <c r="I74" i="37"/>
  <c r="Q76" i="37"/>
  <c r="P14" i="37"/>
  <c r="I14" i="37"/>
  <c r="I15" i="37" s="1"/>
  <c r="E15" i="37"/>
  <c r="E76" i="37" s="1"/>
  <c r="D76" i="37"/>
  <c r="F15" i="37"/>
  <c r="N76" i="37"/>
  <c r="H47" i="32"/>
  <c r="F31" i="32"/>
  <c r="E19" i="38"/>
  <c r="E20" i="38" s="1"/>
  <c r="E22" i="38" s="1"/>
  <c r="E18" i="18"/>
  <c r="E20" i="18" s="1"/>
  <c r="E22" i="18" s="1"/>
  <c r="H15" i="37" l="1"/>
  <c r="I76" i="37"/>
  <c r="P15" i="37"/>
  <c r="P76" i="37" s="1"/>
  <c r="F15" i="32"/>
  <c r="H74" i="37"/>
  <c r="F20" i="32"/>
  <c r="F21" i="32"/>
  <c r="H21" i="32" s="1"/>
  <c r="F33" i="32"/>
  <c r="C29" i="17"/>
  <c r="C31" i="17" s="1"/>
  <c r="C34" i="17" s="1"/>
  <c r="C21" i="17" s="1"/>
  <c r="C24" i="17" s="1"/>
  <c r="E23" i="38" s="1"/>
  <c r="E24" i="38" s="1"/>
  <c r="F25" i="32" l="1"/>
  <c r="H25" i="32" s="1"/>
  <c r="G29" i="32" s="1"/>
  <c r="F24" i="32"/>
  <c r="E26" i="38"/>
  <c r="E27" i="38" s="1"/>
  <c r="E23" i="18"/>
  <c r="E24" i="18" s="1"/>
  <c r="H76" i="37" l="1"/>
  <c r="E17" i="32" s="1"/>
  <c r="E26" i="32"/>
  <c r="E26" i="18"/>
  <c r="E27" i="18" s="1"/>
  <c r="E33" i="38"/>
  <c r="E44" i="38" s="1"/>
  <c r="E48" i="38" s="1"/>
  <c r="E33" i="18" l="1"/>
  <c r="L45" i="37" l="1"/>
  <c r="L23" i="37"/>
  <c r="L66" i="37"/>
  <c r="L38" i="37"/>
  <c r="L67" i="37"/>
  <c r="L55" i="37"/>
  <c r="L20" i="37"/>
  <c r="L49" i="37"/>
  <c r="L28" i="37"/>
  <c r="L57" i="37"/>
  <c r="L53" i="37"/>
  <c r="L40" i="37"/>
  <c r="L32" i="37"/>
  <c r="L24" i="37"/>
  <c r="L56" i="37"/>
  <c r="L47" i="37"/>
  <c r="L64" i="37"/>
  <c r="L69" i="37"/>
  <c r="L34" i="37"/>
  <c r="L54" i="37"/>
  <c r="L63" i="37"/>
  <c r="L52" i="37"/>
  <c r="L30" i="37"/>
  <c r="L41" i="37"/>
  <c r="L27" i="37"/>
  <c r="L71" i="37"/>
  <c r="L73" i="37"/>
  <c r="L43" i="37"/>
  <c r="L26" i="37"/>
  <c r="L11" i="37"/>
  <c r="L51" i="37"/>
  <c r="L25" i="37"/>
  <c r="L42" i="37"/>
  <c r="L31" i="37"/>
  <c r="L68" i="37"/>
  <c r="L13" i="37"/>
  <c r="L21" i="37"/>
  <c r="L22" i="37"/>
  <c r="L72" i="37"/>
  <c r="L44" i="37"/>
  <c r="L58" i="37"/>
  <c r="L12" i="37"/>
  <c r="L18" i="37"/>
  <c r="L37" i="37"/>
  <c r="L19" i="37"/>
  <c r="L39" i="37"/>
  <c r="L62" i="37"/>
  <c r="L48" i="37"/>
  <c r="L50" i="37"/>
  <c r="L33" i="37"/>
  <c r="L70" i="37"/>
  <c r="L35" i="37"/>
  <c r="L29" i="37"/>
  <c r="L46" i="37"/>
  <c r="L65" i="37"/>
  <c r="L36" i="37"/>
  <c r="L14" i="37"/>
  <c r="F36" i="38"/>
  <c r="F37" i="38"/>
  <c r="F38" i="38"/>
  <c r="F39" i="38"/>
  <c r="F40" i="38"/>
  <c r="F41" i="38"/>
  <c r="F42" i="38"/>
  <c r="E50" i="38"/>
  <c r="F35" i="38"/>
  <c r="E54" i="38"/>
  <c r="G33" i="32" s="1"/>
  <c r="H33" i="32" s="1"/>
  <c r="F20" i="38"/>
  <c r="F46" i="38"/>
  <c r="F27" i="38"/>
  <c r="E52" i="38"/>
  <c r="G24" i="32" s="1"/>
  <c r="G17" i="32"/>
  <c r="F24" i="38"/>
  <c r="F33" i="38"/>
  <c r="F44" i="38"/>
  <c r="E44" i="18"/>
  <c r="E48" i="18" s="1"/>
  <c r="K55" i="37" l="1"/>
  <c r="L74" i="37"/>
  <c r="L59" i="37"/>
  <c r="L15" i="37"/>
  <c r="H24" i="32"/>
  <c r="F48" i="38"/>
  <c r="L76" i="37" l="1"/>
  <c r="I16" i="31"/>
  <c r="I23" i="31"/>
  <c r="I20" i="31"/>
  <c r="I17" i="31"/>
  <c r="I25" i="31"/>
  <c r="I22" i="31"/>
  <c r="I19" i="31"/>
  <c r="I12" i="31"/>
  <c r="I13" i="31"/>
  <c r="I24" i="31"/>
  <c r="I21" i="31"/>
  <c r="I14" i="31"/>
  <c r="I11" i="31"/>
  <c r="I18" i="31"/>
  <c r="I15" i="31"/>
  <c r="K21" i="37"/>
  <c r="R21" i="37" s="1"/>
  <c r="K23" i="37"/>
  <c r="R23" i="37" s="1"/>
  <c r="K33" i="37"/>
  <c r="R33" i="37" s="1"/>
  <c r="K66" i="37"/>
  <c r="R66" i="37" s="1"/>
  <c r="K49" i="37"/>
  <c r="R49" i="37" s="1"/>
  <c r="K29" i="37"/>
  <c r="R29" i="37" s="1"/>
  <c r="K50" i="37"/>
  <c r="R50" i="37" s="1"/>
  <c r="K51" i="37"/>
  <c r="R51" i="37" s="1"/>
  <c r="K35" i="37"/>
  <c r="R35" i="37" s="1"/>
  <c r="K45" i="37"/>
  <c r="R45" i="37" s="1"/>
  <c r="K46" i="37"/>
  <c r="R46" i="37" s="1"/>
  <c r="K71" i="37"/>
  <c r="R71" i="37" s="1"/>
  <c r="K73" i="37"/>
  <c r="R73" i="37" s="1"/>
  <c r="K26" i="37"/>
  <c r="R26" i="37" s="1"/>
  <c r="S26" i="37" s="1"/>
  <c r="K18" i="37"/>
  <c r="R18" i="37" s="1"/>
  <c r="K40" i="37"/>
  <c r="R40" i="37" s="1"/>
  <c r="K27" i="37"/>
  <c r="R27" i="37" s="1"/>
  <c r="K42" i="37"/>
  <c r="R42" i="37" s="1"/>
  <c r="K68" i="37"/>
  <c r="R68" i="37" s="1"/>
  <c r="K24" i="37"/>
  <c r="R24" i="37" s="1"/>
  <c r="K69" i="37"/>
  <c r="R69" i="37" s="1"/>
  <c r="K44" i="37"/>
  <c r="R44" i="37" s="1"/>
  <c r="K36" i="37"/>
  <c r="R36" i="37" s="1"/>
  <c r="K48" i="37"/>
  <c r="R48" i="37" s="1"/>
  <c r="K12" i="37"/>
  <c r="K67" i="37"/>
  <c r="R67" i="37" s="1"/>
  <c r="K52" i="37"/>
  <c r="R52" i="37" s="1"/>
  <c r="K62" i="37"/>
  <c r="R62" i="37" s="1"/>
  <c r="K54" i="37"/>
  <c r="R54" i="37" s="1"/>
  <c r="K37" i="37"/>
  <c r="R37" i="37" s="1"/>
  <c r="K43" i="37"/>
  <c r="R43" i="37" s="1"/>
  <c r="K25" i="37"/>
  <c r="R25" i="37" s="1"/>
  <c r="K47" i="37"/>
  <c r="R47" i="37" s="1"/>
  <c r="K38" i="37"/>
  <c r="R38" i="37" s="1"/>
  <c r="K41" i="37"/>
  <c r="R41" i="37" s="1"/>
  <c r="K58" i="37"/>
  <c r="R58" i="37" s="1"/>
  <c r="S58" i="37" s="1"/>
  <c r="K19" i="37"/>
  <c r="R19" i="37" s="1"/>
  <c r="K56" i="37"/>
  <c r="R56" i="37" s="1"/>
  <c r="K20" i="37"/>
  <c r="R20" i="37" s="1"/>
  <c r="K53" i="37"/>
  <c r="R53" i="37" s="1"/>
  <c r="R55" i="37"/>
  <c r="K70" i="37"/>
  <c r="R70" i="37" s="1"/>
  <c r="K72" i="37"/>
  <c r="R72" i="37" s="1"/>
  <c r="K30" i="37"/>
  <c r="R30" i="37" s="1"/>
  <c r="K32" i="37"/>
  <c r="R32" i="37" s="1"/>
  <c r="K39" i="37"/>
  <c r="R39" i="37" s="1"/>
  <c r="K64" i="37"/>
  <c r="R64" i="37" s="1"/>
  <c r="K63" i="37"/>
  <c r="R63" i="37" s="1"/>
  <c r="K22" i="37"/>
  <c r="R22" i="37" s="1"/>
  <c r="K57" i="37"/>
  <c r="R57" i="37" s="1"/>
  <c r="K31" i="37"/>
  <c r="R31" i="37" s="1"/>
  <c r="K65" i="37"/>
  <c r="R65" i="37" s="1"/>
  <c r="K34" i="37"/>
  <c r="R34" i="37" s="1"/>
  <c r="K28" i="37"/>
  <c r="R28" i="37" s="1"/>
  <c r="K13" i="37"/>
  <c r="K11" i="37"/>
  <c r="K14" i="37"/>
  <c r="G15" i="32"/>
  <c r="H15" i="32" s="1"/>
  <c r="G14" i="32"/>
  <c r="E50" i="18"/>
  <c r="F36" i="18"/>
  <c r="F37" i="18"/>
  <c r="F38" i="18"/>
  <c r="F39" i="18"/>
  <c r="F40" i="18"/>
  <c r="F41" i="18"/>
  <c r="F42" i="18"/>
  <c r="F35" i="18"/>
  <c r="F43" i="18"/>
  <c r="E52" i="18"/>
  <c r="G20" i="32" s="1"/>
  <c r="F46" i="18"/>
  <c r="F20" i="18"/>
  <c r="F24" i="18"/>
  <c r="F27" i="18"/>
  <c r="E54" i="18"/>
  <c r="G31" i="32" s="1"/>
  <c r="H31" i="32" s="1"/>
  <c r="G35" i="32" s="1"/>
  <c r="F33" i="18"/>
  <c r="F44" i="18"/>
  <c r="O14" i="37" l="1"/>
  <c r="O12" i="37"/>
  <c r="I27" i="31"/>
  <c r="R59" i="37"/>
  <c r="R74" i="37"/>
  <c r="R14" i="37"/>
  <c r="S14" i="37" s="1"/>
  <c r="H43" i="32"/>
  <c r="H53" i="32" s="1"/>
  <c r="O11" i="37"/>
  <c r="R11" i="37" s="1"/>
  <c r="S11" i="37" s="1"/>
  <c r="R13" i="37"/>
  <c r="S13" i="37" s="1"/>
  <c r="K15" i="37"/>
  <c r="K74" i="37"/>
  <c r="S37" i="37"/>
  <c r="K59" i="37"/>
  <c r="S51" i="37"/>
  <c r="S65" i="37"/>
  <c r="S43" i="37"/>
  <c r="S19" i="37"/>
  <c r="S33" i="37"/>
  <c r="S70" i="37"/>
  <c r="S46" i="37"/>
  <c r="S22" i="37"/>
  <c r="S18" i="37"/>
  <c r="S35" i="37"/>
  <c r="S40" i="37"/>
  <c r="S36" i="37"/>
  <c r="S21" i="37"/>
  <c r="S72" i="37"/>
  <c r="S54" i="37"/>
  <c r="S57" i="37"/>
  <c r="S27" i="37"/>
  <c r="S71" i="37"/>
  <c r="S62" i="37"/>
  <c r="S69" i="37"/>
  <c r="S23" i="37"/>
  <c r="S55" i="37"/>
  <c r="S24" i="37"/>
  <c r="S41" i="37"/>
  <c r="S42" i="37"/>
  <c r="S68" i="37"/>
  <c r="S56" i="37"/>
  <c r="S32" i="37"/>
  <c r="S29" i="37"/>
  <c r="S49" i="37"/>
  <c r="S38" i="37"/>
  <c r="S30" i="37"/>
  <c r="S45" i="37"/>
  <c r="S39" i="37"/>
  <c r="S63" i="37"/>
  <c r="S73" i="37"/>
  <c r="S28" i="37"/>
  <c r="S20" i="37"/>
  <c r="S64" i="37"/>
  <c r="S25" i="37"/>
  <c r="S48" i="37"/>
  <c r="S44" i="37"/>
  <c r="S53" i="37"/>
  <c r="S52" i="37"/>
  <c r="S31" i="37"/>
  <c r="S67" i="37"/>
  <c r="S50" i="37"/>
  <c r="S34" i="37"/>
  <c r="F48" i="18"/>
  <c r="H20" i="32"/>
  <c r="R12" i="37" l="1"/>
  <c r="S12" i="37" s="1"/>
  <c r="S15" i="37" s="1"/>
  <c r="G43" i="32"/>
  <c r="H54" i="32"/>
  <c r="H55" i="32" s="1"/>
  <c r="O15" i="37"/>
  <c r="O76" i="37" s="1"/>
  <c r="K76" i="37"/>
  <c r="S66" i="37"/>
  <c r="S74" i="37" s="1"/>
  <c r="S47" i="37"/>
  <c r="S59" i="37" s="1"/>
  <c r="G28" i="32"/>
  <c r="R15" i="37" l="1"/>
  <c r="R76" i="37" s="1"/>
  <c r="S76" i="37"/>
  <c r="F14" i="32"/>
  <c r="H14" i="32" l="1"/>
  <c r="F17" i="32"/>
  <c r="H17" i="32" l="1"/>
  <c r="G19" i="32" l="1"/>
  <c r="H37" i="32"/>
  <c r="H57" i="32" s="1"/>
  <c r="H38" i="32" l="1"/>
  <c r="H39" i="32" s="1"/>
  <c r="H58" i="32"/>
  <c r="H59" i="32" s="1"/>
</calcChain>
</file>

<file path=xl/sharedStrings.xml><?xml version="1.0" encoding="utf-8"?>
<sst xmlns="http://schemas.openxmlformats.org/spreadsheetml/2006/main" count="5699" uniqueCount="817">
  <si>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</si>
  <si>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</si>
  <si>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</si>
  <si>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</si>
  <si>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</si>
  <si>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</si>
  <si>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</si>
  <si>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</si>
  <si>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</si>
  <si>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</si>
  <si>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</si>
  <si>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</si>
  <si>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</si>
  <si>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</si>
  <si>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</si>
  <si>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</si>
  <si>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</si>
  <si>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</si>
  <si>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</si>
  <si>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</si>
  <si>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</si>
  <si>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</si>
  <si>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</si>
  <si>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</si>
  <si>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</si>
  <si>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</si>
  <si>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</si>
  <si>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</si>
  <si>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</si>
  <si>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</si>
  <si>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</si>
  <si>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</si>
  <si>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</si>
  <si>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</si>
  <si>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</si>
  <si>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</si>
  <si>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</si>
  <si>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</si>
  <si>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</si>
  <si>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</si>
  <si>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</si>
  <si>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</si>
  <si>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</si>
  <si>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</si>
  <si>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</si>
  <si>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</si>
  <si>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</si>
  <si>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</si>
  <si>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</si>
  <si>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</si>
  <si>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</si>
  <si>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</si>
  <si>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</si>
  <si>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</si>
  <si>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</si>
  <si>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</si>
  <si>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</si>
  <si>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</si>
  <si>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</si>
  <si>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</si>
  <si>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</si>
  <si>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</si>
  <si>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</si>
  <si>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</si>
  <si>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</si>
  <si>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</si>
  <si>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</si>
  <si>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</si>
  <si>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</si>
  <si>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</si>
  <si>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</si>
  <si>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</si>
  <si>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</si>
  <si>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</si>
  <si>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</si>
  <si>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</si>
  <si>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</si>
  <si>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</si>
  <si>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</si>
  <si>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</si>
  <si>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</si>
  <si>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</si>
  <si>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</si>
  <si>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</si>
  <si>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</si>
  <si>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</si>
  <si>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</si>
  <si>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</si>
  <si>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</si>
  <si>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</si>
  <si>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</si>
  <si>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</si>
  <si>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</si>
  <si>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</si>
  <si>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</si>
  <si>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</si>
  <si>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</si>
  <si>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</si>
  <si>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</si>
  <si>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</si>
  <si>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</si>
  <si>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</si>
  <si>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</si>
  <si>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</si>
  <si>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</si>
  <si>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Entree</t>
  </si>
  <si>
    <t>Tegels</t>
  </si>
  <si>
    <t>Beton</t>
  </si>
  <si>
    <t>Locatie</t>
  </si>
  <si>
    <t>frequentie per jaar</t>
  </si>
  <si>
    <t>Kosten per beurt</t>
  </si>
  <si>
    <t>Totaal kosten per jaar</t>
  </si>
  <si>
    <t>Adres</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</si>
  <si>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</si>
  <si>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</si>
  <si>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</si>
  <si>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</si>
  <si>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</si>
  <si>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</si>
  <si>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</si>
  <si>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</si>
  <si>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</si>
  <si>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</si>
  <si>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</si>
  <si>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</si>
  <si>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</si>
  <si>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</si>
  <si>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</si>
  <si>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</si>
  <si>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</si>
  <si>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</si>
  <si>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</si>
  <si>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</si>
  <si>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</si>
  <si>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</si>
  <si>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</si>
  <si>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</si>
  <si>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</si>
  <si>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</si>
  <si>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</si>
  <si>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21:30 - 06:00 uur</t>
  </si>
  <si>
    <t>% t.o.v. productie</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</si>
  <si>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</si>
  <si>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</si>
  <si>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</si>
  <si>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</si>
  <si>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</si>
  <si>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</si>
  <si>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</si>
  <si>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</si>
  <si>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</si>
  <si>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</si>
  <si>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</si>
  <si>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</si>
  <si>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</si>
  <si>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</si>
  <si>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</si>
  <si>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</si>
  <si>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</si>
  <si>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</si>
  <si>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</si>
  <si>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</si>
  <si>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</si>
  <si>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</si>
  <si>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</si>
  <si>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</si>
  <si>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</si>
  <si>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</si>
  <si>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</si>
  <si>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</si>
  <si>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Separatieglas dubbelzijdig</t>
  </si>
  <si>
    <t>Kosten bewassing per jaar</t>
  </si>
  <si>
    <t>Kosten klimmateriaal per jaar</t>
  </si>
  <si>
    <t>Totaalkosten per jaar</t>
  </si>
  <si>
    <t>Aantal of m2</t>
  </si>
  <si>
    <t>uren per m2/ beurt</t>
  </si>
  <si>
    <t>uren per jaar</t>
  </si>
  <si>
    <t>uurtarief</t>
  </si>
  <si>
    <t>kosten per jaar</t>
  </si>
  <si>
    <t>Omschrijving werkzaamheden</t>
  </si>
  <si>
    <t>Merk en productlijn</t>
  </si>
  <si>
    <t>Aan de opgegeven indicatie eenheden kunnen geen rechten worden ontleent.</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</si>
  <si>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</si>
  <si>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</si>
  <si>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</si>
  <si>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</si>
  <si>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</si>
  <si>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</si>
  <si>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</si>
  <si>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</si>
  <si>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</si>
  <si>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</si>
  <si>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</si>
  <si>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</si>
  <si>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</si>
  <si>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</si>
  <si>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</si>
  <si>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Mits anders aangegeven is de uitvoering op reguliere werktijden: maandag t/m vrijdag [06.00 en 21.30 uur]</t>
  </si>
  <si>
    <t>Totaal m2</t>
  </si>
  <si>
    <t>Kosten glasbewassing per jaar</t>
  </si>
  <si>
    <t>Freq. ma-vr naloop</t>
  </si>
  <si>
    <t>Freq. ma-vr</t>
  </si>
  <si>
    <t>Norm ma t/m vr naloop</t>
  </si>
  <si>
    <t>Kolom</t>
  </si>
  <si>
    <t>Uren p/j ma t/m vrij naloop</t>
  </si>
  <si>
    <t>Naloop opslag</t>
  </si>
  <si>
    <t>Weekend opslag</t>
  </si>
  <si>
    <t>Kolom voor matrix</t>
  </si>
  <si>
    <t>Gewogen prestatie</t>
  </si>
  <si>
    <t>m2/uur</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</si>
  <si>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</si>
  <si>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</si>
  <si>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</si>
  <si>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</si>
  <si>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</si>
  <si>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</si>
  <si>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</si>
  <si>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</si>
  <si>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</si>
  <si>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</si>
  <si>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Administratieve ruimten</t>
  </si>
  <si>
    <t>Pantry/keuken</t>
  </si>
  <si>
    <t>Vergaderruimten</t>
  </si>
  <si>
    <t>Opslagruimte</t>
  </si>
  <si>
    <t>Multifunctionele ruimten</t>
  </si>
  <si>
    <t>zaterdag-zondag</t>
  </si>
  <si>
    <t>feestdag</t>
  </si>
  <si>
    <t>Kosten productie per jaar ma t/m vr</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</si>
  <si>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</si>
  <si>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</si>
  <si>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</si>
  <si>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</si>
  <si>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</si>
  <si>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</si>
  <si>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</si>
  <si>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</si>
  <si>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</si>
  <si>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</si>
  <si>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RAS premie</t>
  </si>
  <si>
    <t>Frequentie verklaring</t>
  </si>
  <si>
    <t>1 x per maand</t>
  </si>
  <si>
    <t>5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</si>
  <si>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</si>
  <si>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</si>
  <si>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</si>
  <si>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</si>
  <si>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</si>
  <si>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</si>
  <si>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</si>
  <si>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</si>
  <si>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</si>
  <si>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</si>
  <si>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</si>
  <si>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</si>
  <si>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</si>
  <si>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Jaarprijs aanvullende werkzaamheden / extra kosten</t>
  </si>
  <si>
    <t>KULKWEG</t>
  </si>
  <si>
    <t>0.01</t>
  </si>
  <si>
    <t>0.02</t>
  </si>
  <si>
    <t>0.03</t>
  </si>
  <si>
    <t>0.04</t>
  </si>
  <si>
    <t>0.06</t>
  </si>
  <si>
    <t>0.07</t>
  </si>
  <si>
    <t>0.08</t>
  </si>
  <si>
    <t>0.09</t>
  </si>
  <si>
    <t>0.11</t>
  </si>
  <si>
    <t>0.12</t>
  </si>
  <si>
    <t>0.13</t>
  </si>
  <si>
    <t>0.14</t>
  </si>
  <si>
    <t>0.15</t>
  </si>
  <si>
    <t>0.16</t>
  </si>
  <si>
    <t>0.16A</t>
  </si>
  <si>
    <t>0.18</t>
  </si>
  <si>
    <t>0.19</t>
  </si>
  <si>
    <t>0.20</t>
  </si>
  <si>
    <t>0.24</t>
  </si>
  <si>
    <t>0.26</t>
  </si>
  <si>
    <t>ENTREE</t>
  </si>
  <si>
    <t>HAL</t>
  </si>
  <si>
    <t>KANTOOR</t>
  </si>
  <si>
    <t>VERGADERRUIMTE</t>
  </si>
  <si>
    <t>TOILET HEREN</t>
  </si>
  <si>
    <t>KANTINE</t>
  </si>
  <si>
    <t>GANG</t>
  </si>
  <si>
    <t>TOILET</t>
  </si>
  <si>
    <t>SLUIS</t>
  </si>
  <si>
    <t>KLEEDRUIMTE</t>
  </si>
  <si>
    <t>DOUCHE</t>
  </si>
  <si>
    <t>WASRUIMTE</t>
  </si>
  <si>
    <t>VE</t>
  </si>
  <si>
    <t>BU</t>
  </si>
  <si>
    <t>SA</t>
  </si>
  <si>
    <t>HO</t>
  </si>
  <si>
    <t>KOKOS</t>
  </si>
  <si>
    <t>LINO</t>
  </si>
  <si>
    <t>DHGT</t>
  </si>
  <si>
    <t>TAPIJT</t>
  </si>
  <si>
    <t>RUBBER</t>
  </si>
  <si>
    <t>KULKWEG BIJGEBOUW</t>
  </si>
  <si>
    <t>0.01A</t>
  </si>
  <si>
    <t>0.05</t>
  </si>
  <si>
    <t>KEUKEN</t>
  </si>
  <si>
    <t>INLOOPMAT</t>
  </si>
  <si>
    <t>MAASSLUISSEDIJK KWS</t>
  </si>
  <si>
    <t>0.10</t>
  </si>
  <si>
    <t>0.22</t>
  </si>
  <si>
    <t>0.23</t>
  </si>
  <si>
    <t>0.25</t>
  </si>
  <si>
    <t>0.21</t>
  </si>
  <si>
    <t>RECEPTIE</t>
  </si>
  <si>
    <t>GARDEROBE</t>
  </si>
  <si>
    <t>TRAP</t>
  </si>
  <si>
    <t>TOILET MINDERVALIDE</t>
  </si>
  <si>
    <t>TOILET DAMES</t>
  </si>
  <si>
    <t>KOPIEERRUIMTE</t>
  </si>
  <si>
    <t>REPRORUIMTE</t>
  </si>
  <si>
    <t>SPREEKKAMER</t>
  </si>
  <si>
    <t>TRAPHAL</t>
  </si>
  <si>
    <t>PANTRY</t>
  </si>
  <si>
    <t>WAS/KLEEDRUIMTE</t>
  </si>
  <si>
    <t>STEEN</t>
  </si>
  <si>
    <t>1.03</t>
  </si>
  <si>
    <t>1.04</t>
  </si>
  <si>
    <t>1.02</t>
  </si>
  <si>
    <t>1.06</t>
  </si>
  <si>
    <t>1.07</t>
  </si>
  <si>
    <t>1.09</t>
  </si>
  <si>
    <t>1.18</t>
  </si>
  <si>
    <t>1.17</t>
  </si>
  <si>
    <t>1.19</t>
  </si>
  <si>
    <t>1.20</t>
  </si>
  <si>
    <t>1.21</t>
  </si>
  <si>
    <t>1.22</t>
  </si>
  <si>
    <t>1.23</t>
  </si>
  <si>
    <t>1.10</t>
  </si>
  <si>
    <t>1.11</t>
  </si>
  <si>
    <t>1.12</t>
  </si>
  <si>
    <t>1.13</t>
  </si>
  <si>
    <t>1.14</t>
  </si>
  <si>
    <t>ROOKRUIMTE</t>
  </si>
  <si>
    <t>DIENSTGEBOUW 1</t>
  </si>
  <si>
    <t>0.08D</t>
  </si>
  <si>
    <t>0.08C</t>
  </si>
  <si>
    <t>0.08B</t>
  </si>
  <si>
    <t>0.08A</t>
  </si>
  <si>
    <t>0.08E</t>
  </si>
  <si>
    <t>0.09B</t>
  </si>
  <si>
    <t>0.09A</t>
  </si>
  <si>
    <t>0.14A</t>
  </si>
  <si>
    <t>0.10A</t>
  </si>
  <si>
    <t>0.27</t>
  </si>
  <si>
    <t>0.28</t>
  </si>
  <si>
    <t>0.29</t>
  </si>
  <si>
    <t>0.29A</t>
  </si>
  <si>
    <t>LIFT</t>
  </si>
  <si>
    <t>WASHOK/WASMACH.</t>
  </si>
  <si>
    <t>SPOELRUIMTE</t>
  </si>
  <si>
    <t>EHBO</t>
  </si>
  <si>
    <t>ONDERZOEKSRUIMTE</t>
  </si>
  <si>
    <t>STRIZO</t>
  </si>
  <si>
    <t>HOUT</t>
  </si>
  <si>
    <t>PVC</t>
  </si>
  <si>
    <t>STAAL/ROOSTER</t>
  </si>
  <si>
    <t>1.01</t>
  </si>
  <si>
    <t>1.01A</t>
  </si>
  <si>
    <t>1.05</t>
  </si>
  <si>
    <t>1.03A</t>
  </si>
  <si>
    <t>1.08</t>
  </si>
  <si>
    <t>1.08A</t>
  </si>
  <si>
    <t>1.13A</t>
  </si>
  <si>
    <t>1.17A</t>
  </si>
  <si>
    <t>1.19A</t>
  </si>
  <si>
    <t>BORDES</t>
  </si>
  <si>
    <t>WACHTRUIMTE</t>
  </si>
  <si>
    <t>CCK</t>
  </si>
  <si>
    <t>2.01</t>
  </si>
  <si>
    <t>2.01A</t>
  </si>
  <si>
    <t>2.02</t>
  </si>
  <si>
    <t>2.03</t>
  </si>
  <si>
    <t>2.04</t>
  </si>
  <si>
    <t>2.05</t>
  </si>
  <si>
    <t>2.06</t>
  </si>
  <si>
    <t>DIENSTGEBOUW 9</t>
  </si>
  <si>
    <t>Phoenixstraat 32, 2611 EL Delft</t>
  </si>
  <si>
    <t>PHOENIXSTRAAT</t>
  </si>
  <si>
    <t>KELDER</t>
  </si>
  <si>
    <t>VERKEERSRUIMTE</t>
  </si>
  <si>
    <t>TRAPPENHUIS</t>
  </si>
  <si>
    <t>C-1.13</t>
  </si>
  <si>
    <t>C-1.14</t>
  </si>
  <si>
    <t>GIETVLOER</t>
  </si>
  <si>
    <t>A0.01</t>
  </si>
  <si>
    <t>KANTOORRUIMTE</t>
  </si>
  <si>
    <t>LOCKERRUIMTE</t>
  </si>
  <si>
    <t>A0.11L</t>
  </si>
  <si>
    <t>MAGAZIJN</t>
  </si>
  <si>
    <t>TOILETRUIMTE</t>
  </si>
  <si>
    <t>MIVA</t>
  </si>
  <si>
    <t>A0.24T</t>
  </si>
  <si>
    <t>UITGIFTERUIMTE</t>
  </si>
  <si>
    <t>MULTIFUNCTIONELERUIMTE</t>
  </si>
  <si>
    <t>ONTMOETING/OVERLEGRUIMTE</t>
  </si>
  <si>
    <t>A0.29</t>
  </si>
  <si>
    <t>KOFFIE LOUNGE</t>
  </si>
  <si>
    <t>OVERLEGRUIMTE</t>
  </si>
  <si>
    <t>A0.40</t>
  </si>
  <si>
    <t>BEDRIJFSARTS</t>
  </si>
  <si>
    <t>B0.07</t>
  </si>
  <si>
    <t/>
  </si>
  <si>
    <t>B0.13</t>
  </si>
  <si>
    <t>WASRUIMTE/TOILET</t>
  </si>
  <si>
    <t>C0.04A</t>
  </si>
  <si>
    <t>KOFTRUIMTE</t>
  </si>
  <si>
    <t>VAST TAPIJT</t>
  </si>
  <si>
    <t>TEGELVLOER</t>
  </si>
  <si>
    <t>CONCENTRATIEWERKPLEK</t>
  </si>
  <si>
    <t>WERKPLAATSEN</t>
  </si>
  <si>
    <t>TRIBUNE</t>
  </si>
  <si>
    <t>PARKET</t>
  </si>
  <si>
    <t>OVERLOOP</t>
  </si>
  <si>
    <t>PRINTERRUIMTE</t>
  </si>
  <si>
    <t>DE MUSKUSRATTEN</t>
  </si>
  <si>
    <t>Zwethpad 1, 2636 KD Schipluiden</t>
  </si>
  <si>
    <t>KEET</t>
  </si>
  <si>
    <t>Gebouw type</t>
  </si>
  <si>
    <t>Poldergemalen</t>
  </si>
  <si>
    <t>Oude- nwe broekpolder</t>
  </si>
  <si>
    <t>Industriële ruimte</t>
  </si>
  <si>
    <t>Kantoorplek</t>
  </si>
  <si>
    <t>Vinyl</t>
  </si>
  <si>
    <t>Sanitaire ruimte</t>
  </si>
  <si>
    <t>Dijkpolder</t>
  </si>
  <si>
    <t>Poelpolder</t>
  </si>
  <si>
    <t>Zweth 14, Kwintsheul</t>
  </si>
  <si>
    <t>Wenpad, Poeldijk</t>
  </si>
  <si>
    <t>Waalblok</t>
  </si>
  <si>
    <t>Sluiswachterstraat, s-Gravenzande</t>
  </si>
  <si>
    <t>Poelkade, s-Gravenzande</t>
  </si>
  <si>
    <t>Oostmade</t>
  </si>
  <si>
    <t>Hoefpolder</t>
  </si>
  <si>
    <t>Singelgemaal</t>
  </si>
  <si>
    <t>Oorberlaan, Den Haag</t>
  </si>
  <si>
    <t>Sportlaan 3, De Lier</t>
  </si>
  <si>
    <t>Nieuwlandsedijk, Hoek van Holland</t>
  </si>
  <si>
    <t>Eshofpolder</t>
  </si>
  <si>
    <t>Wippolder</t>
  </si>
  <si>
    <t>Mariahoeve</t>
  </si>
  <si>
    <t>Hoekpolder (begraafplaats)</t>
  </si>
  <si>
    <t>Hoekpolder Vijzels</t>
  </si>
  <si>
    <t>Leyweg hk loevesteinlaan, Den Haag</t>
  </si>
  <si>
    <t>Strijpkade, Den Haag</t>
  </si>
  <si>
    <t>Bezuidenhoutseweg, Den Haag</t>
  </si>
  <si>
    <t>Molenwetering, Rijswijk</t>
  </si>
  <si>
    <t>Molenwetering 6, Rijswijk</t>
  </si>
  <si>
    <t>c2</t>
  </si>
  <si>
    <t>c1</t>
  </si>
  <si>
    <t>Plasp en Schaapweipolder</t>
  </si>
  <si>
    <t>Jaagpad, Rijswijk</t>
  </si>
  <si>
    <t>Stoffering</t>
  </si>
  <si>
    <t>c3</t>
  </si>
  <si>
    <t>c4</t>
  </si>
  <si>
    <t>Lage Broekpolder</t>
  </si>
  <si>
    <t>Oud- en Nw Wateringveldsepold.</t>
  </si>
  <si>
    <t>Nootdorp</t>
  </si>
  <si>
    <t>Lombokstraat, Rijswijk</t>
  </si>
  <si>
    <t>Zwethkade, Wateringen</t>
  </si>
  <si>
    <t>Aan 't Verlaat, Delft</t>
  </si>
  <si>
    <t>Berkel Binnenboezem (hfdgem)</t>
  </si>
  <si>
    <t>Zwethkade 2, Berkel&amp;Rodenrijs</t>
  </si>
  <si>
    <t>Berkel Boezemberging</t>
  </si>
  <si>
    <t>Berkel Noordpolder</t>
  </si>
  <si>
    <t>Berkel Meerpolder</t>
  </si>
  <si>
    <t>Nwe rodenrijse Droogmakerij</t>
  </si>
  <si>
    <t>Oude Leede</t>
  </si>
  <si>
    <t>Voorafschepolder</t>
  </si>
  <si>
    <t>Keizershof</t>
  </si>
  <si>
    <t>Tu Delft</t>
  </si>
  <si>
    <t>Zuidp v Delfgauw</t>
  </si>
  <si>
    <t>Booster/Poldergemaal</t>
  </si>
  <si>
    <t>Molenweg 86, Berkel&amp;Rodenrijs</t>
  </si>
  <si>
    <t>Noordeindseweg, Berkel&amp;Rodenrijs</t>
  </si>
  <si>
    <t>Meerweg 2, Berkel&amp;Rodenrijs</t>
  </si>
  <si>
    <t>Molenweg 70B, Berkel&amp;Rodenrijs</t>
  </si>
  <si>
    <t>Molenweg 123 (t.o.), Berkel&amp;Rodenrijs</t>
  </si>
  <si>
    <t>Pastoor Verburgweg, Berkel&amp;Rodenrijs</t>
  </si>
  <si>
    <t>Overgauwseweg/Tuindersweg, Pijnacker</t>
  </si>
  <si>
    <t>Baltazar vd Polweg, Delft</t>
  </si>
  <si>
    <t>Rotterdamseweg 187, Delft</t>
  </si>
  <si>
    <t>Kerstanjewetering, Delft</t>
  </si>
  <si>
    <t>beton</t>
  </si>
  <si>
    <t>Voordijkhoornsepolder</t>
  </si>
  <si>
    <t>Lage Abtswoudsepolder Voorhof</t>
  </si>
  <si>
    <t>Miereveltlaan</t>
  </si>
  <si>
    <t>Hoornsekade 38, Den Hoorn</t>
  </si>
  <si>
    <t>Marc. Emantspad, Delft</t>
  </si>
  <si>
    <t>Miereveltlaan 22, Miereveltlaan</t>
  </si>
  <si>
    <t>oost abtspolder</t>
  </si>
  <si>
    <t>Schiekade 60, Schiedam</t>
  </si>
  <si>
    <t>Klaas E. Achtermolen</t>
  </si>
  <si>
    <t>Holierh- en Zouteveensepold.</t>
  </si>
  <si>
    <t>Woudsepolder</t>
  </si>
  <si>
    <t>Dorppolder Noord</t>
  </si>
  <si>
    <t>Harnaschpolder</t>
  </si>
  <si>
    <t>Kerkpolder</t>
  </si>
  <si>
    <t>Dorppolderweg 1, Schipluiden</t>
  </si>
  <si>
    <t>Vlaardingsekade 59, Schipluiden</t>
  </si>
  <si>
    <t>Harnaschkade, Schipluiden</t>
  </si>
  <si>
    <t>Dorppolderweg t.o.2, De Lier</t>
  </si>
  <si>
    <t>Lookwatering 52, Midden delfland</t>
  </si>
  <si>
    <t>Tramkade, Schipluiden</t>
  </si>
  <si>
    <t>Poldervaartpolder</t>
  </si>
  <si>
    <t>Fokkerstraat, Schiedam</t>
  </si>
  <si>
    <t>Duifpolder</t>
  </si>
  <si>
    <t>Duifpolder, Maasland</t>
  </si>
  <si>
    <t>Kralingerpolder molenromp</t>
  </si>
  <si>
    <t>Aalkeet Binnenpolder</t>
  </si>
  <si>
    <t>Oostgaag 23, Maasland</t>
  </si>
  <si>
    <t>Zuidbuurt 24, Vlaardingen</t>
  </si>
  <si>
    <t>Parksluizen</t>
  </si>
  <si>
    <t>Willem Buytenwegstraat 35, Rotterdam</t>
  </si>
  <si>
    <t>Boezemgemalen</t>
  </si>
  <si>
    <t>Schiegemaal</t>
  </si>
  <si>
    <t>Geertvlietsestraat 50, Schiegemaal</t>
  </si>
  <si>
    <t>Mr.Dr.C.P. Zaaijer</t>
  </si>
  <si>
    <t>Vlaardingsedijk 8, Maassluis</t>
  </si>
  <si>
    <t>Westland</t>
  </si>
  <si>
    <t>Nieuw Oranjekanaal 121, Hoek van Holland</t>
  </si>
  <si>
    <t>V.d. Burg</t>
  </si>
  <si>
    <t>Otterschelp 6, Monster</t>
  </si>
  <si>
    <t>Schouten</t>
  </si>
  <si>
    <t>Houtrustweg 125/Kranenburgweg, Scheveningen</t>
  </si>
  <si>
    <t>Dolk</t>
  </si>
  <si>
    <t>Sluiskant 5, Leidschendam</t>
  </si>
  <si>
    <t>Westambacht</t>
  </si>
  <si>
    <t>Escamplaan/Zichtenburglaan, Den Haag</t>
  </si>
  <si>
    <t>Winsemius</t>
  </si>
  <si>
    <t>Krabbeweg 1, Brielle</t>
  </si>
  <si>
    <t>Vlaardinger Driesluizen</t>
  </si>
  <si>
    <t>Kortedijk 133, Vlaardingen</t>
  </si>
  <si>
    <t>Sluizen</t>
  </si>
  <si>
    <t>Delflandse Buitensluis</t>
  </si>
  <si>
    <t>Oosthavenkade 85, Vlaardingen</t>
  </si>
  <si>
    <t>Keersluis Maassluis</t>
  </si>
  <si>
    <t>Burg De Jonghkade 9, Maassluis</t>
  </si>
  <si>
    <t>Ruimte-groep</t>
  </si>
  <si>
    <t>Verkeersruimte</t>
  </si>
  <si>
    <t>Trappenhuis</t>
  </si>
  <si>
    <t>Repro</t>
  </si>
  <si>
    <t>Totaal Kantoor gebouwen</t>
  </si>
  <si>
    <t>Totaal Polder Gemalen</t>
  </si>
  <si>
    <t>Kantoorgebouwen</t>
  </si>
  <si>
    <t>Boezemgemalen en Sluizen</t>
  </si>
  <si>
    <t>Totaal Boezem Gemalen en Sluizen</t>
  </si>
  <si>
    <t>Dieptereiniging keuken</t>
  </si>
  <si>
    <t>Bijvullen en reinigen koffieautomaten</t>
  </si>
  <si>
    <t>Rookruimte</t>
  </si>
  <si>
    <t>Regio Delft</t>
  </si>
  <si>
    <t>Gevelglas buitenzijde</t>
  </si>
  <si>
    <t>Gevelglas binnenzijde</t>
  </si>
  <si>
    <t>Separatieglas enkelzijdig</t>
  </si>
  <si>
    <t>Boeiborden</t>
  </si>
  <si>
    <t>Trespaplaten</t>
  </si>
  <si>
    <t>2e etage</t>
  </si>
  <si>
    <t>Begane Grond</t>
  </si>
  <si>
    <t>Dakglas binnenzijde*</t>
  </si>
  <si>
    <t>Dakglas buitenzijde*</t>
  </si>
  <si>
    <t>Gevelglas buitenzijde entree</t>
  </si>
  <si>
    <t>DIENSTGEBOUW 2</t>
  </si>
  <si>
    <t>DIENSTGEBOUW 3</t>
  </si>
  <si>
    <t>DIENSTGEBOUW 4</t>
  </si>
  <si>
    <t>DIENSTGEBOUW 7</t>
  </si>
  <si>
    <t>FILTERGEBOUW</t>
  </si>
  <si>
    <t>TERREINWATERGEBOUW</t>
  </si>
  <si>
    <t>EFFLUENTGEBOUW</t>
  </si>
  <si>
    <t>Boezemgemalen en sluizen</t>
  </si>
  <si>
    <t>Hoogste frequentie</t>
  </si>
  <si>
    <t>kosten per maand 
excl. btw</t>
  </si>
  <si>
    <t>Kosten toezicht  
per jaar
ma t/m vr</t>
  </si>
  <si>
    <t xml:space="preserve">Kosten machines per jaar </t>
  </si>
  <si>
    <t>Kosten additioneel 
per jaar</t>
  </si>
  <si>
    <t>Kosten totaal 
per jaar excl. btw</t>
  </si>
  <si>
    <t>Toezicht</t>
  </si>
  <si>
    <t>Uren per jaar ma t/m vr</t>
  </si>
  <si>
    <t>Uren per jaar  ma t/m vr naloop</t>
  </si>
  <si>
    <t>Percentage ma t/m vr</t>
  </si>
  <si>
    <t>Kosten per jaar</t>
  </si>
  <si>
    <t>14 stuks</t>
  </si>
  <si>
    <t>14</t>
  </si>
  <si>
    <t>Gevelglas totaal</t>
  </si>
  <si>
    <t>Kleinschaligheid</t>
  </si>
  <si>
    <t>C-Code</t>
  </si>
  <si>
    <t>Bestek nummer</t>
  </si>
  <si>
    <t>nvt</t>
  </si>
  <si>
    <t>Restauratieve ruimte</t>
  </si>
  <si>
    <t>Hoogheemraadschap van Delfland</t>
  </si>
  <si>
    <t>Sanitaire ruimte 1</t>
  </si>
  <si>
    <t>Sanitaire ruimte 2</t>
  </si>
  <si>
    <t>Kosten industriele ruimten per jaar</t>
  </si>
  <si>
    <t>Frequentie per jaar</t>
  </si>
  <si>
    <t xml:space="preserve">Ruimte </t>
  </si>
  <si>
    <t>8b Industriele ruimten</t>
  </si>
  <si>
    <t>Niet in onderhoud</t>
  </si>
  <si>
    <t>1 x per week (52 weken)</t>
  </si>
  <si>
    <t>2 x per week (52 weken)</t>
  </si>
  <si>
    <t>3 x per week (52 weken)</t>
  </si>
  <si>
    <t>Kosten sanitaire voorzieningen per jaar</t>
  </si>
  <si>
    <t>Handdoekautomaat rol</t>
  </si>
  <si>
    <t>Handdoekautomaat vouw</t>
  </si>
  <si>
    <t>Toiletrolhouder</t>
  </si>
  <si>
    <t>Seatcleaners</t>
  </si>
  <si>
    <t>Zeepdispenser</t>
  </si>
  <si>
    <t>Toiletborstelgarnituur</t>
  </si>
  <si>
    <t>Airbar luchtverfrisser</t>
  </si>
  <si>
    <t>Omschrijving artikel</t>
  </si>
  <si>
    <t>Stuk</t>
  </si>
  <si>
    <t>Reinigen toetsenbord en muis</t>
  </si>
  <si>
    <t>Beeldscherm</t>
  </si>
  <si>
    <t>12</t>
  </si>
  <si>
    <t>Sanitaire ruimten hoge vervuiling</t>
  </si>
  <si>
    <t>Sanitaire ruimten regulier</t>
  </si>
  <si>
    <t>Kantoorgebouw</t>
  </si>
  <si>
    <t>BEGANE GROND</t>
  </si>
  <si>
    <t>Vlaardingen</t>
  </si>
  <si>
    <t>0.01B</t>
  </si>
  <si>
    <t>0.06A</t>
  </si>
  <si>
    <t>0.16B</t>
  </si>
  <si>
    <t>0.22A</t>
  </si>
  <si>
    <t>1E VERDIEPING</t>
  </si>
  <si>
    <t>1.21A</t>
  </si>
  <si>
    <t>1.18A</t>
  </si>
  <si>
    <t>2E VERDIEPING</t>
  </si>
  <si>
    <t>F-1.01</t>
  </si>
  <si>
    <t>F-1.02</t>
  </si>
  <si>
    <t>F-1.07</t>
  </si>
  <si>
    <t>F-1.08</t>
  </si>
  <si>
    <t>F-1.09</t>
  </si>
  <si>
    <t>F-1.10</t>
  </si>
  <si>
    <t>NATUURSTEEN</t>
  </si>
  <si>
    <t>F-1.12</t>
  </si>
  <si>
    <t>C-1.15T</t>
  </si>
  <si>
    <t>ve</t>
  </si>
  <si>
    <t>C-1.15</t>
  </si>
  <si>
    <t>ruwsteen</t>
  </si>
  <si>
    <t>C-1,.02</t>
  </si>
  <si>
    <t>C-1.35T</t>
  </si>
  <si>
    <t>entree</t>
  </si>
  <si>
    <t>F.0.16</t>
  </si>
  <si>
    <t>ONTVANGSTRUIMTE</t>
  </si>
  <si>
    <t>F.0.09</t>
  </si>
  <si>
    <t>F.0.03</t>
  </si>
  <si>
    <t>F.008</t>
  </si>
  <si>
    <t>F.0.05</t>
  </si>
  <si>
    <t>F0,07</t>
  </si>
  <si>
    <t>F.0.11</t>
  </si>
  <si>
    <t>F.0.10</t>
  </si>
  <si>
    <t>F.0.12</t>
  </si>
  <si>
    <t>F.0.15A</t>
  </si>
  <si>
    <t>F.0.06</t>
  </si>
  <si>
    <t>F.0.14</t>
  </si>
  <si>
    <t>F.0.15</t>
  </si>
  <si>
    <t>F.0.17</t>
  </si>
  <si>
    <t>F.0.18</t>
  </si>
  <si>
    <t>F.020</t>
  </si>
  <si>
    <t>F.021</t>
  </si>
  <si>
    <t>F.022</t>
  </si>
  <si>
    <t>F.023</t>
  </si>
  <si>
    <t>0.32</t>
  </si>
  <si>
    <t>RECEPTIERUIMTE</t>
  </si>
  <si>
    <t>F.0.34</t>
  </si>
  <si>
    <t>0.31</t>
  </si>
  <si>
    <t>0.30</t>
  </si>
  <si>
    <t>F.0.35</t>
  </si>
  <si>
    <t>F.0.25</t>
  </si>
  <si>
    <t>F.0.25A</t>
  </si>
  <si>
    <t>0.17</t>
  </si>
  <si>
    <t>F.0.26</t>
  </si>
  <si>
    <t>F.0.31</t>
  </si>
  <si>
    <t>F.0.30</t>
  </si>
  <si>
    <t>F.0.27</t>
  </si>
  <si>
    <t>F.028</t>
  </si>
  <si>
    <t>F.1.01</t>
  </si>
  <si>
    <t>1.02A</t>
  </si>
  <si>
    <t>1.02B</t>
  </si>
  <si>
    <t>1.02C</t>
  </si>
  <si>
    <t>F.1.06</t>
  </si>
  <si>
    <t>F.1.05</t>
  </si>
  <si>
    <t>F.1.05A</t>
  </si>
  <si>
    <t>F.1.03</t>
  </si>
  <si>
    <t>F.1.04</t>
  </si>
  <si>
    <t>F.1.07</t>
  </si>
  <si>
    <t>1.05A</t>
  </si>
  <si>
    <t>1.05B</t>
  </si>
  <si>
    <t>1.05C</t>
  </si>
  <si>
    <t>F.1.09</t>
  </si>
  <si>
    <t>F.1.10</t>
  </si>
  <si>
    <t>F1.10A</t>
  </si>
  <si>
    <t>F.1.10B</t>
  </si>
  <si>
    <t>1.16</t>
  </si>
  <si>
    <t>1.15</t>
  </si>
  <si>
    <t>F.1.12</t>
  </si>
  <si>
    <t>F.1.13</t>
  </si>
  <si>
    <t>F.1.14</t>
  </si>
  <si>
    <t>F.1.15</t>
  </si>
  <si>
    <t>F.1.18</t>
  </si>
  <si>
    <t>1.24</t>
  </si>
  <si>
    <t>1.40A</t>
  </si>
  <si>
    <t>1.40B</t>
  </si>
  <si>
    <t>1.40</t>
  </si>
  <si>
    <t>1.39</t>
  </si>
  <si>
    <t>F.1.28</t>
  </si>
  <si>
    <t>F.1.28A</t>
  </si>
  <si>
    <t>1.41</t>
  </si>
  <si>
    <t>1.25</t>
  </si>
  <si>
    <t>1.26</t>
  </si>
  <si>
    <t>F.1.19</t>
  </si>
  <si>
    <t>F.1.19T</t>
  </si>
  <si>
    <t>ZITHOEK</t>
  </si>
  <si>
    <t>1.27</t>
  </si>
  <si>
    <t>1.28</t>
  </si>
  <si>
    <t>1.29</t>
  </si>
  <si>
    <t>1.30</t>
  </si>
  <si>
    <t>F.1.20</t>
  </si>
  <si>
    <t>F.1.21</t>
  </si>
  <si>
    <t>1.31</t>
  </si>
  <si>
    <t>1.34</t>
  </si>
  <si>
    <t>1.35</t>
  </si>
  <si>
    <t>1.36</t>
  </si>
  <si>
    <t>1.37</t>
  </si>
  <si>
    <t>1.38</t>
  </si>
  <si>
    <t>F.1.22</t>
  </si>
  <si>
    <t>F.1.23</t>
  </si>
  <si>
    <t>1.33</t>
  </si>
  <si>
    <t>KANTOORTUIN</t>
  </si>
  <si>
    <t>F.2.03</t>
  </si>
  <si>
    <t>F.2.01</t>
  </si>
  <si>
    <t>F.2.05</t>
  </si>
  <si>
    <t>2.03P</t>
  </si>
  <si>
    <t>2.03K</t>
  </si>
  <si>
    <t>2.03V</t>
  </si>
  <si>
    <t>2.02V</t>
  </si>
  <si>
    <t>F.2.07</t>
  </si>
  <si>
    <t>F.2.07T</t>
  </si>
  <si>
    <t>F.2.09</t>
  </si>
  <si>
    <t>F.2.10</t>
  </si>
  <si>
    <t>2.07</t>
  </si>
  <si>
    <t>F.2.11</t>
  </si>
  <si>
    <t>F.2.12</t>
  </si>
  <si>
    <t>F.2.14</t>
  </si>
  <si>
    <t>F.2.13</t>
  </si>
  <si>
    <t>2.08</t>
  </si>
  <si>
    <t>2.11</t>
  </si>
  <si>
    <t>2.10</t>
  </si>
  <si>
    <t>2.09</t>
  </si>
  <si>
    <t>2.12</t>
  </si>
  <si>
    <t>F.2.23A</t>
  </si>
  <si>
    <t>F.2.22</t>
  </si>
  <si>
    <t>F.2.21</t>
  </si>
  <si>
    <t>F.2.26</t>
  </si>
  <si>
    <t>F.2.25</t>
  </si>
  <si>
    <t>F.2.22A</t>
  </si>
  <si>
    <t>2.17</t>
  </si>
  <si>
    <t>2.16</t>
  </si>
  <si>
    <t>2.15</t>
  </si>
  <si>
    <t>2.14</t>
  </si>
  <si>
    <t>F.2.24</t>
  </si>
  <si>
    <t>2.13V</t>
  </si>
  <si>
    <t>2.13</t>
  </si>
  <si>
    <t>BIJGEBOUW</t>
  </si>
  <si>
    <t>Kulkweg</t>
  </si>
  <si>
    <t>De Muskusratten</t>
  </si>
  <si>
    <t>Phoenixstraat</t>
  </si>
  <si>
    <t>10-Glasbewassing</t>
  </si>
  <si>
    <t>Kulkweg 100, 3151 XE Hoek van Holland</t>
  </si>
  <si>
    <t>Maassluisedijk 175, 3133 KA Vlaardingen</t>
  </si>
  <si>
    <t>Prijs per eenheid per week</t>
  </si>
  <si>
    <t>Huurvoorzieningen</t>
  </si>
  <si>
    <t xml:space="preserve">beton </t>
  </si>
  <si>
    <t>Kulkweg bijgebouw</t>
  </si>
  <si>
    <t>Dienstengebouw 1</t>
  </si>
  <si>
    <t>Maassluissedijk KWS</t>
  </si>
  <si>
    <t>2e VERDIEPING</t>
  </si>
  <si>
    <t>3e VERDIEPING</t>
  </si>
  <si>
    <t>Administratieve ruimten hoge vervuiling</t>
  </si>
  <si>
    <t>24,0 m2</t>
  </si>
  <si>
    <t>7,0 m2</t>
  </si>
  <si>
    <t>Omschrijving eenheden</t>
  </si>
  <si>
    <t>Foamzeep 500 ml</t>
  </si>
  <si>
    <t>Toiletpapier 2-laags 24 rollen</t>
  </si>
  <si>
    <t>12-Sanitaire voorzieningen</t>
  </si>
  <si>
    <t xml:space="preserve"> Handdoekcassette 2-laags 10 stuks</t>
  </si>
  <si>
    <t xml:space="preserve">Stuk </t>
  </si>
  <si>
    <t xml:space="preserve">Vouwhanddoek zigzag 18 stuks </t>
  </si>
  <si>
    <t>Aantal dispensers</t>
  </si>
  <si>
    <t xml:space="preserve">Alle prijzen zijn all-in, inclusief loonkosten, materiaal, reis- en verblijfskosten, sociale lasten, voorrijkosten, parkeerkosten, reserveringskosten, en (de)montagekosten, transportkosten, aflever- verpakkingen, milieubelastingen, administratie, andere belastingen dan btw, verzekeringspremies e.d. </t>
  </si>
  <si>
    <t>=SOM(P12:P35)</t>
  </si>
  <si>
    <t>Reinigen bureau-elektronica reinigen</t>
  </si>
  <si>
    <t>Verticale lamellen metaal/kunststof</t>
  </si>
  <si>
    <t>Horizontale lamellen</t>
  </si>
  <si>
    <t xml:space="preserve">Reinigen lampen (kroonluchters) incl. inzet hoogwerker </t>
  </si>
  <si>
    <t>uren kleinschalig heid/ reis tijd  per jaar ma t/m vrij</t>
  </si>
  <si>
    <t>Uren per beurt (inclusief kleinschaligheid en reistijd)</t>
  </si>
  <si>
    <t>INK2020.561</t>
  </si>
  <si>
    <t>Reinigen lampen (groot)</t>
  </si>
  <si>
    <t>Reinigen lampen (klein)</t>
  </si>
  <si>
    <t>Inzet kamersteiger tbv het reingen van de lampen</t>
  </si>
  <si>
    <t>Machinaal reinigen vloer parkeergarage incl. levering veegmachine*</t>
  </si>
  <si>
    <t xml:space="preserve">* m2 zijn een schatting, ga gunning worden de exacte m2 bepaald. </t>
  </si>
  <si>
    <t>* uitvoering dakglas in combinatie met uitvoering gevelglas binnen- en buitenzijde.</t>
  </si>
  <si>
    <t>Voorzetramen**</t>
  </si>
  <si>
    <t>** Prijs per stuk</t>
  </si>
  <si>
    <t>Aantal m2 / stuks</t>
  </si>
  <si>
    <t>Handdoekcassette 2-laags 10 stuks</t>
  </si>
  <si>
    <t>verwacht verbruik (eenheid) per jaar</t>
  </si>
  <si>
    <t>CWS</t>
  </si>
  <si>
    <t>Uurlonen per 1 januari 2022</t>
  </si>
  <si>
    <t>nvt, enkel industriele ruimten en glasbewassing</t>
  </si>
  <si>
    <t>Versie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</si>
</sst>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_ ;\-0\ "/>
    <numFmt numFmtId="200" formatCode="#,##0.00_ ;[Red]\-#,##0.00\ "/>
    <numFmt numFmtId="201" formatCode="#,##0_ ;[Red]\-#,##0\ "/>
  </numFmts>
  <fonts count="115">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8"/>
      <name val="MS Sans Serif"/>
    </font>
    <font>
      <sz val="9"/>
      <color theme="1"/>
      <name val="Arial"/>
      <family val="2"/>
    </font>
    <font>
      <sz val="10"/>
      <color theme="1"/>
      <name val="Verdana"/>
      <family val="2"/>
    </font>
  </fonts>
  <fills count="7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rgb="FF0070C0"/>
        <bgColor indexed="64"/>
      </patternFill>
    </fill>
    <fill>
      <patternFill patternType="solid">
        <fgColor theme="0" tint="-4.9989318521683403E-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thin">
        <color rgb="FF000200"/>
      </left>
      <right style="thin">
        <color rgb="FF000200"/>
      </right>
      <top style="thin">
        <color rgb="FF000200"/>
      </top>
      <bottom style="thin">
        <color rgb="FF0002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52891">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2" applyNumberFormat="0" applyAlignment="0" applyProtection="0"/>
    <xf numFmtId="0" fontId="8" fillId="0" borderId="0"/>
    <xf numFmtId="0" fontId="41" fillId="55" borderId="22" applyNumberFormat="0" applyAlignment="0" applyProtection="0"/>
    <xf numFmtId="0" fontId="42" fillId="56" borderId="23" applyNumberFormat="0" applyAlignment="0" applyProtection="0"/>
    <xf numFmtId="0" fontId="42" fillId="56" borderId="23" applyNumberForma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5" applyNumberFormat="0" applyFill="0" applyAlignment="0" applyProtection="0"/>
    <xf numFmtId="0" fontId="47" fillId="0" borderId="26" applyNumberFormat="0" applyFill="0" applyAlignment="0" applyProtection="0"/>
    <xf numFmtId="0" fontId="48" fillId="0" borderId="27" applyNumberFormat="0" applyFill="0" applyAlignment="0" applyProtection="0"/>
    <xf numFmtId="0" fontId="48" fillId="0" borderId="0" applyNumberFormat="0" applyFill="0" applyBorder="0" applyAlignment="0" applyProtection="0"/>
    <xf numFmtId="0" fontId="49" fillId="57" borderId="22" applyNumberFormat="0" applyAlignment="0" applyProtection="0"/>
    <xf numFmtId="0" fontId="36" fillId="58" borderId="1"/>
    <xf numFmtId="0" fontId="50" fillId="0" borderId="28" applyNumberFormat="0" applyFill="0" applyAlignment="0" applyProtection="0"/>
    <xf numFmtId="0" fontId="51" fillId="0" borderId="29" applyNumberFormat="0" applyFill="0" applyAlignment="0" applyProtection="0"/>
    <xf numFmtId="0" fontId="52" fillId="0" borderId="30"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1"/>
    <xf numFmtId="0" fontId="55" fillId="0" borderId="32"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3" applyNumberFormat="0" applyFont="0" applyAlignment="0" applyProtection="0"/>
    <xf numFmtId="0" fontId="35" fillId="59" borderId="33" applyNumberFormat="0" applyFont="0" applyAlignment="0" applyProtection="0"/>
    <xf numFmtId="0" fontId="57" fillId="37" borderId="0" applyNumberFormat="0" applyBorder="0" applyAlignment="0" applyProtection="0"/>
    <xf numFmtId="0" fontId="58" fillId="55" borderId="34" applyNumberFormat="0" applyAlignment="0" applyProtection="0"/>
    <xf numFmtId="0" fontId="54" fillId="60" borderId="35"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6" applyNumberFormat="0" applyFill="0" applyAlignment="0" applyProtection="0"/>
    <xf numFmtId="0" fontId="61" fillId="0" borderId="37" applyNumberFormat="0" applyFill="0" applyAlignment="0" applyProtection="0"/>
    <xf numFmtId="0" fontId="58" fillId="54" borderId="34"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1"/>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13" fillId="0" borderId="0"/>
    <xf numFmtId="0" fontId="114" fillId="0" borderId="0"/>
    <xf numFmtId="0" fontId="1" fillId="0" borderId="0"/>
    <xf numFmtId="0" fontId="8" fillId="0" borderId="0"/>
  </cellStyleXfs>
  <cellXfs count="817">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67" fillId="0" borderId="2" xfId="64" applyFont="1" applyFill="1" applyBorder="1" applyAlignment="1"/>
    <xf numFmtId="166" fontId="67" fillId="0" borderId="9"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43" fontId="67" fillId="0" borderId="0" xfId="64" applyNumberFormat="1" applyFont="1" applyFill="1" applyAlignment="1"/>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0" fontId="84" fillId="0" borderId="0" xfId="64" applyFont="1" applyFill="1" applyAlignment="1"/>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49" fontId="72" fillId="0" borderId="5" xfId="63" applyNumberFormat="1" applyFont="1" applyFill="1" applyBorder="1" applyAlignment="1" applyProtection="1">
      <alignment horizontal="left"/>
      <protection hidden="1"/>
    </xf>
    <xf numFmtId="0" fontId="72" fillId="0" borderId="6"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9" fontId="72" fillId="0" borderId="1" xfId="66" applyFont="1" applyFill="1" applyBorder="1" applyAlignment="1" applyProtection="1">
      <alignment horizontal="center" vertical="center"/>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67" fillId="0" borderId="40" xfId="63" applyNumberFormat="1" applyFont="1" applyFill="1" applyBorder="1" applyAlignment="1" applyProtection="1">
      <alignment horizontal="left"/>
      <protection hidden="1"/>
    </xf>
    <xf numFmtId="49" fontId="67" fillId="0" borderId="2" xfId="63" applyNumberFormat="1" applyFont="1" applyFill="1" applyBorder="1" applyAlignment="1" applyProtection="1">
      <alignment horizontal="left"/>
      <protection hidden="1"/>
    </xf>
    <xf numFmtId="49" fontId="67" fillId="2" borderId="11" xfId="63" applyNumberFormat="1" applyFont="1" applyFill="1" applyBorder="1" applyAlignment="1" applyProtection="1">
      <alignment horizontal="left"/>
      <protection hidden="1"/>
    </xf>
    <xf numFmtId="173" fontId="67" fillId="0" borderId="0" xfId="63" applyNumberFormat="1" applyFont="1" applyFill="1" applyBorder="1" applyAlignment="1" applyProtection="1">
      <alignment horizontal="left" vertical="top"/>
      <protection hidden="1"/>
    </xf>
    <xf numFmtId="165" fontId="72" fillId="2" borderId="0" xfId="3" applyFont="1" applyFill="1" applyBorder="1" applyAlignment="1" applyProtection="1">
      <alignment horizontal="left"/>
      <protection hidden="1"/>
    </xf>
    <xf numFmtId="178" fontId="72" fillId="0" borderId="0" xfId="63" applyNumberFormat="1" applyFont="1" applyFill="1" applyBorder="1" applyAlignment="1" applyProtection="1">
      <alignment horizontal="left"/>
      <protection hidden="1"/>
    </xf>
    <xf numFmtId="49" fontId="72" fillId="0" borderId="6"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2" fontId="78" fillId="0" borderId="0" xfId="13" applyNumberFormat="1" applyFont="1" applyFill="1" applyBorder="1" applyAlignment="1"/>
    <xf numFmtId="2" fontId="67" fillId="0" borderId="1" xfId="90" applyNumberFormat="1" applyFont="1" applyFill="1" applyBorder="1"/>
    <xf numFmtId="0" fontId="69" fillId="0" borderId="0" xfId="90" applyFont="1"/>
    <xf numFmtId="0" fontId="72" fillId="0" borderId="0" xfId="90" applyFont="1"/>
    <xf numFmtId="0" fontId="69" fillId="0" borderId="0" xfId="90" applyFont="1" applyAlignment="1"/>
    <xf numFmtId="167" fontId="67" fillId="0" borderId="0" xfId="9" applyFont="1"/>
    <xf numFmtId="2" fontId="83" fillId="0" borderId="0" xfId="13" applyNumberFormat="1" applyFont="1" applyFill="1" applyBorder="1" applyAlignment="1"/>
    <xf numFmtId="188"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72" fontId="73" fillId="0" borderId="0" xfId="13" applyNumberFormat="1" applyFont="1" applyFill="1" applyAlignment="1"/>
    <xf numFmtId="3" fontId="73" fillId="0" borderId="0" xfId="13" applyNumberFormat="1" applyFont="1" applyFill="1" applyAlignment="1">
      <alignment horizontal="right"/>
    </xf>
    <xf numFmtId="3" fontId="67" fillId="0" borderId="0" xfId="9" applyNumberFormat="1" applyFont="1" applyAlignment="1">
      <alignment horizontal="right"/>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49" fontId="67" fillId="0" borderId="1" xfId="0" applyNumberFormat="1" applyFont="1" applyFill="1" applyBorder="1" applyAlignment="1">
      <alignment horizontal="center"/>
    </xf>
    <xf numFmtId="0" fontId="67" fillId="0" borderId="1" xfId="0" applyFont="1" applyFill="1" applyBorder="1" applyAlignment="1"/>
    <xf numFmtId="1" fontId="67" fillId="0" borderId="1" xfId="62" applyNumberFormat="1" applyFont="1" applyBorder="1" applyAlignment="1">
      <alignment horizontal="center"/>
    </xf>
    <xf numFmtId="1" fontId="71" fillId="0" borderId="1" xfId="62" applyNumberFormat="1" applyFont="1" applyBorder="1" applyAlignment="1">
      <alignment horizontal="center"/>
    </xf>
    <xf numFmtId="173" fontId="69" fillId="0" borderId="1" xfId="9" applyNumberFormat="1" applyFont="1" applyFill="1" applyBorder="1" applyAlignment="1">
      <alignment horizontal="center"/>
    </xf>
    <xf numFmtId="173" fontId="76" fillId="0" borderId="1" xfId="9" applyNumberFormat="1" applyFont="1" applyFill="1" applyBorder="1" applyAlignment="1">
      <alignment horizontal="center"/>
    </xf>
    <xf numFmtId="49" fontId="76" fillId="0" borderId="1" xfId="18" applyNumberFormat="1" applyFont="1" applyFill="1" applyBorder="1" applyAlignment="1">
      <alignment horizontal="center"/>
    </xf>
    <xf numFmtId="0" fontId="76" fillId="0" borderId="1" xfId="18" applyFont="1" applyFill="1" applyBorder="1" applyAlignment="1">
      <alignment horizontal="left"/>
    </xf>
    <xf numFmtId="1" fontId="67" fillId="0" borderId="1" xfId="0"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applyAlignment="1">
      <alignment wrapText="1"/>
    </xf>
    <xf numFmtId="0" fontId="82" fillId="61" borderId="1" xfId="0" applyFont="1" applyFill="1" applyBorder="1"/>
    <xf numFmtId="1" fontId="76" fillId="0" borderId="1" xfId="62" applyNumberFormat="1" applyFont="1" applyFill="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0" fontId="72" fillId="0" borderId="0" xfId="0" applyFont="1"/>
    <xf numFmtId="1" fontId="72" fillId="0" borderId="0" xfId="0" applyNumberFormat="1" applyFont="1" applyAlignment="1">
      <alignment horizontal="center"/>
    </xf>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3" fillId="0" borderId="0" xfId="0" applyNumberFormat="1" applyFont="1" applyAlignment="1">
      <alignment horizontal="left"/>
    </xf>
    <xf numFmtId="2" fontId="78" fillId="0" borderId="0" xfId="13" applyNumberFormat="1" applyFont="1" applyFill="1" applyBorder="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0" fontId="67" fillId="0" borderId="1" xfId="0" applyFont="1" applyFill="1" applyBorder="1"/>
    <xf numFmtId="2" fontId="67" fillId="0" borderId="1" xfId="0" applyNumberFormat="1" applyFont="1" applyFill="1" applyBorder="1" applyAlignment="1">
      <alignment horizontal="right"/>
    </xf>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Fill="1" applyBorder="1"/>
    <xf numFmtId="0" fontId="67" fillId="0" borderId="1" xfId="0" applyNumberFormat="1" applyFont="1" applyFill="1" applyBorder="1" applyAlignment="1"/>
    <xf numFmtId="0" fontId="67" fillId="0" borderId="7" xfId="0" applyFont="1" applyFill="1" applyBorder="1"/>
    <xf numFmtId="174" fontId="67" fillId="0" borderId="9" xfId="0" applyNumberFormat="1" applyFont="1" applyFill="1" applyBorder="1" applyAlignment="1">
      <alignment horizontal="left"/>
    </xf>
    <xf numFmtId="0" fontId="67" fillId="0" borderId="9" xfId="0" applyFont="1" applyFill="1" applyBorder="1"/>
    <xf numFmtId="1" fontId="67" fillId="0" borderId="1" xfId="0" applyNumberFormat="1" applyFont="1" applyFill="1" applyBorder="1" applyAlignment="1">
      <alignment horizontal="right"/>
    </xf>
    <xf numFmtId="1" fontId="67" fillId="0" borderId="9" xfId="0" applyNumberFormat="1" applyFont="1" applyFill="1" applyBorder="1" applyAlignment="1">
      <alignment horizontal="center"/>
    </xf>
    <xf numFmtId="2" fontId="67" fillId="0" borderId="7" xfId="0" applyNumberFormat="1" applyFont="1" applyFill="1" applyBorder="1" applyAlignment="1">
      <alignment horizontal="right"/>
    </xf>
    <xf numFmtId="0" fontId="67" fillId="0" borderId="21" xfId="0" applyFont="1" applyBorder="1" applyAlignment="1">
      <alignment wrapText="1"/>
    </xf>
    <xf numFmtId="0" fontId="67" fillId="0" borderId="21" xfId="0" applyFont="1" applyBorder="1" applyAlignment="1"/>
    <xf numFmtId="0" fontId="67" fillId="2" borderId="21" xfId="0" applyFont="1" applyFill="1" applyBorder="1" applyAlignment="1">
      <alignment wrapText="1"/>
    </xf>
    <xf numFmtId="0" fontId="87" fillId="0" borderId="21" xfId="60" applyFont="1" applyBorder="1" applyAlignment="1">
      <alignment wrapText="1"/>
    </xf>
    <xf numFmtId="2" fontId="67" fillId="0" borderId="0" xfId="0" applyNumberFormat="1" applyFont="1" applyFill="1" applyBorder="1"/>
    <xf numFmtId="1" fontId="67" fillId="0" borderId="0" xfId="0" applyNumberFormat="1" applyFont="1" applyFill="1" applyBorder="1" applyAlignment="1">
      <alignment horizontal="center"/>
    </xf>
    <xf numFmtId="174" fontId="67" fillId="0" borderId="0" xfId="0" applyNumberFormat="1" applyFont="1" applyFill="1" applyBorder="1" applyAlignment="1">
      <alignment horizontal="left"/>
    </xf>
    <xf numFmtId="0" fontId="67" fillId="0" borderId="0" xfId="9" applyNumberFormat="1" applyFont="1" applyFill="1" applyBorder="1" applyAlignment="1"/>
    <xf numFmtId="2" fontId="67" fillId="0" borderId="0" xfId="0" applyNumberFormat="1" applyFont="1" applyFill="1" applyBorder="1" applyAlignment="1">
      <alignment horizontal="right"/>
    </xf>
    <xf numFmtId="1" fontId="87" fillId="0" borderId="0" xfId="0" applyNumberFormat="1" applyFont="1" applyFill="1" applyBorder="1" applyAlignment="1">
      <alignment horizontal="center"/>
    </xf>
    <xf numFmtId="43" fontId="69" fillId="0" borderId="0" xfId="9" applyNumberFormat="1" applyFont="1" applyFill="1" applyBorder="1" applyAlignment="1">
      <alignment horizontal="center"/>
    </xf>
    <xf numFmtId="167" fontId="69" fillId="0" borderId="0" xfId="9" applyFont="1" applyFill="1" applyBorder="1" applyAlignment="1">
      <alignment horizontal="center"/>
    </xf>
    <xf numFmtId="2" fontId="69" fillId="0" borderId="0" xfId="9" applyNumberFormat="1" applyFont="1" applyFill="1" applyBorder="1" applyAlignment="1">
      <alignment horizontal="center"/>
    </xf>
    <xf numFmtId="0" fontId="67" fillId="0" borderId="0" xfId="0" applyFont="1" applyBorder="1"/>
    <xf numFmtId="0" fontId="67" fillId="0" borderId="0" xfId="0" applyFont="1" applyFill="1" applyBorder="1" applyAlignment="1"/>
    <xf numFmtId="0" fontId="87" fillId="0" borderId="0" xfId="0" applyFont="1" applyFill="1" applyBorder="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7" fillId="0" borderId="0" xfId="0" applyNumberFormat="1" applyFont="1" applyFill="1" applyBorder="1"/>
    <xf numFmtId="166" fontId="72" fillId="0" borderId="1" xfId="19" applyFont="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67" fillId="0" borderId="1" xfId="0" applyFont="1" applyBorder="1" applyAlignment="1">
      <alignment horizontal="center"/>
    </xf>
    <xf numFmtId="166" fontId="67" fillId="0" borderId="1" xfId="19" applyFont="1" applyBorder="1"/>
    <xf numFmtId="0" fontId="72" fillId="0" borderId="5" xfId="0" applyFont="1" applyBorder="1"/>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2" fontId="78" fillId="0" borderId="0" xfId="85" applyNumberFormat="1" applyFont="1" applyAlignment="1"/>
    <xf numFmtId="173" fontId="68" fillId="0" borderId="0" xfId="9" applyNumberFormat="1" applyFont="1" applyFill="1" applyBorder="1" applyAlignment="1" applyProtection="1">
      <alignment horizontal="center"/>
      <protection hidden="1"/>
    </xf>
    <xf numFmtId="0" fontId="67" fillId="0" borderId="0" xfId="104" applyFont="1"/>
    <xf numFmtId="44" fontId="67" fillId="0" borderId="1" xfId="67" applyFont="1" applyBorder="1" applyAlignment="1">
      <alignment vertical="top" wrapText="1"/>
    </xf>
    <xf numFmtId="49" fontId="67" fillId="0" borderId="1" xfId="104" applyNumberFormat="1" applyFont="1" applyBorder="1" applyAlignment="1">
      <alignment horizontal="center" vertical="top" wrapText="1"/>
    </xf>
    <xf numFmtId="166" fontId="67" fillId="0" borderId="1" xfId="105" applyFont="1" applyBorder="1" applyAlignment="1">
      <alignment vertical="top" wrapText="1"/>
    </xf>
    <xf numFmtId="0" fontId="67" fillId="0" borderId="1" xfId="104" applyFont="1" applyBorder="1" applyAlignment="1">
      <alignment vertical="top"/>
    </xf>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Fill="1" applyBorder="1" applyAlignment="1" applyProtection="1">
      <alignment horizontal="right"/>
      <protection hidden="1"/>
    </xf>
    <xf numFmtId="2" fontId="67" fillId="0" borderId="0" xfId="14" applyNumberFormat="1" applyFont="1" applyFill="1" applyBorder="1" applyAlignment="1" applyProtection="1">
      <alignment horizontal="right"/>
      <protection hidden="1"/>
    </xf>
    <xf numFmtId="2" fontId="72" fillId="0" borderId="0" xfId="14" applyNumberFormat="1" applyFont="1" applyFill="1" applyBorder="1" applyAlignment="1" applyProtection="1">
      <alignment horizontal="right"/>
      <protection hidden="1"/>
    </xf>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90"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101" fillId="0" borderId="0" xfId="11" applyNumberFormat="1" applyFont="1" applyAlignment="1">
      <alignment horizontal="center"/>
    </xf>
    <xf numFmtId="0" fontId="79" fillId="0" borderId="0" xfId="64" applyNumberFormat="1" applyFont="1" applyFill="1" applyBorder="1" applyAlignment="1">
      <alignment horizontal="center"/>
    </xf>
    <xf numFmtId="0" fontId="79" fillId="0" borderId="0" xfId="11" applyNumberFormat="1" applyFont="1" applyFill="1" applyBorder="1" applyAlignment="1">
      <alignment horizontal="center" vertical="center"/>
    </xf>
    <xf numFmtId="0" fontId="67" fillId="0" borderId="1" xfId="90" applyNumberFormat="1" applyFont="1" applyFill="1" applyBorder="1" applyAlignment="1" applyProtection="1">
      <alignment horizontal="left" vertical="center"/>
      <protection hidden="1"/>
    </xf>
    <xf numFmtId="0" fontId="67" fillId="0" borderId="1" xfId="90" applyNumberFormat="1" applyFont="1" applyFill="1" applyBorder="1" applyAlignment="1" applyProtection="1">
      <alignment horizontal="center" vertical="center"/>
      <protection hidden="1"/>
    </xf>
    <xf numFmtId="0" fontId="67" fillId="0" borderId="0" xfId="90" applyFont="1" applyAlignment="1">
      <alignment vertical="center"/>
    </xf>
    <xf numFmtId="0" fontId="101" fillId="0" borderId="0" xfId="11" applyNumberFormat="1" applyFont="1" applyBorder="1" applyAlignment="1">
      <alignment horizontal="center"/>
    </xf>
    <xf numFmtId="179" fontId="102" fillId="0" borderId="0" xfId="11" applyNumberFormat="1" applyFont="1" applyBorder="1"/>
    <xf numFmtId="0" fontId="107" fillId="0" borderId="0" xfId="90" applyFont="1" applyAlignment="1">
      <alignment vertical="center" wrapText="1"/>
    </xf>
    <xf numFmtId="2" fontId="82" fillId="61" borderId="38" xfId="90" applyNumberFormat="1" applyFont="1" applyFill="1" applyBorder="1" applyAlignment="1" applyProtection="1">
      <alignment vertical="center" wrapText="1"/>
      <protection hidden="1"/>
    </xf>
    <xf numFmtId="0" fontId="82" fillId="61" borderId="38" xfId="90" applyNumberFormat="1" applyFont="1" applyFill="1" applyBorder="1" applyAlignment="1" applyProtection="1">
      <alignment horizontal="center" vertical="center" wrapText="1"/>
      <protection hidden="1"/>
    </xf>
    <xf numFmtId="0" fontId="95" fillId="0" borderId="0" xfId="11" applyFont="1" applyBorder="1"/>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67" fillId="0" borderId="41" xfId="18" applyFont="1" applyFill="1" applyBorder="1"/>
    <xf numFmtId="0" fontId="67" fillId="0" borderId="41" xfId="0" applyFont="1" applyBorder="1"/>
    <xf numFmtId="0" fontId="67" fillId="0" borderId="42" xfId="0" applyFont="1" applyFill="1" applyBorder="1"/>
    <xf numFmtId="0" fontId="67" fillId="0" borderId="43" xfId="0" applyFont="1" applyFill="1" applyBorder="1"/>
    <xf numFmtId="0" fontId="67" fillId="0" borderId="41" xfId="0" applyFont="1" applyFill="1" applyBorder="1"/>
    <xf numFmtId="0" fontId="67" fillId="0" borderId="44" xfId="0" applyFont="1" applyFill="1" applyBorder="1"/>
    <xf numFmtId="0" fontId="67" fillId="0" borderId="43" xfId="0" applyFont="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8"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173" fontId="72" fillId="62" borderId="1" xfId="9" applyNumberFormat="1" applyFont="1" applyFill="1" applyBorder="1" applyAlignment="1">
      <alignment horizontal="center"/>
    </xf>
    <xf numFmtId="0" fontId="72" fillId="2" borderId="0" xfId="0" applyFont="1" applyFill="1" applyAlignment="1">
      <alignment horizontal="center"/>
    </xf>
    <xf numFmtId="9" fontId="67" fillId="2" borderId="0" xfId="17" applyFont="1" applyFill="1" applyBorder="1" applyAlignment="1">
      <alignment horizontal="center"/>
    </xf>
    <xf numFmtId="0" fontId="67" fillId="2" borderId="0" xfId="0" applyFont="1" applyFill="1" applyBorder="1"/>
    <xf numFmtId="0" fontId="67" fillId="2" borderId="0" xfId="0" applyFont="1" applyFill="1"/>
    <xf numFmtId="2" fontId="89" fillId="61" borderId="4" xfId="0" applyNumberFormat="1" applyFont="1" applyFill="1" applyBorder="1" applyAlignment="1">
      <alignment horizontal="center" vertical="top" wrapText="1"/>
    </xf>
    <xf numFmtId="9" fontId="67" fillId="62" borderId="1" xfId="66" applyFont="1" applyFill="1" applyBorder="1" applyAlignment="1">
      <alignment horizontal="center"/>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179" fontId="67" fillId="62" borderId="1" xfId="90" applyNumberFormat="1" applyFont="1" applyFill="1" applyBorder="1" applyAlignment="1" applyProtection="1">
      <alignment vertical="center"/>
      <protection hidden="1"/>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0" fontId="67" fillId="62" borderId="1" xfId="11" applyFont="1" applyFill="1" applyBorder="1"/>
    <xf numFmtId="167" fontId="67" fillId="0" borderId="1" xfId="9" applyFont="1" applyBorder="1"/>
    <xf numFmtId="167" fontId="72" fillId="0" borderId="1" xfId="9" applyFont="1" applyBorder="1"/>
    <xf numFmtId="166" fontId="67" fillId="2" borderId="1" xfId="19" applyFont="1" applyFill="1" applyBorder="1" applyAlignment="1">
      <alignment horizontal="center"/>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180"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2" fontId="82" fillId="64" borderId="4" xfId="85" applyNumberFormat="1" applyFont="1" applyFill="1" applyBorder="1" applyAlignment="1">
      <alignment vertical="top" wrapText="1"/>
    </xf>
    <xf numFmtId="198"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5" xfId="0" applyFont="1" applyBorder="1"/>
    <xf numFmtId="2" fontId="104" fillId="61" borderId="46" xfId="14" applyNumberFormat="1" applyFont="1" applyFill="1" applyBorder="1" applyAlignment="1" applyProtection="1">
      <alignment horizontal="left" vertical="center" wrapText="1"/>
      <protection hidden="1"/>
    </xf>
    <xf numFmtId="2" fontId="67" fillId="0" borderId="46" xfId="14" applyNumberFormat="1" applyFont="1" applyFill="1" applyBorder="1" applyAlignment="1" applyProtection="1">
      <protection hidden="1"/>
    </xf>
    <xf numFmtId="1" fontId="72" fillId="0" borderId="47" xfId="14" applyNumberFormat="1" applyFont="1" applyFill="1" applyBorder="1" applyAlignment="1" applyProtection="1">
      <alignment horizontal="center"/>
      <protection hidden="1"/>
    </xf>
    <xf numFmtId="166" fontId="67" fillId="0" borderId="46" xfId="19" applyFont="1" applyFill="1" applyBorder="1" applyAlignment="1" applyProtection="1">
      <protection hidden="1"/>
    </xf>
    <xf numFmtId="166" fontId="67" fillId="0" borderId="47" xfId="19" applyFont="1" applyFill="1" applyBorder="1" applyAlignment="1" applyProtection="1">
      <protection hidden="1"/>
    </xf>
    <xf numFmtId="0" fontId="72" fillId="0" borderId="47" xfId="0" applyFont="1" applyBorder="1"/>
    <xf numFmtId="166" fontId="72" fillId="0" borderId="47" xfId="19" applyFont="1" applyBorder="1"/>
    <xf numFmtId="2" fontId="89" fillId="61" borderId="38"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0" fontId="67" fillId="2" borderId="1" xfId="0" applyFont="1" applyFill="1" applyBorder="1" applyAlignment="1">
      <alignment vertical="center"/>
    </xf>
    <xf numFmtId="10" fontId="67" fillId="62" borderId="1" xfId="17" applyNumberFormat="1" applyFont="1" applyFill="1" applyBorder="1" applyAlignment="1">
      <alignment horizontal="center"/>
    </xf>
    <xf numFmtId="9" fontId="67" fillId="2" borderId="1" xfId="66" applyFont="1" applyFill="1" applyBorder="1" applyAlignment="1">
      <alignment horizontal="center"/>
    </xf>
    <xf numFmtId="0" fontId="110" fillId="0" borderId="0" xfId="64" applyFont="1" applyFill="1" applyAlignment="1"/>
    <xf numFmtId="0" fontId="70" fillId="0" borderId="0" xfId="64" applyFont="1" applyFill="1" applyAlignment="1"/>
    <xf numFmtId="0" fontId="89" fillId="2" borderId="0" xfId="0" applyFont="1" applyFill="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0" borderId="52" xfId="0" applyFont="1" applyBorder="1"/>
    <xf numFmtId="0" fontId="82" fillId="61" borderId="53" xfId="0" applyFont="1" applyFill="1" applyBorder="1" applyAlignment="1">
      <alignment wrapText="1"/>
    </xf>
    <xf numFmtId="0" fontId="67" fillId="0" borderId="54" xfId="0" applyFont="1" applyBorder="1"/>
    <xf numFmtId="0" fontId="67" fillId="0" borderId="55" xfId="0" applyFont="1" applyBorder="1"/>
    <xf numFmtId="0" fontId="67" fillId="2" borderId="0" xfId="18" applyFont="1" applyFill="1"/>
    <xf numFmtId="0" fontId="67" fillId="0" borderId="45" xfId="0" applyFont="1" applyFill="1" applyBorder="1" applyAlignment="1">
      <alignment horizontal="left"/>
    </xf>
    <xf numFmtId="177" fontId="67" fillId="62" borderId="47" xfId="12" applyNumberFormat="1" applyFont="1" applyFill="1" applyBorder="1" applyAlignment="1" applyProtection="1">
      <alignment vertical="center"/>
      <protection hidden="1"/>
    </xf>
    <xf numFmtId="0" fontId="67" fillId="0" borderId="46" xfId="0" applyFont="1" applyBorder="1"/>
    <xf numFmtId="169" fontId="99" fillId="2" borderId="1" xfId="4" applyFont="1" applyFill="1" applyBorder="1" applyAlignment="1" applyProtection="1">
      <alignment horizontal="right"/>
      <protection locked="0"/>
    </xf>
    <xf numFmtId="175" fontId="111" fillId="0" borderId="10" xfId="0" applyNumberFormat="1" applyFont="1" applyFill="1" applyBorder="1" applyAlignment="1">
      <alignment horizontal="center" vertical="center"/>
    </xf>
    <xf numFmtId="0" fontId="83" fillId="0" borderId="0" xfId="13" applyNumberFormat="1" applyFont="1" applyFill="1" applyBorder="1" applyAlignment="1"/>
    <xf numFmtId="1" fontId="72" fillId="0" borderId="47" xfId="14" applyNumberFormat="1" applyFont="1" applyBorder="1" applyAlignment="1" applyProtection="1">
      <alignment horizontal="center"/>
      <protection hidden="1"/>
    </xf>
    <xf numFmtId="1" fontId="72" fillId="0" borderId="47" xfId="14" applyNumberFormat="1" applyFont="1" applyBorder="1" applyAlignment="1" applyProtection="1">
      <alignment horizontal="center" vertical="center"/>
      <protection hidden="1"/>
    </xf>
    <xf numFmtId="2" fontId="71" fillId="2" borderId="1" xfId="14" applyNumberFormat="1" applyFont="1" applyFill="1" applyBorder="1" applyAlignment="1" applyProtection="1">
      <alignment horizontal="right" vertical="center"/>
      <protection hidden="1"/>
    </xf>
    <xf numFmtId="2" fontId="82" fillId="61" borderId="38" xfId="0" applyNumberFormat="1" applyFont="1" applyFill="1" applyBorder="1" applyAlignment="1">
      <alignment horizontal="left" vertical="top" wrapText="1"/>
    </xf>
    <xf numFmtId="0" fontId="67" fillId="0" borderId="38" xfId="0" applyFont="1" applyFill="1" applyBorder="1"/>
    <xf numFmtId="1" fontId="67" fillId="0" borderId="1" xfId="0" applyNumberFormat="1" applyFont="1" applyFill="1" applyBorder="1"/>
    <xf numFmtId="0" fontId="72" fillId="0" borderId="57" xfId="90" applyFont="1" applyBorder="1"/>
    <xf numFmtId="0" fontId="72" fillId="0" borderId="58" xfId="90" applyFont="1" applyBorder="1"/>
    <xf numFmtId="167" fontId="72" fillId="2" borderId="58" xfId="9" applyFont="1" applyFill="1" applyBorder="1"/>
    <xf numFmtId="0" fontId="72" fillId="0" borderId="0" xfId="90" applyFont="1" applyBorder="1"/>
    <xf numFmtId="0" fontId="67" fillId="0" borderId="1" xfId="0" applyFont="1" applyBorder="1" applyAlignment="1">
      <alignment wrapText="1"/>
    </xf>
    <xf numFmtId="0" fontId="67" fillId="2" borderId="21" xfId="0" applyFont="1" applyFill="1" applyBorder="1" applyAlignment="1">
      <alignment vertical="center"/>
    </xf>
    <xf numFmtId="0" fontId="67" fillId="0" borderId="1" xfId="104" applyFont="1" applyFill="1" applyBorder="1" applyAlignment="1">
      <alignment vertical="top" wrapText="1"/>
    </xf>
    <xf numFmtId="0" fontId="67" fillId="0" borderId="1" xfId="104" applyFont="1" applyFill="1" applyBorder="1" applyAlignment="1">
      <alignment vertical="top"/>
    </xf>
    <xf numFmtId="0" fontId="67" fillId="0" borderId="0" xfId="85" applyFont="1" applyFill="1"/>
    <xf numFmtId="166" fontId="67" fillId="2" borderId="4" xfId="19" applyFont="1" applyFill="1" applyBorder="1" applyAlignment="1">
      <alignment horizontal="center"/>
    </xf>
    <xf numFmtId="166" fontId="67" fillId="2" borderId="2" xfId="19" applyFont="1" applyFill="1" applyBorder="1" applyAlignment="1">
      <alignment horizontal="center"/>
    </xf>
    <xf numFmtId="166" fontId="72" fillId="2" borderId="2" xfId="19" applyFont="1" applyFill="1" applyBorder="1" applyAlignment="1">
      <alignment horizontal="center"/>
    </xf>
    <xf numFmtId="166" fontId="72" fillId="2" borderId="58" xfId="19" applyFont="1" applyFill="1" applyBorder="1" applyAlignment="1">
      <alignment horizontal="center"/>
    </xf>
    <xf numFmtId="2" fontId="67" fillId="0" borderId="65" xfId="90" applyNumberFormat="1" applyFont="1" applyFill="1" applyBorder="1"/>
    <xf numFmtId="2" fontId="67" fillId="0" borderId="4" xfId="0" applyNumberFormat="1" applyFont="1" applyFill="1" applyBorder="1"/>
    <xf numFmtId="0" fontId="75" fillId="0" borderId="0" xfId="90" applyFont="1"/>
    <xf numFmtId="167" fontId="86" fillId="61" borderId="63" xfId="9" applyFont="1" applyFill="1" applyBorder="1" applyAlignment="1">
      <alignment horizontal="center" vertical="top" wrapText="1"/>
    </xf>
    <xf numFmtId="167" fontId="86" fillId="65" borderId="4" xfId="9" applyFont="1" applyFill="1" applyBorder="1" applyAlignment="1">
      <alignment horizontal="center" vertical="top" wrapText="1"/>
    </xf>
    <xf numFmtId="167" fontId="86" fillId="61" borderId="1" xfId="9" applyFont="1" applyFill="1" applyBorder="1" applyAlignment="1">
      <alignment horizontal="center" vertical="top" wrapText="1"/>
    </xf>
    <xf numFmtId="49" fontId="87" fillId="63" borderId="1" xfId="63" applyNumberFormat="1" applyFont="1" applyFill="1" applyBorder="1" applyAlignment="1" applyProtection="1">
      <alignment horizontal="left" vertical="top"/>
      <protection hidden="1"/>
    </xf>
    <xf numFmtId="173" fontId="67" fillId="0" borderId="0" xfId="9" applyNumberFormat="1" applyFont="1" applyAlignment="1">
      <alignment horizontal="center"/>
    </xf>
    <xf numFmtId="188" fontId="110" fillId="0" borderId="0" xfId="64" applyNumberFormat="1" applyFont="1" applyFill="1" applyBorder="1" applyAlignment="1">
      <alignment horizontal="left"/>
    </xf>
    <xf numFmtId="2" fontId="67" fillId="0" borderId="0" xfId="90" applyNumberFormat="1" applyFont="1"/>
    <xf numFmtId="2" fontId="86" fillId="61" borderId="68" xfId="90" applyNumberFormat="1" applyFont="1" applyFill="1" applyBorder="1" applyAlignment="1">
      <alignment vertical="top" wrapText="1"/>
    </xf>
    <xf numFmtId="2" fontId="86" fillId="61" borderId="69" xfId="90" applyNumberFormat="1" applyFont="1" applyFill="1" applyBorder="1" applyAlignment="1">
      <alignment vertical="top" wrapText="1"/>
    </xf>
    <xf numFmtId="173" fontId="86" fillId="61" borderId="69" xfId="9" applyNumberFormat="1" applyFont="1" applyFill="1" applyBorder="1" applyAlignment="1">
      <alignment vertical="top" wrapText="1"/>
    </xf>
    <xf numFmtId="167" fontId="86" fillId="61" borderId="65" xfId="9" applyFont="1" applyFill="1" applyBorder="1" applyAlignment="1">
      <alignment horizontal="center" vertical="top" wrapText="1"/>
    </xf>
    <xf numFmtId="167" fontId="86" fillId="65" borderId="1" xfId="9" applyFont="1" applyFill="1" applyBorder="1" applyAlignment="1">
      <alignment horizontal="center" vertical="top" wrapText="1"/>
    </xf>
    <xf numFmtId="167" fontId="86" fillId="65" borderId="66" xfId="9" applyFont="1" applyFill="1" applyBorder="1" applyAlignment="1">
      <alignment horizontal="center" vertical="top" wrapText="1"/>
    </xf>
    <xf numFmtId="166" fontId="72" fillId="2" borderId="59" xfId="19" applyFont="1" applyFill="1" applyBorder="1" applyAlignment="1">
      <alignment horizontal="center"/>
    </xf>
    <xf numFmtId="0" fontId="67" fillId="66" borderId="0" xfId="90" applyFont="1" applyFill="1"/>
    <xf numFmtId="167" fontId="67" fillId="66" borderId="0" xfId="9" applyFont="1" applyFill="1"/>
    <xf numFmtId="199" fontId="67" fillId="2" borderId="1" xfId="9" applyNumberFormat="1" applyFont="1" applyFill="1" applyBorder="1" applyAlignment="1">
      <alignment horizontal="center" vertical="center"/>
    </xf>
    <xf numFmtId="173" fontId="86" fillId="61" borderId="70" xfId="9" applyNumberFormat="1" applyFont="1" applyFill="1" applyBorder="1" applyAlignment="1">
      <alignment horizontal="center" vertical="top" wrapText="1"/>
    </xf>
    <xf numFmtId="200" fontId="67" fillId="2" borderId="66" xfId="9" applyNumberFormat="1" applyFont="1" applyFill="1" applyBorder="1" applyAlignment="1">
      <alignment horizontal="center" vertical="top"/>
    </xf>
    <xf numFmtId="200" fontId="67" fillId="2" borderId="65" xfId="9" applyNumberFormat="1" applyFont="1" applyFill="1" applyBorder="1" applyAlignment="1">
      <alignment horizontal="center" vertical="top"/>
    </xf>
    <xf numFmtId="200" fontId="67" fillId="2" borderId="1" xfId="9" applyNumberFormat="1" applyFont="1" applyFill="1" applyBorder="1" applyAlignment="1">
      <alignment horizontal="center" vertical="top"/>
    </xf>
    <xf numFmtId="200" fontId="67" fillId="62" borderId="1" xfId="9" applyNumberFormat="1" applyFont="1" applyFill="1" applyBorder="1" applyAlignment="1">
      <alignment horizontal="center" vertical="top"/>
    </xf>
    <xf numFmtId="200" fontId="67" fillId="2" borderId="4" xfId="9" applyNumberFormat="1" applyFont="1" applyFill="1" applyBorder="1" applyAlignment="1">
      <alignment horizontal="center" vertical="top"/>
    </xf>
    <xf numFmtId="199" fontId="67" fillId="2" borderId="4" xfId="9" applyNumberFormat="1" applyFont="1" applyFill="1" applyBorder="1" applyAlignment="1">
      <alignment horizontal="center" vertical="center"/>
    </xf>
    <xf numFmtId="200" fontId="72" fillId="2" borderId="59" xfId="9" applyNumberFormat="1" applyFont="1" applyFill="1" applyBorder="1" applyAlignment="1">
      <alignment horizontal="center" vertical="top"/>
    </xf>
    <xf numFmtId="200" fontId="72" fillId="2" borderId="58" xfId="9" applyNumberFormat="1" applyFont="1" applyFill="1" applyBorder="1" applyAlignment="1">
      <alignment horizontal="center" vertical="top"/>
    </xf>
    <xf numFmtId="180" fontId="67" fillId="2" borderId="65" xfId="9" applyNumberFormat="1" applyFont="1" applyFill="1" applyBorder="1" applyAlignment="1">
      <alignment horizontal="center" vertical="center"/>
    </xf>
    <xf numFmtId="180" fontId="67" fillId="2" borderId="1" xfId="9" applyNumberFormat="1" applyFont="1" applyFill="1" applyBorder="1" applyAlignment="1">
      <alignment horizontal="center" vertical="center"/>
    </xf>
    <xf numFmtId="180" fontId="67" fillId="0" borderId="1" xfId="19" applyNumberFormat="1" applyFont="1" applyFill="1" applyBorder="1" applyAlignment="1">
      <alignment horizontal="center" vertical="center"/>
    </xf>
    <xf numFmtId="180" fontId="67" fillId="2" borderId="1" xfId="19" applyNumberFormat="1" applyFont="1" applyFill="1" applyBorder="1" applyAlignment="1">
      <alignment horizontal="center" vertical="center"/>
    </xf>
    <xf numFmtId="180" fontId="72" fillId="2" borderId="1" xfId="19" applyNumberFormat="1" applyFont="1" applyFill="1" applyBorder="1" applyAlignment="1">
      <alignment horizontal="center" vertical="center"/>
    </xf>
    <xf numFmtId="180" fontId="67" fillId="2" borderId="66" xfId="19" applyNumberFormat="1" applyFont="1" applyFill="1" applyBorder="1" applyAlignment="1">
      <alignment horizontal="center" vertical="center"/>
    </xf>
    <xf numFmtId="166" fontId="67" fillId="2" borderId="2" xfId="19" applyFont="1" applyFill="1" applyBorder="1" applyAlignment="1">
      <alignment horizontal="right"/>
    </xf>
    <xf numFmtId="166" fontId="67" fillId="66" borderId="0" xfId="19" applyFont="1" applyFill="1"/>
    <xf numFmtId="166" fontId="67" fillId="0" borderId="0" xfId="19" applyFont="1"/>
    <xf numFmtId="166" fontId="72" fillId="0" borderId="0" xfId="19" applyFont="1"/>
    <xf numFmtId="166" fontId="69" fillId="0" borderId="0" xfId="90" applyNumberFormat="1" applyFont="1" applyAlignment="1"/>
    <xf numFmtId="44" fontId="69" fillId="0" borderId="0" xfId="90" applyNumberFormat="1" applyFont="1" applyAlignment="1"/>
    <xf numFmtId="166" fontId="67" fillId="0" borderId="0" xfId="104" applyNumberFormat="1" applyFont="1"/>
    <xf numFmtId="166" fontId="67" fillId="2" borderId="0" xfId="19" applyFont="1" applyFill="1" applyBorder="1" applyAlignment="1">
      <alignment horizontal="center"/>
    </xf>
    <xf numFmtId="199" fontId="72" fillId="2" borderId="58" xfId="9" applyNumberFormat="1" applyFont="1" applyFill="1" applyBorder="1" applyAlignment="1">
      <alignment horizontal="center" vertical="center"/>
    </xf>
    <xf numFmtId="10" fontId="72" fillId="2" borderId="58" xfId="17" applyNumberFormat="1" applyFont="1" applyFill="1" applyBorder="1" applyAlignment="1">
      <alignment horizontal="center" vertical="top"/>
    </xf>
    <xf numFmtId="180" fontId="72" fillId="2" borderId="57" xfId="9" applyNumberFormat="1" applyFont="1" applyFill="1" applyBorder="1" applyAlignment="1">
      <alignment horizontal="center" vertical="center"/>
    </xf>
    <xf numFmtId="180" fontId="72" fillId="2" borderId="58" xfId="9" applyNumberFormat="1" applyFont="1" applyFill="1" applyBorder="1" applyAlignment="1">
      <alignment horizontal="center" vertical="center"/>
    </xf>
    <xf numFmtId="180" fontId="72" fillId="2" borderId="59" xfId="9" applyNumberFormat="1" applyFont="1" applyFill="1" applyBorder="1" applyAlignment="1">
      <alignment horizontal="center" vertical="center"/>
    </xf>
    <xf numFmtId="166" fontId="72" fillId="2" borderId="57" xfId="19" applyFont="1" applyFill="1" applyBorder="1" applyAlignment="1">
      <alignment horizontal="center"/>
    </xf>
    <xf numFmtId="0" fontId="72" fillId="67" borderId="57" xfId="90" applyFont="1" applyFill="1" applyBorder="1"/>
    <xf numFmtId="0" fontId="72" fillId="67" borderId="58" xfId="90" applyFont="1" applyFill="1" applyBorder="1"/>
    <xf numFmtId="167" fontId="72" fillId="67" borderId="58" xfId="9" applyFont="1" applyFill="1" applyBorder="1"/>
    <xf numFmtId="10" fontId="67" fillId="67" borderId="58" xfId="17" applyNumberFormat="1" applyFont="1" applyFill="1" applyBorder="1" applyAlignment="1">
      <alignment horizontal="center" vertical="top"/>
    </xf>
    <xf numFmtId="166" fontId="72" fillId="67" borderId="57" xfId="19" applyFont="1" applyFill="1" applyBorder="1"/>
    <xf numFmtId="166" fontId="72" fillId="67" borderId="58" xfId="19" applyFont="1" applyFill="1" applyBorder="1"/>
    <xf numFmtId="166" fontId="72" fillId="67" borderId="59" xfId="19" applyFont="1" applyFill="1" applyBorder="1"/>
    <xf numFmtId="166" fontId="75" fillId="0" borderId="0" xfId="90" applyNumberFormat="1" applyFont="1" applyAlignment="1"/>
    <xf numFmtId="167" fontId="69" fillId="0" borderId="0" xfId="90" applyNumberFormat="1" applyFont="1" applyAlignment="1"/>
    <xf numFmtId="9" fontId="67" fillId="0" borderId="1" xfId="66" applyFont="1" applyFill="1" applyBorder="1" applyAlignment="1">
      <alignment horizontal="center"/>
    </xf>
    <xf numFmtId="180" fontId="67" fillId="0" borderId="1" xfId="66" applyNumberFormat="1" applyFont="1" applyFill="1" applyBorder="1" applyAlignment="1">
      <alignment horizontal="center"/>
    </xf>
    <xf numFmtId="2" fontId="67" fillId="67" borderId="1" xfId="0" applyNumberFormat="1" applyFont="1" applyFill="1" applyBorder="1"/>
    <xf numFmtId="2" fontId="67" fillId="68" borderId="1" xfId="0" applyNumberFormat="1" applyFont="1" applyFill="1" applyBorder="1"/>
    <xf numFmtId="2" fontId="67" fillId="68" borderId="1" xfId="90" applyNumberFormat="1" applyFont="1" applyFill="1" applyBorder="1"/>
    <xf numFmtId="2" fontId="67" fillId="68" borderId="4" xfId="90" applyNumberFormat="1" applyFont="1" applyFill="1" applyBorder="1"/>
    <xf numFmtId="2" fontId="67" fillId="67" borderId="1" xfId="90" applyNumberFormat="1" applyFont="1" applyFill="1" applyBorder="1"/>
    <xf numFmtId="2" fontId="67" fillId="67" borderId="4" xfId="90" applyNumberFormat="1" applyFont="1" applyFill="1" applyBorder="1"/>
    <xf numFmtId="0" fontId="8" fillId="0" borderId="1" xfId="52875" applyBorder="1" applyAlignment="1">
      <alignment horizontal="left"/>
    </xf>
    <xf numFmtId="2" fontId="67" fillId="0" borderId="56" xfId="0" applyNumberFormat="1" applyFont="1" applyFill="1" applyBorder="1"/>
    <xf numFmtId="174" fontId="67" fillId="0" borderId="21" xfId="0" applyNumberFormat="1" applyFont="1" applyFill="1" applyBorder="1" applyAlignment="1">
      <alignment horizontal="left"/>
    </xf>
    <xf numFmtId="0" fontId="67" fillId="0" borderId="21" xfId="0" applyFont="1" applyFill="1" applyBorder="1"/>
    <xf numFmtId="0" fontId="67" fillId="0" borderId="9" xfId="0" applyNumberFormat="1" applyFont="1" applyFill="1" applyBorder="1" applyAlignment="1"/>
    <xf numFmtId="0" fontId="67" fillId="0" borderId="9" xfId="0" applyFont="1" applyFill="1" applyBorder="1" applyAlignment="1"/>
    <xf numFmtId="0" fontId="67" fillId="0" borderId="4" xfId="0" applyFont="1" applyFill="1" applyBorder="1" applyAlignment="1"/>
    <xf numFmtId="0" fontId="67" fillId="0" borderId="4" xfId="0" applyNumberFormat="1" applyFont="1" applyFill="1" applyBorder="1" applyAlignment="1"/>
    <xf numFmtId="0" fontId="67" fillId="0" borderId="38" xfId="0" applyFont="1" applyFill="1" applyBorder="1" applyAlignment="1"/>
    <xf numFmtId="0" fontId="67" fillId="0" borderId="38" xfId="0" applyNumberFormat="1" applyFont="1" applyFill="1" applyBorder="1" applyAlignment="1"/>
    <xf numFmtId="0" fontId="87" fillId="0" borderId="1" xfId="60" applyFont="1" applyBorder="1" applyAlignment="1">
      <alignment wrapText="1"/>
    </xf>
    <xf numFmtId="0" fontId="87" fillId="0" borderId="1" xfId="60" applyFont="1" applyFill="1" applyBorder="1" applyAlignment="1">
      <alignment wrapText="1"/>
    </xf>
    <xf numFmtId="0" fontId="67" fillId="0" borderId="21" xfId="0" applyFont="1" applyBorder="1" applyAlignment="1">
      <alignment vertical="center"/>
    </xf>
    <xf numFmtId="0" fontId="67" fillId="0" borderId="1" xfId="0" applyFont="1" applyFill="1" applyBorder="1" applyAlignment="1">
      <alignment wrapText="1"/>
    </xf>
    <xf numFmtId="0" fontId="67" fillId="0" borderId="21" xfId="0" applyFont="1" applyFill="1" applyBorder="1" applyAlignment="1"/>
    <xf numFmtId="0" fontId="67" fillId="2" borderId="4" xfId="0" applyFont="1" applyFill="1" applyBorder="1" applyAlignment="1">
      <alignment vertical="center"/>
    </xf>
    <xf numFmtId="1" fontId="67" fillId="0" borderId="21" xfId="0" applyNumberFormat="1" applyFont="1" applyFill="1" applyBorder="1" applyAlignment="1">
      <alignment horizontal="right"/>
    </xf>
    <xf numFmtId="9" fontId="88" fillId="0" borderId="1" xfId="62" applyNumberFormat="1" applyFont="1" applyFill="1" applyBorder="1" applyAlignment="1">
      <alignment horizontal="center" vertical="center"/>
    </xf>
    <xf numFmtId="167" fontId="67" fillId="0" borderId="0" xfId="9" applyFont="1" applyFill="1" applyAlignment="1"/>
    <xf numFmtId="200" fontId="72" fillId="67" borderId="58" xfId="9" applyNumberFormat="1" applyFont="1" applyFill="1" applyBorder="1" applyAlignment="1">
      <alignment horizontal="center"/>
    </xf>
    <xf numFmtId="200" fontId="72" fillId="67" borderId="59" xfId="9" applyNumberFormat="1" applyFont="1" applyFill="1" applyBorder="1" applyAlignment="1">
      <alignment horizontal="center"/>
    </xf>
    <xf numFmtId="43" fontId="69" fillId="0" borderId="0" xfId="90" applyNumberFormat="1" applyFont="1" applyAlignment="1"/>
    <xf numFmtId="166" fontId="67" fillId="0" borderId="0" xfId="90" applyNumberFormat="1" applyFont="1"/>
    <xf numFmtId="200" fontId="71" fillId="62" borderId="1" xfId="9" applyNumberFormat="1" applyFont="1" applyFill="1" applyBorder="1" applyAlignment="1" applyProtection="1">
      <alignment horizontal="center"/>
      <protection hidden="1"/>
    </xf>
    <xf numFmtId="200" fontId="67" fillId="0" borderId="1" xfId="9" applyNumberFormat="1" applyFont="1" applyBorder="1" applyAlignment="1">
      <alignment horizontal="center"/>
    </xf>
    <xf numFmtId="167" fontId="86" fillId="69" borderId="1" xfId="9" applyFont="1" applyFill="1" applyBorder="1" applyAlignment="1">
      <alignment horizontal="center" vertical="top" wrapText="1"/>
    </xf>
    <xf numFmtId="167" fontId="86" fillId="69" borderId="4" xfId="9" applyFont="1" applyFill="1" applyBorder="1" applyAlignment="1">
      <alignment horizontal="center" vertical="top" wrapText="1"/>
    </xf>
    <xf numFmtId="167" fontId="82" fillId="70" borderId="4" xfId="9" applyFont="1" applyFill="1" applyBorder="1" applyAlignment="1">
      <alignment horizontal="center" vertical="top" wrapText="1"/>
    </xf>
    <xf numFmtId="167" fontId="86" fillId="70" borderId="64" xfId="9" applyFont="1" applyFill="1" applyBorder="1" applyAlignment="1">
      <alignment horizontal="center" vertical="top" wrapText="1"/>
    </xf>
    <xf numFmtId="180" fontId="67" fillId="2" borderId="7" xfId="9" applyNumberFormat="1" applyFont="1" applyFill="1" applyBorder="1" applyAlignment="1">
      <alignment horizontal="center" vertical="center"/>
    </xf>
    <xf numFmtId="166" fontId="67" fillId="62" borderId="1" xfId="19" applyFont="1" applyFill="1" applyBorder="1" applyAlignment="1">
      <alignment horizontal="center"/>
    </xf>
    <xf numFmtId="43" fontId="67" fillId="0" borderId="1" xfId="9" applyNumberFormat="1" applyFont="1" applyFill="1" applyBorder="1" applyAlignment="1">
      <alignment horizontal="center"/>
    </xf>
    <xf numFmtId="166" fontId="67" fillId="0" borderId="1" xfId="19" applyFont="1" applyFill="1" applyBorder="1" applyAlignment="1">
      <alignment horizontal="center"/>
    </xf>
    <xf numFmtId="4" fontId="67" fillId="0" borderId="0" xfId="0" applyNumberFormat="1" applyFont="1"/>
    <xf numFmtId="4" fontId="72" fillId="0" borderId="0" xfId="0" applyNumberFormat="1" applyFont="1" applyAlignment="1">
      <alignment horizontal="center"/>
    </xf>
    <xf numFmtId="4" fontId="82" fillId="61" borderId="4" xfId="9" applyNumberFormat="1" applyFont="1" applyFill="1" applyBorder="1" applyAlignment="1">
      <alignment horizontal="left" vertical="top" wrapText="1"/>
    </xf>
    <xf numFmtId="4" fontId="67" fillId="0" borderId="21" xfId="0" applyNumberFormat="1" applyFont="1" applyBorder="1" applyAlignment="1">
      <alignment wrapText="1"/>
    </xf>
    <xf numFmtId="4" fontId="67" fillId="0" borderId="0" xfId="0" applyNumberFormat="1" applyFont="1" applyFill="1" applyBorder="1" applyAlignment="1">
      <alignment horizontal="right"/>
    </xf>
    <xf numFmtId="4" fontId="67" fillId="0" borderId="0" xfId="0" applyNumberFormat="1" applyFont="1" applyFill="1" applyBorder="1"/>
    <xf numFmtId="166" fontId="67" fillId="2" borderId="0" xfId="17" applyNumberFormat="1" applyFont="1" applyFill="1" applyBorder="1" applyAlignment="1">
      <alignment horizontal="center"/>
    </xf>
    <xf numFmtId="167" fontId="86" fillId="69" borderId="38" xfId="9" applyFont="1" applyFill="1" applyBorder="1" applyAlignment="1">
      <alignment horizontal="center" vertical="top" wrapText="1"/>
    </xf>
    <xf numFmtId="167" fontId="72" fillId="66" borderId="0" xfId="9" applyFont="1" applyFill="1"/>
    <xf numFmtId="166" fontId="72" fillId="66" borderId="0" xfId="19" applyFont="1" applyFill="1"/>
    <xf numFmtId="200" fontId="69" fillId="0" borderId="0" xfId="90" applyNumberFormat="1" applyFont="1" applyAlignment="1"/>
    <xf numFmtId="201" fontId="67" fillId="0" borderId="1" xfId="9" applyNumberFormat="1" applyFont="1" applyBorder="1" applyAlignment="1">
      <alignment horizontal="center"/>
    </xf>
    <xf numFmtId="2" fontId="67" fillId="0" borderId="65" xfId="90" applyNumberFormat="1" applyFont="1" applyBorder="1"/>
    <xf numFmtId="2" fontId="67" fillId="0" borderId="1" xfId="0" applyNumberFormat="1" applyFont="1" applyBorder="1"/>
    <xf numFmtId="0" fontId="67" fillId="0" borderId="4" xfId="0" applyFont="1" applyFill="1" applyBorder="1" applyAlignment="1">
      <alignment vertical="center"/>
    </xf>
    <xf numFmtId="0" fontId="67" fillId="0" borderId="21" xfId="0" applyFont="1" applyFill="1" applyBorder="1" applyAlignment="1">
      <alignment vertical="center"/>
    </xf>
    <xf numFmtId="0" fontId="67" fillId="0" borderId="21" xfId="0" applyFont="1" applyFill="1" applyBorder="1" applyAlignment="1">
      <alignment wrapText="1"/>
    </xf>
    <xf numFmtId="2" fontId="67" fillId="0" borderId="68" xfId="90" applyNumberFormat="1" applyFont="1" applyFill="1" applyBorder="1"/>
    <xf numFmtId="0" fontId="67" fillId="0" borderId="69" xfId="90" applyNumberFormat="1" applyFont="1" applyFill="1" applyBorder="1" applyAlignment="1" applyProtection="1">
      <alignment horizontal="left" vertical="center"/>
      <protection hidden="1"/>
    </xf>
    <xf numFmtId="0" fontId="67" fillId="0" borderId="69" xfId="90" applyNumberFormat="1" applyFont="1" applyFill="1" applyBorder="1" applyAlignment="1" applyProtection="1">
      <alignment horizontal="center" vertical="center"/>
      <protection hidden="1"/>
    </xf>
    <xf numFmtId="179" fontId="67" fillId="62" borderId="69" xfId="90" applyNumberFormat="1" applyFont="1" applyFill="1" applyBorder="1" applyAlignment="1" applyProtection="1">
      <alignment vertical="center"/>
      <protection hidden="1"/>
    </xf>
    <xf numFmtId="2" fontId="67" fillId="0" borderId="72" xfId="90" applyNumberFormat="1" applyFont="1" applyFill="1" applyBorder="1"/>
    <xf numFmtId="0" fontId="67" fillId="0" borderId="73" xfId="90" applyNumberFormat="1" applyFont="1" applyFill="1" applyBorder="1" applyAlignment="1" applyProtection="1">
      <alignment horizontal="left" vertical="center"/>
      <protection hidden="1"/>
    </xf>
    <xf numFmtId="0" fontId="67" fillId="0" borderId="73" xfId="90" applyNumberFormat="1" applyFont="1" applyFill="1" applyBorder="1" applyAlignment="1" applyProtection="1">
      <alignment horizontal="center" vertical="center"/>
      <protection hidden="1"/>
    </xf>
    <xf numFmtId="179" fontId="67" fillId="62" borderId="73" xfId="90" applyNumberFormat="1" applyFont="1" applyFill="1" applyBorder="1" applyAlignment="1" applyProtection="1">
      <alignment vertical="center"/>
      <protection hidden="1"/>
    </xf>
    <xf numFmtId="179" fontId="82" fillId="61" borderId="38" xfId="90" applyNumberFormat="1" applyFont="1" applyFill="1" applyBorder="1" applyAlignment="1" applyProtection="1">
      <alignment horizontal="center" vertical="center" wrapText="1"/>
      <protection hidden="1"/>
    </xf>
    <xf numFmtId="2" fontId="82" fillId="61" borderId="38" xfId="90" applyNumberFormat="1" applyFont="1" applyFill="1" applyBorder="1" applyAlignment="1" applyProtection="1">
      <alignment horizontal="center" vertical="center" wrapText="1"/>
      <protection hidden="1"/>
    </xf>
    <xf numFmtId="2" fontId="78" fillId="0" borderId="75" xfId="11" applyNumberFormat="1" applyFont="1" applyFill="1" applyBorder="1" applyAlignment="1">
      <alignment vertical="center"/>
    </xf>
    <xf numFmtId="2" fontId="78" fillId="0" borderId="76" xfId="11" applyNumberFormat="1" applyFont="1" applyFill="1" applyBorder="1" applyAlignment="1">
      <alignment vertical="center"/>
    </xf>
    <xf numFmtId="2" fontId="78" fillId="0" borderId="77" xfId="11" applyNumberFormat="1" applyFont="1" applyFill="1" applyBorder="1" applyAlignment="1">
      <alignment vertical="center"/>
    </xf>
    <xf numFmtId="0" fontId="67" fillId="0" borderId="78" xfId="90" applyNumberFormat="1" applyFont="1" applyFill="1" applyBorder="1" applyAlignment="1" applyProtection="1">
      <alignment horizontal="left" vertical="center"/>
      <protection hidden="1"/>
    </xf>
    <xf numFmtId="179" fontId="67" fillId="62" borderId="69" xfId="90" applyNumberFormat="1" applyFont="1" applyFill="1" applyBorder="1" applyAlignment="1" applyProtection="1">
      <alignment horizontal="center" vertical="center"/>
      <protection hidden="1"/>
    </xf>
    <xf numFmtId="179" fontId="67" fillId="62" borderId="1" xfId="90" applyNumberFormat="1" applyFont="1" applyFill="1" applyBorder="1" applyAlignment="1" applyProtection="1">
      <alignment horizontal="center" vertical="center"/>
      <protection hidden="1"/>
    </xf>
    <xf numFmtId="179" fontId="67" fillId="0" borderId="66" xfId="90" applyNumberFormat="1" applyFont="1" applyFill="1" applyBorder="1" applyAlignment="1" applyProtection="1">
      <alignment horizontal="center" vertical="center"/>
      <protection hidden="1"/>
    </xf>
    <xf numFmtId="179" fontId="67" fillId="62" borderId="73" xfId="90" applyNumberFormat="1" applyFont="1" applyFill="1" applyBorder="1" applyAlignment="1" applyProtection="1">
      <alignment horizontal="center" vertical="center"/>
      <protection hidden="1"/>
    </xf>
    <xf numFmtId="179" fontId="67" fillId="0" borderId="74" xfId="90" applyNumberFormat="1" applyFont="1" applyFill="1" applyBorder="1" applyAlignment="1" applyProtection="1">
      <alignment horizontal="center" vertical="center"/>
      <protection hidden="1"/>
    </xf>
    <xf numFmtId="189" fontId="67" fillId="0" borderId="70" xfId="90" applyNumberFormat="1" applyFont="1" applyFill="1" applyBorder="1" applyAlignment="1" applyProtection="1">
      <alignment horizontal="center" vertical="center"/>
      <protection hidden="1"/>
    </xf>
    <xf numFmtId="2" fontId="67" fillId="68" borderId="68" xfId="90" applyNumberFormat="1" applyFont="1" applyFill="1" applyBorder="1"/>
    <xf numFmtId="2" fontId="67" fillId="68" borderId="65" xfId="90" applyNumberFormat="1" applyFont="1" applyFill="1" applyBorder="1"/>
    <xf numFmtId="2" fontId="67" fillId="68" borderId="72" xfId="90" applyNumberFormat="1" applyFont="1" applyFill="1" applyBorder="1"/>
    <xf numFmtId="2" fontId="67" fillId="67" borderId="68" xfId="90" applyNumberFormat="1" applyFont="1" applyFill="1" applyBorder="1"/>
    <xf numFmtId="2" fontId="67" fillId="67" borderId="65" xfId="90" applyNumberFormat="1" applyFont="1" applyFill="1" applyBorder="1"/>
    <xf numFmtId="2" fontId="67" fillId="67" borderId="72" xfId="90" applyNumberFormat="1" applyFont="1" applyFill="1" applyBorder="1"/>
    <xf numFmtId="0" fontId="102" fillId="0" borderId="71" xfId="11" applyFont="1" applyBorder="1" applyAlignment="1">
      <alignment horizontal="left"/>
    </xf>
    <xf numFmtId="0" fontId="102" fillId="0" borderId="79" xfId="11" applyFont="1" applyBorder="1" applyAlignment="1">
      <alignment horizontal="right" vertical="center"/>
    </xf>
    <xf numFmtId="0" fontId="102" fillId="0" borderId="80" xfId="11" applyFont="1" applyBorder="1" applyAlignment="1">
      <alignment horizontal="right" vertical="center"/>
    </xf>
    <xf numFmtId="179" fontId="102" fillId="0" borderId="59" xfId="11" applyNumberFormat="1" applyFont="1" applyBorder="1" applyAlignment="1">
      <alignment vertical="center"/>
    </xf>
    <xf numFmtId="2" fontId="67" fillId="0" borderId="1" xfId="9" applyNumberFormat="1" applyFont="1" applyBorder="1" applyAlignment="1">
      <alignment horizontal="center" vertical="top" wrapText="1"/>
    </xf>
    <xf numFmtId="2" fontId="67" fillId="0" borderId="1" xfId="9" applyNumberFormat="1" applyFont="1" applyFill="1" applyBorder="1" applyAlignment="1">
      <alignment horizontal="center" vertical="top" wrapText="1"/>
    </xf>
    <xf numFmtId="2" fontId="67" fillId="0" borderId="0" xfId="9" applyNumberFormat="1" applyFont="1"/>
    <xf numFmtId="2" fontId="72" fillId="2" borderId="6" xfId="9" applyNumberFormat="1" applyFont="1" applyFill="1" applyBorder="1" applyAlignment="1">
      <alignment horizontal="center" vertical="top" wrapText="1"/>
    </xf>
    <xf numFmtId="2" fontId="85" fillId="0" borderId="0" xfId="11" applyNumberFormat="1" applyFont="1" applyFill="1" applyBorder="1" applyAlignment="1">
      <alignment vertical="center"/>
    </xf>
    <xf numFmtId="0" fontId="102" fillId="0" borderId="79" xfId="11" applyFont="1" applyFill="1" applyBorder="1" applyAlignment="1">
      <alignment horizontal="right" vertical="center"/>
    </xf>
    <xf numFmtId="0" fontId="82" fillId="61" borderId="38" xfId="90" applyNumberFormat="1" applyFont="1" applyFill="1" applyBorder="1" applyAlignment="1" applyProtection="1">
      <alignment horizontal="left" vertical="center" wrapText="1"/>
      <protection hidden="1"/>
    </xf>
    <xf numFmtId="3" fontId="71" fillId="0" borderId="69" xfId="63" applyNumberFormat="1" applyFont="1" applyFill="1" applyBorder="1" applyAlignment="1" applyProtection="1">
      <alignment horizontal="left"/>
      <protection hidden="1"/>
    </xf>
    <xf numFmtId="3" fontId="71" fillId="0" borderId="1" xfId="63" applyNumberFormat="1" applyFont="1" applyFill="1" applyBorder="1" applyAlignment="1" applyProtection="1">
      <alignment horizontal="left"/>
      <protection hidden="1"/>
    </xf>
    <xf numFmtId="3" fontId="71" fillId="0" borderId="73" xfId="63" applyNumberFormat="1" applyFont="1" applyFill="1" applyBorder="1" applyAlignment="1" applyProtection="1">
      <alignment horizontal="left"/>
      <protection hidden="1"/>
    </xf>
    <xf numFmtId="2" fontId="78" fillId="0" borderId="76" xfId="11" applyNumberFormat="1" applyFont="1" applyFill="1" applyBorder="1" applyAlignment="1">
      <alignment horizontal="left" vertical="center"/>
    </xf>
    <xf numFmtId="2" fontId="78" fillId="0" borderId="0" xfId="11" applyNumberFormat="1" applyFont="1" applyFill="1" applyBorder="1" applyAlignment="1">
      <alignment horizontal="left" vertical="center"/>
    </xf>
    <xf numFmtId="10" fontId="67" fillId="0" borderId="0" xfId="64" applyNumberFormat="1" applyFont="1" applyFill="1" applyAlignment="1"/>
    <xf numFmtId="43" fontId="110" fillId="0" borderId="0" xfId="64" applyNumberFormat="1" applyFont="1" applyFill="1" applyAlignment="1"/>
    <xf numFmtId="0" fontId="67" fillId="0" borderId="0" xfId="85" applyFont="1" applyAlignment="1"/>
    <xf numFmtId="0" fontId="67" fillId="2" borderId="0" xfId="64" applyFont="1" applyFill="1" applyAlignment="1">
      <alignment horizontal="right"/>
    </xf>
    <xf numFmtId="3" fontId="71" fillId="0" borderId="69" xfId="63" applyNumberFormat="1" applyFont="1" applyFill="1" applyBorder="1" applyAlignment="1" applyProtection="1">
      <alignment horizontal="center"/>
      <protection hidden="1"/>
    </xf>
    <xf numFmtId="3" fontId="71" fillId="0" borderId="1" xfId="63" applyNumberFormat="1" applyFont="1" applyFill="1" applyBorder="1" applyAlignment="1" applyProtection="1">
      <alignment horizontal="center"/>
      <protection hidden="1"/>
    </xf>
    <xf numFmtId="3" fontId="71" fillId="0" borderId="73" xfId="63" applyNumberFormat="1" applyFont="1" applyFill="1" applyBorder="1" applyAlignment="1" applyProtection="1">
      <alignment horizontal="center"/>
      <protection hidden="1"/>
    </xf>
    <xf numFmtId="2" fontId="67" fillId="2" borderId="0" xfId="64" applyNumberFormat="1" applyFont="1" applyFill="1" applyAlignment="1">
      <alignment horizontal="center"/>
    </xf>
    <xf numFmtId="2" fontId="67" fillId="2" borderId="0" xfId="3" applyNumberFormat="1" applyFont="1" applyFill="1" applyAlignment="1">
      <alignment horizontal="center"/>
    </xf>
    <xf numFmtId="166" fontId="67" fillId="62" borderId="46" xfId="19" applyFont="1" applyFill="1" applyBorder="1" applyAlignment="1" applyProtection="1">
      <alignment vertical="center"/>
      <protection hidden="1"/>
    </xf>
    <xf numFmtId="166" fontId="67" fillId="62" borderId="47" xfId="19" applyFont="1" applyFill="1" applyBorder="1" applyAlignment="1" applyProtection="1">
      <alignment vertical="center"/>
      <protection hidden="1"/>
    </xf>
    <xf numFmtId="179" fontId="72" fillId="0" borderId="9" xfId="6" applyNumberFormat="1" applyFont="1" applyFill="1" applyBorder="1" applyAlignment="1" applyProtection="1">
      <protection hidden="1"/>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39" xfId="64" applyNumberFormat="1" applyFont="1" applyFill="1" applyBorder="1" applyAlignment="1">
      <alignment horizontal="left" vertical="top" wrapText="1"/>
    </xf>
    <xf numFmtId="49" fontId="81" fillId="61" borderId="49" xfId="64" applyNumberFormat="1" applyFont="1" applyFill="1" applyBorder="1" applyAlignment="1">
      <alignment horizontal="left" vertical="top" wrapText="1"/>
    </xf>
    <xf numFmtId="49" fontId="81" fillId="61" borderId="50" xfId="64" applyNumberFormat="1" applyFont="1" applyFill="1" applyBorder="1" applyAlignment="1">
      <alignment horizontal="left" vertical="top" wrapText="1"/>
    </xf>
    <xf numFmtId="49" fontId="81" fillId="61" borderId="51"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0" xfId="64" applyNumberFormat="1" applyFont="1" applyFill="1" applyBorder="1" applyAlignment="1">
      <alignment horizontal="left" vertical="top" wrapText="1"/>
    </xf>
    <xf numFmtId="49" fontId="81" fillId="61" borderId="40"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73" fontId="86" fillId="61" borderId="60" xfId="9" applyNumberFormat="1" applyFont="1" applyFill="1" applyBorder="1" applyAlignment="1">
      <alignment horizontal="center"/>
    </xf>
    <xf numFmtId="173" fontId="86" fillId="61" borderId="61" xfId="9" applyNumberFormat="1" applyFont="1" applyFill="1" applyBorder="1" applyAlignment="1">
      <alignment horizontal="center"/>
    </xf>
    <xf numFmtId="173" fontId="86" fillId="65" borderId="67" xfId="9" applyNumberFormat="1" applyFont="1" applyFill="1" applyBorder="1" applyAlignment="1">
      <alignment horizontal="center"/>
    </xf>
    <xf numFmtId="173" fontId="86" fillId="65" borderId="62" xfId="9" applyNumberFormat="1" applyFont="1" applyFill="1" applyBorder="1" applyAlignment="1">
      <alignment horizontal="center"/>
    </xf>
    <xf numFmtId="173" fontId="82" fillId="70" borderId="60" xfId="9" applyNumberFormat="1" applyFont="1" applyFill="1" applyBorder="1" applyAlignment="1">
      <alignment horizontal="center"/>
    </xf>
    <xf numFmtId="173" fontId="82" fillId="70" borderId="61" xfId="9" applyNumberFormat="1" applyFont="1" applyFill="1" applyBorder="1" applyAlignment="1">
      <alignment horizontal="center"/>
    </xf>
    <xf numFmtId="173" fontId="82" fillId="70" borderId="62" xfId="9" applyNumberFormat="1" applyFont="1" applyFill="1" applyBorder="1" applyAlignment="1">
      <alignment horizontal="center"/>
    </xf>
    <xf numFmtId="200" fontId="67" fillId="71" borderId="5" xfId="9" applyNumberFormat="1" applyFont="1" applyFill="1" applyBorder="1" applyAlignment="1">
      <alignment horizontal="center" vertical="top"/>
    </xf>
    <xf numFmtId="200" fontId="67" fillId="71" borderId="6" xfId="9" applyNumberFormat="1" applyFont="1" applyFill="1" applyBorder="1" applyAlignment="1">
      <alignment horizontal="center" vertical="top"/>
    </xf>
    <xf numFmtId="200" fontId="67" fillId="71" borderId="7" xfId="9" applyNumberFormat="1" applyFont="1" applyFill="1" applyBorder="1" applyAlignment="1">
      <alignment horizontal="center" vertical="top"/>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7" xfId="0" applyNumberFormat="1" applyFont="1" applyFill="1" applyBorder="1" applyAlignment="1">
      <alignment horizontal="center" vertical="center" wrapText="1"/>
    </xf>
    <xf numFmtId="167" fontId="89" fillId="61" borderId="39" xfId="9" applyFont="1" applyFill="1" applyBorder="1" applyAlignment="1">
      <alignment horizontal="center" vertical="top" wrapText="1"/>
    </xf>
    <xf numFmtId="167" fontId="89" fillId="61" borderId="49" xfId="9" applyFont="1" applyFill="1" applyBorder="1" applyAlignment="1">
      <alignment horizontal="center" vertical="top" wrapText="1"/>
    </xf>
    <xf numFmtId="167" fontId="89" fillId="61" borderId="50" xfId="9" applyFont="1" applyFill="1" applyBorder="1" applyAlignment="1">
      <alignment horizontal="center" vertical="top" wrapText="1"/>
    </xf>
    <xf numFmtId="167" fontId="89" fillId="61" borderId="40"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7"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46" xfId="14" applyNumberFormat="1" applyFont="1" applyFill="1" applyBorder="1" applyAlignment="1" applyProtection="1">
      <alignment horizontal="center" vertical="center" wrapText="1"/>
      <protection hidden="1"/>
    </xf>
    <xf numFmtId="2" fontId="104" fillId="61" borderId="48" xfId="14" applyNumberFormat="1" applyFont="1" applyFill="1" applyBorder="1" applyAlignment="1" applyProtection="1">
      <alignment horizontal="center" vertical="center" wrapText="1"/>
      <protection hidden="1"/>
    </xf>
    <xf numFmtId="2" fontId="104" fillId="61" borderId="45"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7" fillId="0" borderId="0" xfId="0" applyFont="1" applyFill="1" applyAlignment="1">
      <alignment horizontal="left" wrapText="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67" fillId="0" borderId="0" xfId="85" applyFont="1" applyAlignment="1">
      <alignment horizontal="left" wrapText="1"/>
    </xf>
    <xf numFmtId="0" fontId="95" fillId="0" borderId="0" xfId="90" applyFont="1" applyAlignment="1">
      <alignment horizontal="left" vertical="center" wrapText="1"/>
    </xf>
  </cellXfs>
  <cellStyles count="52891">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15" xfId="52887" xr:uid="{F0686E75-2730-4657-85A1-CCA203825F99}"/>
    <cellStyle name="Standaard 16" xfId="52889" xr:uid="{49B98606-3987-41C0-8F6A-C657108E514E}"/>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2 3" xfId="52890" xr:uid="{36819201-2429-4A94-AF73-C214D5352471}"/>
    <cellStyle name="Standaard 2 3" xfId="93" xr:uid="{00000000-0005-0000-0000-000068CE0000}"/>
    <cellStyle name="Standaard 2 3 2" xfId="52874" xr:uid="{00000000-0005-0000-0000-000069CE0000}"/>
    <cellStyle name="Standaard 2 4" xfId="52875" xr:uid="{00000000-0005-0000-0000-00006ACE0000}"/>
    <cellStyle name="Standaard 2 5" xfId="52888" xr:uid="{3D3508AE-9818-44A2-B251-6BB33FE553DB}"/>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581025</xdr:colOff>
      <xdr:row>21</xdr:row>
      <xdr:rowOff>152400</xdr:rowOff>
    </xdr:from>
    <xdr:to>
      <xdr:col>18</xdr:col>
      <xdr:colOff>561975</xdr:colOff>
      <xdr:row>31</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01200" y="10553700"/>
          <a:ext cx="2886075" cy="14763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chemeClr val="bg1">
                  <a:lumMod val="75000"/>
                </a:schemeClr>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fdelingen/Commercie/Offertes/West/2014/GVB%20Perrons/Perceel%206/Prijslijst/Bijlage%201f%20GVB%20Calculatiemodel%20perceel%206%20(leeg).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Hoogheemraadschap%20van%20Delfland\2.%20Ontvangen%20documenten\Kostenoverzicht%20Hoogheemraadschap%20van%20Delfland%20-%20EW%20obv%2019e%20AC.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Calculatiemodel%20proquere%20definitief"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Users/r.toorenburgh/AppData/Local/Microsoft/Windows/Temporary%20Internet%20Files/Content.Outlook/83YS3KGK/Westerveld%20oude%20calculati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row>
      </sheetData>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Prijzenblad"/>
      <sheetName val="Specials"/>
      <sheetName val="Sanitaire verbruiksartikelen"/>
      <sheetName val="Reinigen lampen en PC's"/>
      <sheetName val="Glasbewassing"/>
      <sheetName val="Afroepprijzen glas"/>
      <sheetName val="Afroepprijzen schoonmaak"/>
      <sheetName val="Hoek van Holland"/>
      <sheetName val="Normblad Hoek van Holland"/>
      <sheetName val="Vlaardingen"/>
      <sheetName val="Normblad Vlaardingen"/>
      <sheetName val="Delft"/>
      <sheetName val="Normblad Delf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sqref="A1:XFD1048576"/>
      <selection pane="bottomLeft" activeCell="A2" sqref="A2"/>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64</v>
      </c>
      <c r="B1" s="2"/>
      <c r="C1" s="2"/>
      <c r="D1" s="2"/>
      <c r="E1" s="2"/>
      <c r="F1" s="3"/>
      <c r="G1" s="3"/>
      <c r="H1" s="3"/>
    </row>
    <row r="2" spans="1:8" ht="26.1" customHeight="1">
      <c r="A2" s="48" t="s">
        <v>21</v>
      </c>
      <c r="B2" s="5"/>
      <c r="C2" s="5"/>
      <c r="D2" s="5"/>
      <c r="E2" s="5"/>
      <c r="F2" s="6"/>
      <c r="G2" s="6"/>
      <c r="H2" s="6"/>
    </row>
    <row r="3" spans="1:8">
      <c r="A3" s="5"/>
      <c r="B3" s="5"/>
      <c r="C3" s="5"/>
      <c r="D3" s="5"/>
      <c r="E3" s="5"/>
      <c r="F3" s="7"/>
      <c r="G3" s="8"/>
      <c r="H3" s="6"/>
    </row>
    <row r="4" spans="1:8" ht="17.25" customHeight="1">
      <c r="A4" s="9" t="s">
        <v>216</v>
      </c>
      <c r="B4" s="10"/>
      <c r="C4" s="10"/>
      <c r="F4" s="558" t="s">
        <v>18</v>
      </c>
      <c r="H4" s="6"/>
    </row>
    <row r="5" spans="1:8" ht="33.75" customHeight="1">
      <c r="A5" s="767" t="s">
        <v>135</v>
      </c>
      <c r="B5" s="767"/>
      <c r="C5" s="767"/>
      <c r="D5" s="767"/>
      <c r="E5" s="767"/>
      <c r="F5" s="767"/>
      <c r="G5" s="8"/>
      <c r="H5" s="6"/>
    </row>
    <row r="6" spans="1:8" ht="18" customHeight="1">
      <c r="A6" s="768"/>
      <c r="B6" s="768"/>
      <c r="C6" s="768"/>
      <c r="D6" s="768"/>
      <c r="E6" s="768"/>
      <c r="F6" s="768"/>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85"/>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7DB5E-21A0-4366-A8BD-1E3C2A007671}">
  <sheetPr>
    <tabColor theme="0" tint="-0.14999847407452621"/>
    <pageSetUpPr fitToPage="1"/>
  </sheetPr>
  <dimension ref="A1:L411"/>
  <sheetViews>
    <sheetView showGridLines="0" showZeros="0" zoomScaleNormal="100" zoomScalePageLayoutView="75" workbookViewId="0">
      <pane xSplit="1" ySplit="10" topLeftCell="B11" activePane="bottomRight" state="frozen"/>
      <selection sqref="A1:XFD1048576"/>
      <selection pane="topRight" sqref="A1:XFD1048576"/>
      <selection pane="bottomLeft" sqref="A1:XFD1048576"/>
      <selection pane="bottomRight" activeCell="B11" sqref="B11"/>
    </sheetView>
  </sheetViews>
  <sheetFormatPr defaultColWidth="8.7109375" defaultRowHeight="14.1" customHeight="1"/>
  <cols>
    <col min="1" max="1" width="35.5703125" style="4" customWidth="1"/>
    <col min="2" max="2" width="47.28515625" style="4" bestFit="1" customWidth="1"/>
    <col min="3" max="3" width="16.7109375" style="4" customWidth="1"/>
    <col min="4" max="4" width="27.28515625" style="4" customWidth="1"/>
    <col min="5" max="5" width="17" style="4" bestFit="1" customWidth="1"/>
    <col min="6" max="6" width="12.42578125" style="696" customWidth="1"/>
    <col min="7" max="7" width="18" style="491" customWidth="1"/>
    <col min="8" max="8" width="12.85546875" style="215" bestFit="1" customWidth="1"/>
    <col min="9" max="9" width="13.42578125" style="4" bestFit="1" customWidth="1"/>
    <col min="10" max="10" width="13.85546875" style="491" bestFit="1" customWidth="1"/>
    <col min="11" max="11" width="16" style="4" bestFit="1" customWidth="1"/>
    <col min="12" max="12" width="15.5703125" style="4" bestFit="1" customWidth="1"/>
    <col min="13" max="16384" width="8.7109375" style="4"/>
  </cols>
  <sheetData>
    <row r="1" spans="1:12" ht="13.5">
      <c r="A1" s="504" t="s">
        <v>25</v>
      </c>
      <c r="G1" s="126"/>
      <c r="H1" s="4"/>
      <c r="J1" s="126"/>
    </row>
    <row r="2" spans="1:12" ht="14.1" customHeight="1">
      <c r="D2" s="167"/>
      <c r="E2" s="168"/>
      <c r="F2" s="697"/>
      <c r="G2" s="488"/>
      <c r="H2" s="170"/>
      <c r="I2" s="171"/>
      <c r="J2" s="171"/>
      <c r="K2" s="171"/>
      <c r="L2" s="171"/>
    </row>
    <row r="3" spans="1:12" ht="14.1" customHeight="1">
      <c r="A3" s="84" t="str">
        <f>'1-Contractblad totaal'!A3</f>
        <v>Naam opdrachtgever</v>
      </c>
      <c r="B3" s="157" t="str">
        <f>'1-Contractblad totaal'!B3</f>
        <v>Hoogheemraadschap van Delfland</v>
      </c>
      <c r="E3" s="168"/>
      <c r="F3" s="697"/>
      <c r="G3" s="488"/>
      <c r="H3" s="170"/>
      <c r="I3" s="171"/>
      <c r="J3" s="171"/>
      <c r="K3" s="171"/>
      <c r="L3" s="171"/>
    </row>
    <row r="4" spans="1:12" ht="14.1" customHeight="1">
      <c r="A4" s="84" t="str">
        <f>'1-Contractblad totaal'!A4</f>
        <v>Calculatie onderdeel</v>
      </c>
      <c r="B4" s="157" t="str">
        <f ca="1">MID(CELL("bestandsnaam",$C$9),SEARCH("]",CELL("bestandsnaam",$C$9),1)+1,256)</f>
        <v>8b Industriele ruimten</v>
      </c>
      <c r="E4" s="168"/>
      <c r="F4" s="697"/>
      <c r="G4" s="488"/>
      <c r="H4" s="170"/>
      <c r="I4" s="171"/>
      <c r="J4" s="171"/>
      <c r="K4" s="171"/>
      <c r="L4" s="171"/>
    </row>
    <row r="5" spans="1:12" ht="14.1" customHeight="1">
      <c r="A5" s="84" t="str">
        <f>'1-Contractblad totaal'!A5</f>
        <v>Gebouw/plaats</v>
      </c>
      <c r="B5" s="157" t="str">
        <f>'1-Contractblad totaal'!B5</f>
        <v>Regio Delft</v>
      </c>
      <c r="E5" s="168"/>
      <c r="F5" s="697"/>
      <c r="G5" s="488"/>
      <c r="H5" s="170"/>
      <c r="I5" s="171"/>
      <c r="J5" s="171"/>
      <c r="K5" s="171"/>
      <c r="L5" s="171"/>
    </row>
    <row r="6" spans="1:12" ht="14.1" customHeight="1">
      <c r="A6" s="84" t="str">
        <f>'1-Contractblad totaal'!A6</f>
        <v>Referentie nummer</v>
      </c>
      <c r="B6" s="157" t="str">
        <f>'1-Contractblad totaal'!B6</f>
        <v>INK2020.561</v>
      </c>
      <c r="C6" s="344"/>
      <c r="E6" s="168"/>
      <c r="F6" s="697"/>
      <c r="G6" s="488"/>
      <c r="H6" s="170"/>
      <c r="I6" s="171"/>
      <c r="J6" s="171"/>
      <c r="K6" s="171"/>
      <c r="L6" s="171"/>
    </row>
    <row r="7" spans="1:12" ht="14.1" customHeight="1">
      <c r="A7" s="84" t="str">
        <f>'1-Contractblad totaal'!A8</f>
        <v>Naam dienstverlener</v>
      </c>
      <c r="B7" s="157">
        <f>'1-Contractblad totaal'!B8</f>
        <v>0</v>
      </c>
      <c r="C7" s="345"/>
      <c r="E7" s="168"/>
      <c r="F7" s="697"/>
      <c r="G7" s="488"/>
      <c r="H7" s="170"/>
      <c r="I7" s="171"/>
      <c r="J7" s="171"/>
      <c r="K7" s="171"/>
      <c r="L7" s="171"/>
    </row>
    <row r="8" spans="1:12" ht="14.1" customHeight="1">
      <c r="A8" s="84" t="str">
        <f>'1-Contractblad totaal'!A9</f>
        <v>Prijspeil</v>
      </c>
      <c r="B8" s="125">
        <f>'1-Contractblad totaal'!B9</f>
        <v>44562</v>
      </c>
      <c r="C8" s="345"/>
      <c r="E8" s="168"/>
      <c r="F8" s="697"/>
      <c r="G8" s="488"/>
      <c r="H8" s="170"/>
      <c r="I8" s="171"/>
      <c r="J8" s="171"/>
      <c r="K8" s="171"/>
      <c r="L8" s="171"/>
    </row>
    <row r="9" spans="1:12" ht="14.1" customHeight="1">
      <c r="E9" s="168"/>
      <c r="F9" s="697"/>
      <c r="G9" s="488"/>
      <c r="H9" s="170"/>
      <c r="I9" s="171"/>
      <c r="J9" s="171"/>
      <c r="K9" s="171"/>
      <c r="L9" s="171"/>
    </row>
    <row r="10" spans="1:12" ht="57" customHeight="1">
      <c r="A10" s="177" t="s">
        <v>91</v>
      </c>
      <c r="B10" s="177" t="s">
        <v>112</v>
      </c>
      <c r="C10" s="581" t="s">
        <v>424</v>
      </c>
      <c r="D10" s="177" t="s">
        <v>599</v>
      </c>
      <c r="E10" s="178" t="s">
        <v>100</v>
      </c>
      <c r="F10" s="698" t="s">
        <v>101</v>
      </c>
      <c r="G10" s="350" t="s">
        <v>800</v>
      </c>
      <c r="H10" s="350" t="s">
        <v>598</v>
      </c>
      <c r="I10" s="350" t="s">
        <v>176</v>
      </c>
      <c r="J10" s="350" t="s">
        <v>177</v>
      </c>
      <c r="K10" s="350" t="s">
        <v>178</v>
      </c>
    </row>
    <row r="11" spans="1:12" ht="14.1" customHeight="1">
      <c r="A11" s="658" t="s">
        <v>515</v>
      </c>
      <c r="B11" s="182" t="s">
        <v>517</v>
      </c>
      <c r="C11" s="583" t="s">
        <v>425</v>
      </c>
      <c r="D11" s="199" t="s">
        <v>427</v>
      </c>
      <c r="E11" s="199" t="s">
        <v>107</v>
      </c>
      <c r="F11" s="699">
        <v>20</v>
      </c>
      <c r="G11" s="539"/>
      <c r="H11" s="186">
        <v>4</v>
      </c>
      <c r="I11" s="694">
        <f>+G11*H11</f>
        <v>0</v>
      </c>
      <c r="J11" s="693"/>
      <c r="K11" s="695">
        <f>+J11*I11</f>
        <v>0</v>
      </c>
    </row>
    <row r="12" spans="1:12" ht="14.1" customHeight="1">
      <c r="A12" s="658" t="s">
        <v>467</v>
      </c>
      <c r="B12" s="182" t="s">
        <v>468</v>
      </c>
      <c r="C12" s="583" t="s">
        <v>425</v>
      </c>
      <c r="D12" s="588" t="s">
        <v>427</v>
      </c>
      <c r="E12" s="199" t="s">
        <v>107</v>
      </c>
      <c r="F12" s="699">
        <v>25</v>
      </c>
      <c r="G12" s="539"/>
      <c r="H12" s="186">
        <v>4</v>
      </c>
      <c r="I12" s="694">
        <f t="shared" ref="I12:I75" si="0">+G12*H12</f>
        <v>0</v>
      </c>
      <c r="J12" s="693"/>
      <c r="K12" s="695">
        <f t="shared" ref="K12:K75" si="1">+J12*I12</f>
        <v>0</v>
      </c>
    </row>
    <row r="13" spans="1:12" ht="14.1" customHeight="1">
      <c r="A13" s="658" t="s">
        <v>469</v>
      </c>
      <c r="B13" s="182" t="s">
        <v>479</v>
      </c>
      <c r="C13" s="583" t="s">
        <v>425</v>
      </c>
      <c r="D13" s="199" t="s">
        <v>427</v>
      </c>
      <c r="E13" s="199" t="s">
        <v>107</v>
      </c>
      <c r="F13" s="699">
        <v>55</v>
      </c>
      <c r="G13" s="539"/>
      <c r="H13" s="186">
        <v>4</v>
      </c>
      <c r="I13" s="694">
        <f t="shared" si="0"/>
        <v>0</v>
      </c>
      <c r="J13" s="693"/>
      <c r="K13" s="695">
        <f t="shared" si="1"/>
        <v>0</v>
      </c>
    </row>
    <row r="14" spans="1:12" ht="14.1" customHeight="1">
      <c r="A14" s="658" t="s">
        <v>471</v>
      </c>
      <c r="B14" s="182" t="s">
        <v>481</v>
      </c>
      <c r="C14" s="583" t="s">
        <v>425</v>
      </c>
      <c r="D14" s="199" t="s">
        <v>427</v>
      </c>
      <c r="E14" s="199" t="s">
        <v>107</v>
      </c>
      <c r="F14" s="699">
        <v>30</v>
      </c>
      <c r="G14" s="539"/>
      <c r="H14" s="186">
        <v>4</v>
      </c>
      <c r="I14" s="694">
        <f t="shared" si="0"/>
        <v>0</v>
      </c>
      <c r="J14" s="693"/>
      <c r="K14" s="695">
        <f t="shared" si="1"/>
        <v>0</v>
      </c>
    </row>
    <row r="15" spans="1:12" ht="14.1" customHeight="1">
      <c r="A15" s="658" t="s">
        <v>470</v>
      </c>
      <c r="B15" s="182" t="s">
        <v>480</v>
      </c>
      <c r="C15" s="583" t="s">
        <v>425</v>
      </c>
      <c r="D15" s="199" t="s">
        <v>427</v>
      </c>
      <c r="E15" s="199" t="s">
        <v>106</v>
      </c>
      <c r="F15" s="699">
        <v>49</v>
      </c>
      <c r="G15" s="539"/>
      <c r="H15" s="186">
        <v>4</v>
      </c>
      <c r="I15" s="694">
        <f t="shared" si="0"/>
        <v>0</v>
      </c>
      <c r="J15" s="693"/>
      <c r="K15" s="695">
        <f t="shared" si="1"/>
        <v>0</v>
      </c>
    </row>
    <row r="16" spans="1:12" ht="13.9" customHeight="1">
      <c r="A16" s="658" t="s">
        <v>470</v>
      </c>
      <c r="B16" s="182" t="s">
        <v>480</v>
      </c>
      <c r="C16" s="583" t="s">
        <v>425</v>
      </c>
      <c r="D16" s="199" t="s">
        <v>427</v>
      </c>
      <c r="E16" s="199" t="s">
        <v>107</v>
      </c>
      <c r="F16" s="699">
        <v>10</v>
      </c>
      <c r="G16" s="539"/>
      <c r="H16" s="186">
        <v>4</v>
      </c>
      <c r="I16" s="694">
        <f t="shared" si="0"/>
        <v>0</v>
      </c>
      <c r="J16" s="693"/>
      <c r="K16" s="695">
        <f t="shared" si="1"/>
        <v>0</v>
      </c>
    </row>
    <row r="17" spans="1:11" ht="13.9" customHeight="1">
      <c r="A17" s="658" t="s">
        <v>470</v>
      </c>
      <c r="B17" s="182" t="s">
        <v>480</v>
      </c>
      <c r="C17" s="583" t="s">
        <v>425</v>
      </c>
      <c r="D17" s="199" t="s">
        <v>427</v>
      </c>
      <c r="E17" s="199" t="s">
        <v>429</v>
      </c>
      <c r="F17" s="699">
        <v>5</v>
      </c>
      <c r="G17" s="539"/>
      <c r="H17" s="186">
        <v>4</v>
      </c>
      <c r="I17" s="694">
        <f t="shared" si="0"/>
        <v>0</v>
      </c>
      <c r="J17" s="693"/>
      <c r="K17" s="695">
        <f t="shared" si="1"/>
        <v>0</v>
      </c>
    </row>
    <row r="18" spans="1:11" ht="14.1" customHeight="1">
      <c r="A18" s="658" t="s">
        <v>478</v>
      </c>
      <c r="B18" s="182" t="s">
        <v>488</v>
      </c>
      <c r="C18" s="583" t="s">
        <v>425</v>
      </c>
      <c r="D18" s="199" t="s">
        <v>427</v>
      </c>
      <c r="E18" s="199" t="s">
        <v>106</v>
      </c>
      <c r="F18" s="699">
        <v>32</v>
      </c>
      <c r="G18" s="539"/>
      <c r="H18" s="186">
        <v>4</v>
      </c>
      <c r="I18" s="694">
        <f t="shared" si="0"/>
        <v>0</v>
      </c>
      <c r="J18" s="693"/>
      <c r="K18" s="695">
        <f t="shared" si="1"/>
        <v>0</v>
      </c>
    </row>
    <row r="19" spans="1:11" ht="14.1" customHeight="1">
      <c r="A19" s="658" t="s">
        <v>478</v>
      </c>
      <c r="B19" s="182" t="s">
        <v>488</v>
      </c>
      <c r="C19" s="583" t="s">
        <v>425</v>
      </c>
      <c r="D19" s="199" t="s">
        <v>427</v>
      </c>
      <c r="E19" s="199" t="s">
        <v>107</v>
      </c>
      <c r="F19" s="699">
        <v>50</v>
      </c>
      <c r="G19" s="539"/>
      <c r="H19" s="186">
        <v>4</v>
      </c>
      <c r="I19" s="694">
        <f t="shared" si="0"/>
        <v>0</v>
      </c>
      <c r="J19" s="693"/>
      <c r="K19" s="695">
        <f t="shared" si="1"/>
        <v>0</v>
      </c>
    </row>
    <row r="20" spans="1:11" ht="14.1" customHeight="1">
      <c r="A20" s="658" t="s">
        <v>431</v>
      </c>
      <c r="B20" s="182" t="s">
        <v>434</v>
      </c>
      <c r="C20" s="583" t="s">
        <v>425</v>
      </c>
      <c r="D20" s="199" t="s">
        <v>427</v>
      </c>
      <c r="E20" s="199" t="s">
        <v>107</v>
      </c>
      <c r="F20" s="699">
        <v>17</v>
      </c>
      <c r="G20" s="539"/>
      <c r="H20" s="186">
        <v>4</v>
      </c>
      <c r="I20" s="694">
        <f t="shared" si="0"/>
        <v>0</v>
      </c>
      <c r="J20" s="693"/>
      <c r="K20" s="695">
        <f t="shared" si="1"/>
        <v>0</v>
      </c>
    </row>
    <row r="21" spans="1:11" ht="14.1" customHeight="1">
      <c r="A21" s="658" t="s">
        <v>501</v>
      </c>
      <c r="B21" s="182" t="s">
        <v>507</v>
      </c>
      <c r="C21" s="583" t="s">
        <v>425</v>
      </c>
      <c r="D21" s="199" t="s">
        <v>427</v>
      </c>
      <c r="E21" s="199" t="s">
        <v>107</v>
      </c>
      <c r="F21" s="699">
        <v>13</v>
      </c>
      <c r="G21" s="539"/>
      <c r="H21" s="186">
        <v>4</v>
      </c>
      <c r="I21" s="694">
        <f t="shared" si="0"/>
        <v>0</v>
      </c>
      <c r="J21" s="693"/>
      <c r="K21" s="695">
        <f t="shared" si="1"/>
        <v>0</v>
      </c>
    </row>
    <row r="22" spans="1:11" ht="14.1" customHeight="1">
      <c r="A22" s="658" t="s">
        <v>512</v>
      </c>
      <c r="B22" s="182" t="s">
        <v>513</v>
      </c>
      <c r="C22" s="583" t="s">
        <v>425</v>
      </c>
      <c r="D22" s="199" t="s">
        <v>427</v>
      </c>
      <c r="E22" s="199" t="s">
        <v>106</v>
      </c>
      <c r="F22" s="699">
        <v>22</v>
      </c>
      <c r="G22" s="539"/>
      <c r="H22" s="186">
        <v>4</v>
      </c>
      <c r="I22" s="694">
        <f t="shared" si="0"/>
        <v>0</v>
      </c>
      <c r="J22" s="693"/>
      <c r="K22" s="695">
        <f t="shared" si="1"/>
        <v>0</v>
      </c>
    </row>
    <row r="23" spans="1:11" ht="14.1" customHeight="1">
      <c r="A23" s="658" t="s">
        <v>444</v>
      </c>
      <c r="B23" s="182" t="s">
        <v>449</v>
      </c>
      <c r="C23" s="583" t="s">
        <v>425</v>
      </c>
      <c r="D23" s="588" t="s">
        <v>427</v>
      </c>
      <c r="E23" s="199" t="s">
        <v>106</v>
      </c>
      <c r="F23" s="699">
        <v>89</v>
      </c>
      <c r="G23" s="539"/>
      <c r="H23" s="186">
        <v>4</v>
      </c>
      <c r="I23" s="694">
        <f t="shared" si="0"/>
        <v>0</v>
      </c>
      <c r="J23" s="693"/>
      <c r="K23" s="695">
        <f t="shared" si="1"/>
        <v>0</v>
      </c>
    </row>
    <row r="24" spans="1:11" ht="14.1" customHeight="1">
      <c r="A24" s="658" t="s">
        <v>502</v>
      </c>
      <c r="B24" s="182" t="s">
        <v>508</v>
      </c>
      <c r="C24" s="583" t="s">
        <v>425</v>
      </c>
      <c r="D24" s="199" t="s">
        <v>427</v>
      </c>
      <c r="E24" s="199" t="s">
        <v>107</v>
      </c>
      <c r="F24" s="699">
        <v>35</v>
      </c>
      <c r="G24" s="539"/>
      <c r="H24" s="186">
        <v>4</v>
      </c>
      <c r="I24" s="694">
        <f t="shared" si="0"/>
        <v>0</v>
      </c>
      <c r="J24" s="693"/>
      <c r="K24" s="695">
        <f t="shared" si="1"/>
        <v>0</v>
      </c>
    </row>
    <row r="25" spans="1:11" ht="14.1" customHeight="1">
      <c r="A25" s="658" t="s">
        <v>439</v>
      </c>
      <c r="B25" s="182" t="s">
        <v>442</v>
      </c>
      <c r="C25" s="583" t="s">
        <v>425</v>
      </c>
      <c r="D25" s="199" t="s">
        <v>427</v>
      </c>
      <c r="E25" s="199" t="s">
        <v>106</v>
      </c>
      <c r="F25" s="699">
        <v>28</v>
      </c>
      <c r="G25" s="539"/>
      <c r="H25" s="186">
        <v>4</v>
      </c>
      <c r="I25" s="694">
        <f t="shared" si="0"/>
        <v>0</v>
      </c>
      <c r="J25" s="693"/>
      <c r="K25" s="695">
        <f t="shared" si="1"/>
        <v>0</v>
      </c>
    </row>
    <row r="26" spans="1:11" ht="14.1" customHeight="1">
      <c r="A26" s="658" t="s">
        <v>447</v>
      </c>
      <c r="B26" s="182" t="s">
        <v>452</v>
      </c>
      <c r="C26" s="583" t="s">
        <v>425</v>
      </c>
      <c r="D26" s="199" t="s">
        <v>427</v>
      </c>
      <c r="E26" s="199" t="s">
        <v>107</v>
      </c>
      <c r="F26" s="699">
        <v>7</v>
      </c>
      <c r="G26" s="539"/>
      <c r="H26" s="186">
        <v>4</v>
      </c>
      <c r="I26" s="694">
        <f t="shared" si="0"/>
        <v>0</v>
      </c>
      <c r="J26" s="693"/>
      <c r="K26" s="695">
        <f t="shared" si="1"/>
        <v>0</v>
      </c>
    </row>
    <row r="27" spans="1:11" ht="14.1" customHeight="1">
      <c r="A27" s="658" t="s">
        <v>448</v>
      </c>
      <c r="B27" s="182" t="s">
        <v>453</v>
      </c>
      <c r="C27" s="583" t="s">
        <v>425</v>
      </c>
      <c r="D27" s="199" t="s">
        <v>427</v>
      </c>
      <c r="E27" s="199" t="s">
        <v>107</v>
      </c>
      <c r="F27" s="699">
        <v>28</v>
      </c>
      <c r="G27" s="539"/>
      <c r="H27" s="186">
        <v>4</v>
      </c>
      <c r="I27" s="694">
        <f t="shared" si="0"/>
        <v>0</v>
      </c>
      <c r="J27" s="693"/>
      <c r="K27" s="695">
        <f t="shared" si="1"/>
        <v>0</v>
      </c>
    </row>
    <row r="28" spans="1:11" ht="14.1" customHeight="1">
      <c r="A28" s="658" t="s">
        <v>499</v>
      </c>
      <c r="B28" s="182" t="s">
        <v>505</v>
      </c>
      <c r="C28" s="583" t="s">
        <v>425</v>
      </c>
      <c r="D28" s="588" t="s">
        <v>427</v>
      </c>
      <c r="E28" s="199" t="s">
        <v>107</v>
      </c>
      <c r="F28" s="699">
        <v>38</v>
      </c>
      <c r="G28" s="539"/>
      <c r="H28" s="186">
        <v>4</v>
      </c>
      <c r="I28" s="694">
        <f t="shared" si="0"/>
        <v>0</v>
      </c>
      <c r="J28" s="693"/>
      <c r="K28" s="695">
        <f t="shared" si="1"/>
        <v>0</v>
      </c>
    </row>
    <row r="29" spans="1:11" ht="14.1" customHeight="1">
      <c r="A29" s="658" t="s">
        <v>475</v>
      </c>
      <c r="B29" s="182" t="s">
        <v>485</v>
      </c>
      <c r="C29" s="583" t="s">
        <v>425</v>
      </c>
      <c r="D29" s="199" t="s">
        <v>427</v>
      </c>
      <c r="E29" s="199" t="s">
        <v>107</v>
      </c>
      <c r="F29" s="699">
        <v>32</v>
      </c>
      <c r="G29" s="539"/>
      <c r="H29" s="186">
        <v>4</v>
      </c>
      <c r="I29" s="694">
        <f t="shared" si="0"/>
        <v>0</v>
      </c>
      <c r="J29" s="693"/>
      <c r="K29" s="695">
        <f t="shared" si="1"/>
        <v>0</v>
      </c>
    </row>
    <row r="30" spans="1:11" ht="14.1" customHeight="1">
      <c r="A30" s="658" t="s">
        <v>503</v>
      </c>
      <c r="B30" s="182" t="s">
        <v>509</v>
      </c>
      <c r="C30" s="583" t="s">
        <v>425</v>
      </c>
      <c r="D30" s="588" t="s">
        <v>427</v>
      </c>
      <c r="E30" s="199" t="s">
        <v>106</v>
      </c>
      <c r="F30" s="699">
        <v>31</v>
      </c>
      <c r="G30" s="539"/>
      <c r="H30" s="186">
        <v>4</v>
      </c>
      <c r="I30" s="694">
        <f t="shared" si="0"/>
        <v>0</v>
      </c>
      <c r="J30" s="693"/>
      <c r="K30" s="695">
        <f t="shared" si="1"/>
        <v>0</v>
      </c>
    </row>
    <row r="31" spans="1:11" ht="14.1" customHeight="1">
      <c r="A31" s="658" t="s">
        <v>498</v>
      </c>
      <c r="B31" s="182" t="s">
        <v>504</v>
      </c>
      <c r="C31" s="583" t="s">
        <v>425</v>
      </c>
      <c r="D31" s="199" t="s">
        <v>427</v>
      </c>
      <c r="E31" s="199" t="s">
        <v>107</v>
      </c>
      <c r="F31" s="699">
        <v>14.5</v>
      </c>
      <c r="G31" s="539"/>
      <c r="H31" s="186">
        <v>4</v>
      </c>
      <c r="I31" s="694">
        <f t="shared" si="0"/>
        <v>0</v>
      </c>
      <c r="J31" s="693"/>
      <c r="K31" s="695">
        <f t="shared" si="1"/>
        <v>0</v>
      </c>
    </row>
    <row r="32" spans="1:11" ht="14.1" customHeight="1">
      <c r="A32" s="658" t="s">
        <v>514</v>
      </c>
      <c r="B32" s="182" t="s">
        <v>516</v>
      </c>
      <c r="C32" s="583" t="s">
        <v>425</v>
      </c>
      <c r="D32" s="199" t="s">
        <v>427</v>
      </c>
      <c r="E32" s="199" t="s">
        <v>106</v>
      </c>
      <c r="F32" s="699">
        <v>35</v>
      </c>
      <c r="G32" s="539"/>
      <c r="H32" s="186">
        <v>4</v>
      </c>
      <c r="I32" s="694">
        <f t="shared" si="0"/>
        <v>0</v>
      </c>
      <c r="J32" s="693"/>
      <c r="K32" s="695">
        <f t="shared" si="1"/>
        <v>0</v>
      </c>
    </row>
    <row r="33" spans="1:11" ht="14.1" customHeight="1">
      <c r="A33" s="658" t="s">
        <v>491</v>
      </c>
      <c r="B33" s="182" t="s">
        <v>494</v>
      </c>
      <c r="C33" s="583" t="s">
        <v>425</v>
      </c>
      <c r="D33" s="199" t="s">
        <v>427</v>
      </c>
      <c r="E33" s="199" t="s">
        <v>106</v>
      </c>
      <c r="F33" s="699">
        <v>35</v>
      </c>
      <c r="G33" s="539"/>
      <c r="H33" s="186">
        <v>4</v>
      </c>
      <c r="I33" s="694">
        <f t="shared" si="0"/>
        <v>0</v>
      </c>
      <c r="J33" s="693"/>
      <c r="K33" s="695">
        <f t="shared" si="1"/>
        <v>0</v>
      </c>
    </row>
    <row r="34" spans="1:11" ht="14.1" customHeight="1">
      <c r="A34" s="658" t="s">
        <v>461</v>
      </c>
      <c r="B34" s="182" t="s">
        <v>464</v>
      </c>
      <c r="C34" s="583" t="s">
        <v>425</v>
      </c>
      <c r="D34" s="199" t="s">
        <v>427</v>
      </c>
      <c r="E34" s="199" t="s">
        <v>106</v>
      </c>
      <c r="F34" s="699">
        <v>42</v>
      </c>
      <c r="G34" s="539"/>
      <c r="H34" s="186">
        <v>4</v>
      </c>
      <c r="I34" s="694">
        <f t="shared" si="0"/>
        <v>0</v>
      </c>
      <c r="J34" s="693"/>
      <c r="K34" s="695">
        <f t="shared" si="1"/>
        <v>0</v>
      </c>
    </row>
    <row r="35" spans="1:11" ht="14.1" customHeight="1">
      <c r="A35" s="658" t="s">
        <v>446</v>
      </c>
      <c r="B35" s="182" t="s">
        <v>451</v>
      </c>
      <c r="C35" s="583" t="s">
        <v>425</v>
      </c>
      <c r="D35" s="199" t="s">
        <v>427</v>
      </c>
      <c r="E35" s="199" t="s">
        <v>106</v>
      </c>
      <c r="F35" s="699">
        <v>23</v>
      </c>
      <c r="G35" s="539"/>
      <c r="H35" s="186">
        <v>4</v>
      </c>
      <c r="I35" s="694">
        <f t="shared" si="0"/>
        <v>0</v>
      </c>
      <c r="J35" s="693"/>
      <c r="K35" s="695">
        <f t="shared" si="1"/>
        <v>0</v>
      </c>
    </row>
    <row r="36" spans="1:11" ht="14.1" customHeight="1">
      <c r="A36" s="658" t="s">
        <v>492</v>
      </c>
      <c r="B36" s="182" t="s">
        <v>495</v>
      </c>
      <c r="C36" s="583" t="s">
        <v>425</v>
      </c>
      <c r="D36" s="199" t="s">
        <v>427</v>
      </c>
      <c r="E36" s="199" t="s">
        <v>106</v>
      </c>
      <c r="F36" s="699">
        <v>33</v>
      </c>
      <c r="G36" s="539"/>
      <c r="H36" s="186">
        <v>4</v>
      </c>
      <c r="I36" s="694">
        <f t="shared" si="0"/>
        <v>0</v>
      </c>
      <c r="J36" s="693"/>
      <c r="K36" s="695">
        <f t="shared" si="1"/>
        <v>0</v>
      </c>
    </row>
    <row r="37" spans="1:11" ht="14.1" customHeight="1">
      <c r="A37" s="658" t="s">
        <v>463</v>
      </c>
      <c r="B37" s="182" t="s">
        <v>466</v>
      </c>
      <c r="C37" s="583" t="s">
        <v>425</v>
      </c>
      <c r="D37" s="199" t="s">
        <v>427</v>
      </c>
      <c r="E37" s="199" t="s">
        <v>106</v>
      </c>
      <c r="F37" s="699">
        <v>30</v>
      </c>
      <c r="G37" s="539"/>
      <c r="H37" s="186">
        <v>4</v>
      </c>
      <c r="I37" s="694">
        <f t="shared" si="0"/>
        <v>0</v>
      </c>
      <c r="J37" s="693"/>
      <c r="K37" s="695">
        <f t="shared" si="1"/>
        <v>0</v>
      </c>
    </row>
    <row r="38" spans="1:11" ht="14.1" customHeight="1">
      <c r="A38" s="658" t="s">
        <v>472</v>
      </c>
      <c r="B38" s="182" t="s">
        <v>482</v>
      </c>
      <c r="C38" s="583" t="s">
        <v>425</v>
      </c>
      <c r="D38" s="199" t="s">
        <v>427</v>
      </c>
      <c r="E38" s="199" t="s">
        <v>107</v>
      </c>
      <c r="F38" s="699">
        <v>13</v>
      </c>
      <c r="G38" s="539"/>
      <c r="H38" s="186">
        <v>4</v>
      </c>
      <c r="I38" s="694">
        <f t="shared" si="0"/>
        <v>0</v>
      </c>
      <c r="J38" s="693"/>
      <c r="K38" s="695">
        <f t="shared" si="1"/>
        <v>0</v>
      </c>
    </row>
    <row r="39" spans="1:11" ht="14.1" customHeight="1">
      <c r="A39" s="658" t="s">
        <v>496</v>
      </c>
      <c r="B39" s="182" t="s">
        <v>497</v>
      </c>
      <c r="C39" s="583" t="s">
        <v>425</v>
      </c>
      <c r="D39" s="199" t="s">
        <v>427</v>
      </c>
      <c r="E39" s="199" t="s">
        <v>106</v>
      </c>
      <c r="F39" s="699">
        <v>31</v>
      </c>
      <c r="G39" s="539"/>
      <c r="H39" s="186">
        <v>4</v>
      </c>
      <c r="I39" s="694">
        <f t="shared" si="0"/>
        <v>0</v>
      </c>
      <c r="J39" s="693"/>
      <c r="K39" s="695">
        <f t="shared" si="1"/>
        <v>0</v>
      </c>
    </row>
    <row r="40" spans="1:11" ht="14.1" customHeight="1">
      <c r="A40" s="658" t="s">
        <v>496</v>
      </c>
      <c r="B40" s="182" t="s">
        <v>497</v>
      </c>
      <c r="C40" s="583" t="s">
        <v>425</v>
      </c>
      <c r="D40" s="199" t="s">
        <v>427</v>
      </c>
      <c r="E40" s="199" t="s">
        <v>107</v>
      </c>
      <c r="F40" s="699">
        <v>80</v>
      </c>
      <c r="G40" s="539"/>
      <c r="H40" s="186">
        <v>4</v>
      </c>
      <c r="I40" s="694">
        <f t="shared" si="0"/>
        <v>0</v>
      </c>
      <c r="J40" s="693"/>
      <c r="K40" s="695">
        <f t="shared" si="1"/>
        <v>0</v>
      </c>
    </row>
    <row r="41" spans="1:11" ht="14.1" customHeight="1">
      <c r="A41" s="658" t="s">
        <v>438</v>
      </c>
      <c r="B41" s="182" t="s">
        <v>441</v>
      </c>
      <c r="C41" s="583" t="s">
        <v>425</v>
      </c>
      <c r="D41" s="199" t="s">
        <v>427</v>
      </c>
      <c r="E41" s="199" t="s">
        <v>107</v>
      </c>
      <c r="F41" s="699">
        <v>23</v>
      </c>
      <c r="G41" s="539"/>
      <c r="H41" s="186">
        <v>4</v>
      </c>
      <c r="I41" s="694">
        <f t="shared" si="0"/>
        <v>0</v>
      </c>
      <c r="J41" s="693"/>
      <c r="K41" s="695">
        <f t="shared" si="1"/>
        <v>0</v>
      </c>
    </row>
    <row r="42" spans="1:11" ht="14.1" customHeight="1">
      <c r="A42" s="658" t="s">
        <v>462</v>
      </c>
      <c r="B42" s="182" t="s">
        <v>465</v>
      </c>
      <c r="C42" s="583" t="s">
        <v>425</v>
      </c>
      <c r="D42" s="199" t="s">
        <v>427</v>
      </c>
      <c r="E42" s="199" t="s">
        <v>106</v>
      </c>
      <c r="F42" s="699">
        <v>29</v>
      </c>
      <c r="G42" s="539"/>
      <c r="H42" s="186">
        <v>4</v>
      </c>
      <c r="I42" s="694">
        <f t="shared" si="0"/>
        <v>0</v>
      </c>
      <c r="J42" s="693"/>
      <c r="K42" s="695">
        <f t="shared" si="1"/>
        <v>0</v>
      </c>
    </row>
    <row r="43" spans="1:11" ht="14.1" customHeight="1">
      <c r="A43" s="658" t="s">
        <v>473</v>
      </c>
      <c r="B43" s="182" t="s">
        <v>483</v>
      </c>
      <c r="C43" s="583" t="s">
        <v>425</v>
      </c>
      <c r="D43" s="199" t="s">
        <v>427</v>
      </c>
      <c r="E43" s="199" t="s">
        <v>107</v>
      </c>
      <c r="F43" s="699">
        <v>15</v>
      </c>
      <c r="G43" s="539"/>
      <c r="H43" s="186">
        <v>4</v>
      </c>
      <c r="I43" s="694">
        <f t="shared" si="0"/>
        <v>0</v>
      </c>
      <c r="J43" s="693"/>
      <c r="K43" s="695">
        <f t="shared" si="1"/>
        <v>0</v>
      </c>
    </row>
    <row r="44" spans="1:11" ht="14.1" customHeight="1">
      <c r="A44" s="658" t="s">
        <v>426</v>
      </c>
      <c r="B44" s="182" t="s">
        <v>433</v>
      </c>
      <c r="C44" s="583" t="s">
        <v>425</v>
      </c>
      <c r="D44" s="199" t="s">
        <v>427</v>
      </c>
      <c r="E44" s="199" t="s">
        <v>106</v>
      </c>
      <c r="F44" s="699">
        <v>55</v>
      </c>
      <c r="G44" s="539"/>
      <c r="H44" s="186">
        <v>4</v>
      </c>
      <c r="I44" s="694">
        <f t="shared" si="0"/>
        <v>0</v>
      </c>
      <c r="J44" s="693"/>
      <c r="K44" s="695">
        <f t="shared" si="1"/>
        <v>0</v>
      </c>
    </row>
    <row r="45" spans="1:11" ht="14.1" customHeight="1">
      <c r="A45" s="658" t="s">
        <v>456</v>
      </c>
      <c r="B45" s="182" t="s">
        <v>457</v>
      </c>
      <c r="C45" s="583" t="s">
        <v>425</v>
      </c>
      <c r="D45" s="199" t="s">
        <v>427</v>
      </c>
      <c r="E45" s="199" t="s">
        <v>106</v>
      </c>
      <c r="F45" s="699">
        <v>85</v>
      </c>
      <c r="G45" s="539"/>
      <c r="H45" s="186">
        <v>4</v>
      </c>
      <c r="I45" s="694">
        <f t="shared" si="0"/>
        <v>0</v>
      </c>
      <c r="J45" s="693"/>
      <c r="K45" s="695">
        <f t="shared" si="1"/>
        <v>0</v>
      </c>
    </row>
    <row r="46" spans="1:11" ht="14.1" customHeight="1">
      <c r="A46" s="658" t="s">
        <v>432</v>
      </c>
      <c r="B46" s="182" t="s">
        <v>437</v>
      </c>
      <c r="C46" s="583" t="s">
        <v>425</v>
      </c>
      <c r="D46" s="199" t="s">
        <v>427</v>
      </c>
      <c r="E46" s="199" t="s">
        <v>107</v>
      </c>
      <c r="F46" s="699">
        <v>6</v>
      </c>
      <c r="G46" s="539"/>
      <c r="H46" s="186">
        <v>4</v>
      </c>
      <c r="I46" s="694">
        <f t="shared" si="0"/>
        <v>0</v>
      </c>
      <c r="J46" s="693"/>
      <c r="K46" s="695">
        <f t="shared" si="1"/>
        <v>0</v>
      </c>
    </row>
    <row r="47" spans="1:11" ht="14.1" customHeight="1">
      <c r="A47" s="658" t="s">
        <v>510</v>
      </c>
      <c r="B47" s="182" t="s">
        <v>511</v>
      </c>
      <c r="C47" s="583" t="s">
        <v>425</v>
      </c>
      <c r="D47" s="199" t="s">
        <v>427</v>
      </c>
      <c r="E47" s="199" t="s">
        <v>106</v>
      </c>
      <c r="F47" s="699">
        <v>18</v>
      </c>
      <c r="G47" s="539"/>
      <c r="H47" s="186">
        <v>4</v>
      </c>
      <c r="I47" s="694">
        <f t="shared" si="0"/>
        <v>0</v>
      </c>
      <c r="J47" s="693"/>
      <c r="K47" s="695">
        <f t="shared" si="1"/>
        <v>0</v>
      </c>
    </row>
    <row r="48" spans="1:11" ht="14.1" customHeight="1">
      <c r="A48" s="658" t="s">
        <v>510</v>
      </c>
      <c r="B48" s="182" t="s">
        <v>511</v>
      </c>
      <c r="C48" s="583" t="s">
        <v>425</v>
      </c>
      <c r="D48" s="199" t="s">
        <v>427</v>
      </c>
      <c r="E48" s="199" t="s">
        <v>489</v>
      </c>
      <c r="F48" s="699">
        <v>30</v>
      </c>
      <c r="G48" s="539"/>
      <c r="H48" s="186">
        <v>4</v>
      </c>
      <c r="I48" s="694">
        <f t="shared" si="0"/>
        <v>0</v>
      </c>
      <c r="J48" s="693"/>
      <c r="K48" s="695">
        <f t="shared" si="1"/>
        <v>0</v>
      </c>
    </row>
    <row r="49" spans="1:11" ht="14.1" customHeight="1">
      <c r="A49" s="658" t="s">
        <v>440</v>
      </c>
      <c r="B49" s="182" t="s">
        <v>443</v>
      </c>
      <c r="C49" s="583" t="s">
        <v>425</v>
      </c>
      <c r="D49" s="199" t="s">
        <v>427</v>
      </c>
      <c r="E49" s="199" t="s">
        <v>107</v>
      </c>
      <c r="F49" s="699">
        <v>14</v>
      </c>
      <c r="G49" s="539"/>
      <c r="H49" s="186">
        <v>4</v>
      </c>
      <c r="I49" s="694">
        <f t="shared" si="0"/>
        <v>0</v>
      </c>
      <c r="J49" s="693"/>
      <c r="K49" s="695">
        <f t="shared" si="1"/>
        <v>0</v>
      </c>
    </row>
    <row r="50" spans="1:11" ht="14.1" customHeight="1">
      <c r="A50" s="658" t="s">
        <v>476</v>
      </c>
      <c r="B50" s="182" t="s">
        <v>486</v>
      </c>
      <c r="C50" s="583" t="s">
        <v>425</v>
      </c>
      <c r="D50" s="199" t="s">
        <v>427</v>
      </c>
      <c r="E50" s="199" t="s">
        <v>106</v>
      </c>
      <c r="F50" s="699">
        <v>26</v>
      </c>
      <c r="G50" s="539"/>
      <c r="H50" s="186">
        <v>4</v>
      </c>
      <c r="I50" s="694">
        <f t="shared" si="0"/>
        <v>0</v>
      </c>
      <c r="J50" s="693"/>
      <c r="K50" s="695">
        <f t="shared" si="1"/>
        <v>0</v>
      </c>
    </row>
    <row r="51" spans="1:11" ht="14.1" customHeight="1">
      <c r="A51" s="658" t="s">
        <v>474</v>
      </c>
      <c r="B51" s="182" t="s">
        <v>484</v>
      </c>
      <c r="C51" s="583" t="s">
        <v>425</v>
      </c>
      <c r="D51" s="199" t="s">
        <v>427</v>
      </c>
      <c r="E51" s="199" t="s">
        <v>107</v>
      </c>
      <c r="F51" s="699">
        <v>15</v>
      </c>
      <c r="G51" s="539"/>
      <c r="H51" s="186">
        <v>4</v>
      </c>
      <c r="I51" s="694">
        <f t="shared" si="0"/>
        <v>0</v>
      </c>
      <c r="J51" s="693"/>
      <c r="K51" s="695">
        <f t="shared" si="1"/>
        <v>0</v>
      </c>
    </row>
    <row r="52" spans="1:11" ht="14.1" customHeight="1">
      <c r="A52" s="658" t="s">
        <v>490</v>
      </c>
      <c r="B52" s="182" t="s">
        <v>493</v>
      </c>
      <c r="C52" s="583" t="s">
        <v>425</v>
      </c>
      <c r="D52" s="199" t="s">
        <v>427</v>
      </c>
      <c r="E52" s="199" t="s">
        <v>106</v>
      </c>
      <c r="F52" s="699">
        <v>70</v>
      </c>
      <c r="G52" s="539"/>
      <c r="H52" s="186">
        <v>4</v>
      </c>
      <c r="I52" s="694">
        <f t="shared" si="0"/>
        <v>0</v>
      </c>
      <c r="J52" s="693"/>
      <c r="K52" s="695">
        <f t="shared" si="1"/>
        <v>0</v>
      </c>
    </row>
    <row r="53" spans="1:11" ht="14.1" customHeight="1">
      <c r="A53" s="658" t="s">
        <v>435</v>
      </c>
      <c r="B53" s="182" t="s">
        <v>436</v>
      </c>
      <c r="C53" s="583" t="s">
        <v>425</v>
      </c>
      <c r="D53" s="588" t="s">
        <v>427</v>
      </c>
      <c r="E53" s="199" t="s">
        <v>107</v>
      </c>
      <c r="F53" s="699">
        <v>10</v>
      </c>
      <c r="G53" s="539"/>
      <c r="H53" s="186">
        <v>4</v>
      </c>
      <c r="I53" s="694">
        <f t="shared" si="0"/>
        <v>0</v>
      </c>
      <c r="J53" s="693"/>
      <c r="K53" s="695">
        <f t="shared" si="1"/>
        <v>0</v>
      </c>
    </row>
    <row r="54" spans="1:11" ht="14.1" customHeight="1">
      <c r="A54" s="658" t="s">
        <v>445</v>
      </c>
      <c r="B54" s="182" t="s">
        <v>450</v>
      </c>
      <c r="C54" s="583" t="s">
        <v>425</v>
      </c>
      <c r="D54" s="199" t="s">
        <v>427</v>
      </c>
      <c r="E54" s="199" t="s">
        <v>107</v>
      </c>
      <c r="F54" s="699">
        <v>40</v>
      </c>
      <c r="G54" s="539"/>
      <c r="H54" s="186">
        <v>4</v>
      </c>
      <c r="I54" s="694">
        <f t="shared" si="0"/>
        <v>0</v>
      </c>
      <c r="J54" s="693"/>
      <c r="K54" s="695">
        <f t="shared" si="1"/>
        <v>0</v>
      </c>
    </row>
    <row r="55" spans="1:11" ht="14.1" customHeight="1">
      <c r="A55" s="658" t="s">
        <v>500</v>
      </c>
      <c r="B55" s="182" t="s">
        <v>506</v>
      </c>
      <c r="C55" s="583" t="s">
        <v>425</v>
      </c>
      <c r="D55" s="199" t="s">
        <v>427</v>
      </c>
      <c r="E55" s="199" t="s">
        <v>107</v>
      </c>
      <c r="F55" s="699">
        <v>21</v>
      </c>
      <c r="G55" s="539"/>
      <c r="H55" s="186">
        <v>4</v>
      </c>
      <c r="I55" s="694">
        <f t="shared" si="0"/>
        <v>0</v>
      </c>
      <c r="J55" s="693"/>
      <c r="K55" s="695">
        <f t="shared" si="1"/>
        <v>0</v>
      </c>
    </row>
    <row r="56" spans="1:11" ht="14.1" customHeight="1">
      <c r="A56" s="658" t="s">
        <v>477</v>
      </c>
      <c r="B56" s="182" t="s">
        <v>487</v>
      </c>
      <c r="C56" s="583" t="s">
        <v>425</v>
      </c>
      <c r="D56" s="199" t="s">
        <v>427</v>
      </c>
      <c r="E56" s="199" t="s">
        <v>106</v>
      </c>
      <c r="F56" s="699">
        <v>89</v>
      </c>
      <c r="G56" s="539"/>
      <c r="H56" s="186">
        <v>4</v>
      </c>
      <c r="I56" s="694">
        <f>+G56*H56</f>
        <v>0</v>
      </c>
      <c r="J56" s="693"/>
      <c r="K56" s="695">
        <f>+J56*I56</f>
        <v>0</v>
      </c>
    </row>
    <row r="57" spans="1:11" ht="14.1" customHeight="1">
      <c r="A57" s="657" t="s">
        <v>540</v>
      </c>
      <c r="B57" s="182" t="s">
        <v>541</v>
      </c>
      <c r="C57" s="583" t="s">
        <v>539</v>
      </c>
      <c r="D57" s="199" t="s">
        <v>427</v>
      </c>
      <c r="E57" s="199" t="s">
        <v>107</v>
      </c>
      <c r="F57" s="699">
        <v>177</v>
      </c>
      <c r="G57" s="539"/>
      <c r="H57" s="186">
        <v>2</v>
      </c>
      <c r="I57" s="694">
        <f t="shared" si="0"/>
        <v>0</v>
      </c>
      <c r="J57" s="693"/>
      <c r="K57" s="695">
        <f t="shared" si="1"/>
        <v>0</v>
      </c>
    </row>
    <row r="58" spans="1:11" ht="14.1" customHeight="1">
      <c r="A58" s="657" t="s">
        <v>531</v>
      </c>
      <c r="B58" s="182" t="s">
        <v>532</v>
      </c>
      <c r="C58" s="583" t="s">
        <v>520</v>
      </c>
      <c r="D58" s="199" t="s">
        <v>427</v>
      </c>
      <c r="E58" s="199" t="s">
        <v>106</v>
      </c>
      <c r="F58" s="699">
        <v>83</v>
      </c>
      <c r="G58" s="539"/>
      <c r="H58" s="186">
        <v>4</v>
      </c>
      <c r="I58" s="694">
        <f t="shared" si="0"/>
        <v>0</v>
      </c>
      <c r="J58" s="693"/>
      <c r="K58" s="695">
        <f t="shared" si="1"/>
        <v>0</v>
      </c>
    </row>
    <row r="59" spans="1:11" ht="14.1" customHeight="1">
      <c r="A59" s="657" t="s">
        <v>531</v>
      </c>
      <c r="B59" s="182" t="s">
        <v>532</v>
      </c>
      <c r="C59" s="583" t="s">
        <v>520</v>
      </c>
      <c r="D59" s="199" t="s">
        <v>427</v>
      </c>
      <c r="E59" s="199" t="s">
        <v>107</v>
      </c>
      <c r="F59" s="699">
        <v>50</v>
      </c>
      <c r="G59" s="539"/>
      <c r="H59" s="186">
        <v>4</v>
      </c>
      <c r="I59" s="694">
        <f t="shared" si="0"/>
        <v>0</v>
      </c>
      <c r="J59" s="693"/>
      <c r="K59" s="695">
        <f t="shared" si="1"/>
        <v>0</v>
      </c>
    </row>
    <row r="60" spans="1:11" ht="14.1" customHeight="1">
      <c r="A60" s="657" t="s">
        <v>542</v>
      </c>
      <c r="B60" s="182" t="s">
        <v>543</v>
      </c>
      <c r="C60" s="583" t="s">
        <v>539</v>
      </c>
      <c r="D60" s="199" t="s">
        <v>427</v>
      </c>
      <c r="E60" s="199" t="s">
        <v>107</v>
      </c>
      <c r="F60" s="699">
        <v>15</v>
      </c>
      <c r="G60" s="539"/>
      <c r="H60" s="186">
        <v>4</v>
      </c>
      <c r="I60" s="694">
        <f t="shared" si="0"/>
        <v>0</v>
      </c>
      <c r="J60" s="693"/>
      <c r="K60" s="695">
        <f t="shared" si="1"/>
        <v>0</v>
      </c>
    </row>
    <row r="61" spans="1:11" ht="14.1" customHeight="1">
      <c r="A61" s="657" t="s">
        <v>523</v>
      </c>
      <c r="B61" s="182" t="s">
        <v>524</v>
      </c>
      <c r="C61" s="583" t="s">
        <v>520</v>
      </c>
      <c r="D61" s="199" t="s">
        <v>427</v>
      </c>
      <c r="E61" s="199" t="s">
        <v>106</v>
      </c>
      <c r="F61" s="699">
        <v>223</v>
      </c>
      <c r="G61" s="539"/>
      <c r="H61" s="186">
        <v>4</v>
      </c>
      <c r="I61" s="694">
        <f t="shared" si="0"/>
        <v>0</v>
      </c>
      <c r="J61" s="693"/>
      <c r="K61" s="695">
        <f t="shared" si="1"/>
        <v>0</v>
      </c>
    </row>
    <row r="62" spans="1:11" ht="14.1" customHeight="1">
      <c r="A62" s="657" t="s">
        <v>523</v>
      </c>
      <c r="B62" s="182" t="s">
        <v>524</v>
      </c>
      <c r="C62" s="583" t="s">
        <v>520</v>
      </c>
      <c r="D62" s="199" t="s">
        <v>427</v>
      </c>
      <c r="E62" s="199" t="s">
        <v>458</v>
      </c>
      <c r="F62" s="699">
        <v>9</v>
      </c>
      <c r="G62" s="539"/>
      <c r="H62" s="186">
        <v>4</v>
      </c>
      <c r="I62" s="694">
        <f t="shared" si="0"/>
        <v>0</v>
      </c>
      <c r="J62" s="693"/>
      <c r="K62" s="695">
        <f t="shared" si="1"/>
        <v>0</v>
      </c>
    </row>
    <row r="63" spans="1:11" ht="14.1" customHeight="1">
      <c r="A63" s="657" t="s">
        <v>518</v>
      </c>
      <c r="B63" s="182" t="s">
        <v>519</v>
      </c>
      <c r="C63" s="583" t="s">
        <v>520</v>
      </c>
      <c r="D63" s="199" t="s">
        <v>427</v>
      </c>
      <c r="E63" s="199" t="s">
        <v>106</v>
      </c>
      <c r="F63" s="699">
        <v>62</v>
      </c>
      <c r="G63" s="539"/>
      <c r="H63" s="186">
        <v>4</v>
      </c>
      <c r="I63" s="694">
        <f t="shared" si="0"/>
        <v>0</v>
      </c>
      <c r="J63" s="693"/>
      <c r="K63" s="695">
        <f t="shared" si="1"/>
        <v>0</v>
      </c>
    </row>
    <row r="64" spans="1:11" ht="14.1" customHeight="1">
      <c r="A64" s="657" t="s">
        <v>518</v>
      </c>
      <c r="B64" s="182" t="s">
        <v>519</v>
      </c>
      <c r="C64" s="583" t="s">
        <v>520</v>
      </c>
      <c r="D64" s="199" t="s">
        <v>427</v>
      </c>
      <c r="E64" s="199" t="s">
        <v>107</v>
      </c>
      <c r="F64" s="699">
        <v>49</v>
      </c>
      <c r="G64" s="539"/>
      <c r="H64" s="186">
        <v>4</v>
      </c>
      <c r="I64" s="694">
        <f t="shared" si="0"/>
        <v>0</v>
      </c>
      <c r="J64" s="693"/>
      <c r="K64" s="695">
        <f t="shared" si="1"/>
        <v>0</v>
      </c>
    </row>
    <row r="65" spans="1:11" ht="14.1" customHeight="1">
      <c r="A65" s="657" t="s">
        <v>518</v>
      </c>
      <c r="B65" s="182" t="s">
        <v>519</v>
      </c>
      <c r="C65" s="583" t="s">
        <v>520</v>
      </c>
      <c r="D65" s="199" t="s">
        <v>427</v>
      </c>
      <c r="E65" s="199" t="s">
        <v>429</v>
      </c>
      <c r="F65" s="699">
        <v>5</v>
      </c>
      <c r="G65" s="539"/>
      <c r="H65" s="186">
        <v>4</v>
      </c>
      <c r="I65" s="694">
        <f t="shared" si="0"/>
        <v>0</v>
      </c>
      <c r="J65" s="693"/>
      <c r="K65" s="695">
        <f t="shared" si="1"/>
        <v>0</v>
      </c>
    </row>
    <row r="66" spans="1:11" ht="14.1" customHeight="1">
      <c r="A66" s="657" t="s">
        <v>521</v>
      </c>
      <c r="B66" s="182" t="s">
        <v>522</v>
      </c>
      <c r="C66" s="583" t="s">
        <v>520</v>
      </c>
      <c r="D66" s="199" t="s">
        <v>427</v>
      </c>
      <c r="E66" s="199" t="s">
        <v>106</v>
      </c>
      <c r="F66" s="699">
        <v>21</v>
      </c>
      <c r="G66" s="539"/>
      <c r="H66" s="186">
        <v>4</v>
      </c>
      <c r="I66" s="694">
        <f t="shared" si="0"/>
        <v>0</v>
      </c>
      <c r="J66" s="693"/>
      <c r="K66" s="695">
        <f t="shared" si="1"/>
        <v>0</v>
      </c>
    </row>
    <row r="67" spans="1:11" ht="14.1" customHeight="1">
      <c r="A67" s="657" t="s">
        <v>521</v>
      </c>
      <c r="B67" s="182" t="s">
        <v>522</v>
      </c>
      <c r="C67" s="583" t="s">
        <v>520</v>
      </c>
      <c r="D67" s="199" t="s">
        <v>427</v>
      </c>
      <c r="E67" s="199" t="s">
        <v>107</v>
      </c>
      <c r="F67" s="699">
        <v>231</v>
      </c>
      <c r="G67" s="539"/>
      <c r="H67" s="186">
        <v>4</v>
      </c>
      <c r="I67" s="694">
        <f t="shared" si="0"/>
        <v>0</v>
      </c>
      <c r="J67" s="693"/>
      <c r="K67" s="695">
        <f t="shared" si="1"/>
        <v>0</v>
      </c>
    </row>
    <row r="68" spans="1:11" ht="14.1" customHeight="1">
      <c r="A68" s="657" t="s">
        <v>529</v>
      </c>
      <c r="B68" s="182" t="s">
        <v>530</v>
      </c>
      <c r="C68" s="583" t="s">
        <v>520</v>
      </c>
      <c r="D68" s="199" t="s">
        <v>427</v>
      </c>
      <c r="E68" s="199" t="s">
        <v>106</v>
      </c>
      <c r="F68" s="699">
        <v>51</v>
      </c>
      <c r="G68" s="539"/>
      <c r="H68" s="186">
        <v>4</v>
      </c>
      <c r="I68" s="694">
        <f t="shared" si="0"/>
        <v>0</v>
      </c>
      <c r="J68" s="693"/>
      <c r="K68" s="695">
        <f t="shared" si="1"/>
        <v>0</v>
      </c>
    </row>
    <row r="69" spans="1:11" ht="14.1" customHeight="1">
      <c r="A69" s="657" t="s">
        <v>529</v>
      </c>
      <c r="B69" s="182" t="s">
        <v>530</v>
      </c>
      <c r="C69" s="583" t="s">
        <v>520</v>
      </c>
      <c r="D69" s="199" t="s">
        <v>427</v>
      </c>
      <c r="E69" s="199" t="s">
        <v>107</v>
      </c>
      <c r="F69" s="699">
        <v>349</v>
      </c>
      <c r="G69" s="539"/>
      <c r="H69" s="186">
        <v>4</v>
      </c>
      <c r="I69" s="694">
        <f t="shared" si="0"/>
        <v>0</v>
      </c>
      <c r="J69" s="693"/>
      <c r="K69" s="695">
        <f t="shared" si="1"/>
        <v>0</v>
      </c>
    </row>
    <row r="70" spans="1:11" ht="14.1" customHeight="1">
      <c r="A70" s="657" t="s">
        <v>529</v>
      </c>
      <c r="B70" s="182" t="s">
        <v>530</v>
      </c>
      <c r="C70" s="583" t="s">
        <v>520</v>
      </c>
      <c r="D70" s="199" t="s">
        <v>427</v>
      </c>
      <c r="E70" s="199" t="s">
        <v>429</v>
      </c>
      <c r="F70" s="699">
        <v>35</v>
      </c>
      <c r="G70" s="539"/>
      <c r="H70" s="186">
        <v>4</v>
      </c>
      <c r="I70" s="694">
        <f t="shared" si="0"/>
        <v>0</v>
      </c>
      <c r="J70" s="693"/>
      <c r="K70" s="695">
        <f t="shared" si="1"/>
        <v>0</v>
      </c>
    </row>
    <row r="71" spans="1:11" ht="14.1" customHeight="1">
      <c r="A71" s="657" t="s">
        <v>527</v>
      </c>
      <c r="B71" s="182" t="s">
        <v>528</v>
      </c>
      <c r="C71" s="583" t="s">
        <v>520</v>
      </c>
      <c r="D71" s="199" t="s">
        <v>427</v>
      </c>
      <c r="E71" s="199" t="s">
        <v>107</v>
      </c>
      <c r="F71" s="699">
        <v>391</v>
      </c>
      <c r="G71" s="539"/>
      <c r="H71" s="186">
        <v>4</v>
      </c>
      <c r="I71" s="694">
        <f t="shared" si="0"/>
        <v>0</v>
      </c>
      <c r="J71" s="693"/>
      <c r="K71" s="695">
        <f t="shared" si="1"/>
        <v>0</v>
      </c>
    </row>
    <row r="72" spans="1:11" ht="14.1" customHeight="1">
      <c r="A72" s="657" t="s">
        <v>537</v>
      </c>
      <c r="B72" s="182" t="s">
        <v>538</v>
      </c>
      <c r="C72" s="583" t="s">
        <v>539</v>
      </c>
      <c r="D72" s="199" t="s">
        <v>427</v>
      </c>
      <c r="E72" s="199" t="s">
        <v>107</v>
      </c>
      <c r="F72" s="699">
        <v>2</v>
      </c>
      <c r="G72" s="539"/>
      <c r="H72" s="186">
        <v>4</v>
      </c>
      <c r="I72" s="694">
        <f t="shared" si="0"/>
        <v>0</v>
      </c>
      <c r="J72" s="693"/>
      <c r="K72" s="695">
        <f t="shared" si="1"/>
        <v>0</v>
      </c>
    </row>
    <row r="73" spans="1:11" ht="14.1" customHeight="1">
      <c r="A73" s="657" t="s">
        <v>533</v>
      </c>
      <c r="B73" s="182" t="s">
        <v>534</v>
      </c>
      <c r="C73" s="583" t="s">
        <v>520</v>
      </c>
      <c r="D73" s="199" t="s">
        <v>427</v>
      </c>
      <c r="E73" s="199" t="s">
        <v>106</v>
      </c>
      <c r="F73" s="699">
        <v>5</v>
      </c>
      <c r="G73" s="539"/>
      <c r="H73" s="186">
        <v>4</v>
      </c>
      <c r="I73" s="694">
        <f t="shared" si="0"/>
        <v>0</v>
      </c>
      <c r="J73" s="693"/>
      <c r="K73" s="695">
        <f t="shared" si="1"/>
        <v>0</v>
      </c>
    </row>
    <row r="74" spans="1:11" ht="14.1" customHeight="1">
      <c r="A74" s="657" t="s">
        <v>533</v>
      </c>
      <c r="B74" s="182" t="s">
        <v>534</v>
      </c>
      <c r="C74" s="583" t="s">
        <v>520</v>
      </c>
      <c r="D74" s="199" t="s">
        <v>427</v>
      </c>
      <c r="E74" s="199" t="s">
        <v>107</v>
      </c>
      <c r="F74" s="699">
        <v>40</v>
      </c>
      <c r="G74" s="539"/>
      <c r="H74" s="186">
        <v>4</v>
      </c>
      <c r="I74" s="694">
        <f t="shared" si="0"/>
        <v>0</v>
      </c>
      <c r="J74" s="693"/>
      <c r="K74" s="695">
        <f t="shared" si="1"/>
        <v>0</v>
      </c>
    </row>
    <row r="75" spans="1:11" ht="14.1" customHeight="1">
      <c r="A75" s="657" t="s">
        <v>533</v>
      </c>
      <c r="B75" s="182" t="s">
        <v>534</v>
      </c>
      <c r="C75" s="583" t="s">
        <v>520</v>
      </c>
      <c r="D75" s="199" t="s">
        <v>427</v>
      </c>
      <c r="E75" s="199" t="s">
        <v>429</v>
      </c>
      <c r="F75" s="699">
        <v>5</v>
      </c>
      <c r="G75" s="539"/>
      <c r="H75" s="186">
        <v>4</v>
      </c>
      <c r="I75" s="694">
        <f t="shared" si="0"/>
        <v>0</v>
      </c>
      <c r="J75" s="693"/>
      <c r="K75" s="695">
        <f t="shared" si="1"/>
        <v>0</v>
      </c>
    </row>
    <row r="76" spans="1:11" ht="14.1" customHeight="1">
      <c r="A76" s="657" t="s">
        <v>525</v>
      </c>
      <c r="B76" s="182" t="s">
        <v>526</v>
      </c>
      <c r="C76" s="583" t="s">
        <v>520</v>
      </c>
      <c r="D76" s="199" t="s">
        <v>427</v>
      </c>
      <c r="E76" s="199" t="s">
        <v>106</v>
      </c>
      <c r="F76" s="699">
        <v>139</v>
      </c>
      <c r="G76" s="539"/>
      <c r="H76" s="186">
        <v>4</v>
      </c>
      <c r="I76" s="694">
        <f t="shared" ref="I76:I79" si="2">+G76*H76</f>
        <v>0</v>
      </c>
      <c r="J76" s="693"/>
      <c r="K76" s="695">
        <f t="shared" ref="K76:K79" si="3">+J76*I76</f>
        <v>0</v>
      </c>
    </row>
    <row r="77" spans="1:11" ht="14.1" customHeight="1">
      <c r="A77" s="657" t="s">
        <v>525</v>
      </c>
      <c r="B77" s="182" t="s">
        <v>526</v>
      </c>
      <c r="C77" s="583" t="s">
        <v>520</v>
      </c>
      <c r="D77" s="199" t="s">
        <v>427</v>
      </c>
      <c r="E77" s="199" t="s">
        <v>107</v>
      </c>
      <c r="F77" s="699">
        <v>139</v>
      </c>
      <c r="G77" s="539"/>
      <c r="H77" s="186">
        <v>4</v>
      </c>
      <c r="I77" s="694">
        <f t="shared" si="2"/>
        <v>0</v>
      </c>
      <c r="J77" s="693"/>
      <c r="K77" s="695">
        <f t="shared" si="3"/>
        <v>0</v>
      </c>
    </row>
    <row r="78" spans="1:11" ht="14.1" customHeight="1">
      <c r="A78" s="657" t="s">
        <v>525</v>
      </c>
      <c r="B78" s="182" t="s">
        <v>526</v>
      </c>
      <c r="C78" s="583" t="s">
        <v>520</v>
      </c>
      <c r="D78" s="199" t="s">
        <v>427</v>
      </c>
      <c r="E78" s="199" t="s">
        <v>429</v>
      </c>
      <c r="F78" s="699">
        <v>8</v>
      </c>
      <c r="G78" s="539"/>
      <c r="H78" s="186">
        <v>4</v>
      </c>
      <c r="I78" s="694">
        <f t="shared" si="2"/>
        <v>0</v>
      </c>
      <c r="J78" s="693"/>
      <c r="K78" s="695">
        <f t="shared" si="3"/>
        <v>0</v>
      </c>
    </row>
    <row r="79" spans="1:11" ht="14.1" customHeight="1">
      <c r="A79" s="657" t="s">
        <v>535</v>
      </c>
      <c r="B79" s="182" t="s">
        <v>536</v>
      </c>
      <c r="C79" s="583" t="s">
        <v>520</v>
      </c>
      <c r="D79" s="199" t="s">
        <v>427</v>
      </c>
      <c r="E79" s="199" t="s">
        <v>107</v>
      </c>
      <c r="F79" s="699">
        <v>446</v>
      </c>
      <c r="G79" s="539"/>
      <c r="H79" s="186">
        <v>4</v>
      </c>
      <c r="I79" s="694">
        <f t="shared" si="2"/>
        <v>0</v>
      </c>
      <c r="J79" s="693"/>
      <c r="K79" s="695">
        <f t="shared" si="3"/>
        <v>0</v>
      </c>
    </row>
    <row r="80" spans="1:11" ht="14.1" customHeight="1">
      <c r="A80" s="657" t="s">
        <v>535</v>
      </c>
      <c r="B80" s="182" t="s">
        <v>536</v>
      </c>
      <c r="C80" s="583" t="s">
        <v>520</v>
      </c>
      <c r="D80" s="199" t="s">
        <v>427</v>
      </c>
      <c r="E80" s="199" t="s">
        <v>429</v>
      </c>
      <c r="F80" s="699">
        <v>10</v>
      </c>
      <c r="G80" s="539"/>
      <c r="H80" s="186">
        <v>4</v>
      </c>
      <c r="I80" s="694">
        <f>+G80*H80</f>
        <v>0</v>
      </c>
      <c r="J80" s="693"/>
      <c r="K80" s="695">
        <f>+J80*I80</f>
        <v>0</v>
      </c>
    </row>
    <row r="81" spans="1:11" ht="14.1" customHeight="1">
      <c r="A81" s="203"/>
      <c r="B81" s="203"/>
      <c r="C81" s="203"/>
      <c r="D81" s="206"/>
      <c r="E81" s="9"/>
      <c r="F81" s="700"/>
      <c r="G81" s="489"/>
      <c r="H81" s="208"/>
      <c r="I81" s="209"/>
      <c r="J81" s="489"/>
      <c r="K81" s="702"/>
    </row>
    <row r="82" spans="1:11" ht="14.1" customHeight="1">
      <c r="A82" s="348" t="s">
        <v>8</v>
      </c>
      <c r="B82" s="349"/>
      <c r="C82" s="349"/>
      <c r="D82" s="349"/>
      <c r="E82" s="349"/>
      <c r="F82" s="349"/>
      <c r="G82" s="349"/>
      <c r="H82" s="349"/>
      <c r="I82" s="520">
        <f>SUM(I11:I80)</f>
        <v>0</v>
      </c>
      <c r="J82" s="349"/>
      <c r="K82" s="318">
        <f>SUM(K11:K80)</f>
        <v>0</v>
      </c>
    </row>
    <row r="83" spans="1:11" ht="14.1" customHeight="1">
      <c r="A83" s="203"/>
      <c r="B83" s="203"/>
      <c r="C83" s="203"/>
      <c r="D83" s="206"/>
      <c r="E83" s="9"/>
      <c r="F83" s="700"/>
      <c r="G83" s="489"/>
      <c r="H83" s="208"/>
      <c r="I83" s="209"/>
      <c r="J83" s="489"/>
      <c r="K83" s="209"/>
    </row>
    <row r="84" spans="1:11" ht="14.1" customHeight="1">
      <c r="A84" s="203"/>
      <c r="B84" s="203"/>
      <c r="C84" s="203"/>
      <c r="D84" s="206"/>
      <c r="E84" s="9"/>
      <c r="F84" s="700"/>
      <c r="G84" s="489"/>
      <c r="H84" s="208"/>
      <c r="I84" s="209"/>
      <c r="J84" s="489"/>
      <c r="K84" s="209"/>
    </row>
    <row r="85" spans="1:11" ht="14.1" customHeight="1">
      <c r="A85" s="203"/>
      <c r="B85" s="203"/>
      <c r="C85" s="203"/>
      <c r="D85" s="206"/>
      <c r="E85" s="9"/>
      <c r="F85" s="700"/>
      <c r="G85" s="489"/>
      <c r="H85" s="208"/>
      <c r="I85" s="209"/>
      <c r="J85" s="489"/>
      <c r="K85" s="209"/>
    </row>
    <row r="86" spans="1:11" ht="14.1" customHeight="1">
      <c r="A86" s="203"/>
      <c r="B86" s="203"/>
      <c r="C86" s="203"/>
      <c r="D86" s="206"/>
      <c r="E86" s="9"/>
      <c r="F86" s="700"/>
      <c r="G86" s="489"/>
      <c r="H86" s="208"/>
      <c r="I86" s="209"/>
      <c r="J86" s="489"/>
      <c r="K86" s="209"/>
    </row>
    <row r="87" spans="1:11" ht="14.1" customHeight="1">
      <c r="A87" s="203"/>
      <c r="B87" s="203"/>
      <c r="C87" s="203"/>
      <c r="D87" s="206"/>
      <c r="E87" s="9"/>
      <c r="F87" s="700"/>
      <c r="G87" s="489"/>
      <c r="H87" s="208"/>
      <c r="I87" s="209"/>
      <c r="J87" s="489"/>
      <c r="K87" s="209"/>
    </row>
    <row r="88" spans="1:11" ht="14.1" customHeight="1">
      <c r="A88" s="203"/>
      <c r="B88" s="203"/>
      <c r="C88" s="203"/>
      <c r="D88" s="206"/>
      <c r="E88" s="9"/>
      <c r="F88" s="700"/>
      <c r="G88" s="489"/>
      <c r="H88" s="208"/>
      <c r="I88" s="209"/>
      <c r="J88" s="489"/>
      <c r="K88" s="209"/>
    </row>
    <row r="89" spans="1:11" ht="14.1" customHeight="1">
      <c r="A89" s="203"/>
      <c r="B89" s="203"/>
      <c r="C89" s="203"/>
      <c r="D89" s="206"/>
      <c r="E89" s="9"/>
      <c r="F89" s="700"/>
      <c r="G89" s="489"/>
      <c r="H89" s="208"/>
      <c r="I89" s="209"/>
      <c r="J89" s="489"/>
      <c r="K89" s="209"/>
    </row>
    <row r="90" spans="1:11" ht="14.1" customHeight="1">
      <c r="A90" s="203"/>
      <c r="B90" s="203"/>
      <c r="C90" s="203"/>
      <c r="D90" s="206"/>
      <c r="E90" s="9"/>
      <c r="F90" s="700"/>
      <c r="G90" s="489"/>
      <c r="H90" s="208"/>
      <c r="I90" s="209"/>
      <c r="J90" s="489"/>
      <c r="K90" s="209"/>
    </row>
    <row r="91" spans="1:11" ht="14.1" customHeight="1">
      <c r="A91" s="203"/>
      <c r="B91" s="203"/>
      <c r="C91" s="203"/>
      <c r="D91" s="206"/>
      <c r="E91" s="9"/>
      <c r="F91" s="700"/>
      <c r="G91" s="489"/>
      <c r="H91" s="208"/>
      <c r="I91" s="209"/>
      <c r="J91" s="489"/>
      <c r="K91" s="209"/>
    </row>
    <row r="92" spans="1:11" ht="14.1" customHeight="1">
      <c r="A92" s="203"/>
      <c r="B92" s="203"/>
      <c r="C92" s="203"/>
      <c r="D92" s="206"/>
      <c r="E92" s="9"/>
      <c r="F92" s="700"/>
      <c r="G92" s="489"/>
      <c r="H92" s="208"/>
      <c r="I92" s="209"/>
      <c r="J92" s="489"/>
      <c r="K92" s="209"/>
    </row>
    <row r="93" spans="1:11" ht="14.1" customHeight="1">
      <c r="A93" s="203"/>
      <c r="B93" s="203"/>
      <c r="C93" s="203"/>
      <c r="D93" s="206"/>
      <c r="E93" s="9"/>
      <c r="F93" s="700"/>
      <c r="G93" s="489"/>
      <c r="H93" s="208"/>
      <c r="I93" s="209"/>
      <c r="J93" s="489"/>
      <c r="K93" s="209"/>
    </row>
    <row r="94" spans="1:11" ht="14.1" customHeight="1">
      <c r="A94" s="203"/>
      <c r="B94" s="203"/>
      <c r="C94" s="203"/>
      <c r="D94" s="206"/>
      <c r="E94" s="9"/>
      <c r="F94" s="700"/>
      <c r="G94" s="489"/>
      <c r="H94" s="208"/>
      <c r="I94" s="209"/>
      <c r="J94" s="489"/>
      <c r="K94" s="209"/>
    </row>
    <row r="95" spans="1:11" ht="14.1" customHeight="1">
      <c r="A95" s="203"/>
      <c r="B95" s="203"/>
      <c r="C95" s="203"/>
      <c r="D95" s="206"/>
      <c r="E95" s="9"/>
      <c r="F95" s="700"/>
      <c r="G95" s="489"/>
      <c r="H95" s="208"/>
      <c r="I95" s="209"/>
      <c r="J95" s="489"/>
      <c r="K95" s="209"/>
    </row>
    <row r="96" spans="1:11" ht="14.1" customHeight="1">
      <c r="A96" s="203"/>
      <c r="B96" s="203"/>
      <c r="C96" s="203"/>
      <c r="D96" s="206"/>
      <c r="E96" s="9"/>
      <c r="F96" s="700"/>
      <c r="G96" s="489"/>
      <c r="H96" s="208"/>
      <c r="I96" s="209"/>
      <c r="J96" s="489"/>
      <c r="K96" s="209"/>
    </row>
    <row r="97" spans="1:11" ht="14.1" customHeight="1">
      <c r="A97" s="203"/>
      <c r="B97" s="203"/>
      <c r="C97" s="203"/>
      <c r="D97" s="206"/>
      <c r="E97" s="9"/>
      <c r="F97" s="700"/>
      <c r="G97" s="489"/>
      <c r="H97" s="208"/>
      <c r="I97" s="209"/>
      <c r="J97" s="489"/>
      <c r="K97" s="209"/>
    </row>
    <row r="98" spans="1:11" ht="14.1" customHeight="1">
      <c r="A98" s="203"/>
      <c r="B98" s="203"/>
      <c r="C98" s="203"/>
      <c r="D98" s="206"/>
      <c r="E98" s="9"/>
      <c r="F98" s="700"/>
      <c r="G98" s="489"/>
      <c r="H98" s="208"/>
      <c r="I98" s="209"/>
      <c r="J98" s="489"/>
      <c r="K98" s="209"/>
    </row>
    <row r="99" spans="1:11" ht="14.1" customHeight="1">
      <c r="A99" s="203"/>
      <c r="B99" s="203"/>
      <c r="C99" s="203"/>
      <c r="D99" s="206"/>
      <c r="E99" s="9"/>
      <c r="F99" s="700"/>
      <c r="G99" s="489"/>
      <c r="H99" s="208"/>
      <c r="I99" s="209"/>
      <c r="J99" s="489"/>
      <c r="K99" s="209"/>
    </row>
    <row r="100" spans="1:11" ht="14.1" customHeight="1">
      <c r="A100" s="203"/>
      <c r="B100" s="203"/>
      <c r="C100" s="203"/>
      <c r="D100" s="206"/>
      <c r="E100" s="9"/>
      <c r="F100" s="700"/>
      <c r="G100" s="489"/>
      <c r="H100" s="208"/>
      <c r="I100" s="209"/>
      <c r="J100" s="489"/>
      <c r="K100" s="209"/>
    </row>
    <row r="101" spans="1:11" ht="14.1" customHeight="1">
      <c r="A101" s="203"/>
      <c r="B101" s="203"/>
      <c r="C101" s="203"/>
      <c r="D101" s="206"/>
      <c r="E101" s="9"/>
      <c r="F101" s="700"/>
      <c r="G101" s="489"/>
      <c r="H101" s="208"/>
      <c r="I101" s="209"/>
      <c r="J101" s="489"/>
      <c r="K101" s="209"/>
    </row>
    <row r="102" spans="1:11" ht="14.1" customHeight="1">
      <c r="A102" s="203"/>
      <c r="B102" s="203"/>
      <c r="C102" s="203"/>
      <c r="D102" s="206"/>
      <c r="E102" s="9"/>
      <c r="F102" s="700"/>
      <c r="G102" s="489"/>
      <c r="H102" s="208"/>
      <c r="I102" s="209"/>
      <c r="J102" s="489"/>
      <c r="K102" s="209"/>
    </row>
    <row r="103" spans="1:11" ht="14.1" customHeight="1">
      <c r="A103" s="203"/>
      <c r="B103" s="203"/>
      <c r="C103" s="203"/>
      <c r="D103" s="206"/>
      <c r="E103" s="9"/>
      <c r="F103" s="700"/>
      <c r="G103" s="489"/>
      <c r="H103" s="208"/>
      <c r="I103" s="209"/>
      <c r="J103" s="489"/>
      <c r="K103" s="209"/>
    </row>
    <row r="104" spans="1:11" ht="14.1" customHeight="1">
      <c r="A104" s="203"/>
      <c r="B104" s="203"/>
      <c r="C104" s="203"/>
      <c r="D104" s="206"/>
      <c r="E104" s="9"/>
      <c r="F104" s="700"/>
      <c r="G104" s="489"/>
      <c r="H104" s="208"/>
      <c r="I104" s="209"/>
      <c r="J104" s="489"/>
      <c r="K104" s="209"/>
    </row>
    <row r="105" spans="1:11" ht="14.1" customHeight="1">
      <c r="A105" s="203"/>
      <c r="B105" s="203"/>
      <c r="C105" s="203"/>
      <c r="D105" s="206"/>
      <c r="E105" s="9"/>
      <c r="F105" s="700"/>
      <c r="G105" s="489"/>
      <c r="H105" s="208"/>
      <c r="I105" s="209"/>
      <c r="J105" s="489"/>
      <c r="K105" s="209"/>
    </row>
    <row r="106" spans="1:11" ht="14.1" customHeight="1">
      <c r="A106" s="203"/>
      <c r="B106" s="203"/>
      <c r="C106" s="203"/>
      <c r="D106" s="206"/>
      <c r="E106" s="9"/>
      <c r="F106" s="700"/>
      <c r="G106" s="489"/>
      <c r="H106" s="208"/>
      <c r="I106" s="209"/>
      <c r="J106" s="489"/>
      <c r="K106" s="209"/>
    </row>
    <row r="107" spans="1:11" ht="14.1" customHeight="1">
      <c r="A107" s="203"/>
      <c r="B107" s="203"/>
      <c r="C107" s="203"/>
      <c r="D107" s="206"/>
      <c r="E107" s="9"/>
      <c r="F107" s="700"/>
      <c r="G107" s="489"/>
      <c r="H107" s="208"/>
      <c r="I107" s="209"/>
      <c r="J107" s="489"/>
      <c r="K107" s="209"/>
    </row>
    <row r="108" spans="1:11" ht="14.1" customHeight="1">
      <c r="A108" s="203"/>
      <c r="B108" s="203"/>
      <c r="C108" s="203"/>
      <c r="D108" s="206"/>
      <c r="E108" s="9"/>
      <c r="F108" s="700"/>
      <c r="G108" s="489"/>
      <c r="H108" s="208"/>
      <c r="I108" s="209"/>
      <c r="J108" s="489"/>
      <c r="K108" s="209"/>
    </row>
    <row r="109" spans="1:11" ht="14.1" customHeight="1">
      <c r="A109" s="203"/>
      <c r="B109" s="203"/>
      <c r="C109" s="203"/>
      <c r="D109" s="206"/>
      <c r="E109" s="9"/>
      <c r="F109" s="700"/>
      <c r="G109" s="489"/>
      <c r="H109" s="208"/>
      <c r="I109" s="209"/>
      <c r="J109" s="489"/>
      <c r="K109" s="209"/>
    </row>
    <row r="110" spans="1:11" ht="14.1" customHeight="1">
      <c r="A110" s="203"/>
      <c r="B110" s="203"/>
      <c r="C110" s="203"/>
      <c r="D110" s="206"/>
      <c r="E110" s="9"/>
      <c r="F110" s="700"/>
      <c r="G110" s="489"/>
      <c r="H110" s="208"/>
      <c r="I110" s="209"/>
      <c r="J110" s="489"/>
      <c r="K110" s="209"/>
    </row>
    <row r="111" spans="1:11" ht="14.1" customHeight="1">
      <c r="A111" s="203"/>
      <c r="B111" s="203"/>
      <c r="C111" s="203"/>
      <c r="D111" s="206"/>
      <c r="E111" s="9"/>
      <c r="F111" s="700"/>
      <c r="G111" s="489"/>
      <c r="H111" s="208"/>
      <c r="I111" s="209"/>
      <c r="J111" s="489"/>
      <c r="K111" s="209"/>
    </row>
    <row r="112" spans="1:11" ht="14.1" customHeight="1">
      <c r="A112" s="203"/>
      <c r="B112" s="203"/>
      <c r="C112" s="203"/>
      <c r="D112" s="206"/>
      <c r="E112" s="9"/>
      <c r="F112" s="700"/>
      <c r="G112" s="489"/>
      <c r="H112" s="208"/>
      <c r="I112" s="209"/>
      <c r="J112" s="489"/>
      <c r="K112" s="209"/>
    </row>
    <row r="113" spans="1:11" ht="14.1" customHeight="1">
      <c r="A113" s="203"/>
      <c r="B113" s="203"/>
      <c r="C113" s="203"/>
      <c r="D113" s="206"/>
      <c r="E113" s="9"/>
      <c r="F113" s="700"/>
      <c r="G113" s="489"/>
      <c r="H113" s="208"/>
      <c r="I113" s="209"/>
      <c r="J113" s="489"/>
      <c r="K113" s="209"/>
    </row>
    <row r="114" spans="1:11" ht="14.1" customHeight="1">
      <c r="A114" s="203"/>
      <c r="B114" s="203"/>
      <c r="C114" s="203"/>
      <c r="D114" s="206"/>
      <c r="E114" s="9"/>
      <c r="F114" s="700"/>
      <c r="G114" s="489"/>
      <c r="H114" s="208"/>
      <c r="I114" s="209"/>
      <c r="J114" s="489"/>
      <c r="K114" s="209"/>
    </row>
    <row r="115" spans="1:11" ht="14.1" customHeight="1">
      <c r="A115" s="203"/>
      <c r="B115" s="203"/>
      <c r="C115" s="203"/>
      <c r="D115" s="206"/>
      <c r="E115" s="9"/>
      <c r="F115" s="700"/>
      <c r="G115" s="489"/>
      <c r="H115" s="208"/>
      <c r="I115" s="209"/>
      <c r="J115" s="489"/>
      <c r="K115" s="209"/>
    </row>
    <row r="116" spans="1:11" ht="14.1" customHeight="1">
      <c r="A116" s="203"/>
      <c r="B116" s="203"/>
      <c r="C116" s="203"/>
      <c r="D116" s="206"/>
      <c r="E116" s="9"/>
      <c r="F116" s="700"/>
      <c r="G116" s="489"/>
      <c r="H116" s="208"/>
      <c r="I116" s="209"/>
      <c r="J116" s="489"/>
      <c r="K116" s="209"/>
    </row>
    <row r="117" spans="1:11" ht="14.1" customHeight="1">
      <c r="A117" s="203"/>
      <c r="B117" s="203"/>
      <c r="C117" s="203"/>
      <c r="D117" s="206"/>
      <c r="E117" s="9"/>
      <c r="F117" s="700"/>
      <c r="G117" s="489"/>
      <c r="H117" s="208"/>
      <c r="I117" s="209"/>
      <c r="J117" s="489"/>
      <c r="K117" s="209"/>
    </row>
    <row r="118" spans="1:11" ht="14.1" customHeight="1">
      <c r="A118" s="203"/>
      <c r="B118" s="203"/>
      <c r="C118" s="203"/>
      <c r="D118" s="206"/>
      <c r="E118" s="9"/>
      <c r="F118" s="700"/>
      <c r="G118" s="489"/>
      <c r="H118" s="208"/>
      <c r="I118" s="209"/>
      <c r="J118" s="489"/>
      <c r="K118" s="209"/>
    </row>
    <row r="119" spans="1:11" ht="14.1" customHeight="1">
      <c r="A119" s="203"/>
      <c r="B119" s="203"/>
      <c r="C119" s="203"/>
      <c r="D119" s="206"/>
      <c r="E119" s="9"/>
      <c r="F119" s="700"/>
      <c r="G119" s="489"/>
      <c r="H119" s="208"/>
      <c r="I119" s="209"/>
      <c r="J119" s="489"/>
      <c r="K119" s="209"/>
    </row>
    <row r="120" spans="1:11" ht="14.1" customHeight="1">
      <c r="A120" s="203"/>
      <c r="B120" s="203"/>
      <c r="C120" s="203"/>
      <c r="D120" s="206"/>
      <c r="E120" s="9"/>
      <c r="F120" s="700"/>
      <c r="G120" s="489"/>
      <c r="H120" s="208"/>
      <c r="I120" s="209"/>
      <c r="J120" s="489"/>
      <c r="K120" s="209"/>
    </row>
    <row r="121" spans="1:11" ht="14.1" customHeight="1">
      <c r="A121" s="203"/>
      <c r="B121" s="203"/>
      <c r="C121" s="203"/>
      <c r="D121" s="206"/>
      <c r="E121" s="9"/>
      <c r="F121" s="700"/>
      <c r="G121" s="489"/>
      <c r="H121" s="208"/>
      <c r="I121" s="209"/>
      <c r="J121" s="489"/>
      <c r="K121" s="209"/>
    </row>
    <row r="122" spans="1:11" ht="14.1" customHeight="1">
      <c r="A122" s="203"/>
      <c r="B122" s="203"/>
      <c r="C122" s="203"/>
      <c r="D122" s="206"/>
      <c r="E122" s="9"/>
      <c r="F122" s="700"/>
      <c r="G122" s="489"/>
      <c r="H122" s="208"/>
      <c r="I122" s="209"/>
      <c r="J122" s="489"/>
      <c r="K122" s="209"/>
    </row>
    <row r="123" spans="1:11" ht="14.1" customHeight="1">
      <c r="A123" s="203"/>
      <c r="B123" s="203"/>
      <c r="C123" s="203"/>
      <c r="D123" s="206"/>
      <c r="E123" s="9"/>
      <c r="F123" s="700"/>
      <c r="G123" s="489"/>
      <c r="H123" s="208"/>
      <c r="I123" s="209"/>
      <c r="J123" s="489"/>
      <c r="K123" s="209"/>
    </row>
    <row r="124" spans="1:11" ht="14.1" customHeight="1">
      <c r="A124" s="203"/>
      <c r="B124" s="203"/>
      <c r="C124" s="203"/>
      <c r="D124" s="206"/>
      <c r="E124" s="9"/>
      <c r="F124" s="700"/>
      <c r="G124" s="489"/>
      <c r="H124" s="208"/>
      <c r="I124" s="209"/>
      <c r="J124" s="489"/>
      <c r="K124" s="209"/>
    </row>
    <row r="125" spans="1:11" ht="14.1" customHeight="1">
      <c r="A125" s="203"/>
      <c r="B125" s="203"/>
      <c r="C125" s="203"/>
      <c r="D125" s="206"/>
      <c r="E125" s="9"/>
      <c r="F125" s="700"/>
      <c r="G125" s="489"/>
      <c r="H125" s="208"/>
      <c r="I125" s="209"/>
      <c r="J125" s="489"/>
      <c r="K125" s="209"/>
    </row>
    <row r="126" spans="1:11" ht="14.1" customHeight="1">
      <c r="A126" s="203"/>
      <c r="B126" s="203"/>
      <c r="C126" s="203"/>
      <c r="D126" s="206"/>
      <c r="E126" s="9"/>
      <c r="F126" s="700"/>
      <c r="G126" s="489"/>
      <c r="H126" s="208"/>
      <c r="I126" s="209"/>
      <c r="J126" s="489"/>
      <c r="K126" s="209"/>
    </row>
    <row r="127" spans="1:11" ht="14.1" customHeight="1">
      <c r="A127" s="203"/>
      <c r="B127" s="203"/>
      <c r="C127" s="203"/>
      <c r="D127" s="206"/>
      <c r="E127" s="9"/>
      <c r="F127" s="700"/>
      <c r="G127" s="489"/>
      <c r="H127" s="208"/>
      <c r="I127" s="209"/>
      <c r="J127" s="489"/>
      <c r="K127" s="209"/>
    </row>
    <row r="128" spans="1:11" ht="14.1" customHeight="1">
      <c r="A128" s="203"/>
      <c r="B128" s="203"/>
      <c r="C128" s="203"/>
      <c r="D128" s="206"/>
      <c r="E128" s="9"/>
      <c r="F128" s="700"/>
      <c r="G128" s="489"/>
      <c r="H128" s="208"/>
      <c r="I128" s="209"/>
      <c r="J128" s="489"/>
      <c r="K128" s="209"/>
    </row>
    <row r="129" spans="1:11" ht="14.1" customHeight="1">
      <c r="A129" s="203"/>
      <c r="B129" s="203"/>
      <c r="C129" s="203"/>
      <c r="D129" s="206"/>
      <c r="E129" s="9"/>
      <c r="F129" s="700"/>
      <c r="G129" s="489"/>
      <c r="H129" s="208"/>
      <c r="I129" s="209"/>
      <c r="J129" s="489"/>
      <c r="K129" s="209"/>
    </row>
    <row r="130" spans="1:11" ht="14.1" customHeight="1">
      <c r="A130" s="203"/>
      <c r="B130" s="203"/>
      <c r="C130" s="203"/>
      <c r="D130" s="206"/>
      <c r="E130" s="9"/>
      <c r="F130" s="700"/>
      <c r="G130" s="489"/>
      <c r="H130" s="208"/>
      <c r="I130" s="209"/>
      <c r="J130" s="489"/>
      <c r="K130" s="209"/>
    </row>
    <row r="131" spans="1:11" ht="14.1" customHeight="1">
      <c r="A131" s="203"/>
      <c r="B131" s="203"/>
      <c r="C131" s="203"/>
      <c r="D131" s="206"/>
      <c r="E131" s="9"/>
      <c r="F131" s="700"/>
      <c r="G131" s="489"/>
      <c r="H131" s="208"/>
      <c r="I131" s="209"/>
      <c r="J131" s="489"/>
      <c r="K131" s="209"/>
    </row>
    <row r="132" spans="1:11" ht="14.1" customHeight="1">
      <c r="A132" s="203"/>
      <c r="B132" s="203"/>
      <c r="C132" s="203"/>
      <c r="D132" s="206"/>
      <c r="E132" s="9"/>
      <c r="F132" s="700"/>
      <c r="G132" s="489"/>
      <c r="H132" s="208"/>
      <c r="I132" s="209"/>
      <c r="J132" s="489"/>
      <c r="K132" s="209"/>
    </row>
    <row r="133" spans="1:11" ht="14.1" customHeight="1">
      <c r="A133" s="203"/>
      <c r="B133" s="203"/>
      <c r="C133" s="203"/>
      <c r="D133" s="206"/>
      <c r="E133" s="9"/>
      <c r="F133" s="700"/>
      <c r="G133" s="489"/>
      <c r="H133" s="208"/>
      <c r="I133" s="209"/>
      <c r="J133" s="489"/>
      <c r="K133" s="209"/>
    </row>
    <row r="134" spans="1:11" ht="14.1" customHeight="1">
      <c r="A134" s="203"/>
      <c r="B134" s="203"/>
      <c r="C134" s="203"/>
      <c r="D134" s="206"/>
      <c r="E134" s="9"/>
      <c r="F134" s="700"/>
      <c r="G134" s="489"/>
      <c r="H134" s="208"/>
      <c r="I134" s="209"/>
      <c r="J134" s="489"/>
      <c r="K134" s="209"/>
    </row>
    <row r="135" spans="1:11" ht="14.1" customHeight="1">
      <c r="A135" s="203"/>
      <c r="B135" s="203"/>
      <c r="C135" s="203"/>
      <c r="D135" s="206"/>
      <c r="E135" s="9"/>
      <c r="F135" s="700"/>
      <c r="G135" s="489"/>
      <c r="H135" s="208"/>
      <c r="I135" s="209"/>
      <c r="J135" s="489"/>
      <c r="K135" s="209"/>
    </row>
    <row r="136" spans="1:11" ht="14.1" customHeight="1">
      <c r="A136" s="203"/>
      <c r="B136" s="203"/>
      <c r="C136" s="203"/>
      <c r="D136" s="206"/>
      <c r="E136" s="9"/>
      <c r="F136" s="700"/>
      <c r="G136" s="489"/>
      <c r="H136" s="208"/>
      <c r="I136" s="209"/>
      <c r="J136" s="489"/>
      <c r="K136" s="209"/>
    </row>
    <row r="137" spans="1:11" ht="14.1" customHeight="1">
      <c r="A137" s="203"/>
      <c r="B137" s="203"/>
      <c r="C137" s="203"/>
      <c r="D137" s="206"/>
      <c r="E137" s="9"/>
      <c r="F137" s="700"/>
      <c r="G137" s="489"/>
      <c r="H137" s="208"/>
      <c r="I137" s="209"/>
      <c r="J137" s="489"/>
      <c r="K137" s="209"/>
    </row>
    <row r="138" spans="1:11" ht="14.1" customHeight="1">
      <c r="A138" s="203"/>
      <c r="B138" s="203"/>
      <c r="C138" s="203"/>
      <c r="D138" s="206"/>
      <c r="E138" s="9"/>
      <c r="F138" s="700"/>
      <c r="G138" s="489"/>
      <c r="H138" s="208"/>
      <c r="I138" s="209"/>
      <c r="J138" s="489"/>
      <c r="K138" s="209"/>
    </row>
    <row r="139" spans="1:11" ht="14.1" customHeight="1">
      <c r="A139" s="203"/>
      <c r="B139" s="203"/>
      <c r="C139" s="203"/>
      <c r="D139" s="206"/>
      <c r="E139" s="9"/>
      <c r="F139" s="700"/>
      <c r="G139" s="489"/>
      <c r="H139" s="208"/>
      <c r="I139" s="209"/>
      <c r="J139" s="489"/>
      <c r="K139" s="209"/>
    </row>
    <row r="140" spans="1:11" ht="14.1" customHeight="1">
      <c r="A140" s="203"/>
      <c r="B140" s="203"/>
      <c r="C140" s="203"/>
      <c r="D140" s="206"/>
      <c r="E140" s="9"/>
      <c r="F140" s="700"/>
      <c r="G140" s="489"/>
      <c r="H140" s="208"/>
      <c r="I140" s="209"/>
      <c r="J140" s="489"/>
      <c r="K140" s="209"/>
    </row>
    <row r="141" spans="1:11" ht="14.1" customHeight="1">
      <c r="A141" s="203"/>
      <c r="B141" s="203"/>
      <c r="C141" s="203"/>
      <c r="D141" s="206"/>
      <c r="E141" s="9"/>
      <c r="F141" s="700"/>
      <c r="G141" s="489"/>
      <c r="H141" s="208"/>
      <c r="I141" s="209"/>
      <c r="J141" s="489"/>
      <c r="K141" s="209"/>
    </row>
    <row r="142" spans="1:11" ht="14.1" customHeight="1">
      <c r="A142" s="203"/>
      <c r="B142" s="203"/>
      <c r="C142" s="203"/>
      <c r="D142" s="206"/>
      <c r="E142" s="9"/>
      <c r="F142" s="700"/>
      <c r="G142" s="489"/>
      <c r="H142" s="208"/>
      <c r="I142" s="209"/>
      <c r="J142" s="489"/>
      <c r="K142" s="209"/>
    </row>
    <row r="143" spans="1:11" ht="14.1" customHeight="1">
      <c r="A143" s="203"/>
      <c r="B143" s="203"/>
      <c r="C143" s="203"/>
      <c r="D143" s="206"/>
      <c r="E143" s="9"/>
      <c r="F143" s="700"/>
      <c r="G143" s="489"/>
      <c r="H143" s="208"/>
      <c r="I143" s="209"/>
      <c r="J143" s="489"/>
      <c r="K143" s="209"/>
    </row>
    <row r="144" spans="1:11" ht="14.1" customHeight="1">
      <c r="A144" s="203"/>
      <c r="B144" s="203"/>
      <c r="C144" s="203"/>
      <c r="D144" s="206"/>
      <c r="E144" s="9"/>
      <c r="F144" s="700"/>
      <c r="G144" s="489"/>
      <c r="H144" s="208"/>
      <c r="I144" s="209"/>
      <c r="J144" s="489"/>
      <c r="K144" s="209"/>
    </row>
    <row r="145" spans="1:11" ht="14.1" customHeight="1">
      <c r="A145" s="203"/>
      <c r="B145" s="203"/>
      <c r="C145" s="203"/>
      <c r="D145" s="206"/>
      <c r="E145" s="9"/>
      <c r="F145" s="700"/>
      <c r="G145" s="489"/>
      <c r="H145" s="208"/>
      <c r="I145" s="209"/>
      <c r="J145" s="489"/>
      <c r="K145" s="209"/>
    </row>
    <row r="146" spans="1:11" ht="14.1" customHeight="1">
      <c r="A146" s="203"/>
      <c r="B146" s="203"/>
      <c r="C146" s="203"/>
      <c r="D146" s="206"/>
      <c r="E146" s="9"/>
      <c r="F146" s="700"/>
      <c r="G146" s="489"/>
      <c r="H146" s="208"/>
      <c r="I146" s="209"/>
      <c r="J146" s="489"/>
      <c r="K146" s="209"/>
    </row>
    <row r="147" spans="1:11" ht="14.1" customHeight="1">
      <c r="A147" s="203"/>
      <c r="B147" s="203"/>
      <c r="C147" s="203"/>
      <c r="D147" s="206"/>
      <c r="E147" s="9"/>
      <c r="F147" s="700"/>
      <c r="G147" s="489"/>
      <c r="H147" s="208"/>
      <c r="I147" s="209"/>
      <c r="J147" s="489"/>
      <c r="K147" s="209"/>
    </row>
    <row r="148" spans="1:11" ht="14.1" customHeight="1">
      <c r="A148" s="203"/>
      <c r="B148" s="203"/>
      <c r="C148" s="203"/>
      <c r="D148" s="206"/>
      <c r="E148" s="9"/>
      <c r="F148" s="700"/>
      <c r="G148" s="489"/>
      <c r="H148" s="208"/>
      <c r="I148" s="209"/>
      <c r="J148" s="489"/>
      <c r="K148" s="209"/>
    </row>
    <row r="149" spans="1:11" ht="14.1" customHeight="1">
      <c r="A149" s="203"/>
      <c r="B149" s="203"/>
      <c r="C149" s="203"/>
      <c r="D149" s="206"/>
      <c r="E149" s="9"/>
      <c r="F149" s="700"/>
      <c r="G149" s="489"/>
      <c r="H149" s="208"/>
      <c r="I149" s="209"/>
      <c r="J149" s="489"/>
      <c r="K149" s="209"/>
    </row>
    <row r="150" spans="1:11" ht="14.1" customHeight="1">
      <c r="A150" s="203"/>
      <c r="B150" s="203"/>
      <c r="C150" s="203"/>
      <c r="D150" s="206"/>
      <c r="E150" s="9"/>
      <c r="F150" s="700"/>
      <c r="G150" s="489"/>
      <c r="H150" s="208"/>
      <c r="I150" s="209"/>
      <c r="J150" s="489"/>
      <c r="K150" s="209"/>
    </row>
    <row r="151" spans="1:11" ht="14.1" customHeight="1">
      <c r="A151" s="203"/>
      <c r="B151" s="203"/>
      <c r="C151" s="203"/>
      <c r="D151" s="206"/>
      <c r="E151" s="9"/>
      <c r="F151" s="700"/>
      <c r="G151" s="489"/>
      <c r="H151" s="208"/>
      <c r="I151" s="209"/>
      <c r="J151" s="489"/>
      <c r="K151" s="209"/>
    </row>
    <row r="152" spans="1:11" ht="14.1" customHeight="1">
      <c r="A152" s="203"/>
      <c r="B152" s="203"/>
      <c r="C152" s="203"/>
      <c r="D152" s="206"/>
      <c r="E152" s="9"/>
      <c r="F152" s="700"/>
      <c r="G152" s="489"/>
      <c r="H152" s="208"/>
      <c r="I152" s="209"/>
      <c r="J152" s="489"/>
      <c r="K152" s="209"/>
    </row>
    <row r="153" spans="1:11" ht="14.1" customHeight="1">
      <c r="A153" s="203"/>
      <c r="B153" s="203"/>
      <c r="C153" s="203"/>
      <c r="D153" s="206"/>
      <c r="E153" s="9"/>
      <c r="F153" s="700"/>
      <c r="G153" s="489"/>
      <c r="H153" s="208"/>
      <c r="I153" s="209"/>
      <c r="J153" s="489"/>
      <c r="K153" s="209"/>
    </row>
    <row r="154" spans="1:11" ht="14.1" customHeight="1">
      <c r="A154" s="203"/>
      <c r="B154" s="203"/>
      <c r="C154" s="203"/>
      <c r="D154" s="206"/>
      <c r="E154" s="9"/>
      <c r="F154" s="700"/>
      <c r="G154" s="489"/>
      <c r="H154" s="208"/>
      <c r="I154" s="209"/>
      <c r="J154" s="489"/>
      <c r="K154" s="209"/>
    </row>
    <row r="155" spans="1:11" ht="14.1" customHeight="1">
      <c r="A155" s="203"/>
      <c r="B155" s="203"/>
      <c r="C155" s="203"/>
      <c r="D155" s="206"/>
      <c r="E155" s="9"/>
      <c r="F155" s="700"/>
      <c r="G155" s="489"/>
      <c r="H155" s="208"/>
      <c r="I155" s="209"/>
      <c r="J155" s="489"/>
      <c r="K155" s="209"/>
    </row>
    <row r="156" spans="1:11" ht="14.1" customHeight="1">
      <c r="A156" s="203"/>
      <c r="B156" s="203"/>
      <c r="C156" s="203"/>
      <c r="D156" s="206"/>
      <c r="E156" s="9"/>
      <c r="F156" s="700"/>
      <c r="G156" s="489"/>
      <c r="H156" s="208"/>
      <c r="I156" s="209"/>
      <c r="J156" s="489"/>
      <c r="K156" s="209"/>
    </row>
    <row r="157" spans="1:11" ht="14.1" customHeight="1">
      <c r="A157" s="203"/>
      <c r="B157" s="203"/>
      <c r="C157" s="203"/>
      <c r="D157" s="206"/>
      <c r="E157" s="9"/>
      <c r="F157" s="700"/>
      <c r="G157" s="489"/>
      <c r="H157" s="208"/>
      <c r="I157" s="209"/>
      <c r="J157" s="489"/>
      <c r="K157" s="209"/>
    </row>
    <row r="158" spans="1:11" ht="14.1" customHeight="1">
      <c r="A158" s="203"/>
      <c r="B158" s="203"/>
      <c r="C158" s="203"/>
      <c r="D158" s="206"/>
      <c r="E158" s="9"/>
      <c r="F158" s="700"/>
      <c r="G158" s="489"/>
      <c r="H158" s="208"/>
      <c r="I158" s="209"/>
      <c r="J158" s="489"/>
      <c r="K158" s="209"/>
    </row>
    <row r="159" spans="1:11" ht="14.1" customHeight="1">
      <c r="A159" s="203"/>
      <c r="B159" s="203"/>
      <c r="C159" s="203"/>
      <c r="D159" s="206"/>
      <c r="E159" s="9"/>
      <c r="F159" s="700"/>
      <c r="G159" s="489"/>
      <c r="H159" s="208"/>
      <c r="I159" s="209"/>
      <c r="J159" s="489"/>
      <c r="K159" s="209"/>
    </row>
    <row r="160" spans="1:11" ht="14.1" customHeight="1">
      <c r="A160" s="203"/>
      <c r="B160" s="203"/>
      <c r="C160" s="203"/>
      <c r="D160" s="206"/>
      <c r="E160" s="9"/>
      <c r="F160" s="700"/>
      <c r="G160" s="489"/>
      <c r="H160" s="208"/>
      <c r="I160" s="209"/>
      <c r="J160" s="489"/>
      <c r="K160" s="209"/>
    </row>
    <row r="161" spans="1:11" ht="14.1" customHeight="1">
      <c r="A161" s="203"/>
      <c r="B161" s="203"/>
      <c r="C161" s="203"/>
      <c r="D161" s="206"/>
      <c r="E161" s="9"/>
      <c r="F161" s="700"/>
      <c r="G161" s="489"/>
      <c r="H161" s="208"/>
      <c r="I161" s="209"/>
      <c r="J161" s="489"/>
      <c r="K161" s="209"/>
    </row>
    <row r="162" spans="1:11" ht="14.1" customHeight="1">
      <c r="A162" s="203"/>
      <c r="B162" s="203"/>
      <c r="C162" s="203"/>
      <c r="D162" s="206"/>
      <c r="E162" s="9"/>
      <c r="F162" s="700"/>
      <c r="G162" s="489"/>
      <c r="H162" s="208"/>
      <c r="I162" s="209"/>
      <c r="J162" s="489"/>
      <c r="K162" s="209"/>
    </row>
    <row r="163" spans="1:11" ht="14.1" customHeight="1">
      <c r="A163" s="203"/>
      <c r="B163" s="203"/>
      <c r="C163" s="203"/>
      <c r="D163" s="206"/>
      <c r="E163" s="9"/>
      <c r="F163" s="700"/>
      <c r="G163" s="489"/>
      <c r="H163" s="208"/>
      <c r="I163" s="209"/>
      <c r="J163" s="489"/>
      <c r="K163" s="209"/>
    </row>
    <row r="164" spans="1:11" ht="14.1" customHeight="1">
      <c r="A164" s="203"/>
      <c r="B164" s="203"/>
      <c r="C164" s="203"/>
      <c r="D164" s="206"/>
      <c r="E164" s="9"/>
      <c r="F164" s="700"/>
      <c r="G164" s="489"/>
      <c r="H164" s="208"/>
      <c r="I164" s="209"/>
      <c r="J164" s="489"/>
      <c r="K164" s="209"/>
    </row>
    <row r="165" spans="1:11" ht="14.1" customHeight="1">
      <c r="A165" s="203"/>
      <c r="B165" s="203"/>
      <c r="C165" s="203"/>
      <c r="D165" s="206"/>
      <c r="E165" s="9"/>
      <c r="F165" s="700"/>
      <c r="G165" s="489"/>
      <c r="H165" s="208"/>
      <c r="I165" s="209"/>
      <c r="J165" s="489"/>
      <c r="K165" s="209"/>
    </row>
    <row r="166" spans="1:11" ht="14.1" customHeight="1">
      <c r="A166" s="203"/>
      <c r="B166" s="203"/>
      <c r="C166" s="203"/>
      <c r="D166" s="206"/>
      <c r="E166" s="9"/>
      <c r="F166" s="700"/>
      <c r="G166" s="489"/>
      <c r="H166" s="208"/>
      <c r="I166" s="209"/>
      <c r="J166" s="489"/>
      <c r="K166" s="209"/>
    </row>
    <row r="167" spans="1:11" ht="14.1" customHeight="1">
      <c r="A167" s="203"/>
      <c r="B167" s="203"/>
      <c r="C167" s="203"/>
      <c r="D167" s="206"/>
      <c r="E167" s="9"/>
      <c r="F167" s="700"/>
      <c r="G167" s="489"/>
      <c r="H167" s="208"/>
      <c r="I167" s="209"/>
      <c r="J167" s="489"/>
      <c r="K167" s="209"/>
    </row>
    <row r="168" spans="1:11" ht="14.1" customHeight="1">
      <c r="A168" s="203"/>
      <c r="B168" s="203"/>
      <c r="C168" s="203"/>
      <c r="D168" s="206"/>
      <c r="E168" s="9"/>
      <c r="F168" s="700"/>
      <c r="G168" s="489"/>
      <c r="H168" s="208"/>
      <c r="I168" s="209"/>
      <c r="J168" s="489"/>
      <c r="K168" s="209"/>
    </row>
    <row r="169" spans="1:11" ht="14.1" customHeight="1">
      <c r="A169" s="203"/>
      <c r="B169" s="203"/>
      <c r="C169" s="203"/>
      <c r="D169" s="206"/>
      <c r="E169" s="9"/>
      <c r="F169" s="700"/>
      <c r="G169" s="489"/>
      <c r="H169" s="208"/>
      <c r="I169" s="209"/>
      <c r="J169" s="489"/>
      <c r="K169" s="209"/>
    </row>
    <row r="170" spans="1:11" ht="14.1" customHeight="1">
      <c r="A170" s="203"/>
      <c r="B170" s="203"/>
      <c r="C170" s="203"/>
      <c r="D170" s="206"/>
      <c r="E170" s="9"/>
      <c r="F170" s="700"/>
      <c r="G170" s="489"/>
      <c r="H170" s="208"/>
      <c r="I170" s="209"/>
      <c r="J170" s="489"/>
      <c r="K170" s="209"/>
    </row>
    <row r="171" spans="1:11" ht="14.1" customHeight="1">
      <c r="A171" s="203"/>
      <c r="B171" s="203"/>
      <c r="C171" s="203"/>
      <c r="D171" s="206"/>
      <c r="E171" s="9"/>
      <c r="F171" s="700"/>
      <c r="G171" s="489"/>
      <c r="H171" s="208"/>
      <c r="I171" s="209"/>
      <c r="J171" s="489"/>
      <c r="K171" s="209"/>
    </row>
    <row r="172" spans="1:11" ht="14.1" customHeight="1">
      <c r="A172" s="203"/>
      <c r="B172" s="203"/>
      <c r="C172" s="203"/>
      <c r="D172" s="206"/>
      <c r="E172" s="9"/>
      <c r="F172" s="700"/>
      <c r="G172" s="489"/>
      <c r="H172" s="208"/>
      <c r="I172" s="209"/>
      <c r="J172" s="489"/>
      <c r="K172" s="209"/>
    </row>
    <row r="173" spans="1:11" ht="14.1" customHeight="1">
      <c r="A173" s="203"/>
      <c r="B173" s="203"/>
      <c r="C173" s="203"/>
      <c r="D173" s="206"/>
      <c r="E173" s="9"/>
      <c r="F173" s="700"/>
      <c r="G173" s="489"/>
      <c r="H173" s="208"/>
      <c r="I173" s="209"/>
      <c r="J173" s="489"/>
      <c r="K173" s="209"/>
    </row>
    <row r="174" spans="1:11" ht="14.1" customHeight="1">
      <c r="A174" s="203"/>
      <c r="B174" s="203"/>
      <c r="C174" s="203"/>
      <c r="D174" s="206"/>
      <c r="E174" s="9"/>
      <c r="F174" s="700"/>
      <c r="G174" s="489"/>
      <c r="H174" s="208"/>
      <c r="I174" s="209"/>
      <c r="J174" s="489"/>
      <c r="K174" s="209"/>
    </row>
    <row r="175" spans="1:11" ht="14.1" customHeight="1">
      <c r="A175" s="203"/>
      <c r="B175" s="203"/>
      <c r="C175" s="203"/>
      <c r="D175" s="206"/>
      <c r="E175" s="9"/>
      <c r="F175" s="700"/>
      <c r="G175" s="489"/>
      <c r="H175" s="208"/>
      <c r="I175" s="209"/>
      <c r="J175" s="489"/>
      <c r="K175" s="209"/>
    </row>
    <row r="176" spans="1:11" ht="14.1" customHeight="1">
      <c r="A176" s="203"/>
      <c r="B176" s="203"/>
      <c r="C176" s="203"/>
      <c r="D176" s="206"/>
      <c r="E176" s="9"/>
      <c r="F176" s="700"/>
      <c r="G176" s="489"/>
      <c r="H176" s="208"/>
      <c r="I176" s="209"/>
      <c r="J176" s="489"/>
      <c r="K176" s="209"/>
    </row>
    <row r="177" spans="1:11" ht="14.1" customHeight="1">
      <c r="A177" s="203"/>
      <c r="B177" s="203"/>
      <c r="C177" s="203"/>
      <c r="D177" s="206"/>
      <c r="E177" s="9"/>
      <c r="F177" s="700"/>
      <c r="G177" s="489"/>
      <c r="H177" s="208"/>
      <c r="I177" s="209"/>
      <c r="J177" s="489"/>
      <c r="K177" s="209"/>
    </row>
    <row r="178" spans="1:11" ht="14.1" customHeight="1">
      <c r="A178" s="203"/>
      <c r="B178" s="203"/>
      <c r="C178" s="203"/>
      <c r="D178" s="206"/>
      <c r="E178" s="9"/>
      <c r="F178" s="700"/>
      <c r="G178" s="489"/>
      <c r="H178" s="208"/>
      <c r="I178" s="209"/>
      <c r="J178" s="489"/>
      <c r="K178" s="209"/>
    </row>
    <row r="179" spans="1:11" ht="14.1" customHeight="1">
      <c r="A179" s="203"/>
      <c r="B179" s="203"/>
      <c r="C179" s="203"/>
      <c r="D179" s="206"/>
      <c r="E179" s="9"/>
      <c r="F179" s="700"/>
      <c r="G179" s="489"/>
      <c r="H179" s="208"/>
      <c r="I179" s="209"/>
      <c r="J179" s="489"/>
      <c r="K179" s="209"/>
    </row>
    <row r="180" spans="1:11" ht="14.1" customHeight="1">
      <c r="A180" s="203"/>
      <c r="B180" s="203"/>
      <c r="C180" s="203"/>
      <c r="D180" s="206"/>
      <c r="E180" s="9"/>
      <c r="F180" s="700"/>
      <c r="G180" s="489"/>
      <c r="H180" s="208"/>
      <c r="I180" s="209"/>
      <c r="J180" s="489"/>
      <c r="K180" s="209"/>
    </row>
    <row r="181" spans="1:11" ht="14.1" customHeight="1">
      <c r="A181" s="203"/>
      <c r="B181" s="203"/>
      <c r="C181" s="203"/>
      <c r="D181" s="206"/>
      <c r="E181" s="9"/>
      <c r="F181" s="700"/>
      <c r="G181" s="489"/>
      <c r="H181" s="208"/>
      <c r="I181" s="209"/>
      <c r="J181" s="489"/>
      <c r="K181" s="209"/>
    </row>
    <row r="182" spans="1:11" ht="14.1" customHeight="1">
      <c r="A182" s="203"/>
      <c r="B182" s="203"/>
      <c r="C182" s="203"/>
      <c r="D182" s="206"/>
      <c r="E182" s="9"/>
      <c r="F182" s="700"/>
      <c r="G182" s="489"/>
      <c r="H182" s="208"/>
      <c r="I182" s="209"/>
      <c r="J182" s="489"/>
      <c r="K182" s="209"/>
    </row>
    <row r="183" spans="1:11" ht="14.1" customHeight="1">
      <c r="A183" s="203"/>
      <c r="B183" s="203"/>
      <c r="C183" s="203"/>
      <c r="D183" s="206"/>
      <c r="E183" s="9"/>
      <c r="F183" s="700"/>
      <c r="G183" s="489"/>
      <c r="H183" s="208"/>
      <c r="I183" s="209"/>
      <c r="J183" s="489"/>
      <c r="K183" s="209"/>
    </row>
    <row r="184" spans="1:11" ht="14.1" customHeight="1">
      <c r="A184" s="203"/>
      <c r="B184" s="203"/>
      <c r="C184" s="203"/>
      <c r="D184" s="206"/>
      <c r="E184" s="9"/>
      <c r="F184" s="700"/>
      <c r="G184" s="489"/>
      <c r="H184" s="208"/>
      <c r="I184" s="209"/>
      <c r="J184" s="489"/>
      <c r="K184" s="209"/>
    </row>
    <row r="185" spans="1:11" ht="14.1" customHeight="1">
      <c r="A185" s="203"/>
      <c r="B185" s="203"/>
      <c r="C185" s="203"/>
      <c r="D185" s="206"/>
      <c r="E185" s="9"/>
      <c r="F185" s="700"/>
      <c r="G185" s="489"/>
      <c r="H185" s="208"/>
      <c r="I185" s="209"/>
      <c r="J185" s="489"/>
      <c r="K185" s="209"/>
    </row>
    <row r="186" spans="1:11" ht="14.1" customHeight="1">
      <c r="A186" s="203"/>
      <c r="B186" s="203"/>
      <c r="C186" s="203"/>
      <c r="D186" s="206"/>
      <c r="E186" s="9"/>
      <c r="F186" s="700"/>
      <c r="G186" s="489"/>
      <c r="H186" s="208"/>
      <c r="I186" s="209"/>
      <c r="J186" s="489"/>
      <c r="K186" s="209"/>
    </row>
    <row r="187" spans="1:11" ht="14.1" customHeight="1">
      <c r="A187" s="203"/>
      <c r="B187" s="203"/>
      <c r="C187" s="203"/>
      <c r="D187" s="206"/>
      <c r="E187" s="9"/>
      <c r="F187" s="700"/>
      <c r="G187" s="489"/>
      <c r="H187" s="208"/>
      <c r="I187" s="209"/>
      <c r="J187" s="489"/>
      <c r="K187" s="209"/>
    </row>
    <row r="188" spans="1:11" ht="14.1" customHeight="1">
      <c r="A188" s="203"/>
      <c r="B188" s="203"/>
      <c r="C188" s="203"/>
      <c r="D188" s="206"/>
      <c r="E188" s="9"/>
      <c r="F188" s="700"/>
      <c r="G188" s="489"/>
      <c r="H188" s="208"/>
      <c r="I188" s="209"/>
      <c r="J188" s="489"/>
      <c r="K188" s="209"/>
    </row>
    <row r="189" spans="1:11" ht="14.1" customHeight="1">
      <c r="A189" s="203"/>
      <c r="B189" s="203"/>
      <c r="C189" s="203"/>
      <c r="D189" s="206"/>
      <c r="E189" s="9"/>
      <c r="F189" s="700"/>
      <c r="G189" s="489"/>
      <c r="H189" s="208"/>
      <c r="I189" s="209"/>
      <c r="J189" s="489"/>
      <c r="K189" s="209"/>
    </row>
    <row r="190" spans="1:11" ht="14.1" customHeight="1">
      <c r="A190" s="203"/>
      <c r="B190" s="203"/>
      <c r="C190" s="203"/>
      <c r="D190" s="206"/>
      <c r="E190" s="9"/>
      <c r="F190" s="700"/>
      <c r="G190" s="489"/>
      <c r="H190" s="208"/>
      <c r="I190" s="209"/>
      <c r="J190" s="489"/>
      <c r="K190" s="209"/>
    </row>
    <row r="191" spans="1:11" ht="14.1" customHeight="1">
      <c r="A191" s="203"/>
      <c r="B191" s="203"/>
      <c r="C191" s="203"/>
      <c r="D191" s="206"/>
      <c r="E191" s="9"/>
      <c r="F191" s="700"/>
      <c r="G191" s="489"/>
      <c r="H191" s="208"/>
      <c r="I191" s="209"/>
      <c r="J191" s="489"/>
      <c r="K191" s="209"/>
    </row>
    <row r="192" spans="1:11" ht="14.1" customHeight="1">
      <c r="A192" s="203"/>
      <c r="B192" s="203"/>
      <c r="C192" s="203"/>
      <c r="D192" s="206"/>
      <c r="E192" s="9"/>
      <c r="F192" s="700"/>
      <c r="G192" s="489"/>
      <c r="H192" s="208"/>
      <c r="I192" s="209"/>
      <c r="J192" s="489"/>
      <c r="K192" s="209"/>
    </row>
    <row r="193" spans="1:11" ht="14.1" customHeight="1">
      <c r="A193" s="203"/>
      <c r="B193" s="203"/>
      <c r="C193" s="203"/>
      <c r="D193" s="206"/>
      <c r="E193" s="9"/>
      <c r="F193" s="700"/>
      <c r="G193" s="489"/>
      <c r="H193" s="208"/>
      <c r="I193" s="209"/>
      <c r="J193" s="489"/>
      <c r="K193" s="209"/>
    </row>
    <row r="194" spans="1:11" ht="14.1" customHeight="1">
      <c r="A194" s="203"/>
      <c r="B194" s="203"/>
      <c r="C194" s="203"/>
      <c r="D194" s="206"/>
      <c r="E194" s="9"/>
      <c r="F194" s="700"/>
      <c r="G194" s="489"/>
      <c r="H194" s="208"/>
      <c r="I194" s="209"/>
      <c r="J194" s="489"/>
      <c r="K194" s="209"/>
    </row>
    <row r="195" spans="1:11" ht="14.1" customHeight="1">
      <c r="A195" s="203"/>
      <c r="B195" s="203"/>
      <c r="C195" s="203"/>
      <c r="D195" s="206"/>
      <c r="E195" s="9"/>
      <c r="F195" s="700"/>
      <c r="G195" s="489"/>
      <c r="H195" s="208"/>
      <c r="I195" s="209"/>
      <c r="J195" s="489"/>
      <c r="K195" s="209"/>
    </row>
    <row r="196" spans="1:11" ht="14.1" customHeight="1">
      <c r="A196" s="203"/>
      <c r="B196" s="203"/>
      <c r="C196" s="203"/>
      <c r="D196" s="206"/>
      <c r="E196" s="9"/>
      <c r="F196" s="700"/>
      <c r="G196" s="489"/>
      <c r="H196" s="208"/>
      <c r="I196" s="209"/>
      <c r="J196" s="489"/>
      <c r="K196" s="209"/>
    </row>
    <row r="197" spans="1:11" ht="14.1" customHeight="1">
      <c r="A197" s="203"/>
      <c r="B197" s="203"/>
      <c r="C197" s="203"/>
      <c r="D197" s="206"/>
      <c r="E197" s="9"/>
      <c r="F197" s="700"/>
      <c r="G197" s="489"/>
      <c r="H197" s="208"/>
      <c r="I197" s="209"/>
      <c r="J197" s="489"/>
      <c r="K197" s="209"/>
    </row>
    <row r="198" spans="1:11" ht="14.1" customHeight="1">
      <c r="A198" s="203"/>
      <c r="B198" s="203"/>
      <c r="C198" s="203"/>
      <c r="D198" s="206"/>
      <c r="E198" s="9"/>
      <c r="F198" s="700"/>
      <c r="G198" s="489"/>
      <c r="H198" s="208"/>
      <c r="I198" s="209"/>
      <c r="J198" s="489"/>
      <c r="K198" s="209"/>
    </row>
    <row r="199" spans="1:11" ht="14.1" customHeight="1">
      <c r="A199" s="203"/>
      <c r="B199" s="203"/>
      <c r="C199" s="203"/>
      <c r="D199" s="206"/>
      <c r="E199" s="9"/>
      <c r="F199" s="700"/>
      <c r="G199" s="489"/>
      <c r="H199" s="208"/>
      <c r="I199" s="209"/>
      <c r="J199" s="489"/>
      <c r="K199" s="209"/>
    </row>
    <row r="200" spans="1:11" ht="14.1" customHeight="1">
      <c r="A200" s="203"/>
      <c r="B200" s="203"/>
      <c r="C200" s="203"/>
      <c r="D200" s="206"/>
      <c r="E200" s="9"/>
      <c r="F200" s="700"/>
      <c r="G200" s="489"/>
      <c r="H200" s="208"/>
      <c r="I200" s="209"/>
      <c r="J200" s="489"/>
      <c r="K200" s="209"/>
    </row>
    <row r="201" spans="1:11" ht="14.1" customHeight="1">
      <c r="A201" s="203"/>
      <c r="B201" s="203"/>
      <c r="C201" s="203"/>
      <c r="D201" s="206"/>
      <c r="E201" s="9"/>
      <c r="F201" s="700"/>
      <c r="G201" s="489"/>
      <c r="H201" s="208"/>
      <c r="I201" s="209"/>
      <c r="J201" s="489"/>
      <c r="K201" s="209"/>
    </row>
    <row r="202" spans="1:11" ht="14.1" customHeight="1">
      <c r="A202" s="203"/>
      <c r="B202" s="203"/>
      <c r="C202" s="203"/>
      <c r="D202" s="206"/>
      <c r="E202" s="9"/>
      <c r="F202" s="700"/>
      <c r="G202" s="489"/>
      <c r="H202" s="208"/>
      <c r="I202" s="209"/>
      <c r="J202" s="489"/>
      <c r="K202" s="209"/>
    </row>
    <row r="203" spans="1:11" ht="14.1" customHeight="1">
      <c r="A203" s="203"/>
      <c r="B203" s="203"/>
      <c r="C203" s="203"/>
      <c r="D203" s="206"/>
      <c r="E203" s="9"/>
      <c r="F203" s="700"/>
      <c r="G203" s="489"/>
      <c r="H203" s="208"/>
      <c r="I203" s="209"/>
      <c r="J203" s="489"/>
      <c r="K203" s="209"/>
    </row>
    <row r="204" spans="1:11" ht="14.1" customHeight="1">
      <c r="A204" s="203"/>
      <c r="B204" s="203"/>
      <c r="C204" s="203"/>
      <c r="D204" s="206"/>
      <c r="E204" s="9"/>
      <c r="F204" s="700"/>
      <c r="G204" s="489"/>
      <c r="H204" s="208"/>
      <c r="I204" s="209"/>
      <c r="J204" s="489"/>
      <c r="K204" s="209"/>
    </row>
    <row r="205" spans="1:11" ht="14.1" customHeight="1">
      <c r="A205" s="203"/>
      <c r="B205" s="203"/>
      <c r="C205" s="203"/>
      <c r="D205" s="206"/>
      <c r="E205" s="9"/>
      <c r="F205" s="700"/>
      <c r="G205" s="489"/>
      <c r="H205" s="208"/>
      <c r="I205" s="209"/>
      <c r="J205" s="489"/>
      <c r="K205" s="209"/>
    </row>
    <row r="206" spans="1:11" ht="14.1" customHeight="1">
      <c r="A206" s="203"/>
      <c r="B206" s="203"/>
      <c r="C206" s="203"/>
      <c r="D206" s="206"/>
      <c r="E206" s="9"/>
      <c r="F206" s="700"/>
      <c r="G206" s="489"/>
      <c r="H206" s="208"/>
      <c r="I206" s="209"/>
      <c r="J206" s="489"/>
      <c r="K206" s="209"/>
    </row>
    <row r="207" spans="1:11" ht="14.1" customHeight="1">
      <c r="A207" s="203"/>
      <c r="B207" s="203"/>
      <c r="C207" s="203"/>
      <c r="D207" s="206"/>
      <c r="E207" s="9"/>
      <c r="F207" s="700"/>
      <c r="G207" s="489"/>
      <c r="H207" s="208"/>
      <c r="I207" s="209"/>
      <c r="J207" s="489"/>
      <c r="K207" s="209"/>
    </row>
    <row r="208" spans="1:11" ht="14.1" customHeight="1">
      <c r="A208" s="203"/>
      <c r="B208" s="203"/>
      <c r="C208" s="203"/>
      <c r="D208" s="206"/>
      <c r="E208" s="9"/>
      <c r="F208" s="700"/>
      <c r="G208" s="489"/>
      <c r="H208" s="208"/>
      <c r="I208" s="209"/>
      <c r="J208" s="489"/>
      <c r="K208" s="209"/>
    </row>
    <row r="209" spans="1:11" ht="14.1" customHeight="1">
      <c r="A209" s="203"/>
      <c r="B209" s="203"/>
      <c r="C209" s="203"/>
      <c r="D209" s="206"/>
      <c r="E209" s="9"/>
      <c r="F209" s="700"/>
      <c r="G209" s="489"/>
      <c r="H209" s="208"/>
      <c r="I209" s="209"/>
      <c r="J209" s="489"/>
      <c r="K209" s="209"/>
    </row>
    <row r="210" spans="1:11" ht="14.1" customHeight="1">
      <c r="A210" s="203"/>
      <c r="B210" s="203"/>
      <c r="C210" s="203"/>
      <c r="D210" s="206"/>
      <c r="E210" s="9"/>
      <c r="F210" s="700"/>
      <c r="G210" s="489"/>
      <c r="H210" s="208"/>
      <c r="I210" s="209"/>
      <c r="J210" s="489"/>
      <c r="K210" s="209"/>
    </row>
    <row r="211" spans="1:11" ht="14.1" customHeight="1">
      <c r="A211" s="203"/>
      <c r="B211" s="203"/>
      <c r="C211" s="203"/>
      <c r="D211" s="206"/>
      <c r="E211" s="9"/>
      <c r="F211" s="700"/>
      <c r="G211" s="489"/>
      <c r="H211" s="208"/>
      <c r="I211" s="209"/>
      <c r="J211" s="489"/>
      <c r="K211" s="209"/>
    </row>
    <row r="212" spans="1:11" ht="14.1" customHeight="1">
      <c r="A212" s="203"/>
      <c r="B212" s="203"/>
      <c r="C212" s="203"/>
      <c r="D212" s="206"/>
      <c r="E212" s="9"/>
      <c r="F212" s="700"/>
      <c r="G212" s="489"/>
      <c r="H212" s="208"/>
      <c r="I212" s="209"/>
      <c r="J212" s="489"/>
      <c r="K212" s="209"/>
    </row>
    <row r="213" spans="1:11" ht="14.1" customHeight="1">
      <c r="A213" s="203"/>
      <c r="B213" s="203"/>
      <c r="C213" s="203"/>
      <c r="D213" s="206"/>
      <c r="E213" s="9"/>
      <c r="F213" s="700"/>
      <c r="G213" s="489"/>
      <c r="H213" s="208"/>
      <c r="I213" s="209"/>
      <c r="J213" s="489"/>
      <c r="K213" s="209"/>
    </row>
    <row r="214" spans="1:11" ht="14.1" customHeight="1">
      <c r="A214" s="203"/>
      <c r="B214" s="203"/>
      <c r="C214" s="203"/>
      <c r="D214" s="206"/>
      <c r="E214" s="9"/>
      <c r="F214" s="700"/>
      <c r="G214" s="489"/>
      <c r="H214" s="208"/>
      <c r="I214" s="209"/>
      <c r="J214" s="489"/>
      <c r="K214" s="209"/>
    </row>
    <row r="215" spans="1:11" ht="14.1" customHeight="1">
      <c r="A215" s="203"/>
      <c r="B215" s="203"/>
      <c r="C215" s="203"/>
      <c r="D215" s="206"/>
      <c r="E215" s="9"/>
      <c r="F215" s="700"/>
      <c r="G215" s="489"/>
      <c r="H215" s="208"/>
      <c r="I215" s="209"/>
      <c r="J215" s="489"/>
      <c r="K215" s="209"/>
    </row>
    <row r="216" spans="1:11" ht="14.1" customHeight="1">
      <c r="A216" s="203"/>
      <c r="B216" s="203"/>
      <c r="C216" s="203"/>
      <c r="D216" s="206"/>
      <c r="E216" s="9"/>
      <c r="F216" s="700"/>
      <c r="G216" s="489"/>
      <c r="H216" s="208"/>
      <c r="I216" s="209"/>
      <c r="J216" s="489"/>
      <c r="K216" s="209"/>
    </row>
    <row r="217" spans="1:11" ht="14.1" customHeight="1">
      <c r="A217" s="203"/>
      <c r="B217" s="203"/>
      <c r="C217" s="203"/>
      <c r="D217" s="206"/>
      <c r="E217" s="9"/>
      <c r="F217" s="700"/>
      <c r="G217" s="489"/>
      <c r="H217" s="208"/>
      <c r="I217" s="209"/>
      <c r="J217" s="489"/>
      <c r="K217" s="209"/>
    </row>
    <row r="218" spans="1:11" ht="14.1" customHeight="1">
      <c r="A218" s="203"/>
      <c r="B218" s="203"/>
      <c r="C218" s="203"/>
      <c r="D218" s="206"/>
      <c r="E218" s="9"/>
      <c r="F218" s="700"/>
      <c r="G218" s="489"/>
      <c r="H218" s="208"/>
      <c r="I218" s="209"/>
      <c r="J218" s="489"/>
      <c r="K218" s="209"/>
    </row>
    <row r="219" spans="1:11" ht="14.1" customHeight="1">
      <c r="A219" s="203"/>
      <c r="B219" s="203"/>
      <c r="C219" s="203"/>
      <c r="D219" s="206"/>
      <c r="E219" s="9"/>
      <c r="F219" s="700"/>
      <c r="G219" s="489"/>
      <c r="H219" s="208"/>
      <c r="I219" s="209"/>
      <c r="J219" s="489"/>
      <c r="K219" s="209"/>
    </row>
    <row r="220" spans="1:11" ht="14.1" customHeight="1">
      <c r="A220" s="203"/>
      <c r="B220" s="203"/>
      <c r="C220" s="203"/>
      <c r="D220" s="206"/>
      <c r="E220" s="9"/>
      <c r="F220" s="700"/>
      <c r="G220" s="489"/>
      <c r="H220" s="208"/>
      <c r="I220" s="209"/>
      <c r="J220" s="489"/>
      <c r="K220" s="209"/>
    </row>
    <row r="221" spans="1:11" ht="14.1" customHeight="1">
      <c r="A221" s="203"/>
      <c r="B221" s="203"/>
      <c r="C221" s="203"/>
      <c r="D221" s="206"/>
      <c r="E221" s="9"/>
      <c r="F221" s="700"/>
      <c r="G221" s="489"/>
      <c r="H221" s="208"/>
      <c r="I221" s="209"/>
      <c r="J221" s="489"/>
      <c r="K221" s="209"/>
    </row>
    <row r="222" spans="1:11" ht="14.1" customHeight="1">
      <c r="A222" s="203"/>
      <c r="B222" s="203"/>
      <c r="C222" s="203"/>
      <c r="D222" s="206"/>
      <c r="E222" s="9"/>
      <c r="F222" s="700"/>
      <c r="G222" s="489"/>
      <c r="H222" s="208"/>
      <c r="I222" s="209"/>
      <c r="J222" s="489"/>
      <c r="K222" s="209"/>
    </row>
    <row r="223" spans="1:11" ht="14.1" customHeight="1">
      <c r="A223" s="203"/>
      <c r="B223" s="203"/>
      <c r="C223" s="203"/>
      <c r="D223" s="206"/>
      <c r="E223" s="9"/>
      <c r="F223" s="700"/>
      <c r="G223" s="489"/>
      <c r="H223" s="208"/>
      <c r="I223" s="209"/>
      <c r="J223" s="489"/>
      <c r="K223" s="209"/>
    </row>
    <row r="224" spans="1:11" ht="14.1" customHeight="1">
      <c r="A224" s="203"/>
      <c r="B224" s="203"/>
      <c r="C224" s="203"/>
      <c r="D224" s="206"/>
      <c r="E224" s="9"/>
      <c r="F224" s="700"/>
      <c r="G224" s="489"/>
      <c r="H224" s="208"/>
      <c r="I224" s="209"/>
      <c r="J224" s="489"/>
      <c r="K224" s="209"/>
    </row>
    <row r="225" spans="1:11" ht="14.1" customHeight="1">
      <c r="A225" s="203"/>
      <c r="B225" s="203"/>
      <c r="C225" s="203"/>
      <c r="D225" s="206"/>
      <c r="E225" s="9"/>
      <c r="F225" s="700"/>
      <c r="G225" s="489"/>
      <c r="H225" s="208"/>
      <c r="I225" s="209"/>
      <c r="J225" s="489"/>
      <c r="K225" s="209"/>
    </row>
    <row r="226" spans="1:11" ht="14.1" customHeight="1">
      <c r="A226" s="203"/>
      <c r="B226" s="203"/>
      <c r="C226" s="203"/>
      <c r="D226" s="206"/>
      <c r="E226" s="9"/>
      <c r="F226" s="700"/>
      <c r="G226" s="489"/>
      <c r="H226" s="208"/>
      <c r="I226" s="209"/>
      <c r="J226" s="489"/>
      <c r="K226" s="209"/>
    </row>
    <row r="227" spans="1:11" ht="14.1" customHeight="1">
      <c r="A227" s="203"/>
      <c r="B227" s="203"/>
      <c r="C227" s="203"/>
      <c r="D227" s="206"/>
      <c r="E227" s="9"/>
      <c r="F227" s="700"/>
      <c r="G227" s="489"/>
      <c r="H227" s="208"/>
      <c r="I227" s="209"/>
      <c r="J227" s="489"/>
      <c r="K227" s="209"/>
    </row>
    <row r="228" spans="1:11" ht="14.1" customHeight="1">
      <c r="A228" s="203"/>
      <c r="B228" s="203"/>
      <c r="C228" s="203"/>
      <c r="D228" s="206"/>
      <c r="E228" s="9"/>
      <c r="F228" s="700"/>
      <c r="G228" s="489"/>
      <c r="H228" s="208"/>
      <c r="I228" s="209"/>
      <c r="J228" s="489"/>
      <c r="K228" s="209"/>
    </row>
    <row r="229" spans="1:11" ht="14.1" customHeight="1">
      <c r="A229" s="203"/>
      <c r="B229" s="203"/>
      <c r="C229" s="203"/>
      <c r="D229" s="206"/>
      <c r="E229" s="9"/>
      <c r="F229" s="700"/>
      <c r="G229" s="489"/>
      <c r="H229" s="208"/>
      <c r="I229" s="209"/>
      <c r="J229" s="489"/>
      <c r="K229" s="209"/>
    </row>
    <row r="230" spans="1:11" ht="14.1" customHeight="1">
      <c r="A230" s="203"/>
      <c r="B230" s="203"/>
      <c r="C230" s="203"/>
      <c r="D230" s="206"/>
      <c r="E230" s="9"/>
      <c r="F230" s="700"/>
      <c r="G230" s="489"/>
      <c r="H230" s="208"/>
      <c r="I230" s="209"/>
      <c r="J230" s="489"/>
      <c r="K230" s="209"/>
    </row>
    <row r="231" spans="1:11" ht="14.1" customHeight="1">
      <c r="A231" s="203"/>
      <c r="B231" s="203"/>
      <c r="C231" s="203"/>
      <c r="D231" s="206"/>
      <c r="E231" s="9"/>
      <c r="F231" s="700"/>
      <c r="G231" s="489"/>
      <c r="H231" s="208"/>
      <c r="I231" s="209"/>
      <c r="J231" s="489"/>
      <c r="K231" s="209"/>
    </row>
    <row r="232" spans="1:11" ht="14.1" customHeight="1">
      <c r="A232" s="203"/>
      <c r="B232" s="203"/>
      <c r="C232" s="203"/>
      <c r="D232" s="206"/>
      <c r="E232" s="9"/>
      <c r="F232" s="700"/>
      <c r="G232" s="489"/>
      <c r="H232" s="208"/>
      <c r="I232" s="209"/>
      <c r="J232" s="489"/>
      <c r="K232" s="209"/>
    </row>
    <row r="233" spans="1:11" ht="14.1" customHeight="1">
      <c r="A233" s="203"/>
      <c r="B233" s="203"/>
      <c r="C233" s="203"/>
      <c r="D233" s="206"/>
      <c r="E233" s="9"/>
      <c r="F233" s="700"/>
      <c r="G233" s="489"/>
      <c r="H233" s="208"/>
      <c r="I233" s="209"/>
      <c r="J233" s="489"/>
      <c r="K233" s="209"/>
    </row>
    <row r="234" spans="1:11" ht="14.1" customHeight="1">
      <c r="A234" s="203"/>
      <c r="B234" s="203"/>
      <c r="C234" s="203"/>
      <c r="D234" s="206"/>
      <c r="E234" s="9"/>
      <c r="F234" s="700"/>
      <c r="G234" s="489"/>
      <c r="H234" s="208"/>
      <c r="I234" s="209"/>
      <c r="J234" s="489"/>
      <c r="K234" s="209"/>
    </row>
    <row r="235" spans="1:11" ht="14.1" customHeight="1">
      <c r="A235" s="203"/>
      <c r="B235" s="203"/>
      <c r="C235" s="203"/>
      <c r="D235" s="206"/>
      <c r="E235" s="9"/>
      <c r="F235" s="700"/>
      <c r="G235" s="489"/>
      <c r="H235" s="208"/>
      <c r="I235" s="209"/>
      <c r="J235" s="489"/>
      <c r="K235" s="209"/>
    </row>
    <row r="236" spans="1:11" ht="14.1" customHeight="1">
      <c r="A236" s="203"/>
      <c r="B236" s="203"/>
      <c r="C236" s="203"/>
      <c r="D236" s="206"/>
      <c r="E236" s="9"/>
      <c r="F236" s="700"/>
      <c r="G236" s="489"/>
      <c r="H236" s="208"/>
      <c r="I236" s="209"/>
      <c r="J236" s="489"/>
      <c r="K236" s="209"/>
    </row>
    <row r="237" spans="1:11" ht="14.1" customHeight="1">
      <c r="A237" s="203"/>
      <c r="B237" s="203"/>
      <c r="C237" s="203"/>
      <c r="D237" s="206"/>
      <c r="E237" s="9"/>
      <c r="F237" s="700"/>
      <c r="G237" s="489"/>
      <c r="H237" s="208"/>
      <c r="I237" s="209"/>
      <c r="J237" s="489"/>
      <c r="K237" s="209"/>
    </row>
    <row r="238" spans="1:11" ht="14.1" customHeight="1">
      <c r="A238" s="203"/>
      <c r="B238" s="203"/>
      <c r="C238" s="203"/>
      <c r="D238" s="206"/>
      <c r="E238" s="9"/>
      <c r="F238" s="700"/>
      <c r="G238" s="489"/>
      <c r="H238" s="208"/>
      <c r="I238" s="209"/>
      <c r="J238" s="489"/>
      <c r="K238" s="209"/>
    </row>
    <row r="239" spans="1:11" ht="14.1" customHeight="1">
      <c r="A239" s="203"/>
      <c r="B239" s="203"/>
      <c r="C239" s="203"/>
      <c r="D239" s="206"/>
      <c r="E239" s="9"/>
      <c r="F239" s="700"/>
      <c r="G239" s="489"/>
      <c r="H239" s="208"/>
      <c r="I239" s="209"/>
      <c r="J239" s="489"/>
      <c r="K239" s="209"/>
    </row>
    <row r="240" spans="1:11" ht="14.1" customHeight="1">
      <c r="A240" s="203"/>
      <c r="B240" s="203"/>
      <c r="C240" s="203"/>
      <c r="D240" s="206"/>
      <c r="E240" s="9"/>
      <c r="F240" s="700"/>
      <c r="G240" s="489"/>
      <c r="H240" s="208"/>
      <c r="I240" s="209"/>
      <c r="J240" s="489"/>
      <c r="K240" s="209"/>
    </row>
    <row r="241" spans="1:11" ht="14.1" customHeight="1">
      <c r="A241" s="203"/>
      <c r="B241" s="203"/>
      <c r="C241" s="203"/>
      <c r="D241" s="206"/>
      <c r="E241" s="9"/>
      <c r="F241" s="700"/>
      <c r="G241" s="489"/>
      <c r="H241" s="208"/>
      <c r="I241" s="209"/>
      <c r="J241" s="489"/>
      <c r="K241" s="209"/>
    </row>
    <row r="242" spans="1:11" ht="14.1" customHeight="1">
      <c r="A242" s="203"/>
      <c r="B242" s="203"/>
      <c r="C242" s="203"/>
      <c r="D242" s="206"/>
      <c r="E242" s="9"/>
      <c r="F242" s="700"/>
      <c r="G242" s="489"/>
      <c r="H242" s="208"/>
      <c r="I242" s="209"/>
      <c r="J242" s="489"/>
      <c r="K242" s="209"/>
    </row>
    <row r="243" spans="1:11" ht="14.1" customHeight="1">
      <c r="A243" s="203"/>
      <c r="B243" s="203"/>
      <c r="C243" s="203"/>
      <c r="D243" s="206"/>
      <c r="E243" s="9"/>
      <c r="F243" s="700"/>
      <c r="G243" s="489"/>
      <c r="H243" s="208"/>
      <c r="I243" s="209"/>
      <c r="J243" s="489"/>
      <c r="K243" s="209"/>
    </row>
    <row r="244" spans="1:11" ht="14.1" customHeight="1">
      <c r="A244" s="203"/>
      <c r="B244" s="203"/>
      <c r="C244" s="203"/>
      <c r="D244" s="206"/>
      <c r="E244" s="9"/>
      <c r="F244" s="700"/>
      <c r="G244" s="489"/>
      <c r="H244" s="208"/>
      <c r="I244" s="209"/>
      <c r="J244" s="489"/>
      <c r="K244" s="209"/>
    </row>
    <row r="245" spans="1:11" ht="14.1" customHeight="1">
      <c r="A245" s="203"/>
      <c r="B245" s="203"/>
      <c r="C245" s="203"/>
      <c r="D245" s="206"/>
      <c r="E245" s="9"/>
      <c r="F245" s="700"/>
      <c r="G245" s="489"/>
      <c r="H245" s="208"/>
      <c r="I245" s="209"/>
      <c r="J245" s="489"/>
      <c r="K245" s="209"/>
    </row>
    <row r="246" spans="1:11" ht="14.1" customHeight="1">
      <c r="A246" s="203"/>
      <c r="B246" s="203"/>
      <c r="C246" s="203"/>
      <c r="D246" s="206"/>
      <c r="E246" s="9"/>
      <c r="F246" s="700"/>
      <c r="G246" s="489"/>
      <c r="H246" s="208"/>
      <c r="I246" s="209"/>
      <c r="J246" s="489"/>
      <c r="K246" s="209"/>
    </row>
    <row r="247" spans="1:11" ht="14.1" customHeight="1">
      <c r="A247" s="203"/>
      <c r="B247" s="203"/>
      <c r="C247" s="203"/>
      <c r="D247" s="206"/>
      <c r="E247" s="9"/>
      <c r="F247" s="700"/>
      <c r="G247" s="489"/>
      <c r="H247" s="208"/>
      <c r="I247" s="209"/>
      <c r="J247" s="489"/>
      <c r="K247" s="209"/>
    </row>
    <row r="248" spans="1:11" ht="14.1" customHeight="1">
      <c r="A248" s="203"/>
      <c r="B248" s="203"/>
      <c r="C248" s="203"/>
      <c r="D248" s="206"/>
      <c r="E248" s="9"/>
      <c r="F248" s="700"/>
      <c r="G248" s="489"/>
      <c r="H248" s="208"/>
      <c r="I248" s="209"/>
      <c r="J248" s="489"/>
      <c r="K248" s="209"/>
    </row>
    <row r="249" spans="1:11" ht="14.1" customHeight="1">
      <c r="A249" s="203"/>
      <c r="B249" s="203"/>
      <c r="C249" s="203"/>
      <c r="D249" s="206"/>
      <c r="E249" s="9"/>
      <c r="F249" s="700"/>
      <c r="G249" s="489"/>
      <c r="H249" s="208"/>
      <c r="I249" s="209"/>
      <c r="J249" s="489"/>
      <c r="K249" s="209"/>
    </row>
    <row r="250" spans="1:11" ht="14.1" customHeight="1">
      <c r="A250" s="203"/>
      <c r="B250" s="203"/>
      <c r="C250" s="203"/>
      <c r="D250" s="206"/>
      <c r="E250" s="9"/>
      <c r="F250" s="700"/>
      <c r="G250" s="489"/>
      <c r="H250" s="208"/>
      <c r="I250" s="209"/>
      <c r="J250" s="489"/>
      <c r="K250" s="209"/>
    </row>
    <row r="251" spans="1:11" ht="14.1" customHeight="1">
      <c r="A251" s="203"/>
      <c r="B251" s="203"/>
      <c r="C251" s="203"/>
      <c r="D251" s="206"/>
      <c r="E251" s="9"/>
      <c r="F251" s="700"/>
      <c r="G251" s="489"/>
      <c r="H251" s="208"/>
      <c r="I251" s="209"/>
      <c r="J251" s="489"/>
      <c r="K251" s="209"/>
    </row>
    <row r="252" spans="1:11" ht="14.1" customHeight="1">
      <c r="A252" s="203"/>
      <c r="B252" s="203"/>
      <c r="C252" s="203"/>
      <c r="D252" s="206"/>
      <c r="E252" s="9"/>
      <c r="F252" s="700"/>
      <c r="G252" s="489"/>
      <c r="H252" s="208"/>
      <c r="I252" s="209"/>
      <c r="J252" s="489"/>
      <c r="K252" s="209"/>
    </row>
    <row r="253" spans="1:11" ht="14.1" customHeight="1">
      <c r="A253" s="203"/>
      <c r="B253" s="203"/>
      <c r="C253" s="203"/>
      <c r="D253" s="206"/>
      <c r="E253" s="9"/>
      <c r="F253" s="700"/>
      <c r="G253" s="489"/>
      <c r="H253" s="208"/>
      <c r="I253" s="209"/>
      <c r="J253" s="489"/>
      <c r="K253" s="209"/>
    </row>
    <row r="254" spans="1:11" ht="14.1" customHeight="1">
      <c r="A254" s="203"/>
      <c r="B254" s="203"/>
      <c r="C254" s="203"/>
      <c r="D254" s="206"/>
      <c r="E254" s="9"/>
      <c r="F254" s="700"/>
      <c r="G254" s="489"/>
      <c r="H254" s="208"/>
      <c r="I254" s="209"/>
      <c r="J254" s="489"/>
      <c r="K254" s="209"/>
    </row>
    <row r="255" spans="1:11" ht="14.1" customHeight="1">
      <c r="A255" s="203"/>
      <c r="B255" s="203"/>
      <c r="C255" s="203"/>
      <c r="D255" s="206"/>
      <c r="E255" s="9"/>
      <c r="F255" s="700"/>
      <c r="G255" s="489"/>
      <c r="H255" s="208"/>
      <c r="I255" s="209"/>
      <c r="J255" s="489"/>
      <c r="K255" s="209"/>
    </row>
    <row r="256" spans="1:11" ht="14.1" customHeight="1">
      <c r="A256" s="203"/>
      <c r="B256" s="203"/>
      <c r="C256" s="203"/>
      <c r="D256" s="206"/>
      <c r="E256" s="9"/>
      <c r="F256" s="700"/>
      <c r="G256" s="489"/>
      <c r="H256" s="208"/>
      <c r="I256" s="209"/>
      <c r="J256" s="489"/>
      <c r="K256" s="209"/>
    </row>
    <row r="257" spans="1:11" ht="14.1" customHeight="1">
      <c r="A257" s="203"/>
      <c r="B257" s="203"/>
      <c r="C257" s="203"/>
      <c r="D257" s="206"/>
      <c r="E257" s="9"/>
      <c r="F257" s="700"/>
      <c r="G257" s="489"/>
      <c r="H257" s="208"/>
      <c r="I257" s="209"/>
      <c r="J257" s="489"/>
      <c r="K257" s="209"/>
    </row>
    <row r="258" spans="1:11" ht="14.1" customHeight="1">
      <c r="A258" s="203"/>
      <c r="B258" s="203"/>
      <c r="C258" s="203"/>
      <c r="D258" s="206"/>
      <c r="E258" s="9"/>
      <c r="F258" s="700"/>
      <c r="G258" s="489"/>
      <c r="H258" s="208"/>
      <c r="I258" s="209"/>
      <c r="J258" s="489"/>
      <c r="K258" s="209"/>
    </row>
    <row r="259" spans="1:11" ht="14.1" customHeight="1">
      <c r="A259" s="203"/>
      <c r="B259" s="203"/>
      <c r="C259" s="203"/>
      <c r="D259" s="206"/>
      <c r="E259" s="9"/>
      <c r="F259" s="700"/>
      <c r="G259" s="489"/>
      <c r="H259" s="208"/>
      <c r="I259" s="209"/>
      <c r="J259" s="489"/>
      <c r="K259" s="209"/>
    </row>
    <row r="260" spans="1:11" ht="14.1" customHeight="1">
      <c r="A260" s="203"/>
      <c r="B260" s="203"/>
      <c r="C260" s="203"/>
      <c r="D260" s="206"/>
      <c r="E260" s="9"/>
      <c r="F260" s="700"/>
      <c r="G260" s="489"/>
      <c r="H260" s="208"/>
      <c r="I260" s="209"/>
      <c r="J260" s="489"/>
      <c r="K260" s="209"/>
    </row>
    <row r="261" spans="1:11" ht="14.1" customHeight="1">
      <c r="A261" s="203"/>
      <c r="B261" s="203"/>
      <c r="C261" s="203"/>
      <c r="D261" s="206"/>
      <c r="E261" s="9"/>
      <c r="F261" s="700"/>
      <c r="G261" s="489"/>
      <c r="H261" s="208"/>
      <c r="I261" s="209"/>
      <c r="J261" s="489"/>
      <c r="K261" s="209"/>
    </row>
    <row r="262" spans="1:11" ht="14.1" customHeight="1">
      <c r="A262" s="203"/>
      <c r="B262" s="203"/>
      <c r="C262" s="203"/>
      <c r="D262" s="206"/>
      <c r="E262" s="9"/>
      <c r="F262" s="700"/>
      <c r="G262" s="489"/>
      <c r="H262" s="208"/>
      <c r="I262" s="209"/>
      <c r="J262" s="489"/>
      <c r="K262" s="209"/>
    </row>
    <row r="263" spans="1:11" ht="14.1" customHeight="1">
      <c r="A263" s="203"/>
      <c r="B263" s="203"/>
      <c r="C263" s="203"/>
      <c r="D263" s="206"/>
      <c r="E263" s="9"/>
      <c r="F263" s="700"/>
      <c r="G263" s="489"/>
      <c r="H263" s="208"/>
      <c r="I263" s="209"/>
      <c r="J263" s="489"/>
      <c r="K263" s="209"/>
    </row>
    <row r="264" spans="1:11" ht="14.1" customHeight="1">
      <c r="A264" s="203"/>
      <c r="B264" s="203"/>
      <c r="C264" s="203"/>
      <c r="D264" s="206"/>
      <c r="E264" s="9"/>
      <c r="F264" s="700"/>
      <c r="G264" s="489"/>
      <c r="H264" s="208"/>
      <c r="I264" s="209"/>
      <c r="J264" s="489"/>
      <c r="K264" s="209"/>
    </row>
    <row r="265" spans="1:11" ht="14.1" customHeight="1">
      <c r="A265" s="203"/>
      <c r="B265" s="203"/>
      <c r="C265" s="203"/>
      <c r="D265" s="206"/>
      <c r="E265" s="9"/>
      <c r="F265" s="700"/>
      <c r="G265" s="489"/>
      <c r="H265" s="208"/>
      <c r="I265" s="209"/>
      <c r="J265" s="489"/>
      <c r="K265" s="209"/>
    </row>
    <row r="266" spans="1:11" ht="14.1" customHeight="1">
      <c r="A266" s="203"/>
      <c r="B266" s="203"/>
      <c r="C266" s="203"/>
      <c r="D266" s="206"/>
      <c r="E266" s="9"/>
      <c r="F266" s="700"/>
      <c r="G266" s="489"/>
      <c r="H266" s="208"/>
      <c r="I266" s="209"/>
      <c r="J266" s="489"/>
      <c r="K266" s="209"/>
    </row>
    <row r="267" spans="1:11" ht="14.1" customHeight="1">
      <c r="A267" s="203"/>
      <c r="B267" s="203"/>
      <c r="C267" s="203"/>
      <c r="D267" s="206"/>
      <c r="E267" s="9"/>
      <c r="F267" s="700"/>
      <c r="G267" s="489"/>
      <c r="H267" s="208"/>
      <c r="I267" s="209"/>
      <c r="J267" s="489"/>
      <c r="K267" s="209"/>
    </row>
    <row r="268" spans="1:11" ht="14.1" customHeight="1">
      <c r="A268" s="203"/>
      <c r="B268" s="203"/>
      <c r="C268" s="203"/>
      <c r="D268" s="206"/>
      <c r="E268" s="9"/>
      <c r="F268" s="700"/>
      <c r="G268" s="489"/>
      <c r="H268" s="208"/>
      <c r="I268" s="209"/>
      <c r="J268" s="489"/>
      <c r="K268" s="209"/>
    </row>
    <row r="269" spans="1:11" ht="14.1" customHeight="1">
      <c r="A269" s="203"/>
      <c r="B269" s="203"/>
      <c r="C269" s="203"/>
      <c r="D269" s="206"/>
      <c r="E269" s="9"/>
      <c r="F269" s="700"/>
      <c r="G269" s="489"/>
      <c r="H269" s="208"/>
      <c r="I269" s="209"/>
      <c r="J269" s="489"/>
      <c r="K269" s="209"/>
    </row>
    <row r="270" spans="1:11" ht="14.1" customHeight="1">
      <c r="A270" s="203"/>
      <c r="B270" s="203"/>
      <c r="C270" s="203"/>
      <c r="D270" s="206"/>
      <c r="E270" s="9"/>
      <c r="F270" s="700"/>
      <c r="G270" s="489"/>
      <c r="H270" s="208"/>
      <c r="I270" s="209"/>
      <c r="J270" s="489"/>
      <c r="K270" s="209"/>
    </row>
    <row r="271" spans="1:11" ht="14.1" customHeight="1">
      <c r="A271" s="203"/>
      <c r="B271" s="203"/>
      <c r="C271" s="203"/>
      <c r="D271" s="206"/>
      <c r="E271" s="9"/>
      <c r="F271" s="700"/>
      <c r="G271" s="489"/>
      <c r="H271" s="208"/>
      <c r="I271" s="209"/>
      <c r="J271" s="489"/>
      <c r="K271" s="209"/>
    </row>
    <row r="272" spans="1:11" ht="14.1" customHeight="1">
      <c r="A272" s="203"/>
      <c r="B272" s="203"/>
      <c r="C272" s="203"/>
      <c r="D272" s="206"/>
      <c r="E272" s="9"/>
      <c r="F272" s="700"/>
      <c r="G272" s="489"/>
      <c r="H272" s="208"/>
      <c r="I272" s="209"/>
      <c r="J272" s="489"/>
      <c r="K272" s="209"/>
    </row>
    <row r="273" spans="1:11" ht="14.1" customHeight="1">
      <c r="A273" s="203"/>
      <c r="B273" s="203"/>
      <c r="C273" s="203"/>
      <c r="D273" s="206"/>
      <c r="E273" s="9"/>
      <c r="F273" s="700"/>
      <c r="G273" s="489"/>
      <c r="H273" s="208"/>
      <c r="I273" s="209"/>
      <c r="J273" s="489"/>
      <c r="K273" s="209"/>
    </row>
    <row r="274" spans="1:11" ht="14.1" customHeight="1">
      <c r="A274" s="203"/>
      <c r="B274" s="203"/>
      <c r="C274" s="203"/>
      <c r="D274" s="206"/>
      <c r="E274" s="9"/>
      <c r="F274" s="700"/>
      <c r="G274" s="489"/>
      <c r="H274" s="208"/>
      <c r="I274" s="209"/>
      <c r="J274" s="489"/>
      <c r="K274" s="209"/>
    </row>
    <row r="275" spans="1:11" ht="14.1" customHeight="1">
      <c r="A275" s="203"/>
      <c r="B275" s="203"/>
      <c r="C275" s="203"/>
      <c r="D275" s="206"/>
      <c r="E275" s="9"/>
      <c r="F275" s="700"/>
      <c r="G275" s="489"/>
      <c r="H275" s="208"/>
      <c r="I275" s="209"/>
      <c r="J275" s="489"/>
      <c r="K275" s="209"/>
    </row>
    <row r="276" spans="1:11" ht="14.1" customHeight="1">
      <c r="A276" s="203"/>
      <c r="B276" s="203"/>
      <c r="C276" s="203"/>
      <c r="D276" s="206"/>
      <c r="E276" s="9"/>
      <c r="F276" s="700"/>
      <c r="G276" s="489"/>
      <c r="H276" s="208"/>
      <c r="I276" s="209"/>
      <c r="J276" s="489"/>
      <c r="K276" s="209"/>
    </row>
    <row r="277" spans="1:11" ht="14.1" customHeight="1">
      <c r="A277" s="203"/>
      <c r="B277" s="203"/>
      <c r="C277" s="203"/>
      <c r="D277" s="206"/>
      <c r="E277" s="9"/>
      <c r="F277" s="700"/>
      <c r="G277" s="489"/>
      <c r="H277" s="208"/>
      <c r="I277" s="209"/>
      <c r="J277" s="489"/>
      <c r="K277" s="209"/>
    </row>
    <row r="278" spans="1:11" ht="14.1" customHeight="1">
      <c r="A278" s="203"/>
      <c r="B278" s="203"/>
      <c r="C278" s="203"/>
      <c r="D278" s="206"/>
      <c r="E278" s="9"/>
      <c r="F278" s="700"/>
      <c r="G278" s="489"/>
      <c r="H278" s="208"/>
      <c r="I278" s="209"/>
      <c r="J278" s="489"/>
      <c r="K278" s="209"/>
    </row>
    <row r="279" spans="1:11" ht="14.1" customHeight="1">
      <c r="A279" s="203"/>
      <c r="B279" s="203"/>
      <c r="C279" s="203"/>
      <c r="D279" s="206"/>
      <c r="E279" s="9"/>
      <c r="F279" s="700"/>
      <c r="G279" s="489"/>
      <c r="H279" s="208"/>
      <c r="I279" s="209"/>
      <c r="J279" s="489"/>
      <c r="K279" s="209"/>
    </row>
    <row r="280" spans="1:11" ht="14.1" customHeight="1">
      <c r="A280" s="203"/>
      <c r="B280" s="203"/>
      <c r="C280" s="203"/>
      <c r="D280" s="206"/>
      <c r="E280" s="9"/>
      <c r="F280" s="700"/>
      <c r="G280" s="489"/>
      <c r="H280" s="208"/>
      <c r="I280" s="209"/>
      <c r="J280" s="489"/>
      <c r="K280" s="209"/>
    </row>
    <row r="281" spans="1:11" ht="14.1" customHeight="1">
      <c r="A281" s="203"/>
      <c r="B281" s="203"/>
      <c r="C281" s="203"/>
      <c r="D281" s="206"/>
      <c r="E281" s="9"/>
      <c r="F281" s="700"/>
      <c r="G281" s="489"/>
      <c r="H281" s="208"/>
      <c r="I281" s="209"/>
      <c r="J281" s="489"/>
      <c r="K281" s="209"/>
    </row>
    <row r="282" spans="1:11" ht="14.1" customHeight="1">
      <c r="A282" s="203"/>
      <c r="B282" s="203"/>
      <c r="C282" s="203"/>
      <c r="D282" s="206"/>
      <c r="E282" s="9"/>
      <c r="F282" s="700"/>
      <c r="G282" s="489"/>
      <c r="H282" s="208"/>
      <c r="I282" s="209"/>
      <c r="J282" s="489"/>
      <c r="K282" s="209"/>
    </row>
    <row r="283" spans="1:11" ht="14.1" customHeight="1">
      <c r="A283" s="203"/>
      <c r="B283" s="203"/>
      <c r="C283" s="203"/>
      <c r="D283" s="206"/>
      <c r="E283" s="9"/>
      <c r="F283" s="700"/>
      <c r="G283" s="489"/>
      <c r="H283" s="208"/>
      <c r="I283" s="209"/>
      <c r="J283" s="489"/>
      <c r="K283" s="209"/>
    </row>
    <row r="284" spans="1:11" ht="14.1" customHeight="1">
      <c r="A284" s="203"/>
      <c r="B284" s="203"/>
      <c r="C284" s="203"/>
      <c r="D284" s="206"/>
      <c r="E284" s="9"/>
      <c r="F284" s="700"/>
      <c r="G284" s="489"/>
      <c r="H284" s="208"/>
      <c r="I284" s="209"/>
      <c r="J284" s="489"/>
      <c r="K284" s="209"/>
    </row>
    <row r="285" spans="1:11" ht="14.1" customHeight="1">
      <c r="A285" s="203"/>
      <c r="B285" s="203"/>
      <c r="C285" s="203"/>
      <c r="D285" s="206"/>
      <c r="E285" s="9"/>
      <c r="F285" s="700"/>
      <c r="G285" s="489"/>
      <c r="H285" s="208"/>
      <c r="I285" s="209"/>
      <c r="J285" s="489"/>
      <c r="K285" s="209"/>
    </row>
    <row r="286" spans="1:11" ht="14.1" customHeight="1">
      <c r="A286" s="203"/>
      <c r="B286" s="203"/>
      <c r="C286" s="203"/>
      <c r="D286" s="206"/>
      <c r="E286" s="9"/>
      <c r="F286" s="700"/>
      <c r="G286" s="489"/>
      <c r="H286" s="208"/>
      <c r="I286" s="209"/>
      <c r="J286" s="489"/>
      <c r="K286" s="209"/>
    </row>
    <row r="287" spans="1:11" ht="14.1" customHeight="1">
      <c r="A287" s="203"/>
      <c r="B287" s="203"/>
      <c r="C287" s="203"/>
      <c r="D287" s="206"/>
      <c r="E287" s="9"/>
      <c r="F287" s="700"/>
      <c r="G287" s="489"/>
      <c r="H287" s="208"/>
      <c r="I287" s="209"/>
      <c r="J287" s="489"/>
      <c r="K287" s="209"/>
    </row>
    <row r="288" spans="1:11" ht="14.1" customHeight="1">
      <c r="A288" s="203"/>
      <c r="B288" s="203"/>
      <c r="C288" s="203"/>
      <c r="D288" s="206"/>
      <c r="E288" s="9"/>
      <c r="F288" s="700"/>
      <c r="G288" s="489"/>
      <c r="H288" s="208"/>
      <c r="I288" s="209"/>
      <c r="J288" s="489"/>
      <c r="K288" s="209"/>
    </row>
    <row r="289" spans="1:11" ht="14.1" customHeight="1">
      <c r="A289" s="203"/>
      <c r="B289" s="203"/>
      <c r="C289" s="203"/>
      <c r="D289" s="206"/>
      <c r="E289" s="9"/>
      <c r="F289" s="700"/>
      <c r="G289" s="489"/>
      <c r="H289" s="208"/>
      <c r="I289" s="209"/>
      <c r="J289" s="489"/>
      <c r="K289" s="209"/>
    </row>
    <row r="290" spans="1:11" ht="14.1" customHeight="1">
      <c r="A290" s="203"/>
      <c r="B290" s="203"/>
      <c r="C290" s="203"/>
      <c r="D290" s="206"/>
      <c r="E290" s="9"/>
      <c r="F290" s="700"/>
      <c r="G290" s="489"/>
      <c r="H290" s="208"/>
      <c r="I290" s="209"/>
      <c r="J290" s="489"/>
      <c r="K290" s="209"/>
    </row>
    <row r="291" spans="1:11" ht="14.1" customHeight="1">
      <c r="A291" s="203"/>
      <c r="B291" s="203"/>
      <c r="C291" s="203"/>
      <c r="D291" s="206"/>
      <c r="E291" s="9"/>
      <c r="F291" s="700"/>
      <c r="G291" s="489"/>
      <c r="H291" s="208"/>
      <c r="I291" s="209"/>
      <c r="J291" s="489"/>
      <c r="K291" s="209"/>
    </row>
    <row r="292" spans="1:11" ht="14.1" customHeight="1">
      <c r="A292" s="203"/>
      <c r="B292" s="203"/>
      <c r="C292" s="203"/>
      <c r="D292" s="206"/>
      <c r="E292" s="9"/>
      <c r="F292" s="700"/>
      <c r="G292" s="489"/>
      <c r="H292" s="208"/>
      <c r="I292" s="209"/>
      <c r="J292" s="489"/>
      <c r="K292" s="209"/>
    </row>
    <row r="293" spans="1:11" ht="14.1" customHeight="1">
      <c r="A293" s="203"/>
      <c r="B293" s="203"/>
      <c r="C293" s="203"/>
      <c r="D293" s="206"/>
      <c r="E293" s="9"/>
      <c r="F293" s="700"/>
      <c r="G293" s="489"/>
      <c r="H293" s="208"/>
      <c r="I293" s="209"/>
      <c r="J293" s="489"/>
      <c r="K293" s="209"/>
    </row>
    <row r="294" spans="1:11" ht="14.1" customHeight="1">
      <c r="A294" s="203"/>
      <c r="B294" s="203"/>
      <c r="C294" s="203"/>
      <c r="D294" s="206"/>
      <c r="E294" s="9"/>
      <c r="F294" s="700"/>
      <c r="G294" s="489"/>
      <c r="H294" s="208"/>
      <c r="I294" s="209"/>
      <c r="J294" s="489"/>
      <c r="K294" s="209"/>
    </row>
    <row r="295" spans="1:11" ht="14.1" customHeight="1">
      <c r="A295" s="203"/>
      <c r="B295" s="203"/>
      <c r="C295" s="203"/>
      <c r="D295" s="206"/>
      <c r="E295" s="9"/>
      <c r="F295" s="700"/>
      <c r="G295" s="489"/>
      <c r="H295" s="208"/>
      <c r="I295" s="209"/>
      <c r="J295" s="489"/>
      <c r="K295" s="209"/>
    </row>
    <row r="296" spans="1:11" ht="14.1" customHeight="1">
      <c r="A296" s="203"/>
      <c r="B296" s="203"/>
      <c r="C296" s="203"/>
      <c r="D296" s="206"/>
      <c r="E296" s="9"/>
      <c r="F296" s="700"/>
      <c r="G296" s="489"/>
      <c r="H296" s="208"/>
      <c r="I296" s="209"/>
      <c r="J296" s="489"/>
      <c r="K296" s="209"/>
    </row>
    <row r="297" spans="1:11" ht="14.1" customHeight="1">
      <c r="A297" s="203"/>
      <c r="B297" s="203"/>
      <c r="C297" s="203"/>
      <c r="D297" s="206"/>
      <c r="E297" s="9"/>
      <c r="F297" s="700"/>
      <c r="G297" s="489"/>
      <c r="H297" s="208"/>
      <c r="I297" s="209"/>
      <c r="J297" s="489"/>
      <c r="K297" s="209"/>
    </row>
    <row r="298" spans="1:11" ht="14.1" customHeight="1">
      <c r="A298" s="203"/>
      <c r="B298" s="203"/>
      <c r="C298" s="203"/>
      <c r="D298" s="206"/>
      <c r="E298" s="9"/>
      <c r="F298" s="700"/>
      <c r="G298" s="489"/>
      <c r="H298" s="208"/>
      <c r="I298" s="209"/>
      <c r="J298" s="489"/>
      <c r="K298" s="209"/>
    </row>
    <row r="299" spans="1:11" ht="14.1" customHeight="1">
      <c r="A299" s="203"/>
      <c r="B299" s="203"/>
      <c r="C299" s="203"/>
      <c r="D299" s="206"/>
      <c r="E299" s="9"/>
      <c r="F299" s="700"/>
      <c r="G299" s="489"/>
      <c r="H299" s="208"/>
      <c r="I299" s="209"/>
      <c r="J299" s="489"/>
      <c r="K299" s="209"/>
    </row>
    <row r="300" spans="1:11" ht="14.1" customHeight="1">
      <c r="A300" s="203"/>
      <c r="B300" s="203"/>
      <c r="C300" s="203"/>
      <c r="D300" s="206"/>
      <c r="E300" s="9"/>
      <c r="F300" s="700"/>
      <c r="G300" s="489"/>
      <c r="H300" s="208"/>
      <c r="I300" s="209"/>
      <c r="J300" s="489"/>
      <c r="K300" s="209"/>
    </row>
    <row r="301" spans="1:11" ht="14.1" customHeight="1">
      <c r="A301" s="203"/>
      <c r="B301" s="203"/>
      <c r="C301" s="203"/>
      <c r="D301" s="206"/>
      <c r="E301" s="9"/>
      <c r="F301" s="700"/>
      <c r="G301" s="489"/>
      <c r="H301" s="208"/>
      <c r="I301" s="209"/>
      <c r="J301" s="489"/>
      <c r="K301" s="209"/>
    </row>
    <row r="302" spans="1:11" ht="14.1" customHeight="1">
      <c r="A302" s="203"/>
      <c r="B302" s="203"/>
      <c r="C302" s="203"/>
      <c r="D302" s="206"/>
      <c r="E302" s="9"/>
      <c r="F302" s="700"/>
      <c r="G302" s="489"/>
      <c r="H302" s="208"/>
      <c r="I302" s="209"/>
      <c r="J302" s="489"/>
      <c r="K302" s="209"/>
    </row>
    <row r="303" spans="1:11" ht="14.1" customHeight="1">
      <c r="A303" s="203"/>
      <c r="B303" s="203"/>
      <c r="C303" s="203"/>
      <c r="D303" s="206"/>
      <c r="E303" s="9"/>
      <c r="F303" s="700"/>
      <c r="G303" s="489"/>
      <c r="H303" s="208"/>
      <c r="I303" s="209"/>
      <c r="J303" s="489"/>
      <c r="K303" s="209"/>
    </row>
    <row r="304" spans="1:11" ht="14.1" customHeight="1">
      <c r="A304" s="203"/>
      <c r="B304" s="203"/>
      <c r="C304" s="203"/>
      <c r="D304" s="206"/>
      <c r="E304" s="9"/>
      <c r="F304" s="700"/>
      <c r="G304" s="489"/>
      <c r="H304" s="208"/>
      <c r="I304" s="209"/>
      <c r="J304" s="489"/>
      <c r="K304" s="209"/>
    </row>
    <row r="305" spans="1:11" ht="14.1" customHeight="1">
      <c r="A305" s="203"/>
      <c r="B305" s="203"/>
      <c r="C305" s="203"/>
      <c r="D305" s="206"/>
      <c r="E305" s="9"/>
      <c r="F305" s="700"/>
      <c r="G305" s="489"/>
      <c r="H305" s="208"/>
      <c r="I305" s="209"/>
      <c r="J305" s="489"/>
      <c r="K305" s="209"/>
    </row>
    <row r="306" spans="1:11" ht="14.1" customHeight="1">
      <c r="A306" s="212"/>
      <c r="B306" s="212"/>
      <c r="C306" s="212"/>
      <c r="D306" s="9"/>
      <c r="E306" s="9"/>
      <c r="F306" s="701"/>
      <c r="G306" s="490"/>
      <c r="H306" s="214"/>
      <c r="I306" s="9"/>
      <c r="J306" s="490"/>
      <c r="K306" s="9"/>
    </row>
    <row r="307" spans="1:11" ht="14.1" customHeight="1">
      <c r="A307" s="212"/>
      <c r="B307" s="212"/>
      <c r="C307" s="212"/>
      <c r="D307" s="9"/>
      <c r="E307" s="9"/>
      <c r="F307" s="701"/>
      <c r="G307" s="490"/>
      <c r="H307" s="214"/>
      <c r="I307" s="9"/>
      <c r="J307" s="490"/>
      <c r="K307" s="9"/>
    </row>
    <row r="308" spans="1:11" ht="14.1" customHeight="1">
      <c r="A308" s="212"/>
      <c r="B308" s="212"/>
      <c r="C308" s="212"/>
      <c r="D308" s="9"/>
      <c r="E308" s="9"/>
      <c r="F308" s="701"/>
      <c r="G308" s="490"/>
      <c r="H308" s="214"/>
      <c r="I308" s="9"/>
      <c r="J308" s="490"/>
      <c r="K308" s="9"/>
    </row>
    <row r="309" spans="1:11" ht="14.1" customHeight="1">
      <c r="A309" s="212"/>
      <c r="B309" s="212"/>
      <c r="C309" s="212"/>
      <c r="D309" s="9"/>
      <c r="E309" s="9"/>
      <c r="F309" s="701"/>
      <c r="G309" s="490"/>
      <c r="H309" s="214"/>
      <c r="I309" s="9"/>
      <c r="J309" s="490"/>
      <c r="K309" s="9"/>
    </row>
    <row r="310" spans="1:11" ht="14.1" customHeight="1">
      <c r="A310" s="212"/>
      <c r="B310" s="212"/>
      <c r="C310" s="212"/>
      <c r="D310" s="9"/>
      <c r="E310" s="9"/>
      <c r="F310" s="701"/>
      <c r="G310" s="490"/>
      <c r="H310" s="214"/>
      <c r="I310" s="9"/>
      <c r="J310" s="490"/>
      <c r="K310" s="9"/>
    </row>
    <row r="311" spans="1:11" ht="14.1" customHeight="1">
      <c r="A311" s="212"/>
      <c r="B311" s="212"/>
      <c r="C311" s="212"/>
      <c r="D311" s="9"/>
      <c r="E311" s="9"/>
      <c r="F311" s="701"/>
      <c r="G311" s="490"/>
      <c r="H311" s="214"/>
      <c r="I311" s="9"/>
      <c r="J311" s="490"/>
      <c r="K311" s="9"/>
    </row>
    <row r="312" spans="1:11" ht="14.1" customHeight="1">
      <c r="A312" s="212"/>
      <c r="B312" s="212"/>
      <c r="C312" s="212"/>
      <c r="D312" s="9"/>
      <c r="E312" s="9"/>
      <c r="F312" s="701"/>
      <c r="G312" s="490"/>
      <c r="H312" s="214"/>
      <c r="I312" s="9"/>
      <c r="J312" s="490"/>
      <c r="K312" s="9"/>
    </row>
    <row r="313" spans="1:11" ht="14.1" customHeight="1">
      <c r="A313" s="212"/>
      <c r="B313" s="212"/>
      <c r="C313" s="212"/>
      <c r="D313" s="9"/>
      <c r="E313" s="9"/>
      <c r="F313" s="701"/>
      <c r="G313" s="490"/>
      <c r="H313" s="214"/>
      <c r="I313" s="9"/>
      <c r="J313" s="490"/>
      <c r="K313" s="9"/>
    </row>
    <row r="314" spans="1:11" ht="14.1" customHeight="1">
      <c r="A314" s="212"/>
      <c r="B314" s="212"/>
      <c r="C314" s="212"/>
      <c r="D314" s="9"/>
      <c r="E314" s="9"/>
      <c r="F314" s="701"/>
      <c r="G314" s="490"/>
      <c r="H314" s="214"/>
      <c r="I314" s="9"/>
      <c r="J314" s="490"/>
      <c r="K314" s="9"/>
    </row>
    <row r="315" spans="1:11" ht="14.1" customHeight="1">
      <c r="A315" s="212"/>
      <c r="B315" s="212"/>
      <c r="C315" s="212"/>
      <c r="D315" s="9"/>
      <c r="E315" s="9"/>
      <c r="F315" s="701"/>
      <c r="G315" s="490"/>
      <c r="H315" s="214"/>
      <c r="I315" s="9"/>
      <c r="J315" s="490"/>
      <c r="K315" s="9"/>
    </row>
    <row r="316" spans="1:11" ht="14.1" customHeight="1">
      <c r="A316" s="212"/>
      <c r="B316" s="212"/>
      <c r="C316" s="212"/>
      <c r="D316" s="9"/>
      <c r="E316" s="9"/>
      <c r="F316" s="701"/>
      <c r="G316" s="490"/>
      <c r="H316" s="214"/>
      <c r="I316" s="9"/>
      <c r="J316" s="490"/>
      <c r="K316" s="9"/>
    </row>
    <row r="317" spans="1:11" ht="14.1" customHeight="1">
      <c r="A317" s="212"/>
      <c r="B317" s="212"/>
      <c r="C317" s="212"/>
      <c r="D317" s="9"/>
      <c r="E317" s="9"/>
      <c r="F317" s="701"/>
      <c r="G317" s="490"/>
      <c r="H317" s="214"/>
      <c r="I317" s="9"/>
      <c r="J317" s="490"/>
      <c r="K317" s="9"/>
    </row>
    <row r="318" spans="1:11" ht="14.1" customHeight="1">
      <c r="A318" s="212"/>
      <c r="B318" s="212"/>
      <c r="C318" s="212"/>
      <c r="D318" s="9"/>
      <c r="E318" s="9"/>
      <c r="F318" s="701"/>
      <c r="G318" s="490"/>
      <c r="H318" s="214"/>
      <c r="I318" s="9"/>
      <c r="J318" s="490"/>
      <c r="K318" s="9"/>
    </row>
    <row r="319" spans="1:11" ht="14.1" customHeight="1">
      <c r="A319" s="212"/>
      <c r="B319" s="212"/>
      <c r="C319" s="212"/>
      <c r="D319" s="9"/>
      <c r="E319" s="9"/>
      <c r="F319" s="701"/>
      <c r="G319" s="490"/>
      <c r="H319" s="214"/>
      <c r="I319" s="9"/>
      <c r="J319" s="490"/>
      <c r="K319" s="9"/>
    </row>
    <row r="320" spans="1:11" ht="14.1" customHeight="1">
      <c r="A320" s="212"/>
      <c r="B320" s="212"/>
      <c r="C320" s="212"/>
      <c r="D320" s="9"/>
      <c r="E320" s="9"/>
      <c r="F320" s="701"/>
      <c r="G320" s="490"/>
      <c r="H320" s="214"/>
      <c r="I320" s="9"/>
      <c r="J320" s="490"/>
      <c r="K320" s="9"/>
    </row>
    <row r="321" spans="1:11" ht="14.1" customHeight="1">
      <c r="A321" s="212"/>
      <c r="B321" s="212"/>
      <c r="C321" s="212"/>
      <c r="D321" s="9"/>
      <c r="E321" s="9"/>
      <c r="F321" s="701"/>
      <c r="G321" s="490"/>
      <c r="H321" s="214"/>
      <c r="I321" s="9"/>
      <c r="J321" s="490"/>
      <c r="K321" s="9"/>
    </row>
    <row r="322" spans="1:11" ht="14.1" customHeight="1">
      <c r="A322" s="212"/>
      <c r="B322" s="212"/>
      <c r="C322" s="212"/>
      <c r="D322" s="9"/>
      <c r="E322" s="9"/>
      <c r="F322" s="701"/>
      <c r="G322" s="490"/>
      <c r="H322" s="214"/>
      <c r="I322" s="9"/>
      <c r="J322" s="490"/>
      <c r="K322" s="9"/>
    </row>
    <row r="323" spans="1:11" ht="14.1" customHeight="1">
      <c r="A323" s="212"/>
      <c r="B323" s="212"/>
      <c r="C323" s="212"/>
      <c r="D323" s="9"/>
      <c r="E323" s="9"/>
      <c r="F323" s="701"/>
      <c r="G323" s="490"/>
      <c r="H323" s="214"/>
      <c r="I323" s="9"/>
      <c r="J323" s="490"/>
      <c r="K323" s="9"/>
    </row>
    <row r="324" spans="1:11" ht="14.1" customHeight="1">
      <c r="A324" s="212"/>
      <c r="B324" s="212"/>
      <c r="C324" s="212"/>
      <c r="D324" s="9"/>
      <c r="E324" s="9"/>
      <c r="F324" s="701"/>
      <c r="G324" s="490"/>
      <c r="H324" s="214"/>
      <c r="I324" s="9"/>
      <c r="J324" s="490"/>
      <c r="K324" s="9"/>
    </row>
    <row r="325" spans="1:11" ht="14.1" customHeight="1">
      <c r="A325" s="212"/>
      <c r="B325" s="212"/>
      <c r="C325" s="212"/>
      <c r="D325" s="9"/>
      <c r="E325" s="9"/>
      <c r="F325" s="701"/>
      <c r="G325" s="490"/>
      <c r="H325" s="214"/>
      <c r="I325" s="9"/>
      <c r="J325" s="490"/>
      <c r="K325" s="9"/>
    </row>
    <row r="326" spans="1:11" ht="14.1" customHeight="1">
      <c r="A326" s="212"/>
      <c r="B326" s="212"/>
      <c r="C326" s="212"/>
      <c r="D326" s="9"/>
      <c r="E326" s="9"/>
      <c r="F326" s="701"/>
      <c r="G326" s="490"/>
      <c r="H326" s="214"/>
      <c r="I326" s="9"/>
      <c r="J326" s="490"/>
      <c r="K326" s="9"/>
    </row>
    <row r="327" spans="1:11" ht="14.1" customHeight="1">
      <c r="A327" s="212"/>
      <c r="B327" s="212"/>
      <c r="C327" s="212"/>
      <c r="D327" s="9"/>
      <c r="E327" s="9"/>
      <c r="F327" s="701"/>
      <c r="G327" s="490"/>
      <c r="H327" s="214"/>
      <c r="I327" s="9"/>
      <c r="J327" s="490"/>
      <c r="K327" s="9"/>
    </row>
    <row r="328" spans="1:11" ht="14.1" customHeight="1">
      <c r="A328" s="212"/>
      <c r="B328" s="212"/>
      <c r="C328" s="212"/>
      <c r="D328" s="9"/>
      <c r="E328" s="9"/>
      <c r="F328" s="701"/>
      <c r="G328" s="490"/>
      <c r="H328" s="214"/>
      <c r="I328" s="9"/>
      <c r="J328" s="490"/>
      <c r="K328" s="9"/>
    </row>
    <row r="329" spans="1:11" ht="14.1" customHeight="1">
      <c r="A329" s="212"/>
      <c r="B329" s="212"/>
      <c r="C329" s="212"/>
      <c r="D329" s="9"/>
      <c r="E329" s="9"/>
      <c r="F329" s="701"/>
      <c r="G329" s="490"/>
      <c r="H329" s="214"/>
      <c r="I329" s="9"/>
      <c r="J329" s="490"/>
      <c r="K329" s="9"/>
    </row>
    <row r="330" spans="1:11" ht="14.1" customHeight="1">
      <c r="A330" s="212"/>
      <c r="B330" s="212"/>
      <c r="C330" s="212"/>
      <c r="D330" s="9"/>
      <c r="E330" s="9"/>
      <c r="F330" s="701"/>
      <c r="G330" s="490"/>
      <c r="H330" s="214"/>
      <c r="I330" s="9"/>
      <c r="J330" s="490"/>
      <c r="K330" s="9"/>
    </row>
    <row r="331" spans="1:11" ht="14.1" customHeight="1">
      <c r="A331" s="212"/>
      <c r="B331" s="212"/>
      <c r="C331" s="212"/>
      <c r="D331" s="9"/>
      <c r="E331" s="9"/>
      <c r="F331" s="701"/>
      <c r="G331" s="490"/>
      <c r="H331" s="214"/>
      <c r="I331" s="9"/>
      <c r="J331" s="490"/>
      <c r="K331" s="9"/>
    </row>
    <row r="332" spans="1:11" ht="14.1" customHeight="1">
      <c r="A332" s="212"/>
      <c r="B332" s="212"/>
      <c r="C332" s="212"/>
      <c r="D332" s="9"/>
      <c r="E332" s="9"/>
      <c r="F332" s="701"/>
      <c r="G332" s="490"/>
      <c r="H332" s="214"/>
      <c r="I332" s="9"/>
      <c r="J332" s="490"/>
      <c r="K332" s="9"/>
    </row>
    <row r="333" spans="1:11" ht="14.1" customHeight="1">
      <c r="A333" s="212"/>
      <c r="B333" s="212"/>
      <c r="C333" s="212"/>
      <c r="D333" s="9"/>
      <c r="E333" s="9"/>
      <c r="F333" s="701"/>
      <c r="G333" s="490"/>
      <c r="H333" s="214"/>
      <c r="I333" s="9"/>
      <c r="J333" s="490"/>
      <c r="K333" s="9"/>
    </row>
    <row r="334" spans="1:11" ht="14.1" customHeight="1">
      <c r="A334" s="212"/>
      <c r="B334" s="212"/>
      <c r="C334" s="212"/>
      <c r="D334" s="9"/>
      <c r="E334" s="9"/>
      <c r="F334" s="701"/>
      <c r="G334" s="490"/>
      <c r="H334" s="214"/>
      <c r="I334" s="9"/>
      <c r="J334" s="490"/>
      <c r="K334" s="9"/>
    </row>
    <row r="335" spans="1:11" ht="14.1" customHeight="1">
      <c r="A335" s="212"/>
      <c r="B335" s="212"/>
      <c r="C335" s="212"/>
      <c r="D335" s="9"/>
      <c r="E335" s="9"/>
      <c r="F335" s="701"/>
      <c r="G335" s="490"/>
      <c r="H335" s="214"/>
      <c r="I335" s="9"/>
      <c r="J335" s="490"/>
      <c r="K335" s="9"/>
    </row>
    <row r="336" spans="1:11" ht="14.1" customHeight="1">
      <c r="A336" s="212"/>
      <c r="B336" s="212"/>
      <c r="C336" s="212"/>
      <c r="D336" s="9"/>
      <c r="E336" s="9"/>
      <c r="F336" s="701"/>
      <c r="G336" s="490"/>
      <c r="H336" s="214"/>
      <c r="I336" s="9"/>
      <c r="J336" s="490"/>
      <c r="K336" s="9"/>
    </row>
    <row r="337" spans="1:11" ht="14.1" customHeight="1">
      <c r="A337" s="212"/>
      <c r="B337" s="212"/>
      <c r="C337" s="212"/>
      <c r="D337" s="9"/>
      <c r="E337" s="9"/>
      <c r="F337" s="701"/>
      <c r="G337" s="490"/>
      <c r="H337" s="214"/>
      <c r="I337" s="9"/>
      <c r="J337" s="490"/>
      <c r="K337" s="9"/>
    </row>
    <row r="338" spans="1:11" ht="14.1" customHeight="1">
      <c r="A338" s="212"/>
      <c r="B338" s="212"/>
      <c r="C338" s="212"/>
      <c r="D338" s="9"/>
      <c r="E338" s="9"/>
      <c r="F338" s="701"/>
      <c r="G338" s="490"/>
      <c r="H338" s="214"/>
      <c r="I338" s="9"/>
      <c r="J338" s="490"/>
      <c r="K338" s="9"/>
    </row>
    <row r="339" spans="1:11" ht="14.1" customHeight="1">
      <c r="A339" s="212"/>
      <c r="B339" s="212"/>
      <c r="C339" s="212"/>
      <c r="D339" s="9"/>
      <c r="E339" s="9"/>
      <c r="F339" s="701"/>
      <c r="G339" s="490"/>
      <c r="H339" s="214"/>
      <c r="I339" s="9"/>
      <c r="J339" s="490"/>
      <c r="K339" s="9"/>
    </row>
    <row r="340" spans="1:11" ht="14.1" customHeight="1">
      <c r="A340" s="212"/>
      <c r="B340" s="212"/>
      <c r="C340" s="212"/>
      <c r="D340" s="9"/>
      <c r="E340" s="9"/>
      <c r="F340" s="701"/>
      <c r="G340" s="490"/>
      <c r="H340" s="214"/>
      <c r="I340" s="9"/>
      <c r="J340" s="490"/>
      <c r="K340" s="9"/>
    </row>
    <row r="341" spans="1:11" ht="14.1" customHeight="1">
      <c r="A341" s="212"/>
      <c r="B341" s="212"/>
      <c r="C341" s="212"/>
      <c r="D341" s="9"/>
      <c r="E341" s="9"/>
      <c r="F341" s="701"/>
      <c r="G341" s="490"/>
      <c r="H341" s="214"/>
      <c r="I341" s="9"/>
      <c r="J341" s="490"/>
      <c r="K341" s="9"/>
    </row>
    <row r="342" spans="1:11" ht="14.1" customHeight="1">
      <c r="A342" s="212"/>
      <c r="B342" s="212"/>
      <c r="C342" s="212"/>
      <c r="D342" s="9"/>
      <c r="E342" s="9"/>
      <c r="F342" s="701"/>
      <c r="G342" s="490"/>
      <c r="H342" s="214"/>
      <c r="I342" s="9"/>
      <c r="J342" s="490"/>
      <c r="K342" s="9"/>
    </row>
    <row r="343" spans="1:11" ht="14.1" customHeight="1">
      <c r="A343" s="212"/>
      <c r="B343" s="212"/>
      <c r="C343" s="212"/>
      <c r="D343" s="9"/>
      <c r="E343" s="9"/>
      <c r="F343" s="701"/>
      <c r="G343" s="490"/>
      <c r="H343" s="214"/>
      <c r="I343" s="9"/>
      <c r="J343" s="490"/>
      <c r="K343" s="9"/>
    </row>
    <row r="344" spans="1:11" ht="14.1" customHeight="1">
      <c r="A344" s="212"/>
      <c r="B344" s="212"/>
      <c r="C344" s="212"/>
      <c r="D344" s="9"/>
      <c r="E344" s="9"/>
      <c r="F344" s="701"/>
      <c r="G344" s="490"/>
      <c r="H344" s="214"/>
      <c r="I344" s="9"/>
      <c r="J344" s="490"/>
      <c r="K344" s="9"/>
    </row>
    <row r="345" spans="1:11" ht="14.1" customHeight="1">
      <c r="A345" s="212"/>
      <c r="B345" s="212"/>
      <c r="C345" s="212"/>
      <c r="D345" s="9"/>
      <c r="E345" s="9"/>
      <c r="F345" s="701"/>
      <c r="G345" s="490"/>
      <c r="H345" s="214"/>
      <c r="I345" s="9"/>
      <c r="J345" s="490"/>
      <c r="K345" s="9"/>
    </row>
    <row r="346" spans="1:11" ht="14.1" customHeight="1">
      <c r="A346" s="212"/>
      <c r="B346" s="212"/>
      <c r="C346" s="212"/>
      <c r="D346" s="9"/>
      <c r="E346" s="9"/>
      <c r="F346" s="701"/>
      <c r="G346" s="490"/>
      <c r="H346" s="214"/>
      <c r="I346" s="9"/>
      <c r="J346" s="490"/>
      <c r="K346" s="9"/>
    </row>
    <row r="347" spans="1:11" ht="14.1" customHeight="1">
      <c r="A347" s="212"/>
      <c r="B347" s="212"/>
      <c r="C347" s="212"/>
      <c r="D347" s="9"/>
      <c r="E347" s="9"/>
      <c r="F347" s="701"/>
      <c r="G347" s="490"/>
      <c r="H347" s="214"/>
      <c r="I347" s="9"/>
      <c r="J347" s="490"/>
      <c r="K347" s="9"/>
    </row>
    <row r="348" spans="1:11" ht="14.1" customHeight="1">
      <c r="A348" s="212"/>
      <c r="B348" s="212"/>
      <c r="C348" s="212"/>
      <c r="D348" s="9"/>
      <c r="E348" s="9"/>
      <c r="F348" s="701"/>
      <c r="G348" s="490"/>
      <c r="H348" s="214"/>
      <c r="I348" s="9"/>
      <c r="J348" s="490"/>
      <c r="K348" s="9"/>
    </row>
    <row r="349" spans="1:11" ht="14.1" customHeight="1">
      <c r="A349" s="212"/>
      <c r="B349" s="212"/>
      <c r="C349" s="212"/>
      <c r="D349" s="9"/>
      <c r="E349" s="9"/>
      <c r="F349" s="701"/>
      <c r="G349" s="490"/>
      <c r="H349" s="214"/>
      <c r="I349" s="9"/>
      <c r="J349" s="490"/>
      <c r="K349" s="9"/>
    </row>
    <row r="350" spans="1:11" ht="14.1" customHeight="1">
      <c r="A350" s="212"/>
      <c r="B350" s="212"/>
      <c r="C350" s="212"/>
      <c r="D350" s="9"/>
      <c r="E350" s="9"/>
      <c r="F350" s="701"/>
      <c r="G350" s="490"/>
      <c r="H350" s="214"/>
      <c r="I350" s="9"/>
      <c r="J350" s="490"/>
      <c r="K350" s="9"/>
    </row>
    <row r="351" spans="1:11" ht="14.1" customHeight="1">
      <c r="A351" s="212"/>
      <c r="B351" s="212"/>
      <c r="C351" s="212"/>
      <c r="D351" s="9"/>
      <c r="E351" s="9"/>
      <c r="F351" s="701"/>
      <c r="G351" s="490"/>
      <c r="H351" s="214"/>
      <c r="I351" s="9"/>
      <c r="J351" s="490"/>
      <c r="K351" s="9"/>
    </row>
    <row r="352" spans="1:11" ht="14.1" customHeight="1">
      <c r="A352" s="212"/>
      <c r="B352" s="212"/>
      <c r="C352" s="212"/>
      <c r="D352" s="9"/>
      <c r="E352" s="9"/>
      <c r="F352" s="701"/>
      <c r="G352" s="490"/>
      <c r="H352" s="214"/>
      <c r="I352" s="9"/>
      <c r="J352" s="490"/>
      <c r="K352" s="9"/>
    </row>
    <row r="353" spans="1:11" ht="14.1" customHeight="1">
      <c r="A353" s="212"/>
      <c r="B353" s="212"/>
      <c r="C353" s="212"/>
      <c r="D353" s="9"/>
      <c r="E353" s="9"/>
      <c r="F353" s="701"/>
      <c r="G353" s="490"/>
      <c r="H353" s="214"/>
      <c r="I353" s="9"/>
      <c r="J353" s="490"/>
      <c r="K353" s="9"/>
    </row>
    <row r="354" spans="1:11" ht="14.1" customHeight="1">
      <c r="A354" s="212"/>
      <c r="B354" s="212"/>
      <c r="C354" s="212"/>
      <c r="D354" s="9"/>
      <c r="E354" s="9"/>
      <c r="F354" s="701"/>
      <c r="G354" s="490"/>
      <c r="H354" s="214"/>
      <c r="I354" s="9"/>
      <c r="J354" s="490"/>
      <c r="K354" s="9"/>
    </row>
    <row r="355" spans="1:11" ht="14.1" customHeight="1">
      <c r="A355" s="212"/>
      <c r="B355" s="212"/>
      <c r="C355" s="212"/>
      <c r="D355" s="9"/>
      <c r="E355" s="9"/>
      <c r="F355" s="701"/>
      <c r="G355" s="490"/>
      <c r="H355" s="214"/>
      <c r="I355" s="9"/>
      <c r="J355" s="490"/>
      <c r="K355" s="9"/>
    </row>
    <row r="356" spans="1:11" ht="14.1" customHeight="1">
      <c r="A356" s="212"/>
      <c r="B356" s="212"/>
      <c r="C356" s="212"/>
      <c r="D356" s="9"/>
      <c r="E356" s="9"/>
      <c r="F356" s="701"/>
      <c r="G356" s="490"/>
      <c r="H356" s="214"/>
      <c r="I356" s="9"/>
      <c r="J356" s="490"/>
      <c r="K356" s="9"/>
    </row>
    <row r="357" spans="1:11" ht="14.1" customHeight="1">
      <c r="A357" s="212"/>
      <c r="B357" s="212"/>
      <c r="C357" s="212"/>
      <c r="D357" s="9"/>
      <c r="E357" s="9"/>
      <c r="F357" s="701"/>
      <c r="G357" s="490"/>
      <c r="H357" s="214"/>
      <c r="I357" s="9"/>
      <c r="J357" s="490"/>
      <c r="K357" s="9"/>
    </row>
    <row r="358" spans="1:11" ht="14.1" customHeight="1">
      <c r="A358" s="212"/>
      <c r="B358" s="212"/>
      <c r="C358" s="212"/>
      <c r="D358" s="9"/>
      <c r="E358" s="9"/>
      <c r="F358" s="701"/>
      <c r="G358" s="490"/>
      <c r="H358" s="214"/>
      <c r="I358" s="9"/>
      <c r="J358" s="490"/>
      <c r="K358" s="9"/>
    </row>
    <row r="359" spans="1:11" ht="14.1" customHeight="1">
      <c r="A359" s="212"/>
      <c r="B359" s="212"/>
      <c r="C359" s="212"/>
      <c r="D359" s="9"/>
      <c r="E359" s="9"/>
      <c r="F359" s="701"/>
      <c r="G359" s="490"/>
      <c r="H359" s="214"/>
      <c r="I359" s="9"/>
      <c r="J359" s="490"/>
      <c r="K359" s="9"/>
    </row>
    <row r="360" spans="1:11" ht="14.1" customHeight="1">
      <c r="A360" s="212"/>
      <c r="B360" s="212"/>
      <c r="C360" s="212"/>
      <c r="D360" s="9"/>
      <c r="E360" s="9"/>
      <c r="F360" s="701"/>
      <c r="G360" s="490"/>
      <c r="H360" s="214"/>
      <c r="I360" s="9"/>
      <c r="J360" s="490"/>
      <c r="K360" s="9"/>
    </row>
    <row r="361" spans="1:11" ht="14.1" customHeight="1">
      <c r="A361" s="212"/>
      <c r="B361" s="212"/>
      <c r="C361" s="212"/>
      <c r="D361" s="9"/>
      <c r="E361" s="9"/>
      <c r="F361" s="701"/>
      <c r="G361" s="490"/>
      <c r="H361" s="214"/>
      <c r="I361" s="9"/>
      <c r="J361" s="490"/>
      <c r="K361" s="9"/>
    </row>
    <row r="362" spans="1:11" ht="14.1" customHeight="1">
      <c r="A362" s="212"/>
      <c r="B362" s="212"/>
      <c r="C362" s="212"/>
      <c r="D362" s="9"/>
      <c r="E362" s="9"/>
      <c r="F362" s="701"/>
      <c r="G362" s="490"/>
      <c r="H362" s="214"/>
      <c r="I362" s="9"/>
      <c r="J362" s="490"/>
      <c r="K362" s="9"/>
    </row>
    <row r="363" spans="1:11" ht="14.1" customHeight="1">
      <c r="A363" s="212"/>
      <c r="B363" s="212"/>
      <c r="C363" s="212"/>
      <c r="D363" s="9"/>
      <c r="E363" s="9"/>
      <c r="F363" s="701"/>
      <c r="G363" s="490"/>
      <c r="H363" s="214"/>
      <c r="I363" s="9"/>
      <c r="J363" s="490"/>
      <c r="K363" s="9"/>
    </row>
    <row r="364" spans="1:11" ht="14.1" customHeight="1">
      <c r="A364" s="212"/>
      <c r="B364" s="212"/>
      <c r="C364" s="212"/>
      <c r="D364" s="9"/>
      <c r="E364" s="9"/>
      <c r="F364" s="701"/>
      <c r="G364" s="490"/>
      <c r="H364" s="214"/>
      <c r="I364" s="9"/>
      <c r="J364" s="490"/>
      <c r="K364" s="9"/>
    </row>
    <row r="365" spans="1:11" ht="14.1" customHeight="1">
      <c r="A365" s="212"/>
      <c r="B365" s="212"/>
      <c r="C365" s="212"/>
      <c r="D365" s="9"/>
      <c r="E365" s="9"/>
      <c r="F365" s="701"/>
      <c r="G365" s="490"/>
      <c r="H365" s="214"/>
      <c r="I365" s="9"/>
      <c r="J365" s="490"/>
      <c r="K365" s="9"/>
    </row>
    <row r="366" spans="1:11" ht="14.1" customHeight="1">
      <c r="A366" s="212"/>
      <c r="B366" s="212"/>
      <c r="C366" s="212"/>
      <c r="D366" s="9"/>
      <c r="E366" s="9"/>
      <c r="F366" s="701"/>
      <c r="G366" s="490"/>
      <c r="H366" s="214"/>
      <c r="I366" s="9"/>
      <c r="J366" s="490"/>
      <c r="K366" s="9"/>
    </row>
    <row r="367" spans="1:11" ht="14.1" customHeight="1">
      <c r="A367" s="212"/>
      <c r="B367" s="212"/>
      <c r="C367" s="212"/>
      <c r="D367" s="9"/>
      <c r="E367" s="9"/>
      <c r="F367" s="701"/>
      <c r="G367" s="490"/>
      <c r="H367" s="214"/>
      <c r="I367" s="9"/>
      <c r="J367" s="490"/>
      <c r="K367" s="9"/>
    </row>
    <row r="368" spans="1:11" ht="14.1" customHeight="1">
      <c r="A368" s="212"/>
      <c r="B368" s="212"/>
      <c r="C368" s="212"/>
      <c r="D368" s="9"/>
      <c r="E368" s="9"/>
      <c r="F368" s="701"/>
      <c r="G368" s="490"/>
      <c r="H368" s="214"/>
      <c r="I368" s="9"/>
      <c r="J368" s="490"/>
      <c r="K368" s="9"/>
    </row>
    <row r="369" spans="1:11" ht="14.1" customHeight="1">
      <c r="A369" s="212"/>
      <c r="B369" s="212"/>
      <c r="C369" s="212"/>
      <c r="D369" s="9"/>
      <c r="E369" s="9"/>
      <c r="F369" s="701"/>
      <c r="G369" s="490"/>
      <c r="H369" s="214"/>
      <c r="I369" s="9"/>
      <c r="J369" s="490"/>
      <c r="K369" s="9"/>
    </row>
    <row r="370" spans="1:11" ht="14.1" customHeight="1">
      <c r="A370" s="212"/>
      <c r="B370" s="212"/>
      <c r="C370" s="212"/>
      <c r="D370" s="9"/>
      <c r="E370" s="9"/>
      <c r="F370" s="701"/>
      <c r="G370" s="490"/>
      <c r="H370" s="214"/>
      <c r="I370" s="9"/>
      <c r="J370" s="490"/>
      <c r="K370" s="9"/>
    </row>
    <row r="371" spans="1:11" ht="14.1" customHeight="1">
      <c r="A371" s="212"/>
      <c r="B371" s="212"/>
      <c r="C371" s="212"/>
      <c r="D371" s="9"/>
      <c r="E371" s="9"/>
      <c r="F371" s="701"/>
      <c r="G371" s="490"/>
      <c r="H371" s="214"/>
      <c r="I371" s="9"/>
      <c r="J371" s="490"/>
      <c r="K371" s="9"/>
    </row>
    <row r="372" spans="1:11" ht="14.1" customHeight="1">
      <c r="A372" s="212"/>
      <c r="B372" s="212"/>
      <c r="C372" s="212"/>
      <c r="D372" s="9"/>
      <c r="E372" s="9"/>
      <c r="F372" s="701"/>
      <c r="G372" s="490"/>
      <c r="H372" s="214"/>
      <c r="I372" s="9"/>
      <c r="J372" s="490"/>
      <c r="K372" s="9"/>
    </row>
    <row r="373" spans="1:11" ht="14.1" customHeight="1">
      <c r="A373" s="212"/>
      <c r="B373" s="212"/>
      <c r="C373" s="212"/>
      <c r="D373" s="9"/>
      <c r="E373" s="9"/>
      <c r="F373" s="701"/>
      <c r="G373" s="490"/>
      <c r="H373" s="214"/>
      <c r="I373" s="9"/>
      <c r="J373" s="490"/>
      <c r="K373" s="9"/>
    </row>
    <row r="374" spans="1:11" ht="14.1" customHeight="1">
      <c r="A374" s="212"/>
      <c r="B374" s="212"/>
      <c r="C374" s="212"/>
      <c r="D374" s="9"/>
      <c r="E374" s="9"/>
      <c r="F374" s="701"/>
      <c r="G374" s="490"/>
      <c r="H374" s="214"/>
      <c r="I374" s="9"/>
      <c r="J374" s="490"/>
      <c r="K374" s="9"/>
    </row>
    <row r="375" spans="1:11" ht="14.1" customHeight="1">
      <c r="A375" s="212"/>
      <c r="B375" s="212"/>
      <c r="C375" s="212"/>
      <c r="D375" s="9"/>
      <c r="E375" s="9"/>
      <c r="F375" s="701"/>
      <c r="G375" s="490"/>
      <c r="H375" s="214"/>
      <c r="I375" s="9"/>
      <c r="J375" s="490"/>
      <c r="K375" s="9"/>
    </row>
    <row r="376" spans="1:11" ht="14.1" customHeight="1">
      <c r="A376" s="212"/>
      <c r="B376" s="212"/>
      <c r="C376" s="212"/>
      <c r="D376" s="9"/>
      <c r="E376" s="9"/>
      <c r="F376" s="701"/>
      <c r="G376" s="490"/>
      <c r="H376" s="214"/>
      <c r="I376" s="9"/>
      <c r="J376" s="490"/>
      <c r="K376" s="9"/>
    </row>
    <row r="377" spans="1:11" ht="14.1" customHeight="1">
      <c r="A377" s="212"/>
      <c r="B377" s="212"/>
      <c r="C377" s="212"/>
      <c r="D377" s="9"/>
      <c r="E377" s="9"/>
      <c r="F377" s="701"/>
      <c r="G377" s="490"/>
      <c r="H377" s="214"/>
      <c r="I377" s="9"/>
      <c r="J377" s="490"/>
      <c r="K377" s="9"/>
    </row>
    <row r="378" spans="1:11" ht="14.1" customHeight="1">
      <c r="A378" s="212"/>
      <c r="B378" s="212"/>
      <c r="C378" s="212"/>
      <c r="D378" s="9"/>
      <c r="E378" s="9"/>
      <c r="F378" s="701"/>
      <c r="G378" s="490"/>
      <c r="H378" s="214"/>
      <c r="I378" s="9"/>
      <c r="J378" s="490"/>
      <c r="K378" s="9"/>
    </row>
    <row r="379" spans="1:11" ht="14.1" customHeight="1">
      <c r="A379" s="212"/>
      <c r="B379" s="212"/>
      <c r="C379" s="212"/>
      <c r="D379" s="9"/>
      <c r="E379" s="9"/>
      <c r="F379" s="701"/>
      <c r="G379" s="490"/>
      <c r="H379" s="214"/>
      <c r="I379" s="9"/>
      <c r="J379" s="490"/>
      <c r="K379" s="9"/>
    </row>
    <row r="380" spans="1:11" ht="14.1" customHeight="1">
      <c r="A380" s="212"/>
      <c r="B380" s="212"/>
      <c r="C380" s="212"/>
      <c r="D380" s="9"/>
      <c r="E380" s="9"/>
      <c r="F380" s="701"/>
      <c r="G380" s="490"/>
      <c r="H380" s="214"/>
      <c r="I380" s="9"/>
      <c r="J380" s="490"/>
      <c r="K380" s="9"/>
    </row>
    <row r="381" spans="1:11" ht="14.1" customHeight="1">
      <c r="A381" s="212"/>
      <c r="B381" s="212"/>
      <c r="C381" s="212"/>
      <c r="D381" s="9"/>
      <c r="E381" s="9"/>
      <c r="F381" s="701"/>
      <c r="G381" s="490"/>
      <c r="H381" s="214"/>
      <c r="I381" s="9"/>
      <c r="J381" s="490"/>
      <c r="K381" s="9"/>
    </row>
    <row r="382" spans="1:11" ht="14.1" customHeight="1">
      <c r="A382" s="212"/>
      <c r="B382" s="212"/>
      <c r="C382" s="212"/>
      <c r="D382" s="9"/>
      <c r="E382" s="9"/>
      <c r="F382" s="701"/>
      <c r="G382" s="490"/>
      <c r="H382" s="214"/>
      <c r="I382" s="9"/>
      <c r="J382" s="490"/>
      <c r="K382" s="9"/>
    </row>
    <row r="383" spans="1:11" ht="14.1" customHeight="1">
      <c r="A383" s="212"/>
      <c r="B383" s="212"/>
      <c r="C383" s="212"/>
      <c r="D383" s="9"/>
      <c r="E383" s="9"/>
      <c r="F383" s="701"/>
      <c r="G383" s="490"/>
      <c r="H383" s="214"/>
      <c r="I383" s="9"/>
      <c r="J383" s="490"/>
      <c r="K383" s="9"/>
    </row>
    <row r="384" spans="1:11" ht="14.1" customHeight="1">
      <c r="A384" s="212"/>
      <c r="B384" s="212"/>
      <c r="C384" s="212"/>
      <c r="D384" s="9"/>
      <c r="E384" s="9"/>
      <c r="F384" s="701"/>
      <c r="G384" s="490"/>
      <c r="H384" s="214"/>
      <c r="I384" s="9"/>
      <c r="J384" s="490"/>
      <c r="K384" s="9"/>
    </row>
    <row r="385" spans="1:11" ht="14.1" customHeight="1">
      <c r="A385" s="212"/>
      <c r="B385" s="212"/>
      <c r="C385" s="212"/>
      <c r="D385" s="9"/>
      <c r="E385" s="9"/>
      <c r="F385" s="701"/>
      <c r="G385" s="490"/>
      <c r="H385" s="214"/>
      <c r="I385" s="9"/>
      <c r="J385" s="490"/>
      <c r="K385" s="9"/>
    </row>
    <row r="386" spans="1:11" ht="14.1" customHeight="1">
      <c r="A386" s="212"/>
      <c r="B386" s="212"/>
      <c r="C386" s="212"/>
      <c r="D386" s="9"/>
      <c r="E386" s="9"/>
      <c r="F386" s="701"/>
      <c r="G386" s="490"/>
      <c r="H386" s="214"/>
      <c r="I386" s="9"/>
      <c r="J386" s="490"/>
      <c r="K386" s="9"/>
    </row>
    <row r="387" spans="1:11" ht="14.1" customHeight="1">
      <c r="A387" s="212"/>
      <c r="B387" s="212"/>
      <c r="C387" s="212"/>
      <c r="D387" s="9"/>
      <c r="E387" s="9"/>
      <c r="F387" s="701"/>
      <c r="G387" s="490"/>
      <c r="H387" s="214"/>
      <c r="I387" s="9"/>
      <c r="J387" s="490"/>
      <c r="K387" s="9"/>
    </row>
    <row r="388" spans="1:11" ht="14.1" customHeight="1">
      <c r="A388" s="212"/>
      <c r="B388" s="212"/>
      <c r="C388" s="212"/>
      <c r="D388" s="9"/>
      <c r="E388" s="9"/>
      <c r="F388" s="701"/>
      <c r="G388" s="490"/>
      <c r="H388" s="214"/>
      <c r="I388" s="9"/>
      <c r="J388" s="490"/>
      <c r="K388" s="9"/>
    </row>
    <row r="389" spans="1:11" ht="14.1" customHeight="1">
      <c r="A389" s="212"/>
      <c r="B389" s="212"/>
      <c r="C389" s="212"/>
      <c r="D389" s="9"/>
      <c r="E389" s="9"/>
      <c r="F389" s="701"/>
      <c r="G389" s="490"/>
      <c r="H389" s="214"/>
      <c r="I389" s="9"/>
      <c r="J389" s="490"/>
      <c r="K389" s="9"/>
    </row>
    <row r="390" spans="1:11" ht="14.1" customHeight="1">
      <c r="A390" s="212"/>
      <c r="B390" s="212"/>
      <c r="C390" s="212"/>
      <c r="D390" s="9"/>
      <c r="E390" s="9"/>
      <c r="F390" s="701"/>
      <c r="G390" s="490"/>
      <c r="H390" s="214"/>
      <c r="I390" s="9"/>
      <c r="J390" s="490"/>
      <c r="K390" s="9"/>
    </row>
    <row r="391" spans="1:11" ht="14.1" customHeight="1">
      <c r="A391" s="212"/>
      <c r="B391" s="212"/>
      <c r="C391" s="212"/>
      <c r="D391" s="9"/>
      <c r="E391" s="9"/>
      <c r="F391" s="701"/>
      <c r="G391" s="490"/>
      <c r="H391" s="214"/>
      <c r="I391" s="9"/>
      <c r="J391" s="490"/>
      <c r="K391" s="9"/>
    </row>
    <row r="392" spans="1:11" ht="14.1" customHeight="1">
      <c r="A392" s="212"/>
      <c r="B392" s="212"/>
      <c r="C392" s="212"/>
      <c r="D392" s="9"/>
      <c r="E392" s="9"/>
      <c r="F392" s="701"/>
      <c r="G392" s="490"/>
      <c r="H392" s="214"/>
      <c r="I392" s="9"/>
      <c r="J392" s="490"/>
      <c r="K392" s="9"/>
    </row>
    <row r="393" spans="1:11" ht="14.1" customHeight="1">
      <c r="A393" s="212"/>
      <c r="B393" s="212"/>
      <c r="C393" s="212"/>
      <c r="D393" s="9"/>
      <c r="E393" s="9"/>
      <c r="F393" s="701"/>
      <c r="G393" s="490"/>
      <c r="H393" s="214"/>
      <c r="I393" s="9"/>
      <c r="J393" s="490"/>
      <c r="K393" s="9"/>
    </row>
    <row r="394" spans="1:11" ht="14.1" customHeight="1">
      <c r="A394" s="212"/>
      <c r="B394" s="212"/>
      <c r="C394" s="212"/>
      <c r="D394" s="9"/>
      <c r="E394" s="9"/>
      <c r="F394" s="701"/>
      <c r="G394" s="490"/>
      <c r="H394" s="214"/>
      <c r="I394" s="9"/>
      <c r="J394" s="490"/>
      <c r="K394" s="9"/>
    </row>
    <row r="395" spans="1:11" ht="14.1" customHeight="1">
      <c r="A395" s="212"/>
      <c r="B395" s="212"/>
      <c r="C395" s="212"/>
      <c r="D395" s="9"/>
      <c r="E395" s="9"/>
      <c r="F395" s="701"/>
      <c r="G395" s="490"/>
      <c r="H395" s="214"/>
      <c r="I395" s="9"/>
      <c r="J395" s="490"/>
      <c r="K395" s="9"/>
    </row>
    <row r="396" spans="1:11" ht="14.1" customHeight="1">
      <c r="A396" s="212"/>
      <c r="B396" s="212"/>
      <c r="C396" s="212"/>
      <c r="D396" s="9"/>
      <c r="E396" s="9"/>
      <c r="F396" s="701"/>
      <c r="G396" s="490"/>
      <c r="H396" s="214"/>
      <c r="I396" s="9"/>
      <c r="J396" s="490"/>
      <c r="K396" s="9"/>
    </row>
    <row r="397" spans="1:11" ht="14.1" customHeight="1">
      <c r="A397" s="212"/>
      <c r="B397" s="212"/>
      <c r="C397" s="212"/>
      <c r="D397" s="9"/>
      <c r="E397" s="9"/>
      <c r="F397" s="701"/>
      <c r="G397" s="490"/>
      <c r="H397" s="214"/>
      <c r="I397" s="9"/>
      <c r="J397" s="490"/>
      <c r="K397" s="9"/>
    </row>
    <row r="398" spans="1:11" ht="14.1" customHeight="1">
      <c r="A398" s="212"/>
      <c r="B398" s="212"/>
      <c r="C398" s="212"/>
      <c r="D398" s="9"/>
      <c r="E398" s="9"/>
      <c r="F398" s="701"/>
      <c r="G398" s="490"/>
      <c r="H398" s="214"/>
      <c r="I398" s="9"/>
      <c r="J398" s="490"/>
      <c r="K398" s="9"/>
    </row>
    <row r="399" spans="1:11" ht="14.1" customHeight="1">
      <c r="A399" s="212"/>
      <c r="B399" s="212"/>
      <c r="C399" s="212"/>
      <c r="D399" s="9"/>
      <c r="E399" s="9"/>
      <c r="F399" s="701"/>
      <c r="G399" s="490"/>
      <c r="H399" s="214"/>
      <c r="I399" s="9"/>
      <c r="J399" s="490"/>
      <c r="K399" s="9"/>
    </row>
    <row r="400" spans="1:11" ht="14.1" customHeight="1">
      <c r="A400" s="212"/>
      <c r="B400" s="212"/>
      <c r="C400" s="212"/>
      <c r="D400" s="9"/>
      <c r="E400" s="9"/>
      <c r="F400" s="701"/>
      <c r="G400" s="490"/>
      <c r="H400" s="214"/>
      <c r="I400" s="9"/>
      <c r="J400" s="490"/>
      <c r="K400" s="9"/>
    </row>
    <row r="401" spans="1:11" ht="14.1" customHeight="1">
      <c r="A401" s="212"/>
      <c r="B401" s="212"/>
      <c r="C401" s="212"/>
      <c r="D401" s="9"/>
      <c r="E401" s="9"/>
      <c r="F401" s="701"/>
      <c r="G401" s="490"/>
      <c r="H401" s="214"/>
      <c r="I401" s="9"/>
      <c r="J401" s="490"/>
      <c r="K401" s="9"/>
    </row>
    <row r="402" spans="1:11" ht="14.1" customHeight="1">
      <c r="A402" s="212"/>
      <c r="B402" s="212"/>
      <c r="C402" s="212"/>
      <c r="D402" s="9"/>
      <c r="E402" s="9"/>
      <c r="F402" s="701"/>
      <c r="G402" s="490"/>
      <c r="H402" s="214"/>
      <c r="I402" s="9"/>
      <c r="J402" s="490"/>
      <c r="K402" s="9"/>
    </row>
    <row r="403" spans="1:11" ht="14.1" customHeight="1">
      <c r="A403" s="212"/>
      <c r="B403" s="212"/>
      <c r="C403" s="212"/>
      <c r="D403" s="9"/>
      <c r="E403" s="9"/>
      <c r="F403" s="701"/>
      <c r="G403" s="490"/>
      <c r="H403" s="214"/>
      <c r="I403" s="9"/>
      <c r="J403" s="490"/>
      <c r="K403" s="9"/>
    </row>
    <row r="404" spans="1:11" ht="14.1" customHeight="1">
      <c r="A404" s="212"/>
      <c r="B404" s="212"/>
      <c r="C404" s="212"/>
      <c r="D404" s="9"/>
      <c r="E404" s="9"/>
      <c r="F404" s="701"/>
      <c r="G404" s="490"/>
      <c r="H404" s="214"/>
      <c r="I404" s="9"/>
      <c r="J404" s="490"/>
      <c r="K404" s="9"/>
    </row>
    <row r="405" spans="1:11" ht="14.1" customHeight="1">
      <c r="A405" s="212"/>
      <c r="B405" s="212"/>
      <c r="C405" s="212"/>
      <c r="D405" s="9"/>
      <c r="E405" s="9"/>
      <c r="F405" s="701"/>
      <c r="G405" s="490"/>
      <c r="H405" s="214"/>
      <c r="I405" s="9"/>
      <c r="J405" s="490"/>
      <c r="K405" s="9"/>
    </row>
    <row r="406" spans="1:11" ht="14.1" customHeight="1">
      <c r="A406" s="212"/>
      <c r="B406" s="212"/>
      <c r="C406" s="212"/>
      <c r="D406" s="9"/>
      <c r="E406" s="9"/>
      <c r="F406" s="701"/>
      <c r="G406" s="490"/>
      <c r="H406" s="214"/>
      <c r="I406" s="9"/>
      <c r="J406" s="490"/>
      <c r="K406" s="9"/>
    </row>
    <row r="407" spans="1:11" ht="14.1" customHeight="1">
      <c r="A407" s="212"/>
      <c r="B407" s="212"/>
      <c r="C407" s="212"/>
      <c r="D407" s="9"/>
      <c r="E407" s="9"/>
      <c r="F407" s="701"/>
      <c r="G407" s="490"/>
      <c r="H407" s="214"/>
      <c r="I407" s="9"/>
      <c r="J407" s="490"/>
      <c r="K407" s="9"/>
    </row>
    <row r="408" spans="1:11" ht="14.1" customHeight="1">
      <c r="D408" s="9"/>
      <c r="E408" s="9"/>
      <c r="F408" s="701"/>
      <c r="G408" s="490"/>
      <c r="H408" s="214"/>
      <c r="I408" s="9"/>
      <c r="J408" s="490"/>
      <c r="K408" s="9"/>
    </row>
    <row r="409" spans="1:11" ht="14.1" customHeight="1">
      <c r="D409" s="9"/>
      <c r="E409" s="9"/>
      <c r="F409" s="701"/>
      <c r="G409" s="490"/>
      <c r="H409" s="214"/>
      <c r="I409" s="9"/>
      <c r="J409" s="490"/>
      <c r="K409" s="9"/>
    </row>
    <row r="410" spans="1:11" ht="14.1" customHeight="1">
      <c r="D410" s="9"/>
      <c r="E410" s="9"/>
      <c r="F410" s="701"/>
      <c r="G410" s="490"/>
      <c r="H410" s="214"/>
      <c r="I410" s="9"/>
      <c r="J410" s="490"/>
      <c r="K410" s="9"/>
    </row>
    <row r="411" spans="1:11" ht="14.1" customHeight="1">
      <c r="D411" s="9"/>
      <c r="E411" s="9"/>
      <c r="F411" s="701"/>
      <c r="G411" s="490"/>
      <c r="H411" s="214"/>
      <c r="I411" s="9"/>
      <c r="J411" s="490"/>
      <c r="K411" s="9"/>
    </row>
  </sheetData>
  <autoFilter ref="A10:K80" xr:uid="{00000000-0009-0000-0000-000004000000}"/>
  <printOptions horizontalCentered="1" gridLinesSet="0"/>
  <pageMargins left="0.19685039370078741" right="0.19685039370078741" top="0.59055118110236227" bottom="0.78740157480314965" header="0.39370078740157483" footer="0.19685039370078741"/>
  <pageSetup paperSize="9" scale="62" fitToHeight="0" orientation="landscape"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56"/>
  <sheetViews>
    <sheetView showGridLines="0" showZeros="0" zoomScale="96" zoomScaleNormal="96" zoomScaleSheetLayoutView="75" zoomScalePageLayoutView="50" workbookViewId="0">
      <pane ySplit="10" topLeftCell="A11" activePane="bottomLeft" state="frozen"/>
      <selection sqref="A1:XFD1048576"/>
      <selection pane="bottomLeft" activeCell="A11" sqref="A11"/>
    </sheetView>
  </sheetViews>
  <sheetFormatPr defaultColWidth="11.42578125" defaultRowHeight="13.5"/>
  <cols>
    <col min="1" max="1" width="39" style="4" customWidth="1"/>
    <col min="2" max="2" width="20.28515625" style="4" customWidth="1"/>
    <col min="3" max="6" width="17.5703125" style="4" customWidth="1"/>
    <col min="7" max="16384" width="11.42578125" style="4"/>
  </cols>
  <sheetData>
    <row r="1" spans="1:6" ht="14.25">
      <c r="A1" s="504" t="s">
        <v>25</v>
      </c>
      <c r="B1" s="351"/>
      <c r="C1" s="352"/>
      <c r="D1" s="353"/>
    </row>
    <row r="3" spans="1:6" ht="17.25">
      <c r="A3" s="124" t="str">
        <f>'1-Contractblad totaal'!A3</f>
        <v>Naam opdrachtgever</v>
      </c>
      <c r="B3" s="157" t="str">
        <f>'1-Contractblad totaal'!B3</f>
        <v>Hoogheemraadschap van Delfland</v>
      </c>
      <c r="C3" s="354"/>
      <c r="D3" s="354"/>
    </row>
    <row r="4" spans="1:6" ht="17.25">
      <c r="A4" s="124" t="str">
        <f>'1-Contractblad totaal'!A4</f>
        <v>Calculatie onderdeel</v>
      </c>
      <c r="B4" s="157" t="str">
        <f ca="1">MID(CELL("bestandsnaam",$C$9),SEARCH("]",CELL("bestandsnaam",$C$9),1)+1,256)</f>
        <v>9-Afroepprijs</v>
      </c>
      <c r="C4" s="355"/>
      <c r="D4" s="356"/>
    </row>
    <row r="5" spans="1:6" ht="17.25">
      <c r="A5" s="124" t="str">
        <f>'1-Contractblad totaal'!A5</f>
        <v>Gebouw/plaats</v>
      </c>
      <c r="B5" s="157" t="str">
        <f>'1-Contractblad totaal'!B5</f>
        <v>Regio Delft</v>
      </c>
      <c r="C5" s="355"/>
      <c r="D5" s="356"/>
    </row>
    <row r="6" spans="1:6" ht="17.25">
      <c r="A6" s="124" t="str">
        <f>'1-Contractblad totaal'!A6</f>
        <v>Referentie nummer</v>
      </c>
      <c r="B6" s="157" t="str">
        <f>'1-Contractblad totaal'!B6</f>
        <v>INK2020.561</v>
      </c>
      <c r="C6" s="355"/>
      <c r="D6" s="356"/>
    </row>
    <row r="7" spans="1:6" ht="17.25">
      <c r="A7" s="124" t="str">
        <f>'1-Contractblad totaal'!A8</f>
        <v>Naam dienstverlener</v>
      </c>
      <c r="B7" s="157">
        <f>'1-Contractblad totaal'!B8</f>
        <v>0</v>
      </c>
      <c r="C7" s="355"/>
      <c r="D7" s="356"/>
    </row>
    <row r="8" spans="1:6" ht="15.75">
      <c r="A8" s="124" t="str">
        <f>'1-Contractblad totaal'!A9</f>
        <v>Prijspeil</v>
      </c>
      <c r="B8" s="125">
        <f>'1-Contractblad totaal'!B9</f>
        <v>44562</v>
      </c>
      <c r="C8" s="355"/>
      <c r="D8" s="356"/>
    </row>
    <row r="9" spans="1:6" ht="17.25">
      <c r="A9" s="118"/>
      <c r="B9" s="357"/>
      <c r="C9" s="355"/>
      <c r="D9" s="356"/>
    </row>
    <row r="10" spans="1:6">
      <c r="A10" s="358"/>
      <c r="B10" s="359"/>
      <c r="C10" s="359"/>
      <c r="D10" s="359"/>
    </row>
    <row r="11" spans="1:6" ht="15">
      <c r="A11" s="385" t="s">
        <v>182</v>
      </c>
      <c r="B11" s="386"/>
      <c r="C11" s="386"/>
      <c r="D11" s="387"/>
      <c r="E11" s="387"/>
      <c r="F11" s="388"/>
    </row>
    <row r="13" spans="1:6">
      <c r="A13" s="367"/>
      <c r="B13" s="368"/>
      <c r="C13" s="812" t="s">
        <v>129</v>
      </c>
      <c r="D13" s="813"/>
      <c r="E13" s="813"/>
      <c r="F13" s="814"/>
    </row>
    <row r="14" spans="1:6">
      <c r="A14" s="369" t="s">
        <v>55</v>
      </c>
      <c r="B14" s="369" t="s">
        <v>12</v>
      </c>
      <c r="C14" s="370" t="s">
        <v>125</v>
      </c>
      <c r="D14" s="346" t="s">
        <v>126</v>
      </c>
      <c r="E14" s="346" t="s">
        <v>127</v>
      </c>
      <c r="F14" s="346" t="s">
        <v>128</v>
      </c>
    </row>
    <row r="15" spans="1:6" ht="14.25">
      <c r="A15" s="360" t="s">
        <v>82</v>
      </c>
      <c r="B15" s="360" t="s">
        <v>36</v>
      </c>
      <c r="C15" s="517">
        <v>0</v>
      </c>
      <c r="D15" s="517">
        <v>0</v>
      </c>
      <c r="E15" s="517">
        <v>0</v>
      </c>
      <c r="F15" s="517">
        <v>0</v>
      </c>
    </row>
    <row r="16" spans="1:6" ht="14.25">
      <c r="A16" s="360" t="s">
        <v>83</v>
      </c>
      <c r="B16" s="360" t="s">
        <v>37</v>
      </c>
      <c r="C16" s="517">
        <v>0</v>
      </c>
      <c r="D16" s="517">
        <v>0</v>
      </c>
      <c r="E16" s="517">
        <v>0</v>
      </c>
      <c r="F16" s="517">
        <v>0</v>
      </c>
    </row>
    <row r="17" spans="1:7" ht="14.25">
      <c r="A17" s="371" t="s">
        <v>84</v>
      </c>
      <c r="B17" s="518"/>
      <c r="C17" s="517">
        <v>0</v>
      </c>
      <c r="D17" s="517">
        <v>0</v>
      </c>
      <c r="E17" s="517">
        <v>0</v>
      </c>
      <c r="F17" s="517">
        <v>0</v>
      </c>
    </row>
    <row r="18" spans="1:7" ht="14.25">
      <c r="A18" s="371" t="s">
        <v>7</v>
      </c>
      <c r="B18" s="518"/>
      <c r="C18" s="517">
        <v>0</v>
      </c>
      <c r="D18" s="517">
        <v>0</v>
      </c>
      <c r="E18" s="517">
        <v>0</v>
      </c>
      <c r="F18" s="517">
        <v>0</v>
      </c>
    </row>
    <row r="19" spans="1:7" ht="14.25">
      <c r="A19" s="361"/>
      <c r="B19" s="361"/>
      <c r="C19" s="361"/>
      <c r="D19" s="362"/>
    </row>
    <row r="20" spans="1:7" ht="15">
      <c r="A20" s="385" t="s">
        <v>795</v>
      </c>
      <c r="B20" s="389"/>
      <c r="C20" s="389"/>
      <c r="D20" s="389"/>
      <c r="E20" s="389"/>
      <c r="F20" s="390"/>
    </row>
    <row r="21" spans="1:7" ht="14.25">
      <c r="A21" s="372"/>
      <c r="B21" s="361"/>
      <c r="C21" s="361"/>
      <c r="D21" s="362"/>
      <c r="E21" s="812" t="s">
        <v>22</v>
      </c>
      <c r="F21" s="814"/>
    </row>
    <row r="22" spans="1:7">
      <c r="A22" s="371" t="s">
        <v>184</v>
      </c>
      <c r="B22" s="373" t="s">
        <v>12</v>
      </c>
      <c r="C22" s="374"/>
      <c r="D22" s="375"/>
      <c r="E22" s="370" t="s">
        <v>185</v>
      </c>
      <c r="F22" s="370" t="s">
        <v>186</v>
      </c>
    </row>
    <row r="23" spans="1:7" ht="14.25">
      <c r="A23" s="363" t="s">
        <v>187</v>
      </c>
      <c r="B23" s="512" t="s">
        <v>17</v>
      </c>
      <c r="C23" s="513"/>
      <c r="D23" s="513"/>
      <c r="E23" s="514">
        <v>0</v>
      </c>
      <c r="F23" s="514">
        <v>0</v>
      </c>
    </row>
    <row r="24" spans="1:7" ht="14.25">
      <c r="A24" s="363" t="s">
        <v>188</v>
      </c>
      <c r="B24" s="512" t="s">
        <v>17</v>
      </c>
      <c r="C24" s="515"/>
      <c r="D24" s="515"/>
      <c r="E24" s="514">
        <v>0</v>
      </c>
      <c r="F24" s="514">
        <v>0</v>
      </c>
    </row>
    <row r="25" spans="1:7" ht="14.25">
      <c r="A25" s="363" t="s">
        <v>189</v>
      </c>
      <c r="B25" s="512" t="s">
        <v>17</v>
      </c>
      <c r="C25" s="515"/>
      <c r="D25" s="515"/>
      <c r="E25" s="514">
        <v>0</v>
      </c>
      <c r="F25" s="514">
        <v>0</v>
      </c>
    </row>
    <row r="26" spans="1:7" ht="14.25">
      <c r="A26" s="363" t="s">
        <v>190</v>
      </c>
      <c r="B26" s="512" t="s">
        <v>17</v>
      </c>
      <c r="C26" s="516"/>
      <c r="D26" s="515"/>
      <c r="E26" s="514">
        <v>0</v>
      </c>
      <c r="F26" s="514">
        <v>0</v>
      </c>
    </row>
    <row r="27" spans="1:7" ht="14.25">
      <c r="A27" s="363" t="s">
        <v>191</v>
      </c>
      <c r="B27" s="512" t="s">
        <v>17</v>
      </c>
      <c r="C27" s="516"/>
      <c r="D27" s="515"/>
      <c r="E27" s="514">
        <v>0</v>
      </c>
      <c r="F27" s="514">
        <v>0</v>
      </c>
    </row>
    <row r="28" spans="1:7">
      <c r="A28" s="376"/>
      <c r="B28" s="377"/>
      <c r="C28" s="377"/>
      <c r="D28" s="378"/>
    </row>
    <row r="29" spans="1:7" ht="15">
      <c r="A29" s="385" t="s">
        <v>183</v>
      </c>
      <c r="B29" s="389"/>
      <c r="C29" s="389"/>
      <c r="D29" s="389"/>
      <c r="E29" s="389"/>
      <c r="F29" s="390"/>
    </row>
    <row r="30" spans="1:7">
      <c r="A30" s="364"/>
      <c r="B30" s="364"/>
      <c r="C30" s="364"/>
      <c r="D30" s="364"/>
      <c r="E30" s="212"/>
      <c r="F30" s="212"/>
      <c r="G30" s="212"/>
    </row>
    <row r="31" spans="1:7" ht="27">
      <c r="A31" s="379" t="s">
        <v>55</v>
      </c>
      <c r="B31" s="380" t="s">
        <v>12</v>
      </c>
      <c r="C31" s="374"/>
      <c r="D31" s="375"/>
      <c r="E31" s="381" t="s">
        <v>123</v>
      </c>
      <c r="F31" s="382" t="s">
        <v>124</v>
      </c>
    </row>
    <row r="32" spans="1:7" ht="14.25">
      <c r="A32" s="363" t="s">
        <v>192</v>
      </c>
      <c r="B32" s="512" t="s">
        <v>17</v>
      </c>
      <c r="C32" s="513"/>
      <c r="D32" s="513"/>
      <c r="E32" s="514">
        <v>0</v>
      </c>
      <c r="F32" s="514">
        <v>0</v>
      </c>
    </row>
    <row r="33" spans="1:6" ht="14.25">
      <c r="A33" s="363" t="s">
        <v>193</v>
      </c>
      <c r="B33" s="512" t="s">
        <v>17</v>
      </c>
      <c r="C33" s="515"/>
      <c r="D33" s="515"/>
      <c r="E33" s="514">
        <v>0</v>
      </c>
      <c r="F33" s="514">
        <v>0</v>
      </c>
    </row>
    <row r="34" spans="1:6" ht="14.25">
      <c r="A34" s="363" t="s">
        <v>194</v>
      </c>
      <c r="B34" s="512" t="s">
        <v>17</v>
      </c>
      <c r="C34" s="516"/>
      <c r="D34" s="515"/>
      <c r="E34" s="514">
        <v>0</v>
      </c>
      <c r="F34" s="514">
        <v>0</v>
      </c>
    </row>
    <row r="35" spans="1:6" ht="14.25">
      <c r="A35" s="363" t="s">
        <v>796</v>
      </c>
      <c r="B35" s="512" t="s">
        <v>17</v>
      </c>
      <c r="C35" s="516"/>
      <c r="D35" s="515"/>
      <c r="E35" s="514">
        <v>0</v>
      </c>
      <c r="F35" s="514">
        <v>0</v>
      </c>
    </row>
    <row r="36" spans="1:6" ht="14.25">
      <c r="A36" s="363" t="s">
        <v>797</v>
      </c>
      <c r="B36" s="512" t="s">
        <v>17</v>
      </c>
      <c r="C36" s="516"/>
      <c r="D36" s="515"/>
      <c r="E36" s="514">
        <v>0</v>
      </c>
      <c r="F36" s="514">
        <v>0</v>
      </c>
    </row>
    <row r="38" spans="1:6" ht="15">
      <c r="A38" s="385" t="s">
        <v>195</v>
      </c>
      <c r="B38" s="389"/>
      <c r="C38" s="389"/>
      <c r="D38" s="389"/>
      <c r="E38" s="389"/>
      <c r="F38" s="390"/>
    </row>
    <row r="39" spans="1:6" ht="14.25">
      <c r="A39" s="372"/>
      <c r="B39" s="361"/>
      <c r="C39" s="361"/>
      <c r="D39" s="362"/>
    </row>
    <row r="40" spans="1:6">
      <c r="A40" s="369" t="s">
        <v>55</v>
      </c>
      <c r="B40" s="367" t="s">
        <v>12</v>
      </c>
      <c r="C40" s="364"/>
      <c r="D40" s="364"/>
      <c r="E40" s="364"/>
      <c r="F40" s="383" t="s">
        <v>130</v>
      </c>
    </row>
    <row r="41" spans="1:6" ht="14.25">
      <c r="A41" s="363" t="s">
        <v>196</v>
      </c>
      <c r="B41" s="365" t="s">
        <v>131</v>
      </c>
      <c r="C41" s="365"/>
      <c r="D41" s="365"/>
      <c r="E41" s="365"/>
      <c r="F41" s="517">
        <v>0</v>
      </c>
    </row>
    <row r="42" spans="1:6" ht="14.25">
      <c r="A42" s="363" t="s">
        <v>196</v>
      </c>
      <c r="B42" s="365" t="s">
        <v>133</v>
      </c>
      <c r="C42" s="365"/>
      <c r="D42" s="365"/>
      <c r="E42" s="365"/>
      <c r="F42" s="517">
        <v>0</v>
      </c>
    </row>
    <row r="43" spans="1:6" ht="14.25">
      <c r="A43" s="363" t="s">
        <v>196</v>
      </c>
      <c r="B43" s="365" t="s">
        <v>132</v>
      </c>
      <c r="C43" s="365"/>
      <c r="D43" s="365"/>
      <c r="E43" s="365"/>
      <c r="F43" s="517">
        <v>0</v>
      </c>
    </row>
    <row r="44" spans="1:6" ht="14.25">
      <c r="A44" s="363" t="s">
        <v>161</v>
      </c>
      <c r="B44" s="365" t="s">
        <v>131</v>
      </c>
      <c r="C44" s="365"/>
      <c r="D44" s="365"/>
      <c r="E44" s="365"/>
      <c r="F44" s="517">
        <v>0</v>
      </c>
    </row>
    <row r="45" spans="1:6" ht="14.25">
      <c r="A45" s="361"/>
      <c r="B45" s="362"/>
      <c r="C45" s="362"/>
      <c r="D45" s="361"/>
    </row>
    <row r="46" spans="1:6" ht="15">
      <c r="A46" s="384" t="s">
        <v>1</v>
      </c>
      <c r="B46" s="362"/>
      <c r="C46" s="362"/>
      <c r="D46" s="361"/>
    </row>
    <row r="47" spans="1:6">
      <c r="A47" s="361" t="s">
        <v>41</v>
      </c>
    </row>
    <row r="48" spans="1:6" ht="14.25">
      <c r="A48" s="361" t="s">
        <v>197</v>
      </c>
      <c r="B48" s="362"/>
      <c r="C48" s="362"/>
      <c r="D48" s="361"/>
    </row>
    <row r="49" spans="1:4" ht="12.75" customHeight="1">
      <c r="A49" s="361"/>
      <c r="B49" s="362"/>
      <c r="C49" s="362"/>
      <c r="D49" s="361"/>
    </row>
    <row r="50" spans="1:4" ht="14.25">
      <c r="A50" s="361"/>
      <c r="B50" s="362"/>
      <c r="C50" s="362"/>
      <c r="D50" s="361"/>
    </row>
    <row r="51" spans="1:4" ht="14.25">
      <c r="A51" s="361"/>
      <c r="B51" s="362"/>
      <c r="C51" s="362"/>
      <c r="D51" s="361"/>
    </row>
    <row r="53" spans="1:4" ht="14.25">
      <c r="A53" s="366"/>
      <c r="B53" s="351"/>
      <c r="C53" s="351"/>
      <c r="D53" s="351"/>
    </row>
    <row r="54" spans="1:4">
      <c r="A54" s="366"/>
    </row>
    <row r="55" spans="1:4">
      <c r="A55" s="366"/>
    </row>
    <row r="56" spans="1:4">
      <c r="A56" s="366"/>
    </row>
  </sheetData>
  <mergeCells count="2">
    <mergeCell ref="C13:F13"/>
    <mergeCell ref="E21:F21"/>
  </mergeCells>
  <phoneticPr fontId="12"/>
  <conditionalFormatting sqref="E36:F36">
    <cfRule type="cellIs" dxfId="7" priority="19" stopIfTrue="1" operator="equal">
      <formula>"nvt"</formula>
    </cfRule>
  </conditionalFormatting>
  <conditionalFormatting sqref="F23 E26:F26 F25 E23:E25">
    <cfRule type="cellIs" dxfId="6" priority="8" stopIfTrue="1" operator="equal">
      <formula>"nvt"</formula>
    </cfRule>
  </conditionalFormatting>
  <conditionalFormatting sqref="F24">
    <cfRule type="cellIs" dxfId="5" priority="7" stopIfTrue="1" operator="equal">
      <formula>"nvt"</formula>
    </cfRule>
  </conditionalFormatting>
  <conditionalFormatting sqref="F41:F44">
    <cfRule type="cellIs" dxfId="4" priority="9" stopIfTrue="1" operator="equal">
      <formula>"nvt"</formula>
    </cfRule>
  </conditionalFormatting>
  <conditionalFormatting sqref="E27:F27">
    <cfRule type="cellIs" dxfId="3" priority="6" stopIfTrue="1" operator="equal">
      <formula>"nvt"</formula>
    </cfRule>
  </conditionalFormatting>
  <conditionalFormatting sqref="F32 E32:E33 E35:F35">
    <cfRule type="cellIs" dxfId="2" priority="5" stopIfTrue="1" operator="equal">
      <formula>"nvt"</formula>
    </cfRule>
  </conditionalFormatting>
  <conditionalFormatting sqref="F33">
    <cfRule type="cellIs" dxfId="1" priority="4" stopIfTrue="1" operator="equal">
      <formula>"nvt"</formula>
    </cfRule>
  </conditionalFormatting>
  <conditionalFormatting sqref="E34:F34">
    <cfRule type="cellIs" dxfId="0" priority="3"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G110"/>
  <sheetViews>
    <sheetView showGridLines="0" zoomScale="90" zoomScaleNormal="90" zoomScaleSheetLayoutView="50" zoomScalePageLayoutView="50" workbookViewId="0">
      <pane ySplit="15" topLeftCell="A16" activePane="bottomLeft" state="frozen"/>
      <selection sqref="A1:XFD1048576"/>
      <selection pane="bottomLeft" activeCell="A16" sqref="A16"/>
    </sheetView>
  </sheetViews>
  <sheetFormatPr defaultColWidth="13.7109375" defaultRowHeight="13.5"/>
  <cols>
    <col min="1" max="1" width="46.140625" style="404" customWidth="1"/>
    <col min="2" max="3" width="28.140625" style="404" customWidth="1"/>
    <col min="4" max="4" width="30.42578125" style="409" customWidth="1"/>
    <col min="5" max="5" width="27.5703125" style="409" customWidth="1"/>
    <col min="6" max="6" width="12.140625" style="404" customWidth="1"/>
    <col min="7" max="7" width="26.140625" style="410" customWidth="1"/>
    <col min="8" max="9" width="13.7109375" style="411" customWidth="1"/>
    <col min="10" max="10" width="17.140625" style="411" customWidth="1"/>
    <col min="11" max="11" width="15.7109375" style="404" customWidth="1"/>
    <col min="12" max="12" width="15.85546875" style="411" customWidth="1"/>
    <col min="13" max="254" width="13.7109375" style="404"/>
    <col min="255" max="255" width="22.140625" style="404" customWidth="1"/>
    <col min="256" max="262" width="13.7109375" style="404" customWidth="1"/>
    <col min="263" max="263" width="15.85546875" style="404" customWidth="1"/>
    <col min="264" max="264" width="16.5703125" style="404" bestFit="1" customWidth="1"/>
    <col min="265" max="265" width="13.7109375" style="404" customWidth="1"/>
    <col min="266" max="266" width="17.140625" style="404" bestFit="1" customWidth="1"/>
    <col min="267" max="267" width="4" style="404" customWidth="1"/>
    <col min="268" max="268" width="13.7109375" style="404" customWidth="1"/>
    <col min="269" max="510" width="13.7109375" style="404"/>
    <col min="511" max="511" width="22.140625" style="404" customWidth="1"/>
    <col min="512" max="518" width="13.7109375" style="404" customWidth="1"/>
    <col min="519" max="519" width="15.85546875" style="404" customWidth="1"/>
    <col min="520" max="520" width="16.5703125" style="404" bestFit="1" customWidth="1"/>
    <col min="521" max="521" width="13.7109375" style="404" customWidth="1"/>
    <col min="522" max="522" width="17.140625" style="404" bestFit="1" customWidth="1"/>
    <col min="523" max="523" width="4" style="404" customWidth="1"/>
    <col min="524" max="524" width="13.7109375" style="404" customWidth="1"/>
    <col min="525" max="766" width="13.7109375" style="404"/>
    <col min="767" max="767" width="22.140625" style="404" customWidth="1"/>
    <col min="768" max="774" width="13.7109375" style="404" customWidth="1"/>
    <col min="775" max="775" width="15.85546875" style="404" customWidth="1"/>
    <col min="776" max="776" width="16.5703125" style="404" bestFit="1" customWidth="1"/>
    <col min="777" max="777" width="13.7109375" style="404" customWidth="1"/>
    <col min="778" max="778" width="17.140625" style="404" bestFit="1" customWidth="1"/>
    <col min="779" max="779" width="4" style="404" customWidth="1"/>
    <col min="780" max="780" width="13.7109375" style="404" customWidth="1"/>
    <col min="781" max="1022" width="13.7109375" style="404"/>
    <col min="1023" max="1023" width="22.140625" style="404" customWidth="1"/>
    <col min="1024" max="1030" width="13.7109375" style="404" customWidth="1"/>
    <col min="1031" max="1031" width="15.85546875" style="404" customWidth="1"/>
    <col min="1032" max="1032" width="16.5703125" style="404" bestFit="1" customWidth="1"/>
    <col min="1033" max="1033" width="13.7109375" style="404" customWidth="1"/>
    <col min="1034" max="1034" width="17.140625" style="404" bestFit="1" customWidth="1"/>
    <col min="1035" max="1035" width="4" style="404" customWidth="1"/>
    <col min="1036" max="1036" width="13.7109375" style="404" customWidth="1"/>
    <col min="1037" max="1278" width="13.7109375" style="404"/>
    <col min="1279" max="1279" width="22.140625" style="404" customWidth="1"/>
    <col min="1280" max="1286" width="13.7109375" style="404" customWidth="1"/>
    <col min="1287" max="1287" width="15.85546875" style="404" customWidth="1"/>
    <col min="1288" max="1288" width="16.5703125" style="404" bestFit="1" customWidth="1"/>
    <col min="1289" max="1289" width="13.7109375" style="404" customWidth="1"/>
    <col min="1290" max="1290" width="17.140625" style="404" bestFit="1" customWidth="1"/>
    <col min="1291" max="1291" width="4" style="404" customWidth="1"/>
    <col min="1292" max="1292" width="13.7109375" style="404" customWidth="1"/>
    <col min="1293" max="1534" width="13.7109375" style="404"/>
    <col min="1535" max="1535" width="22.140625" style="404" customWidth="1"/>
    <col min="1536" max="1542" width="13.7109375" style="404" customWidth="1"/>
    <col min="1543" max="1543" width="15.85546875" style="404" customWidth="1"/>
    <col min="1544" max="1544" width="16.5703125" style="404" bestFit="1" customWidth="1"/>
    <col min="1545" max="1545" width="13.7109375" style="404" customWidth="1"/>
    <col min="1546" max="1546" width="17.140625" style="404" bestFit="1" customWidth="1"/>
    <col min="1547" max="1547" width="4" style="404" customWidth="1"/>
    <col min="1548" max="1548" width="13.7109375" style="404" customWidth="1"/>
    <col min="1549" max="1790" width="13.7109375" style="404"/>
    <col min="1791" max="1791" width="22.140625" style="404" customWidth="1"/>
    <col min="1792" max="1798" width="13.7109375" style="404" customWidth="1"/>
    <col min="1799" max="1799" width="15.85546875" style="404" customWidth="1"/>
    <col min="1800" max="1800" width="16.5703125" style="404" bestFit="1" customWidth="1"/>
    <col min="1801" max="1801" width="13.7109375" style="404" customWidth="1"/>
    <col min="1802" max="1802" width="17.140625" style="404" bestFit="1" customWidth="1"/>
    <col min="1803" max="1803" width="4" style="404" customWidth="1"/>
    <col min="1804" max="1804" width="13.7109375" style="404" customWidth="1"/>
    <col min="1805" max="2046" width="13.7109375" style="404"/>
    <col min="2047" max="2047" width="22.140625" style="404" customWidth="1"/>
    <col min="2048" max="2054" width="13.7109375" style="404" customWidth="1"/>
    <col min="2055" max="2055" width="15.85546875" style="404" customWidth="1"/>
    <col min="2056" max="2056" width="16.5703125" style="404" bestFit="1" customWidth="1"/>
    <col min="2057" max="2057" width="13.7109375" style="404" customWidth="1"/>
    <col min="2058" max="2058" width="17.140625" style="404" bestFit="1" customWidth="1"/>
    <col min="2059" max="2059" width="4" style="404" customWidth="1"/>
    <col min="2060" max="2060" width="13.7109375" style="404" customWidth="1"/>
    <col min="2061" max="2302" width="13.7109375" style="404"/>
    <col min="2303" max="2303" width="22.140625" style="404" customWidth="1"/>
    <col min="2304" max="2310" width="13.7109375" style="404" customWidth="1"/>
    <col min="2311" max="2311" width="15.85546875" style="404" customWidth="1"/>
    <col min="2312" max="2312" width="16.5703125" style="404" bestFit="1" customWidth="1"/>
    <col min="2313" max="2313" width="13.7109375" style="404" customWidth="1"/>
    <col min="2314" max="2314" width="17.140625" style="404" bestFit="1" customWidth="1"/>
    <col min="2315" max="2315" width="4" style="404" customWidth="1"/>
    <col min="2316" max="2316" width="13.7109375" style="404" customWidth="1"/>
    <col min="2317" max="2558" width="13.7109375" style="404"/>
    <col min="2559" max="2559" width="22.140625" style="404" customWidth="1"/>
    <col min="2560" max="2566" width="13.7109375" style="404" customWidth="1"/>
    <col min="2567" max="2567" width="15.85546875" style="404" customWidth="1"/>
    <col min="2568" max="2568" width="16.5703125" style="404" bestFit="1" customWidth="1"/>
    <col min="2569" max="2569" width="13.7109375" style="404" customWidth="1"/>
    <col min="2570" max="2570" width="17.140625" style="404" bestFit="1" customWidth="1"/>
    <col min="2571" max="2571" width="4" style="404" customWidth="1"/>
    <col min="2572" max="2572" width="13.7109375" style="404" customWidth="1"/>
    <col min="2573" max="2814" width="13.7109375" style="404"/>
    <col min="2815" max="2815" width="22.140625" style="404" customWidth="1"/>
    <col min="2816" max="2822" width="13.7109375" style="404" customWidth="1"/>
    <col min="2823" max="2823" width="15.85546875" style="404" customWidth="1"/>
    <col min="2824" max="2824" width="16.5703125" style="404" bestFit="1" customWidth="1"/>
    <col min="2825" max="2825" width="13.7109375" style="404" customWidth="1"/>
    <col min="2826" max="2826" width="17.140625" style="404" bestFit="1" customWidth="1"/>
    <col min="2827" max="2827" width="4" style="404" customWidth="1"/>
    <col min="2828" max="2828" width="13.7109375" style="404" customWidth="1"/>
    <col min="2829" max="3070" width="13.7109375" style="404"/>
    <col min="3071" max="3071" width="22.140625" style="404" customWidth="1"/>
    <col min="3072" max="3078" width="13.7109375" style="404" customWidth="1"/>
    <col min="3079" max="3079" width="15.85546875" style="404" customWidth="1"/>
    <col min="3080" max="3080" width="16.5703125" style="404" bestFit="1" customWidth="1"/>
    <col min="3081" max="3081" width="13.7109375" style="404" customWidth="1"/>
    <col min="3082" max="3082" width="17.140625" style="404" bestFit="1" customWidth="1"/>
    <col min="3083" max="3083" width="4" style="404" customWidth="1"/>
    <col min="3084" max="3084" width="13.7109375" style="404" customWidth="1"/>
    <col min="3085" max="3326" width="13.7109375" style="404"/>
    <col min="3327" max="3327" width="22.140625" style="404" customWidth="1"/>
    <col min="3328" max="3334" width="13.7109375" style="404" customWidth="1"/>
    <col min="3335" max="3335" width="15.85546875" style="404" customWidth="1"/>
    <col min="3336" max="3336" width="16.5703125" style="404" bestFit="1" customWidth="1"/>
    <col min="3337" max="3337" width="13.7109375" style="404" customWidth="1"/>
    <col min="3338" max="3338" width="17.140625" style="404" bestFit="1" customWidth="1"/>
    <col min="3339" max="3339" width="4" style="404" customWidth="1"/>
    <col min="3340" max="3340" width="13.7109375" style="404" customWidth="1"/>
    <col min="3341" max="3582" width="13.7109375" style="404"/>
    <col min="3583" max="3583" width="22.140625" style="404" customWidth="1"/>
    <col min="3584" max="3590" width="13.7109375" style="404" customWidth="1"/>
    <col min="3591" max="3591" width="15.85546875" style="404" customWidth="1"/>
    <col min="3592" max="3592" width="16.5703125" style="404" bestFit="1" customWidth="1"/>
    <col min="3593" max="3593" width="13.7109375" style="404" customWidth="1"/>
    <col min="3594" max="3594" width="17.140625" style="404" bestFit="1" customWidth="1"/>
    <col min="3595" max="3595" width="4" style="404" customWidth="1"/>
    <col min="3596" max="3596" width="13.7109375" style="404" customWidth="1"/>
    <col min="3597" max="3838" width="13.7109375" style="404"/>
    <col min="3839" max="3839" width="22.140625" style="404" customWidth="1"/>
    <col min="3840" max="3846" width="13.7109375" style="404" customWidth="1"/>
    <col min="3847" max="3847" width="15.85546875" style="404" customWidth="1"/>
    <col min="3848" max="3848" width="16.5703125" style="404" bestFit="1" customWidth="1"/>
    <col min="3849" max="3849" width="13.7109375" style="404" customWidth="1"/>
    <col min="3850" max="3850" width="17.140625" style="404" bestFit="1" customWidth="1"/>
    <col min="3851" max="3851" width="4" style="404" customWidth="1"/>
    <col min="3852" max="3852" width="13.7109375" style="404" customWidth="1"/>
    <col min="3853" max="4094" width="13.7109375" style="404"/>
    <col min="4095" max="4095" width="22.140625" style="404" customWidth="1"/>
    <col min="4096" max="4102" width="13.7109375" style="404" customWidth="1"/>
    <col min="4103" max="4103" width="15.85546875" style="404" customWidth="1"/>
    <col min="4104" max="4104" width="16.5703125" style="404" bestFit="1" customWidth="1"/>
    <col min="4105" max="4105" width="13.7109375" style="404" customWidth="1"/>
    <col min="4106" max="4106" width="17.140625" style="404" bestFit="1" customWidth="1"/>
    <col min="4107" max="4107" width="4" style="404" customWidth="1"/>
    <col min="4108" max="4108" width="13.7109375" style="404" customWidth="1"/>
    <col min="4109" max="4350" width="13.7109375" style="404"/>
    <col min="4351" max="4351" width="22.140625" style="404" customWidth="1"/>
    <col min="4352" max="4358" width="13.7109375" style="404" customWidth="1"/>
    <col min="4359" max="4359" width="15.85546875" style="404" customWidth="1"/>
    <col min="4360" max="4360" width="16.5703125" style="404" bestFit="1" customWidth="1"/>
    <col min="4361" max="4361" width="13.7109375" style="404" customWidth="1"/>
    <col min="4362" max="4362" width="17.140625" style="404" bestFit="1" customWidth="1"/>
    <col min="4363" max="4363" width="4" style="404" customWidth="1"/>
    <col min="4364" max="4364" width="13.7109375" style="404" customWidth="1"/>
    <col min="4365" max="4606" width="13.7109375" style="404"/>
    <col min="4607" max="4607" width="22.140625" style="404" customWidth="1"/>
    <col min="4608" max="4614" width="13.7109375" style="404" customWidth="1"/>
    <col min="4615" max="4615" width="15.85546875" style="404" customWidth="1"/>
    <col min="4616" max="4616" width="16.5703125" style="404" bestFit="1" customWidth="1"/>
    <col min="4617" max="4617" width="13.7109375" style="404" customWidth="1"/>
    <col min="4618" max="4618" width="17.140625" style="404" bestFit="1" customWidth="1"/>
    <col min="4619" max="4619" width="4" style="404" customWidth="1"/>
    <col min="4620" max="4620" width="13.7109375" style="404" customWidth="1"/>
    <col min="4621" max="4862" width="13.7109375" style="404"/>
    <col min="4863" max="4863" width="22.140625" style="404" customWidth="1"/>
    <col min="4864" max="4870" width="13.7109375" style="404" customWidth="1"/>
    <col min="4871" max="4871" width="15.85546875" style="404" customWidth="1"/>
    <col min="4872" max="4872" width="16.5703125" style="404" bestFit="1" customWidth="1"/>
    <col min="4873" max="4873" width="13.7109375" style="404" customWidth="1"/>
    <col min="4874" max="4874" width="17.140625" style="404" bestFit="1" customWidth="1"/>
    <col min="4875" max="4875" width="4" style="404" customWidth="1"/>
    <col min="4876" max="4876" width="13.7109375" style="404" customWidth="1"/>
    <col min="4877" max="5118" width="13.7109375" style="404"/>
    <col min="5119" max="5119" width="22.140625" style="404" customWidth="1"/>
    <col min="5120" max="5126" width="13.7109375" style="404" customWidth="1"/>
    <col min="5127" max="5127" width="15.85546875" style="404" customWidth="1"/>
    <col min="5128" max="5128" width="16.5703125" style="404" bestFit="1" customWidth="1"/>
    <col min="5129" max="5129" width="13.7109375" style="404" customWidth="1"/>
    <col min="5130" max="5130" width="17.140625" style="404" bestFit="1" customWidth="1"/>
    <col min="5131" max="5131" width="4" style="404" customWidth="1"/>
    <col min="5132" max="5132" width="13.7109375" style="404" customWidth="1"/>
    <col min="5133" max="5374" width="13.7109375" style="404"/>
    <col min="5375" max="5375" width="22.140625" style="404" customWidth="1"/>
    <col min="5376" max="5382" width="13.7109375" style="404" customWidth="1"/>
    <col min="5383" max="5383" width="15.85546875" style="404" customWidth="1"/>
    <col min="5384" max="5384" width="16.5703125" style="404" bestFit="1" customWidth="1"/>
    <col min="5385" max="5385" width="13.7109375" style="404" customWidth="1"/>
    <col min="5386" max="5386" width="17.140625" style="404" bestFit="1" customWidth="1"/>
    <col min="5387" max="5387" width="4" style="404" customWidth="1"/>
    <col min="5388" max="5388" width="13.7109375" style="404" customWidth="1"/>
    <col min="5389" max="5630" width="13.7109375" style="404"/>
    <col min="5631" max="5631" width="22.140625" style="404" customWidth="1"/>
    <col min="5632" max="5638" width="13.7109375" style="404" customWidth="1"/>
    <col min="5639" max="5639" width="15.85546875" style="404" customWidth="1"/>
    <col min="5640" max="5640" width="16.5703125" style="404" bestFit="1" customWidth="1"/>
    <col min="5641" max="5641" width="13.7109375" style="404" customWidth="1"/>
    <col min="5642" max="5642" width="17.140625" style="404" bestFit="1" customWidth="1"/>
    <col min="5643" max="5643" width="4" style="404" customWidth="1"/>
    <col min="5644" max="5644" width="13.7109375" style="404" customWidth="1"/>
    <col min="5645" max="5886" width="13.7109375" style="404"/>
    <col min="5887" max="5887" width="22.140625" style="404" customWidth="1"/>
    <col min="5888" max="5894" width="13.7109375" style="404" customWidth="1"/>
    <col min="5895" max="5895" width="15.85546875" style="404" customWidth="1"/>
    <col min="5896" max="5896" width="16.5703125" style="404" bestFit="1" customWidth="1"/>
    <col min="5897" max="5897" width="13.7109375" style="404" customWidth="1"/>
    <col min="5898" max="5898" width="17.140625" style="404" bestFit="1" customWidth="1"/>
    <col min="5899" max="5899" width="4" style="404" customWidth="1"/>
    <col min="5900" max="5900" width="13.7109375" style="404" customWidth="1"/>
    <col min="5901" max="6142" width="13.7109375" style="404"/>
    <col min="6143" max="6143" width="22.140625" style="404" customWidth="1"/>
    <col min="6144" max="6150" width="13.7109375" style="404" customWidth="1"/>
    <col min="6151" max="6151" width="15.85546875" style="404" customWidth="1"/>
    <col min="6152" max="6152" width="16.5703125" style="404" bestFit="1" customWidth="1"/>
    <col min="6153" max="6153" width="13.7109375" style="404" customWidth="1"/>
    <col min="6154" max="6154" width="17.140625" style="404" bestFit="1" customWidth="1"/>
    <col min="6155" max="6155" width="4" style="404" customWidth="1"/>
    <col min="6156" max="6156" width="13.7109375" style="404" customWidth="1"/>
    <col min="6157" max="6398" width="13.7109375" style="404"/>
    <col min="6399" max="6399" width="22.140625" style="404" customWidth="1"/>
    <col min="6400" max="6406" width="13.7109375" style="404" customWidth="1"/>
    <col min="6407" max="6407" width="15.85546875" style="404" customWidth="1"/>
    <col min="6408" max="6408" width="16.5703125" style="404" bestFit="1" customWidth="1"/>
    <col min="6409" max="6409" width="13.7109375" style="404" customWidth="1"/>
    <col min="6410" max="6410" width="17.140625" style="404" bestFit="1" customWidth="1"/>
    <col min="6411" max="6411" width="4" style="404" customWidth="1"/>
    <col min="6412" max="6412" width="13.7109375" style="404" customWidth="1"/>
    <col min="6413" max="6654" width="13.7109375" style="404"/>
    <col min="6655" max="6655" width="22.140625" style="404" customWidth="1"/>
    <col min="6656" max="6662" width="13.7109375" style="404" customWidth="1"/>
    <col min="6663" max="6663" width="15.85546875" style="404" customWidth="1"/>
    <col min="6664" max="6664" width="16.5703125" style="404" bestFit="1" customWidth="1"/>
    <col min="6665" max="6665" width="13.7109375" style="404" customWidth="1"/>
    <col min="6666" max="6666" width="17.140625" style="404" bestFit="1" customWidth="1"/>
    <col min="6667" max="6667" width="4" style="404" customWidth="1"/>
    <col min="6668" max="6668" width="13.7109375" style="404" customWidth="1"/>
    <col min="6669" max="6910" width="13.7109375" style="404"/>
    <col min="6911" max="6911" width="22.140625" style="404" customWidth="1"/>
    <col min="6912" max="6918" width="13.7109375" style="404" customWidth="1"/>
    <col min="6919" max="6919" width="15.85546875" style="404" customWidth="1"/>
    <col min="6920" max="6920" width="16.5703125" style="404" bestFit="1" customWidth="1"/>
    <col min="6921" max="6921" width="13.7109375" style="404" customWidth="1"/>
    <col min="6922" max="6922" width="17.140625" style="404" bestFit="1" customWidth="1"/>
    <col min="6923" max="6923" width="4" style="404" customWidth="1"/>
    <col min="6924" max="6924" width="13.7109375" style="404" customWidth="1"/>
    <col min="6925" max="7166" width="13.7109375" style="404"/>
    <col min="7167" max="7167" width="22.140625" style="404" customWidth="1"/>
    <col min="7168" max="7174" width="13.7109375" style="404" customWidth="1"/>
    <col min="7175" max="7175" width="15.85546875" style="404" customWidth="1"/>
    <col min="7176" max="7176" width="16.5703125" style="404" bestFit="1" customWidth="1"/>
    <col min="7177" max="7177" width="13.7109375" style="404" customWidth="1"/>
    <col min="7178" max="7178" width="17.140625" style="404" bestFit="1" customWidth="1"/>
    <col min="7179" max="7179" width="4" style="404" customWidth="1"/>
    <col min="7180" max="7180" width="13.7109375" style="404" customWidth="1"/>
    <col min="7181" max="7422" width="13.7109375" style="404"/>
    <col min="7423" max="7423" width="22.140625" style="404" customWidth="1"/>
    <col min="7424" max="7430" width="13.7109375" style="404" customWidth="1"/>
    <col min="7431" max="7431" width="15.85546875" style="404" customWidth="1"/>
    <col min="7432" max="7432" width="16.5703125" style="404" bestFit="1" customWidth="1"/>
    <col min="7433" max="7433" width="13.7109375" style="404" customWidth="1"/>
    <col min="7434" max="7434" width="17.140625" style="404" bestFit="1" customWidth="1"/>
    <col min="7435" max="7435" width="4" style="404" customWidth="1"/>
    <col min="7436" max="7436" width="13.7109375" style="404" customWidth="1"/>
    <col min="7437" max="7678" width="13.7109375" style="404"/>
    <col min="7679" max="7679" width="22.140625" style="404" customWidth="1"/>
    <col min="7680" max="7686" width="13.7109375" style="404" customWidth="1"/>
    <col min="7687" max="7687" width="15.85546875" style="404" customWidth="1"/>
    <col min="7688" max="7688" width="16.5703125" style="404" bestFit="1" customWidth="1"/>
    <col min="7689" max="7689" width="13.7109375" style="404" customWidth="1"/>
    <col min="7690" max="7690" width="17.140625" style="404" bestFit="1" customWidth="1"/>
    <col min="7691" max="7691" width="4" style="404" customWidth="1"/>
    <col min="7692" max="7692" width="13.7109375" style="404" customWidth="1"/>
    <col min="7693" max="7934" width="13.7109375" style="404"/>
    <col min="7935" max="7935" width="22.140625" style="404" customWidth="1"/>
    <col min="7936" max="7942" width="13.7109375" style="404" customWidth="1"/>
    <col min="7943" max="7943" width="15.85546875" style="404" customWidth="1"/>
    <col min="7944" max="7944" width="16.5703125" style="404" bestFit="1" customWidth="1"/>
    <col min="7945" max="7945" width="13.7109375" style="404" customWidth="1"/>
    <col min="7946" max="7946" width="17.140625" style="404" bestFit="1" customWidth="1"/>
    <col min="7947" max="7947" width="4" style="404" customWidth="1"/>
    <col min="7948" max="7948" width="13.7109375" style="404" customWidth="1"/>
    <col min="7949" max="8190" width="13.7109375" style="404"/>
    <col min="8191" max="8191" width="22.140625" style="404" customWidth="1"/>
    <col min="8192" max="8198" width="13.7109375" style="404" customWidth="1"/>
    <col min="8199" max="8199" width="15.85546875" style="404" customWidth="1"/>
    <col min="8200" max="8200" width="16.5703125" style="404" bestFit="1" customWidth="1"/>
    <col min="8201" max="8201" width="13.7109375" style="404" customWidth="1"/>
    <col min="8202" max="8202" width="17.140625" style="404" bestFit="1" customWidth="1"/>
    <col min="8203" max="8203" width="4" style="404" customWidth="1"/>
    <col min="8204" max="8204" width="13.7109375" style="404" customWidth="1"/>
    <col min="8205" max="8446" width="13.7109375" style="404"/>
    <col min="8447" max="8447" width="22.140625" style="404" customWidth="1"/>
    <col min="8448" max="8454" width="13.7109375" style="404" customWidth="1"/>
    <col min="8455" max="8455" width="15.85546875" style="404" customWidth="1"/>
    <col min="8456" max="8456" width="16.5703125" style="404" bestFit="1" customWidth="1"/>
    <col min="8457" max="8457" width="13.7109375" style="404" customWidth="1"/>
    <col min="8458" max="8458" width="17.140625" style="404" bestFit="1" customWidth="1"/>
    <col min="8459" max="8459" width="4" style="404" customWidth="1"/>
    <col min="8460" max="8460" width="13.7109375" style="404" customWidth="1"/>
    <col min="8461" max="8702" width="13.7109375" style="404"/>
    <col min="8703" max="8703" width="22.140625" style="404" customWidth="1"/>
    <col min="8704" max="8710" width="13.7109375" style="404" customWidth="1"/>
    <col min="8711" max="8711" width="15.85546875" style="404" customWidth="1"/>
    <col min="8712" max="8712" width="16.5703125" style="404" bestFit="1" customWidth="1"/>
    <col min="8713" max="8713" width="13.7109375" style="404" customWidth="1"/>
    <col min="8714" max="8714" width="17.140625" style="404" bestFit="1" customWidth="1"/>
    <col min="8715" max="8715" width="4" style="404" customWidth="1"/>
    <col min="8716" max="8716" width="13.7109375" style="404" customWidth="1"/>
    <col min="8717" max="8958" width="13.7109375" style="404"/>
    <col min="8959" max="8959" width="22.140625" style="404" customWidth="1"/>
    <col min="8960" max="8966" width="13.7109375" style="404" customWidth="1"/>
    <col min="8967" max="8967" width="15.85546875" style="404" customWidth="1"/>
    <col min="8968" max="8968" width="16.5703125" style="404" bestFit="1" customWidth="1"/>
    <col min="8969" max="8969" width="13.7109375" style="404" customWidth="1"/>
    <col min="8970" max="8970" width="17.140625" style="404" bestFit="1" customWidth="1"/>
    <col min="8971" max="8971" width="4" style="404" customWidth="1"/>
    <col min="8972" max="8972" width="13.7109375" style="404" customWidth="1"/>
    <col min="8973" max="9214" width="13.7109375" style="404"/>
    <col min="9215" max="9215" width="22.140625" style="404" customWidth="1"/>
    <col min="9216" max="9222" width="13.7109375" style="404" customWidth="1"/>
    <col min="9223" max="9223" width="15.85546875" style="404" customWidth="1"/>
    <col min="9224" max="9224" width="16.5703125" style="404" bestFit="1" customWidth="1"/>
    <col min="9225" max="9225" width="13.7109375" style="404" customWidth="1"/>
    <col min="9226" max="9226" width="17.140625" style="404" bestFit="1" customWidth="1"/>
    <col min="9227" max="9227" width="4" style="404" customWidth="1"/>
    <col min="9228" max="9228" width="13.7109375" style="404" customWidth="1"/>
    <col min="9229" max="9470" width="13.7109375" style="404"/>
    <col min="9471" max="9471" width="22.140625" style="404" customWidth="1"/>
    <col min="9472" max="9478" width="13.7109375" style="404" customWidth="1"/>
    <col min="9479" max="9479" width="15.85546875" style="404" customWidth="1"/>
    <col min="9480" max="9480" width="16.5703125" style="404" bestFit="1" customWidth="1"/>
    <col min="9481" max="9481" width="13.7109375" style="404" customWidth="1"/>
    <col min="9482" max="9482" width="17.140625" style="404" bestFit="1" customWidth="1"/>
    <col min="9483" max="9483" width="4" style="404" customWidth="1"/>
    <col min="9484" max="9484" width="13.7109375" style="404" customWidth="1"/>
    <col min="9485" max="9726" width="13.7109375" style="404"/>
    <col min="9727" max="9727" width="22.140625" style="404" customWidth="1"/>
    <col min="9728" max="9734" width="13.7109375" style="404" customWidth="1"/>
    <col min="9735" max="9735" width="15.85546875" style="404" customWidth="1"/>
    <col min="9736" max="9736" width="16.5703125" style="404" bestFit="1" customWidth="1"/>
    <col min="9737" max="9737" width="13.7109375" style="404" customWidth="1"/>
    <col min="9738" max="9738" width="17.140625" style="404" bestFit="1" customWidth="1"/>
    <col min="9739" max="9739" width="4" style="404" customWidth="1"/>
    <col min="9740" max="9740" width="13.7109375" style="404" customWidth="1"/>
    <col min="9741" max="9982" width="13.7109375" style="404"/>
    <col min="9983" max="9983" width="22.140625" style="404" customWidth="1"/>
    <col min="9984" max="9990" width="13.7109375" style="404" customWidth="1"/>
    <col min="9991" max="9991" width="15.85546875" style="404" customWidth="1"/>
    <col min="9992" max="9992" width="16.5703125" style="404" bestFit="1" customWidth="1"/>
    <col min="9993" max="9993" width="13.7109375" style="404" customWidth="1"/>
    <col min="9994" max="9994" width="17.140625" style="404" bestFit="1" customWidth="1"/>
    <col min="9995" max="9995" width="4" style="404" customWidth="1"/>
    <col min="9996" max="9996" width="13.7109375" style="404" customWidth="1"/>
    <col min="9997" max="10238" width="13.7109375" style="404"/>
    <col min="10239" max="10239" width="22.140625" style="404" customWidth="1"/>
    <col min="10240" max="10246" width="13.7109375" style="404" customWidth="1"/>
    <col min="10247" max="10247" width="15.85546875" style="404" customWidth="1"/>
    <col min="10248" max="10248" width="16.5703125" style="404" bestFit="1" customWidth="1"/>
    <col min="10249" max="10249" width="13.7109375" style="404" customWidth="1"/>
    <col min="10250" max="10250" width="17.140625" style="404" bestFit="1" customWidth="1"/>
    <col min="10251" max="10251" width="4" style="404" customWidth="1"/>
    <col min="10252" max="10252" width="13.7109375" style="404" customWidth="1"/>
    <col min="10253" max="10494" width="13.7109375" style="404"/>
    <col min="10495" max="10495" width="22.140625" style="404" customWidth="1"/>
    <col min="10496" max="10502" width="13.7109375" style="404" customWidth="1"/>
    <col min="10503" max="10503" width="15.85546875" style="404" customWidth="1"/>
    <col min="10504" max="10504" width="16.5703125" style="404" bestFit="1" customWidth="1"/>
    <col min="10505" max="10505" width="13.7109375" style="404" customWidth="1"/>
    <col min="10506" max="10506" width="17.140625" style="404" bestFit="1" customWidth="1"/>
    <col min="10507" max="10507" width="4" style="404" customWidth="1"/>
    <col min="10508" max="10508" width="13.7109375" style="404" customWidth="1"/>
    <col min="10509" max="10750" width="13.7109375" style="404"/>
    <col min="10751" max="10751" width="22.140625" style="404" customWidth="1"/>
    <col min="10752" max="10758" width="13.7109375" style="404" customWidth="1"/>
    <col min="10759" max="10759" width="15.85546875" style="404" customWidth="1"/>
    <col min="10760" max="10760" width="16.5703125" style="404" bestFit="1" customWidth="1"/>
    <col min="10761" max="10761" width="13.7109375" style="404" customWidth="1"/>
    <col min="10762" max="10762" width="17.140625" style="404" bestFit="1" customWidth="1"/>
    <col min="10763" max="10763" width="4" style="404" customWidth="1"/>
    <col min="10764" max="10764" width="13.7109375" style="404" customWidth="1"/>
    <col min="10765" max="11006" width="13.7109375" style="404"/>
    <col min="11007" max="11007" width="22.140625" style="404" customWidth="1"/>
    <col min="11008" max="11014" width="13.7109375" style="404" customWidth="1"/>
    <col min="11015" max="11015" width="15.85546875" style="404" customWidth="1"/>
    <col min="11016" max="11016" width="16.5703125" style="404" bestFit="1" customWidth="1"/>
    <col min="11017" max="11017" width="13.7109375" style="404" customWidth="1"/>
    <col min="11018" max="11018" width="17.140625" style="404" bestFit="1" customWidth="1"/>
    <col min="11019" max="11019" width="4" style="404" customWidth="1"/>
    <col min="11020" max="11020" width="13.7109375" style="404" customWidth="1"/>
    <col min="11021" max="11262" width="13.7109375" style="404"/>
    <col min="11263" max="11263" width="22.140625" style="404" customWidth="1"/>
    <col min="11264" max="11270" width="13.7109375" style="404" customWidth="1"/>
    <col min="11271" max="11271" width="15.85546875" style="404" customWidth="1"/>
    <col min="11272" max="11272" width="16.5703125" style="404" bestFit="1" customWidth="1"/>
    <col min="11273" max="11273" width="13.7109375" style="404" customWidth="1"/>
    <col min="11274" max="11274" width="17.140625" style="404" bestFit="1" customWidth="1"/>
    <col min="11275" max="11275" width="4" style="404" customWidth="1"/>
    <col min="11276" max="11276" width="13.7109375" style="404" customWidth="1"/>
    <col min="11277" max="11518" width="13.7109375" style="404"/>
    <col min="11519" max="11519" width="22.140625" style="404" customWidth="1"/>
    <col min="11520" max="11526" width="13.7109375" style="404" customWidth="1"/>
    <col min="11527" max="11527" width="15.85546875" style="404" customWidth="1"/>
    <col min="11528" max="11528" width="16.5703125" style="404" bestFit="1" customWidth="1"/>
    <col min="11529" max="11529" width="13.7109375" style="404" customWidth="1"/>
    <col min="11530" max="11530" width="17.140625" style="404" bestFit="1" customWidth="1"/>
    <col min="11531" max="11531" width="4" style="404" customWidth="1"/>
    <col min="11532" max="11532" width="13.7109375" style="404" customWidth="1"/>
    <col min="11533" max="11774" width="13.7109375" style="404"/>
    <col min="11775" max="11775" width="22.140625" style="404" customWidth="1"/>
    <col min="11776" max="11782" width="13.7109375" style="404" customWidth="1"/>
    <col min="11783" max="11783" width="15.85546875" style="404" customWidth="1"/>
    <col min="11784" max="11784" width="16.5703125" style="404" bestFit="1" customWidth="1"/>
    <col min="11785" max="11785" width="13.7109375" style="404" customWidth="1"/>
    <col min="11786" max="11786" width="17.140625" style="404" bestFit="1" customWidth="1"/>
    <col min="11787" max="11787" width="4" style="404" customWidth="1"/>
    <col min="11788" max="11788" width="13.7109375" style="404" customWidth="1"/>
    <col min="11789" max="12030" width="13.7109375" style="404"/>
    <col min="12031" max="12031" width="22.140625" style="404" customWidth="1"/>
    <col min="12032" max="12038" width="13.7109375" style="404" customWidth="1"/>
    <col min="12039" max="12039" width="15.85546875" style="404" customWidth="1"/>
    <col min="12040" max="12040" width="16.5703125" style="404" bestFit="1" customWidth="1"/>
    <col min="12041" max="12041" width="13.7109375" style="404" customWidth="1"/>
    <col min="12042" max="12042" width="17.140625" style="404" bestFit="1" customWidth="1"/>
    <col min="12043" max="12043" width="4" style="404" customWidth="1"/>
    <col min="12044" max="12044" width="13.7109375" style="404" customWidth="1"/>
    <col min="12045" max="12286" width="13.7109375" style="404"/>
    <col min="12287" max="12287" width="22.140625" style="404" customWidth="1"/>
    <col min="12288" max="12294" width="13.7109375" style="404" customWidth="1"/>
    <col min="12295" max="12295" width="15.85546875" style="404" customWidth="1"/>
    <col min="12296" max="12296" width="16.5703125" style="404" bestFit="1" customWidth="1"/>
    <col min="12297" max="12297" width="13.7109375" style="404" customWidth="1"/>
    <col min="12298" max="12298" width="17.140625" style="404" bestFit="1" customWidth="1"/>
    <col min="12299" max="12299" width="4" style="404" customWidth="1"/>
    <col min="12300" max="12300" width="13.7109375" style="404" customWidth="1"/>
    <col min="12301" max="12542" width="13.7109375" style="404"/>
    <col min="12543" max="12543" width="22.140625" style="404" customWidth="1"/>
    <col min="12544" max="12550" width="13.7109375" style="404" customWidth="1"/>
    <col min="12551" max="12551" width="15.85546875" style="404" customWidth="1"/>
    <col min="12552" max="12552" width="16.5703125" style="404" bestFit="1" customWidth="1"/>
    <col min="12553" max="12553" width="13.7109375" style="404" customWidth="1"/>
    <col min="12554" max="12554" width="17.140625" style="404" bestFit="1" customWidth="1"/>
    <col min="12555" max="12555" width="4" style="404" customWidth="1"/>
    <col min="12556" max="12556" width="13.7109375" style="404" customWidth="1"/>
    <col min="12557" max="12798" width="13.7109375" style="404"/>
    <col min="12799" max="12799" width="22.140625" style="404" customWidth="1"/>
    <col min="12800" max="12806" width="13.7109375" style="404" customWidth="1"/>
    <col min="12807" max="12807" width="15.85546875" style="404" customWidth="1"/>
    <col min="12808" max="12808" width="16.5703125" style="404" bestFit="1" customWidth="1"/>
    <col min="12809" max="12809" width="13.7109375" style="404" customWidth="1"/>
    <col min="12810" max="12810" width="17.140625" style="404" bestFit="1" customWidth="1"/>
    <col min="12811" max="12811" width="4" style="404" customWidth="1"/>
    <col min="12812" max="12812" width="13.7109375" style="404" customWidth="1"/>
    <col min="12813" max="13054" width="13.7109375" style="404"/>
    <col min="13055" max="13055" width="22.140625" style="404" customWidth="1"/>
    <col min="13056" max="13062" width="13.7109375" style="404" customWidth="1"/>
    <col min="13063" max="13063" width="15.85546875" style="404" customWidth="1"/>
    <col min="13064" max="13064" width="16.5703125" style="404" bestFit="1" customWidth="1"/>
    <col min="13065" max="13065" width="13.7109375" style="404" customWidth="1"/>
    <col min="13066" max="13066" width="17.140625" style="404" bestFit="1" customWidth="1"/>
    <col min="13067" max="13067" width="4" style="404" customWidth="1"/>
    <col min="13068" max="13068" width="13.7109375" style="404" customWidth="1"/>
    <col min="13069" max="13310" width="13.7109375" style="404"/>
    <col min="13311" max="13311" width="22.140625" style="404" customWidth="1"/>
    <col min="13312" max="13318" width="13.7109375" style="404" customWidth="1"/>
    <col min="13319" max="13319" width="15.85546875" style="404" customWidth="1"/>
    <col min="13320" max="13320" width="16.5703125" style="404" bestFit="1" customWidth="1"/>
    <col min="13321" max="13321" width="13.7109375" style="404" customWidth="1"/>
    <col min="13322" max="13322" width="17.140625" style="404" bestFit="1" customWidth="1"/>
    <col min="13323" max="13323" width="4" style="404" customWidth="1"/>
    <col min="13324" max="13324" width="13.7109375" style="404" customWidth="1"/>
    <col min="13325" max="13566" width="13.7109375" style="404"/>
    <col min="13567" max="13567" width="22.140625" style="404" customWidth="1"/>
    <col min="13568" max="13574" width="13.7109375" style="404" customWidth="1"/>
    <col min="13575" max="13575" width="15.85546875" style="404" customWidth="1"/>
    <col min="13576" max="13576" width="16.5703125" style="404" bestFit="1" customWidth="1"/>
    <col min="13577" max="13577" width="13.7109375" style="404" customWidth="1"/>
    <col min="13578" max="13578" width="17.140625" style="404" bestFit="1" customWidth="1"/>
    <col min="13579" max="13579" width="4" style="404" customWidth="1"/>
    <col min="13580" max="13580" width="13.7109375" style="404" customWidth="1"/>
    <col min="13581" max="13822" width="13.7109375" style="404"/>
    <col min="13823" max="13823" width="22.140625" style="404" customWidth="1"/>
    <col min="13824" max="13830" width="13.7109375" style="404" customWidth="1"/>
    <col min="13831" max="13831" width="15.85546875" style="404" customWidth="1"/>
    <col min="13832" max="13832" width="16.5703125" style="404" bestFit="1" customWidth="1"/>
    <col min="13833" max="13833" width="13.7109375" style="404" customWidth="1"/>
    <col min="13834" max="13834" width="17.140625" style="404" bestFit="1" customWidth="1"/>
    <col min="13835" max="13835" width="4" style="404" customWidth="1"/>
    <col min="13836" max="13836" width="13.7109375" style="404" customWidth="1"/>
    <col min="13837" max="14078" width="13.7109375" style="404"/>
    <col min="14079" max="14079" width="22.140625" style="404" customWidth="1"/>
    <col min="14080" max="14086" width="13.7109375" style="404" customWidth="1"/>
    <col min="14087" max="14087" width="15.85546875" style="404" customWidth="1"/>
    <col min="14088" max="14088" width="16.5703125" style="404" bestFit="1" customWidth="1"/>
    <col min="14089" max="14089" width="13.7109375" style="404" customWidth="1"/>
    <col min="14090" max="14090" width="17.140625" style="404" bestFit="1" customWidth="1"/>
    <col min="14091" max="14091" width="4" style="404" customWidth="1"/>
    <col min="14092" max="14092" width="13.7109375" style="404" customWidth="1"/>
    <col min="14093" max="14334" width="13.7109375" style="404"/>
    <col min="14335" max="14335" width="22.140625" style="404" customWidth="1"/>
    <col min="14336" max="14342" width="13.7109375" style="404" customWidth="1"/>
    <col min="14343" max="14343" width="15.85546875" style="404" customWidth="1"/>
    <col min="14344" max="14344" width="16.5703125" style="404" bestFit="1" customWidth="1"/>
    <col min="14345" max="14345" width="13.7109375" style="404" customWidth="1"/>
    <col min="14346" max="14346" width="17.140625" style="404" bestFit="1" customWidth="1"/>
    <col min="14347" max="14347" width="4" style="404" customWidth="1"/>
    <col min="14348" max="14348" width="13.7109375" style="404" customWidth="1"/>
    <col min="14349" max="14590" width="13.7109375" style="404"/>
    <col min="14591" max="14591" width="22.140625" style="404" customWidth="1"/>
    <col min="14592" max="14598" width="13.7109375" style="404" customWidth="1"/>
    <col min="14599" max="14599" width="15.85546875" style="404" customWidth="1"/>
    <col min="14600" max="14600" width="16.5703125" style="404" bestFit="1" customWidth="1"/>
    <col min="14601" max="14601" width="13.7109375" style="404" customWidth="1"/>
    <col min="14602" max="14602" width="17.140625" style="404" bestFit="1" customWidth="1"/>
    <col min="14603" max="14603" width="4" style="404" customWidth="1"/>
    <col min="14604" max="14604" width="13.7109375" style="404" customWidth="1"/>
    <col min="14605" max="14846" width="13.7109375" style="404"/>
    <col min="14847" max="14847" width="22.140625" style="404" customWidth="1"/>
    <col min="14848" max="14854" width="13.7109375" style="404" customWidth="1"/>
    <col min="14855" max="14855" width="15.85546875" style="404" customWidth="1"/>
    <col min="14856" max="14856" width="16.5703125" style="404" bestFit="1" customWidth="1"/>
    <col min="14857" max="14857" width="13.7109375" style="404" customWidth="1"/>
    <col min="14858" max="14858" width="17.140625" style="404" bestFit="1" customWidth="1"/>
    <col min="14859" max="14859" width="4" style="404" customWidth="1"/>
    <col min="14860" max="14860" width="13.7109375" style="404" customWidth="1"/>
    <col min="14861" max="15102" width="13.7109375" style="404"/>
    <col min="15103" max="15103" width="22.140625" style="404" customWidth="1"/>
    <col min="15104" max="15110" width="13.7109375" style="404" customWidth="1"/>
    <col min="15111" max="15111" width="15.85546875" style="404" customWidth="1"/>
    <col min="15112" max="15112" width="16.5703125" style="404" bestFit="1" customWidth="1"/>
    <col min="15113" max="15113" width="13.7109375" style="404" customWidth="1"/>
    <col min="15114" max="15114" width="17.140625" style="404" bestFit="1" customWidth="1"/>
    <col min="15115" max="15115" width="4" style="404" customWidth="1"/>
    <col min="15116" max="15116" width="13.7109375" style="404" customWidth="1"/>
    <col min="15117" max="15358" width="13.7109375" style="404"/>
    <col min="15359" max="15359" width="22.140625" style="404" customWidth="1"/>
    <col min="15360" max="15366" width="13.7109375" style="404" customWidth="1"/>
    <col min="15367" max="15367" width="15.85546875" style="404" customWidth="1"/>
    <col min="15368" max="15368" width="16.5703125" style="404" bestFit="1" customWidth="1"/>
    <col min="15369" max="15369" width="13.7109375" style="404" customWidth="1"/>
    <col min="15370" max="15370" width="17.140625" style="404" bestFit="1" customWidth="1"/>
    <col min="15371" max="15371" width="4" style="404" customWidth="1"/>
    <col min="15372" max="15372" width="13.7109375" style="404" customWidth="1"/>
    <col min="15373" max="15614" width="13.7109375" style="404"/>
    <col min="15615" max="15615" width="22.140625" style="404" customWidth="1"/>
    <col min="15616" max="15622" width="13.7109375" style="404" customWidth="1"/>
    <col min="15623" max="15623" width="15.85546875" style="404" customWidth="1"/>
    <col min="15624" max="15624" width="16.5703125" style="404" bestFit="1" customWidth="1"/>
    <col min="15625" max="15625" width="13.7109375" style="404" customWidth="1"/>
    <col min="15626" max="15626" width="17.140625" style="404" bestFit="1" customWidth="1"/>
    <col min="15627" max="15627" width="4" style="404" customWidth="1"/>
    <col min="15628" max="15628" width="13.7109375" style="404" customWidth="1"/>
    <col min="15629" max="15870" width="13.7109375" style="404"/>
    <col min="15871" max="15871" width="22.140625" style="404" customWidth="1"/>
    <col min="15872" max="15878" width="13.7109375" style="404" customWidth="1"/>
    <col min="15879" max="15879" width="15.85546875" style="404" customWidth="1"/>
    <col min="15880" max="15880" width="16.5703125" style="404" bestFit="1" customWidth="1"/>
    <col min="15881" max="15881" width="13.7109375" style="404" customWidth="1"/>
    <col min="15882" max="15882" width="17.140625" style="404" bestFit="1" customWidth="1"/>
    <col min="15883" max="15883" width="4" style="404" customWidth="1"/>
    <col min="15884" max="15884" width="13.7109375" style="404" customWidth="1"/>
    <col min="15885" max="16126" width="13.7109375" style="404"/>
    <col min="16127" max="16127" width="22.140625" style="404" customWidth="1"/>
    <col min="16128" max="16134" width="13.7109375" style="404" customWidth="1"/>
    <col min="16135" max="16135" width="15.85546875" style="404" customWidth="1"/>
    <col min="16136" max="16136" width="16.5703125" style="404" bestFit="1" customWidth="1"/>
    <col min="16137" max="16137" width="13.7109375" style="404" customWidth="1"/>
    <col min="16138" max="16138" width="17.140625" style="404" bestFit="1" customWidth="1"/>
    <col min="16139" max="16139" width="4" style="404" customWidth="1"/>
    <col min="16140" max="16140" width="13.7109375" style="404" customWidth="1"/>
    <col min="16141" max="16384" width="13.7109375" style="404"/>
  </cols>
  <sheetData>
    <row r="1" spans="1:33" s="393" customFormat="1">
      <c r="A1" s="495" t="s">
        <v>25</v>
      </c>
      <c r="B1" s="391"/>
      <c r="C1" s="391"/>
      <c r="E1" s="391"/>
      <c r="F1" s="46"/>
      <c r="G1" s="392"/>
      <c r="H1" s="46"/>
      <c r="I1" s="46"/>
      <c r="J1" s="3"/>
      <c r="K1" s="3"/>
      <c r="L1" s="3"/>
    </row>
    <row r="2" spans="1:33" s="393" customFormat="1">
      <c r="A2" s="394"/>
      <c r="B2" s="391"/>
      <c r="C2" s="391"/>
      <c r="E2" s="391"/>
      <c r="F2" s="46"/>
      <c r="G2" s="415" t="s">
        <v>169</v>
      </c>
      <c r="H2" s="415" t="s">
        <v>118</v>
      </c>
      <c r="I2" s="46"/>
      <c r="J2" s="3"/>
      <c r="K2" s="3"/>
      <c r="L2" s="3"/>
    </row>
    <row r="3" spans="1:33" s="393" customFormat="1" ht="17.25">
      <c r="A3" s="84" t="str">
        <f>'1-Contractblad totaal'!A3</f>
        <v>Naam opdrachtgever</v>
      </c>
      <c r="B3" s="85" t="str">
        <f>'1-Contractblad totaal'!B3</f>
        <v>Hoogheemraadschap van Delfland</v>
      </c>
      <c r="C3" s="85"/>
      <c r="E3" s="85"/>
      <c r="F3" s="46"/>
      <c r="G3" s="395" t="s">
        <v>557</v>
      </c>
      <c r="H3" s="511"/>
      <c r="I3" s="46"/>
      <c r="J3" s="3"/>
      <c r="K3" s="3"/>
      <c r="L3" s="3"/>
    </row>
    <row r="4" spans="1:33" s="393" customFormat="1" ht="27">
      <c r="A4" s="84" t="str">
        <f>'1-Contractblad totaal'!A4</f>
        <v>Calculatie onderdeel</v>
      </c>
      <c r="B4" s="85" t="str">
        <f ca="1">MID(CELL("bestandsnaam",$F$9),SEARCH("]",CELL("bestandsnaam",$F$9),1)+1,256)</f>
        <v>10-Glasbewassing</v>
      </c>
      <c r="C4" s="85"/>
      <c r="E4" s="85"/>
      <c r="F4" s="46"/>
      <c r="G4" s="395" t="s">
        <v>566</v>
      </c>
      <c r="H4" s="511"/>
      <c r="I4" s="46"/>
      <c r="J4" s="3"/>
      <c r="K4" s="3"/>
      <c r="L4" s="3"/>
    </row>
    <row r="5" spans="1:33" s="393" customFormat="1" ht="17.25">
      <c r="A5" s="84" t="str">
        <f>'1-Contractblad totaal'!A5</f>
        <v>Gebouw/plaats</v>
      </c>
      <c r="B5" s="85" t="str">
        <f>'1-Contractblad totaal'!B5</f>
        <v>Regio Delft</v>
      </c>
      <c r="C5" s="85"/>
      <c r="E5" s="85"/>
      <c r="F5" s="412"/>
      <c r="G5" s="408" t="s">
        <v>558</v>
      </c>
      <c r="H5" s="511"/>
      <c r="I5" s="46"/>
      <c r="J5" s="396"/>
      <c r="L5" s="397"/>
      <c r="M5" s="398"/>
      <c r="N5" s="397"/>
      <c r="O5" s="396"/>
      <c r="P5" s="397"/>
      <c r="Q5" s="397"/>
      <c r="R5" s="396"/>
      <c r="S5" s="397"/>
      <c r="T5" s="397"/>
      <c r="U5" s="396"/>
      <c r="V5" s="398"/>
      <c r="W5" s="397"/>
      <c r="X5" s="396"/>
      <c r="Y5" s="397"/>
      <c r="Z5" s="397"/>
      <c r="AA5" s="396"/>
      <c r="AB5" s="397"/>
      <c r="AC5" s="397"/>
      <c r="AD5" s="396"/>
      <c r="AE5" s="397"/>
      <c r="AF5" s="397"/>
      <c r="AG5" s="396"/>
    </row>
    <row r="6" spans="1:33" s="393" customFormat="1" ht="17.25" customHeight="1">
      <c r="A6" s="84" t="str">
        <f>'1-Contractblad totaal'!A6</f>
        <v>Referentie nummer</v>
      </c>
      <c r="B6" s="85" t="str">
        <f>'1-Contractblad totaal'!B6</f>
        <v>INK2020.561</v>
      </c>
      <c r="C6" s="85"/>
      <c r="E6" s="85"/>
      <c r="F6" s="412"/>
      <c r="G6" s="590" t="s">
        <v>588</v>
      </c>
      <c r="H6" s="511"/>
      <c r="I6" s="46"/>
      <c r="J6" s="396"/>
      <c r="L6" s="399"/>
      <c r="M6" s="398"/>
      <c r="N6" s="399"/>
      <c r="O6" s="400"/>
      <c r="P6" s="397"/>
      <c r="Q6" s="399"/>
      <c r="R6" s="400"/>
      <c r="S6" s="397"/>
      <c r="T6" s="399"/>
      <c r="U6" s="400"/>
      <c r="V6" s="398"/>
      <c r="W6" s="399"/>
      <c r="X6" s="400"/>
      <c r="Y6" s="397"/>
      <c r="Z6" s="399"/>
      <c r="AA6" s="400"/>
      <c r="AB6" s="397"/>
      <c r="AC6" s="399"/>
      <c r="AD6" s="400"/>
      <c r="AE6" s="397"/>
      <c r="AF6" s="399"/>
      <c r="AG6" s="400"/>
    </row>
    <row r="7" spans="1:33" s="393" customFormat="1" ht="17.25" customHeight="1">
      <c r="A7" s="84" t="str">
        <f>'1-Contractblad totaal'!A8</f>
        <v>Naam dienstverlener</v>
      </c>
      <c r="B7" s="333">
        <f>'1-Contractblad totaal'!B8</f>
        <v>0</v>
      </c>
      <c r="C7" s="333"/>
      <c r="E7" s="333"/>
      <c r="F7" s="413"/>
      <c r="G7" s="395" t="s">
        <v>170</v>
      </c>
      <c r="H7" s="511"/>
      <c r="I7" s="46"/>
      <c r="J7" s="396"/>
      <c r="K7" s="396"/>
      <c r="L7" s="396"/>
      <c r="M7" s="396"/>
      <c r="N7" s="396"/>
      <c r="O7" s="396"/>
      <c r="P7" s="396"/>
    </row>
    <row r="8" spans="1:33" s="393" customFormat="1" ht="17.25" customHeight="1">
      <c r="A8" s="84" t="str">
        <f>'1-Contractblad totaal'!A9</f>
        <v>Prijspeil</v>
      </c>
      <c r="B8" s="125">
        <f>'1-Contractblad totaal'!B9</f>
        <v>44562</v>
      </c>
      <c r="C8" s="125"/>
      <c r="E8" s="125"/>
      <c r="F8" s="414"/>
      <c r="G8" s="395" t="s">
        <v>559</v>
      </c>
      <c r="H8" s="511"/>
      <c r="I8" s="46"/>
      <c r="J8" s="396"/>
      <c r="K8" s="396"/>
      <c r="L8" s="396"/>
      <c r="M8" s="396"/>
      <c r="N8" s="396"/>
      <c r="O8" s="396"/>
    </row>
    <row r="9" spans="1:33" s="401" customFormat="1" ht="17.25" customHeight="1">
      <c r="F9" s="414"/>
      <c r="G9" s="395" t="s">
        <v>560</v>
      </c>
      <c r="H9" s="511"/>
      <c r="I9" s="46"/>
      <c r="J9" s="396"/>
      <c r="K9" s="396"/>
      <c r="L9" s="396"/>
      <c r="M9" s="396"/>
      <c r="N9" s="396"/>
      <c r="O9" s="396"/>
    </row>
    <row r="10" spans="1:33" s="401" customFormat="1" ht="17.25" customHeight="1">
      <c r="F10" s="414"/>
      <c r="G10" s="395" t="s">
        <v>561</v>
      </c>
      <c r="H10" s="511"/>
      <c r="I10" s="46"/>
      <c r="J10" s="396"/>
      <c r="K10" s="396"/>
      <c r="L10" s="396"/>
      <c r="M10" s="396"/>
      <c r="N10" s="396"/>
      <c r="O10" s="396"/>
    </row>
    <row r="11" spans="1:33" s="401" customFormat="1" ht="17.25" customHeight="1">
      <c r="F11" s="414"/>
      <c r="G11" s="590" t="s">
        <v>564</v>
      </c>
      <c r="H11" s="511"/>
      <c r="I11" s="46"/>
      <c r="J11" s="815" t="s">
        <v>807</v>
      </c>
      <c r="K11" s="815"/>
      <c r="L11" s="815"/>
      <c r="M11" s="396"/>
      <c r="N11" s="396"/>
      <c r="O11" s="396"/>
    </row>
    <row r="12" spans="1:33" s="393" customFormat="1" ht="17.25" customHeight="1">
      <c r="A12" s="592"/>
      <c r="B12" s="592"/>
      <c r="C12" s="592"/>
      <c r="F12" s="414"/>
      <c r="G12" s="591" t="s">
        <v>565</v>
      </c>
      <c r="H12" s="511"/>
      <c r="I12" s="46"/>
      <c r="J12" s="815"/>
      <c r="K12" s="815"/>
      <c r="L12" s="815"/>
      <c r="M12" s="396"/>
      <c r="N12" s="396"/>
      <c r="O12" s="396"/>
    </row>
    <row r="13" spans="1:33" s="393" customFormat="1" ht="17.25" customHeight="1">
      <c r="A13" s="592"/>
      <c r="B13" s="592"/>
      <c r="C13" s="592"/>
      <c r="F13" s="414"/>
      <c r="G13" s="591" t="s">
        <v>808</v>
      </c>
      <c r="H13" s="511"/>
      <c r="I13" s="46"/>
      <c r="J13" s="757" t="s">
        <v>809</v>
      </c>
      <c r="K13" s="757"/>
      <c r="L13" s="757"/>
      <c r="M13" s="396"/>
      <c r="N13" s="396"/>
      <c r="O13" s="396"/>
    </row>
    <row r="14" spans="1:33" s="393" customFormat="1" ht="15.75">
      <c r="A14" s="402"/>
      <c r="B14" s="402"/>
      <c r="C14" s="402"/>
      <c r="G14" s="403"/>
      <c r="H14" s="397"/>
      <c r="I14" s="397"/>
      <c r="J14" s="757"/>
      <c r="K14" s="757"/>
      <c r="L14" s="757"/>
    </row>
    <row r="15" spans="1:33" s="537" customFormat="1" ht="43.5" customHeight="1">
      <c r="A15" s="535" t="s">
        <v>108</v>
      </c>
      <c r="B15" s="535" t="s">
        <v>91</v>
      </c>
      <c r="C15" s="535"/>
      <c r="D15" s="536" t="s">
        <v>169</v>
      </c>
      <c r="E15" s="538" t="s">
        <v>213</v>
      </c>
      <c r="F15" s="415" t="s">
        <v>810</v>
      </c>
      <c r="G15" s="536" t="s">
        <v>110</v>
      </c>
      <c r="H15" s="536" t="s">
        <v>58</v>
      </c>
      <c r="I15" s="536" t="s">
        <v>214</v>
      </c>
      <c r="J15" s="536" t="s">
        <v>171</v>
      </c>
      <c r="K15" s="536" t="s">
        <v>172</v>
      </c>
      <c r="L15" s="536" t="s">
        <v>173</v>
      </c>
    </row>
    <row r="16" spans="1:33">
      <c r="A16" s="590" t="s">
        <v>770</v>
      </c>
      <c r="B16" s="590"/>
      <c r="C16" s="590" t="s">
        <v>550</v>
      </c>
      <c r="D16" s="591" t="s">
        <v>557</v>
      </c>
      <c r="E16" s="590"/>
      <c r="F16" s="743">
        <f>4099-84</f>
        <v>4015</v>
      </c>
      <c r="G16" s="405">
        <f>F16*I16</f>
        <v>0</v>
      </c>
      <c r="H16" s="406">
        <v>3</v>
      </c>
      <c r="I16" s="534">
        <f t="shared" ref="I16:I18" si="0">VLOOKUP(D16,$G$3:$H$13,2,FALSE)</f>
        <v>0</v>
      </c>
      <c r="J16" s="405">
        <f>H16*G16</f>
        <v>0</v>
      </c>
      <c r="K16" s="506"/>
      <c r="L16" s="407">
        <f>J16+K16</f>
        <v>0</v>
      </c>
    </row>
    <row r="17" spans="1:12">
      <c r="A17" s="590" t="s">
        <v>770</v>
      </c>
      <c r="B17" s="590"/>
      <c r="C17" s="590" t="s">
        <v>550</v>
      </c>
      <c r="D17" s="590" t="s">
        <v>566</v>
      </c>
      <c r="E17" s="590"/>
      <c r="F17" s="743">
        <v>84</v>
      </c>
      <c r="G17" s="405">
        <f t="shared" ref="G17:G54" si="1">F17*I17</f>
        <v>0</v>
      </c>
      <c r="H17" s="406" t="s">
        <v>617</v>
      </c>
      <c r="I17" s="534">
        <f t="shared" si="0"/>
        <v>0</v>
      </c>
      <c r="J17" s="405">
        <f t="shared" ref="J17:J18" si="2">H17*G17</f>
        <v>0</v>
      </c>
      <c r="K17" s="506"/>
      <c r="L17" s="407">
        <f t="shared" ref="L17:L18" si="3">J17+K17</f>
        <v>0</v>
      </c>
    </row>
    <row r="18" spans="1:12">
      <c r="A18" s="590" t="s">
        <v>770</v>
      </c>
      <c r="B18" s="590"/>
      <c r="C18" s="590" t="s">
        <v>550</v>
      </c>
      <c r="D18" s="590" t="s">
        <v>558</v>
      </c>
      <c r="E18" s="590"/>
      <c r="F18" s="743">
        <f>4099-84</f>
        <v>4015</v>
      </c>
      <c r="G18" s="405">
        <f t="shared" si="1"/>
        <v>0</v>
      </c>
      <c r="H18" s="406">
        <v>3</v>
      </c>
      <c r="I18" s="534">
        <f t="shared" si="0"/>
        <v>0</v>
      </c>
      <c r="J18" s="405">
        <f t="shared" si="2"/>
        <v>0</v>
      </c>
      <c r="K18" s="506"/>
      <c r="L18" s="407">
        <f t="shared" si="3"/>
        <v>0</v>
      </c>
    </row>
    <row r="19" spans="1:12">
      <c r="A19" s="590" t="s">
        <v>770</v>
      </c>
      <c r="B19" s="590"/>
      <c r="C19" s="590" t="s">
        <v>550</v>
      </c>
      <c r="D19" s="590" t="s">
        <v>566</v>
      </c>
      <c r="E19" s="590"/>
      <c r="F19" s="743">
        <v>84</v>
      </c>
      <c r="G19" s="405">
        <f t="shared" si="1"/>
        <v>0</v>
      </c>
      <c r="H19" s="406" t="s">
        <v>617</v>
      </c>
      <c r="I19" s="534">
        <f t="shared" ref="I19:I38" si="4">VLOOKUP(D19,$G$3:$H$13,2,FALSE)</f>
        <v>0</v>
      </c>
      <c r="J19" s="405">
        <f t="shared" ref="J19:J38" si="5">H19*G19</f>
        <v>0</v>
      </c>
      <c r="K19" s="506"/>
      <c r="L19" s="407">
        <f t="shared" ref="L19:L38" si="6">J19+K19</f>
        <v>0</v>
      </c>
    </row>
    <row r="20" spans="1:12">
      <c r="A20" s="590" t="s">
        <v>770</v>
      </c>
      <c r="B20" s="590"/>
      <c r="C20" s="590" t="s">
        <v>550</v>
      </c>
      <c r="D20" s="590" t="s">
        <v>170</v>
      </c>
      <c r="E20" s="590"/>
      <c r="F20" s="743">
        <v>1887</v>
      </c>
      <c r="G20" s="405">
        <f t="shared" si="1"/>
        <v>0</v>
      </c>
      <c r="H20" s="406">
        <v>3</v>
      </c>
      <c r="I20" s="534">
        <f t="shared" si="4"/>
        <v>0</v>
      </c>
      <c r="J20" s="405">
        <f t="shared" si="5"/>
        <v>0</v>
      </c>
      <c r="K20" s="506"/>
      <c r="L20" s="407">
        <f t="shared" si="6"/>
        <v>0</v>
      </c>
    </row>
    <row r="21" spans="1:12">
      <c r="A21" s="590" t="s">
        <v>770</v>
      </c>
      <c r="B21" s="590"/>
      <c r="C21" s="590" t="s">
        <v>550</v>
      </c>
      <c r="D21" s="590" t="s">
        <v>564</v>
      </c>
      <c r="E21" s="590"/>
      <c r="F21" s="743">
        <v>69</v>
      </c>
      <c r="G21" s="405">
        <f t="shared" si="1"/>
        <v>0</v>
      </c>
      <c r="H21" s="406">
        <v>3</v>
      </c>
      <c r="I21" s="534">
        <f t="shared" si="4"/>
        <v>0</v>
      </c>
      <c r="J21" s="405">
        <f t="shared" si="5"/>
        <v>0</v>
      </c>
      <c r="K21" s="506"/>
      <c r="L21" s="407">
        <f>J21+K21</f>
        <v>0</v>
      </c>
    </row>
    <row r="22" spans="1:12">
      <c r="A22" s="590" t="s">
        <v>770</v>
      </c>
      <c r="B22" s="590"/>
      <c r="C22" s="590" t="s">
        <v>550</v>
      </c>
      <c r="D22" s="591" t="s">
        <v>565</v>
      </c>
      <c r="E22" s="590"/>
      <c r="F22" s="743">
        <v>69</v>
      </c>
      <c r="G22" s="405">
        <f t="shared" si="1"/>
        <v>0</v>
      </c>
      <c r="H22" s="406">
        <v>3</v>
      </c>
      <c r="I22" s="534">
        <f t="shared" si="4"/>
        <v>0</v>
      </c>
      <c r="J22" s="405">
        <f t="shared" si="5"/>
        <v>0</v>
      </c>
      <c r="K22" s="506"/>
      <c r="L22" s="407">
        <f t="shared" si="6"/>
        <v>0</v>
      </c>
    </row>
    <row r="23" spans="1:12">
      <c r="A23" s="590" t="s">
        <v>770</v>
      </c>
      <c r="B23" s="590"/>
      <c r="C23" s="590" t="s">
        <v>550</v>
      </c>
      <c r="D23" s="590" t="s">
        <v>808</v>
      </c>
      <c r="E23" s="590" t="s">
        <v>586</v>
      </c>
      <c r="F23" s="743" t="s">
        <v>587</v>
      </c>
      <c r="G23" s="405">
        <f>F23*I23</f>
        <v>0</v>
      </c>
      <c r="H23" s="406">
        <v>3</v>
      </c>
      <c r="I23" s="534">
        <f t="shared" si="4"/>
        <v>0</v>
      </c>
      <c r="J23" s="405">
        <f t="shared" si="5"/>
        <v>0</v>
      </c>
      <c r="K23" s="506"/>
      <c r="L23" s="407">
        <f t="shared" si="6"/>
        <v>0</v>
      </c>
    </row>
    <row r="24" spans="1:12">
      <c r="A24" s="590" t="s">
        <v>622</v>
      </c>
      <c r="B24" s="590" t="s">
        <v>303</v>
      </c>
      <c r="C24" s="590" t="s">
        <v>550</v>
      </c>
      <c r="D24" s="590" t="s">
        <v>557</v>
      </c>
      <c r="E24" s="590"/>
      <c r="F24" s="743">
        <v>140.72</v>
      </c>
      <c r="G24" s="405">
        <f t="shared" si="1"/>
        <v>0</v>
      </c>
      <c r="H24" s="406">
        <v>3</v>
      </c>
      <c r="I24" s="534">
        <f t="shared" si="4"/>
        <v>0</v>
      </c>
      <c r="J24" s="405">
        <f t="shared" si="5"/>
        <v>0</v>
      </c>
      <c r="K24" s="506"/>
      <c r="L24" s="407">
        <f t="shared" si="6"/>
        <v>0</v>
      </c>
    </row>
    <row r="25" spans="1:12">
      <c r="A25" s="590" t="s">
        <v>622</v>
      </c>
      <c r="B25" s="590" t="s">
        <v>303</v>
      </c>
      <c r="C25" s="590" t="s">
        <v>550</v>
      </c>
      <c r="D25" s="590" t="s">
        <v>558</v>
      </c>
      <c r="E25" s="590"/>
      <c r="F25" s="743">
        <v>140.72</v>
      </c>
      <c r="G25" s="405">
        <f t="shared" si="1"/>
        <v>0</v>
      </c>
      <c r="H25" s="406">
        <v>3</v>
      </c>
      <c r="I25" s="534">
        <f t="shared" si="4"/>
        <v>0</v>
      </c>
      <c r="J25" s="405">
        <f t="shared" si="5"/>
        <v>0</v>
      </c>
      <c r="K25" s="506"/>
      <c r="L25" s="407">
        <f t="shared" si="6"/>
        <v>0</v>
      </c>
    </row>
    <row r="26" spans="1:12">
      <c r="A26" s="590" t="s">
        <v>622</v>
      </c>
      <c r="B26" s="590" t="s">
        <v>303</v>
      </c>
      <c r="C26" s="590" t="s">
        <v>550</v>
      </c>
      <c r="D26" s="590" t="s">
        <v>170</v>
      </c>
      <c r="E26" s="590"/>
      <c r="F26" s="743">
        <v>16.940000000000001</v>
      </c>
      <c r="G26" s="405">
        <f t="shared" si="1"/>
        <v>0</v>
      </c>
      <c r="H26" s="406">
        <v>3</v>
      </c>
      <c r="I26" s="534">
        <f t="shared" si="4"/>
        <v>0</v>
      </c>
      <c r="J26" s="405">
        <f t="shared" si="5"/>
        <v>0</v>
      </c>
      <c r="K26" s="506"/>
      <c r="L26" s="407">
        <f t="shared" si="6"/>
        <v>0</v>
      </c>
    </row>
    <row r="27" spans="1:12">
      <c r="A27" s="590" t="s">
        <v>622</v>
      </c>
      <c r="B27" s="590" t="s">
        <v>340</v>
      </c>
      <c r="C27" s="590" t="s">
        <v>550</v>
      </c>
      <c r="D27" s="590" t="s">
        <v>557</v>
      </c>
      <c r="E27" s="590"/>
      <c r="F27" s="743">
        <v>289.10000000000002</v>
      </c>
      <c r="G27" s="405">
        <f t="shared" si="1"/>
        <v>0</v>
      </c>
      <c r="H27" s="406">
        <v>3</v>
      </c>
      <c r="I27" s="534">
        <f t="shared" si="4"/>
        <v>0</v>
      </c>
      <c r="J27" s="405">
        <f t="shared" si="5"/>
        <v>0</v>
      </c>
      <c r="K27" s="506"/>
      <c r="L27" s="407">
        <f t="shared" si="6"/>
        <v>0</v>
      </c>
    </row>
    <row r="28" spans="1:12">
      <c r="A28" s="590" t="s">
        <v>622</v>
      </c>
      <c r="B28" s="590" t="s">
        <v>340</v>
      </c>
      <c r="C28" s="590" t="s">
        <v>550</v>
      </c>
      <c r="D28" s="590" t="s">
        <v>558</v>
      </c>
      <c r="E28" s="590"/>
      <c r="F28" s="743">
        <v>233.8</v>
      </c>
      <c r="G28" s="405">
        <f t="shared" si="1"/>
        <v>0</v>
      </c>
      <c r="H28" s="406">
        <v>3</v>
      </c>
      <c r="I28" s="534">
        <f t="shared" si="4"/>
        <v>0</v>
      </c>
      <c r="J28" s="405">
        <f t="shared" si="5"/>
        <v>0</v>
      </c>
      <c r="K28" s="506"/>
      <c r="L28" s="407">
        <f t="shared" si="6"/>
        <v>0</v>
      </c>
    </row>
    <row r="29" spans="1:12">
      <c r="A29" s="590" t="s">
        <v>622</v>
      </c>
      <c r="B29" s="590" t="s">
        <v>340</v>
      </c>
      <c r="C29" s="590" t="s">
        <v>550</v>
      </c>
      <c r="D29" s="590" t="s">
        <v>560</v>
      </c>
      <c r="E29" s="590" t="s">
        <v>563</v>
      </c>
      <c r="F29" s="743">
        <v>44</v>
      </c>
      <c r="G29" s="405">
        <f t="shared" si="1"/>
        <v>0</v>
      </c>
      <c r="H29" s="406">
        <v>3</v>
      </c>
      <c r="I29" s="534">
        <f t="shared" si="4"/>
        <v>0</v>
      </c>
      <c r="J29" s="405">
        <f t="shared" si="5"/>
        <v>0</v>
      </c>
      <c r="K29" s="506"/>
      <c r="L29" s="407">
        <f t="shared" si="6"/>
        <v>0</v>
      </c>
    </row>
    <row r="30" spans="1:12">
      <c r="A30" s="590" t="s">
        <v>622</v>
      </c>
      <c r="B30" s="590" t="s">
        <v>340</v>
      </c>
      <c r="C30" s="590" t="s">
        <v>550</v>
      </c>
      <c r="D30" s="590" t="s">
        <v>560</v>
      </c>
      <c r="E30" s="590" t="s">
        <v>562</v>
      </c>
      <c r="F30" s="743">
        <v>1.6</v>
      </c>
      <c r="G30" s="405">
        <f t="shared" si="1"/>
        <v>0</v>
      </c>
      <c r="H30" s="406">
        <v>3</v>
      </c>
      <c r="I30" s="534">
        <f t="shared" si="4"/>
        <v>0</v>
      </c>
      <c r="J30" s="405">
        <f t="shared" si="5"/>
        <v>0</v>
      </c>
      <c r="K30" s="506"/>
      <c r="L30" s="407">
        <f t="shared" si="6"/>
        <v>0</v>
      </c>
    </row>
    <row r="31" spans="1:12">
      <c r="A31" s="590" t="s">
        <v>622</v>
      </c>
      <c r="B31" s="590" t="s">
        <v>340</v>
      </c>
      <c r="C31" s="590" t="s">
        <v>550</v>
      </c>
      <c r="D31" s="590" t="s">
        <v>561</v>
      </c>
      <c r="E31" s="590" t="s">
        <v>562</v>
      </c>
      <c r="F31" s="743">
        <v>13</v>
      </c>
      <c r="G31" s="405">
        <f t="shared" si="1"/>
        <v>0</v>
      </c>
      <c r="H31" s="406">
        <v>3</v>
      </c>
      <c r="I31" s="534">
        <f t="shared" si="4"/>
        <v>0</v>
      </c>
      <c r="J31" s="405">
        <f t="shared" si="5"/>
        <v>0</v>
      </c>
      <c r="K31" s="506"/>
      <c r="L31" s="407">
        <f t="shared" si="6"/>
        <v>0</v>
      </c>
    </row>
    <row r="32" spans="1:12">
      <c r="A32" s="590" t="s">
        <v>622</v>
      </c>
      <c r="B32" s="590" t="s">
        <v>567</v>
      </c>
      <c r="C32" s="590" t="s">
        <v>550</v>
      </c>
      <c r="D32" s="590" t="s">
        <v>557</v>
      </c>
      <c r="E32" s="590"/>
      <c r="F32" s="743">
        <v>27</v>
      </c>
      <c r="G32" s="405">
        <f t="shared" si="1"/>
        <v>0</v>
      </c>
      <c r="H32" s="406">
        <v>2</v>
      </c>
      <c r="I32" s="534">
        <f t="shared" si="4"/>
        <v>0</v>
      </c>
      <c r="J32" s="405">
        <f t="shared" si="5"/>
        <v>0</v>
      </c>
      <c r="K32" s="506"/>
      <c r="L32" s="407">
        <f t="shared" si="6"/>
        <v>0</v>
      </c>
    </row>
    <row r="33" spans="1:12">
      <c r="A33" s="590" t="s">
        <v>622</v>
      </c>
      <c r="B33" s="590" t="s">
        <v>567</v>
      </c>
      <c r="C33" s="590" t="s">
        <v>550</v>
      </c>
      <c r="D33" s="590" t="s">
        <v>170</v>
      </c>
      <c r="E33" s="590"/>
      <c r="F33" s="743">
        <v>15.6</v>
      </c>
      <c r="G33" s="405">
        <f t="shared" si="1"/>
        <v>0</v>
      </c>
      <c r="H33" s="406">
        <v>2</v>
      </c>
      <c r="I33" s="534">
        <f t="shared" si="4"/>
        <v>0</v>
      </c>
      <c r="J33" s="405">
        <f t="shared" si="5"/>
        <v>0</v>
      </c>
      <c r="K33" s="506"/>
      <c r="L33" s="407">
        <f t="shared" si="6"/>
        <v>0</v>
      </c>
    </row>
    <row r="34" spans="1:12">
      <c r="A34" s="590" t="s">
        <v>622</v>
      </c>
      <c r="B34" s="590" t="s">
        <v>568</v>
      </c>
      <c r="C34" s="590" t="s">
        <v>550</v>
      </c>
      <c r="D34" s="590" t="s">
        <v>557</v>
      </c>
      <c r="E34" s="590"/>
      <c r="F34" s="743">
        <v>17</v>
      </c>
      <c r="G34" s="405">
        <f t="shared" si="1"/>
        <v>0</v>
      </c>
      <c r="H34" s="406">
        <v>2</v>
      </c>
      <c r="I34" s="534">
        <f t="shared" si="4"/>
        <v>0</v>
      </c>
      <c r="J34" s="405">
        <f t="shared" si="5"/>
        <v>0</v>
      </c>
      <c r="K34" s="506"/>
      <c r="L34" s="407">
        <f t="shared" si="6"/>
        <v>0</v>
      </c>
    </row>
    <row r="35" spans="1:12">
      <c r="A35" s="590" t="s">
        <v>622</v>
      </c>
      <c r="B35" s="590" t="s">
        <v>568</v>
      </c>
      <c r="C35" s="590" t="s">
        <v>550</v>
      </c>
      <c r="D35" s="590" t="s">
        <v>557</v>
      </c>
      <c r="E35" s="590"/>
      <c r="F35" s="743">
        <v>17</v>
      </c>
      <c r="G35" s="405">
        <f t="shared" si="1"/>
        <v>0</v>
      </c>
      <c r="H35" s="406">
        <v>2</v>
      </c>
      <c r="I35" s="534">
        <f t="shared" si="4"/>
        <v>0</v>
      </c>
      <c r="J35" s="405">
        <f t="shared" si="5"/>
        <v>0</v>
      </c>
      <c r="K35" s="506"/>
      <c r="L35" s="407">
        <f t="shared" si="6"/>
        <v>0</v>
      </c>
    </row>
    <row r="36" spans="1:12">
      <c r="A36" s="590" t="s">
        <v>622</v>
      </c>
      <c r="B36" s="590" t="s">
        <v>569</v>
      </c>
      <c r="C36" s="590" t="s">
        <v>550</v>
      </c>
      <c r="D36" s="590" t="s">
        <v>557</v>
      </c>
      <c r="E36" s="590"/>
      <c r="F36" s="743">
        <v>43</v>
      </c>
      <c r="G36" s="405">
        <f t="shared" si="1"/>
        <v>0</v>
      </c>
      <c r="H36" s="406">
        <v>2</v>
      </c>
      <c r="I36" s="534">
        <f t="shared" si="4"/>
        <v>0</v>
      </c>
      <c r="J36" s="405">
        <f t="shared" si="5"/>
        <v>0</v>
      </c>
      <c r="K36" s="506"/>
      <c r="L36" s="407">
        <f t="shared" si="6"/>
        <v>0</v>
      </c>
    </row>
    <row r="37" spans="1:12">
      <c r="A37" s="590" t="s">
        <v>622</v>
      </c>
      <c r="B37" s="590" t="s">
        <v>569</v>
      </c>
      <c r="C37" s="590" t="s">
        <v>550</v>
      </c>
      <c r="D37" s="590" t="s">
        <v>558</v>
      </c>
      <c r="E37" s="590"/>
      <c r="F37" s="743">
        <v>43</v>
      </c>
      <c r="G37" s="405">
        <f t="shared" si="1"/>
        <v>0</v>
      </c>
      <c r="H37" s="406">
        <v>2</v>
      </c>
      <c r="I37" s="534">
        <f t="shared" si="4"/>
        <v>0</v>
      </c>
      <c r="J37" s="405">
        <f t="shared" si="5"/>
        <v>0</v>
      </c>
      <c r="K37" s="506"/>
      <c r="L37" s="407">
        <f t="shared" si="6"/>
        <v>0</v>
      </c>
    </row>
    <row r="38" spans="1:12">
      <c r="A38" s="590" t="s">
        <v>622</v>
      </c>
      <c r="B38" s="590" t="s">
        <v>569</v>
      </c>
      <c r="C38" s="590" t="s">
        <v>550</v>
      </c>
      <c r="D38" s="590" t="s">
        <v>557</v>
      </c>
      <c r="E38" s="590"/>
      <c r="F38" s="743">
        <v>72.7</v>
      </c>
      <c r="G38" s="405">
        <f t="shared" si="1"/>
        <v>0</v>
      </c>
      <c r="H38" s="406">
        <v>2</v>
      </c>
      <c r="I38" s="534">
        <f t="shared" si="4"/>
        <v>0</v>
      </c>
      <c r="J38" s="405">
        <f t="shared" si="5"/>
        <v>0</v>
      </c>
      <c r="K38" s="506"/>
      <c r="L38" s="407">
        <f t="shared" si="6"/>
        <v>0</v>
      </c>
    </row>
    <row r="39" spans="1:12">
      <c r="A39" s="590" t="s">
        <v>622</v>
      </c>
      <c r="B39" s="590" t="s">
        <v>570</v>
      </c>
      <c r="C39" s="590" t="s">
        <v>550</v>
      </c>
      <c r="D39" s="590" t="s">
        <v>558</v>
      </c>
      <c r="E39" s="590"/>
      <c r="F39" s="743">
        <v>72.7</v>
      </c>
      <c r="G39" s="405">
        <f t="shared" si="1"/>
        <v>0</v>
      </c>
      <c r="H39" s="406">
        <v>2</v>
      </c>
      <c r="I39" s="534">
        <f t="shared" ref="I39:I55" si="7">VLOOKUP(D39,$G$3:$H$13,2,FALSE)</f>
        <v>0</v>
      </c>
      <c r="J39" s="405">
        <f t="shared" ref="J39:J54" si="8">H39*G39</f>
        <v>0</v>
      </c>
      <c r="K39" s="506"/>
      <c r="L39" s="407">
        <f t="shared" ref="L39:L55" si="9">J39+K39</f>
        <v>0</v>
      </c>
    </row>
    <row r="40" spans="1:12">
      <c r="A40" s="590" t="s">
        <v>622</v>
      </c>
      <c r="B40" s="590" t="s">
        <v>570</v>
      </c>
      <c r="C40" s="590" t="s">
        <v>550</v>
      </c>
      <c r="D40" s="590" t="s">
        <v>170</v>
      </c>
      <c r="E40" s="590"/>
      <c r="F40" s="743">
        <v>6</v>
      </c>
      <c r="G40" s="405">
        <f t="shared" si="1"/>
        <v>0</v>
      </c>
      <c r="H40" s="406">
        <v>2</v>
      </c>
      <c r="I40" s="534">
        <f t="shared" si="7"/>
        <v>0</v>
      </c>
      <c r="J40" s="405">
        <f t="shared" si="8"/>
        <v>0</v>
      </c>
      <c r="K40" s="506"/>
      <c r="L40" s="407">
        <f t="shared" si="9"/>
        <v>0</v>
      </c>
    </row>
    <row r="41" spans="1:12">
      <c r="A41" s="590" t="s">
        <v>622</v>
      </c>
      <c r="B41" s="590" t="s">
        <v>382</v>
      </c>
      <c r="C41" s="590" t="s">
        <v>550</v>
      </c>
      <c r="D41" s="590" t="s">
        <v>557</v>
      </c>
      <c r="E41" s="590"/>
      <c r="F41" s="743">
        <v>141.19999999999999</v>
      </c>
      <c r="G41" s="405">
        <f t="shared" si="1"/>
        <v>0</v>
      </c>
      <c r="H41" s="406">
        <v>2</v>
      </c>
      <c r="I41" s="534">
        <f t="shared" si="7"/>
        <v>0</v>
      </c>
      <c r="J41" s="405">
        <f t="shared" si="8"/>
        <v>0</v>
      </c>
      <c r="K41" s="506"/>
      <c r="L41" s="407">
        <f t="shared" si="9"/>
        <v>0</v>
      </c>
    </row>
    <row r="42" spans="1:12">
      <c r="A42" s="590" t="s">
        <v>622</v>
      </c>
      <c r="B42" s="590" t="s">
        <v>382</v>
      </c>
      <c r="C42" s="590" t="s">
        <v>550</v>
      </c>
      <c r="D42" s="590" t="s">
        <v>558</v>
      </c>
      <c r="E42" s="590"/>
      <c r="F42" s="743">
        <v>141.19999999999999</v>
      </c>
      <c r="G42" s="405">
        <f t="shared" si="1"/>
        <v>0</v>
      </c>
      <c r="H42" s="406">
        <v>2</v>
      </c>
      <c r="I42" s="534">
        <f t="shared" si="7"/>
        <v>0</v>
      </c>
      <c r="J42" s="405">
        <f t="shared" si="8"/>
        <v>0</v>
      </c>
      <c r="K42" s="506"/>
      <c r="L42" s="407">
        <f t="shared" si="9"/>
        <v>0</v>
      </c>
    </row>
    <row r="43" spans="1:12">
      <c r="A43" s="590" t="s">
        <v>622</v>
      </c>
      <c r="B43" s="590" t="s">
        <v>382</v>
      </c>
      <c r="C43" s="590" t="s">
        <v>550</v>
      </c>
      <c r="D43" s="590" t="s">
        <v>560</v>
      </c>
      <c r="E43" s="590" t="s">
        <v>563</v>
      </c>
      <c r="F43" s="743">
        <v>33</v>
      </c>
      <c r="G43" s="405">
        <f t="shared" si="1"/>
        <v>0</v>
      </c>
      <c r="H43" s="406">
        <v>2</v>
      </c>
      <c r="I43" s="534">
        <f t="shared" si="7"/>
        <v>0</v>
      </c>
      <c r="J43" s="405">
        <f t="shared" si="8"/>
        <v>0</v>
      </c>
      <c r="K43" s="506"/>
      <c r="L43" s="407">
        <f t="shared" si="9"/>
        <v>0</v>
      </c>
    </row>
    <row r="44" spans="1:12">
      <c r="A44" s="590" t="s">
        <v>622</v>
      </c>
      <c r="B44" s="590" t="s">
        <v>571</v>
      </c>
      <c r="C44" s="590" t="s">
        <v>550</v>
      </c>
      <c r="D44" s="590" t="s">
        <v>557</v>
      </c>
      <c r="E44" s="590"/>
      <c r="F44" s="743">
        <v>78.400000000000006</v>
      </c>
      <c r="G44" s="405">
        <f t="shared" si="1"/>
        <v>0</v>
      </c>
      <c r="H44" s="406">
        <v>2</v>
      </c>
      <c r="I44" s="534">
        <f t="shared" si="7"/>
        <v>0</v>
      </c>
      <c r="J44" s="405">
        <f t="shared" si="8"/>
        <v>0</v>
      </c>
      <c r="K44" s="506"/>
      <c r="L44" s="407">
        <f t="shared" si="9"/>
        <v>0</v>
      </c>
    </row>
    <row r="45" spans="1:12">
      <c r="A45" s="590" t="s">
        <v>622</v>
      </c>
      <c r="B45" s="590" t="s">
        <v>571</v>
      </c>
      <c r="C45" s="590" t="s">
        <v>550</v>
      </c>
      <c r="D45" s="590" t="s">
        <v>558</v>
      </c>
      <c r="E45" s="590"/>
      <c r="F45" s="743">
        <v>78.400000000000006</v>
      </c>
      <c r="G45" s="405">
        <f t="shared" si="1"/>
        <v>0</v>
      </c>
      <c r="H45" s="406">
        <v>2</v>
      </c>
      <c r="I45" s="534">
        <f t="shared" si="7"/>
        <v>0</v>
      </c>
      <c r="J45" s="405">
        <f t="shared" si="8"/>
        <v>0</v>
      </c>
      <c r="K45" s="506"/>
      <c r="L45" s="407">
        <f t="shared" si="9"/>
        <v>0</v>
      </c>
    </row>
    <row r="46" spans="1:12">
      <c r="A46" s="590" t="s">
        <v>768</v>
      </c>
      <c r="B46" s="590"/>
      <c r="C46" s="590" t="s">
        <v>550</v>
      </c>
      <c r="D46" s="590" t="s">
        <v>557</v>
      </c>
      <c r="E46" s="590"/>
      <c r="F46" s="743">
        <v>221.4</v>
      </c>
      <c r="G46" s="405">
        <f t="shared" si="1"/>
        <v>0</v>
      </c>
      <c r="H46" s="406">
        <v>12</v>
      </c>
      <c r="I46" s="534">
        <f t="shared" si="7"/>
        <v>0</v>
      </c>
      <c r="J46" s="405">
        <f t="shared" si="8"/>
        <v>0</v>
      </c>
      <c r="K46" s="506"/>
      <c r="L46" s="407">
        <f t="shared" si="9"/>
        <v>0</v>
      </c>
    </row>
    <row r="47" spans="1:12">
      <c r="A47" s="590" t="s">
        <v>768</v>
      </c>
      <c r="B47" s="590"/>
      <c r="C47" s="590" t="s">
        <v>550</v>
      </c>
      <c r="D47" s="590" t="s">
        <v>558</v>
      </c>
      <c r="E47" s="590"/>
      <c r="F47" s="743">
        <v>132.6</v>
      </c>
      <c r="G47" s="405">
        <f t="shared" si="1"/>
        <v>0</v>
      </c>
      <c r="H47" s="406">
        <v>2</v>
      </c>
      <c r="I47" s="534">
        <f t="shared" si="7"/>
        <v>0</v>
      </c>
      <c r="J47" s="405">
        <f t="shared" si="8"/>
        <v>0</v>
      </c>
      <c r="K47" s="506"/>
      <c r="L47" s="407">
        <f t="shared" si="9"/>
        <v>0</v>
      </c>
    </row>
    <row r="48" spans="1:12">
      <c r="A48" s="590" t="s">
        <v>768</v>
      </c>
      <c r="B48" s="590"/>
      <c r="C48" s="590" t="s">
        <v>550</v>
      </c>
      <c r="D48" s="590" t="s">
        <v>170</v>
      </c>
      <c r="E48" s="590"/>
      <c r="F48" s="743">
        <v>70.7</v>
      </c>
      <c r="G48" s="405">
        <f t="shared" si="1"/>
        <v>0</v>
      </c>
      <c r="H48" s="406">
        <v>2</v>
      </c>
      <c r="I48" s="534">
        <f t="shared" si="7"/>
        <v>0</v>
      </c>
      <c r="J48" s="405">
        <f t="shared" si="8"/>
        <v>0</v>
      </c>
      <c r="K48" s="506"/>
      <c r="L48" s="407">
        <f t="shared" si="9"/>
        <v>0</v>
      </c>
    </row>
    <row r="49" spans="1:16">
      <c r="A49" s="590" t="s">
        <v>768</v>
      </c>
      <c r="B49" s="590" t="s">
        <v>298</v>
      </c>
      <c r="C49" s="590" t="s">
        <v>550</v>
      </c>
      <c r="D49" s="590" t="s">
        <v>557</v>
      </c>
      <c r="E49" s="590"/>
      <c r="F49" s="743">
        <v>26</v>
      </c>
      <c r="G49" s="405">
        <f t="shared" si="1"/>
        <v>0</v>
      </c>
      <c r="H49" s="406">
        <v>12</v>
      </c>
      <c r="I49" s="534">
        <f t="shared" si="7"/>
        <v>0</v>
      </c>
      <c r="J49" s="405">
        <f t="shared" si="8"/>
        <v>0</v>
      </c>
      <c r="K49" s="506"/>
      <c r="L49" s="407">
        <f t="shared" si="9"/>
        <v>0</v>
      </c>
    </row>
    <row r="50" spans="1:16">
      <c r="A50" s="590" t="s">
        <v>768</v>
      </c>
      <c r="B50" s="590" t="s">
        <v>298</v>
      </c>
      <c r="C50" s="590" t="s">
        <v>550</v>
      </c>
      <c r="D50" s="590" t="s">
        <v>558</v>
      </c>
      <c r="E50" s="590"/>
      <c r="F50" s="743">
        <v>26</v>
      </c>
      <c r="G50" s="405">
        <f t="shared" si="1"/>
        <v>0</v>
      </c>
      <c r="H50" s="406">
        <v>2</v>
      </c>
      <c r="I50" s="534">
        <f t="shared" si="7"/>
        <v>0</v>
      </c>
      <c r="J50" s="405">
        <f t="shared" si="8"/>
        <v>0</v>
      </c>
      <c r="K50" s="506"/>
      <c r="L50" s="407">
        <f t="shared" si="9"/>
        <v>0</v>
      </c>
    </row>
    <row r="51" spans="1:16">
      <c r="A51" s="590" t="s">
        <v>768</v>
      </c>
      <c r="B51" s="590" t="s">
        <v>298</v>
      </c>
      <c r="C51" s="590" t="s">
        <v>550</v>
      </c>
      <c r="D51" s="590" t="s">
        <v>170</v>
      </c>
      <c r="E51" s="590"/>
      <c r="F51" s="743">
        <v>4</v>
      </c>
      <c r="G51" s="405">
        <f t="shared" si="1"/>
        <v>0</v>
      </c>
      <c r="H51" s="406">
        <v>2</v>
      </c>
      <c r="I51" s="534">
        <f t="shared" si="7"/>
        <v>0</v>
      </c>
      <c r="J51" s="405">
        <f t="shared" si="8"/>
        <v>0</v>
      </c>
      <c r="K51" s="506"/>
      <c r="L51" s="407">
        <f t="shared" si="9"/>
        <v>0</v>
      </c>
    </row>
    <row r="52" spans="1:16">
      <c r="A52" s="590" t="s">
        <v>768</v>
      </c>
      <c r="B52" s="590" t="s">
        <v>572</v>
      </c>
      <c r="C52" s="590" t="s">
        <v>550</v>
      </c>
      <c r="D52" s="590" t="s">
        <v>557</v>
      </c>
      <c r="E52" s="590"/>
      <c r="F52" s="743">
        <v>38</v>
      </c>
      <c r="G52" s="405">
        <f t="shared" si="1"/>
        <v>0</v>
      </c>
      <c r="H52" s="406">
        <v>12</v>
      </c>
      <c r="I52" s="534">
        <f t="shared" si="7"/>
        <v>0</v>
      </c>
      <c r="J52" s="405">
        <f t="shared" si="8"/>
        <v>0</v>
      </c>
      <c r="K52" s="506"/>
      <c r="L52" s="407">
        <f t="shared" si="9"/>
        <v>0</v>
      </c>
    </row>
    <row r="53" spans="1:16">
      <c r="A53" s="590" t="s">
        <v>768</v>
      </c>
      <c r="B53" s="590" t="s">
        <v>572</v>
      </c>
      <c r="C53" s="590" t="s">
        <v>550</v>
      </c>
      <c r="D53" s="590" t="s">
        <v>558</v>
      </c>
      <c r="E53" s="590"/>
      <c r="F53" s="743">
        <v>38</v>
      </c>
      <c r="G53" s="405">
        <f t="shared" si="1"/>
        <v>0</v>
      </c>
      <c r="H53" s="406">
        <v>2</v>
      </c>
      <c r="I53" s="534">
        <f t="shared" si="7"/>
        <v>0</v>
      </c>
      <c r="J53" s="405">
        <f t="shared" si="8"/>
        <v>0</v>
      </c>
      <c r="K53" s="506"/>
      <c r="L53" s="407">
        <f t="shared" si="9"/>
        <v>0</v>
      </c>
    </row>
    <row r="54" spans="1:16">
      <c r="A54" s="590" t="s">
        <v>768</v>
      </c>
      <c r="B54" s="590" t="s">
        <v>573</v>
      </c>
      <c r="C54" s="590" t="s">
        <v>550</v>
      </c>
      <c r="D54" s="590" t="s">
        <v>557</v>
      </c>
      <c r="E54" s="590"/>
      <c r="F54" s="743">
        <v>46</v>
      </c>
      <c r="G54" s="405">
        <f t="shared" si="1"/>
        <v>0</v>
      </c>
      <c r="H54" s="406">
        <v>12</v>
      </c>
      <c r="I54" s="534">
        <f t="shared" si="7"/>
        <v>0</v>
      </c>
      <c r="J54" s="405">
        <f t="shared" si="8"/>
        <v>0</v>
      </c>
      <c r="K54" s="506"/>
      <c r="L54" s="407">
        <f t="shared" si="9"/>
        <v>0</v>
      </c>
    </row>
    <row r="55" spans="1:16">
      <c r="A55" s="590" t="s">
        <v>768</v>
      </c>
      <c r="B55" s="590" t="s">
        <v>573</v>
      </c>
      <c r="C55" s="590" t="s">
        <v>550</v>
      </c>
      <c r="D55" s="590" t="s">
        <v>558</v>
      </c>
      <c r="E55" s="590"/>
      <c r="F55" s="743">
        <v>46</v>
      </c>
      <c r="G55" s="405">
        <f>F55*I55</f>
        <v>0</v>
      </c>
      <c r="H55" s="406">
        <v>2</v>
      </c>
      <c r="I55" s="534">
        <f t="shared" si="7"/>
        <v>0</v>
      </c>
      <c r="J55" s="405">
        <f>H55*G55</f>
        <v>0</v>
      </c>
      <c r="K55" s="506"/>
      <c r="L55" s="407">
        <f t="shared" si="9"/>
        <v>0</v>
      </c>
    </row>
    <row r="56" spans="1:16">
      <c r="D56" s="404"/>
      <c r="E56" s="404"/>
      <c r="F56" s="745"/>
      <c r="G56" s="404"/>
      <c r="H56" s="404"/>
      <c r="I56" s="404"/>
      <c r="J56" s="404"/>
      <c r="L56" s="404"/>
    </row>
    <row r="57" spans="1:16">
      <c r="A57" s="658" t="s">
        <v>515</v>
      </c>
      <c r="B57" s="590"/>
      <c r="C57" s="590" t="s">
        <v>425</v>
      </c>
      <c r="D57" s="590" t="s">
        <v>588</v>
      </c>
      <c r="E57" s="590"/>
      <c r="F57" s="744">
        <v>67</v>
      </c>
      <c r="G57" s="405">
        <f t="shared" ref="G57:G96" si="10">F57*I57</f>
        <v>0</v>
      </c>
      <c r="H57" s="406">
        <v>4</v>
      </c>
      <c r="I57" s="534">
        <f t="shared" ref="I57:I96" si="11">VLOOKUP(D57,$G$3:$H$13,2,FALSE)</f>
        <v>0</v>
      </c>
      <c r="J57" s="405">
        <f t="shared" ref="J57:J96" si="12">H57*G57</f>
        <v>0</v>
      </c>
      <c r="K57" s="506"/>
      <c r="L57" s="407">
        <f t="shared" ref="L57:L96" si="13">J57+K57</f>
        <v>0</v>
      </c>
      <c r="P57" s="638"/>
    </row>
    <row r="58" spans="1:16">
      <c r="A58" s="658" t="s">
        <v>467</v>
      </c>
      <c r="B58" s="590"/>
      <c r="C58" s="590" t="s">
        <v>425</v>
      </c>
      <c r="D58" s="590" t="s">
        <v>588</v>
      </c>
      <c r="E58" s="590"/>
      <c r="F58" s="744">
        <v>82</v>
      </c>
      <c r="G58" s="405">
        <f t="shared" si="10"/>
        <v>0</v>
      </c>
      <c r="H58" s="406">
        <v>4</v>
      </c>
      <c r="I58" s="534">
        <f t="shared" si="11"/>
        <v>0</v>
      </c>
      <c r="J58" s="405">
        <f t="shared" si="12"/>
        <v>0</v>
      </c>
      <c r="K58" s="506"/>
      <c r="L58" s="407">
        <f t="shared" si="13"/>
        <v>0</v>
      </c>
      <c r="P58" s="638"/>
    </row>
    <row r="59" spans="1:16">
      <c r="A59" s="658" t="s">
        <v>469</v>
      </c>
      <c r="B59" s="590"/>
      <c r="C59" s="590" t="s">
        <v>425</v>
      </c>
      <c r="D59" s="590" t="s">
        <v>588</v>
      </c>
      <c r="E59" s="590"/>
      <c r="F59" s="744">
        <v>113</v>
      </c>
      <c r="G59" s="405">
        <f t="shared" si="10"/>
        <v>0</v>
      </c>
      <c r="H59" s="406">
        <v>4</v>
      </c>
      <c r="I59" s="534">
        <f t="shared" si="11"/>
        <v>0</v>
      </c>
      <c r="J59" s="405">
        <f t="shared" si="12"/>
        <v>0</v>
      </c>
      <c r="K59" s="506"/>
      <c r="L59" s="407">
        <f t="shared" si="13"/>
        <v>0</v>
      </c>
      <c r="P59" s="638"/>
    </row>
    <row r="60" spans="1:16">
      <c r="A60" s="658" t="s">
        <v>471</v>
      </c>
      <c r="B60" s="590"/>
      <c r="C60" s="590" t="s">
        <v>425</v>
      </c>
      <c r="D60" s="590" t="s">
        <v>588</v>
      </c>
      <c r="E60" s="590"/>
      <c r="F60" s="744">
        <v>115</v>
      </c>
      <c r="G60" s="405">
        <f t="shared" si="10"/>
        <v>0</v>
      </c>
      <c r="H60" s="406">
        <v>4</v>
      </c>
      <c r="I60" s="534">
        <f t="shared" si="11"/>
        <v>0</v>
      </c>
      <c r="J60" s="405">
        <f t="shared" si="12"/>
        <v>0</v>
      </c>
      <c r="K60" s="506"/>
      <c r="L60" s="407">
        <f t="shared" si="13"/>
        <v>0</v>
      </c>
      <c r="P60" s="638"/>
    </row>
    <row r="61" spans="1:16">
      <c r="A61" s="658" t="s">
        <v>470</v>
      </c>
      <c r="B61" s="590"/>
      <c r="C61" s="590" t="s">
        <v>425</v>
      </c>
      <c r="D61" s="590" t="s">
        <v>588</v>
      </c>
      <c r="E61" s="590"/>
      <c r="F61" s="744">
        <v>100</v>
      </c>
      <c r="G61" s="405">
        <f t="shared" si="10"/>
        <v>0</v>
      </c>
      <c r="H61" s="406">
        <v>4</v>
      </c>
      <c r="I61" s="534">
        <f t="shared" si="11"/>
        <v>0</v>
      </c>
      <c r="J61" s="405">
        <f t="shared" si="12"/>
        <v>0</v>
      </c>
      <c r="K61" s="506"/>
      <c r="L61" s="407">
        <f t="shared" si="13"/>
        <v>0</v>
      </c>
      <c r="P61" s="638"/>
    </row>
    <row r="62" spans="1:16">
      <c r="A62" s="658" t="s">
        <v>478</v>
      </c>
      <c r="B62" s="590"/>
      <c r="C62" s="590" t="s">
        <v>425</v>
      </c>
      <c r="D62" s="590" t="s">
        <v>588</v>
      </c>
      <c r="E62" s="590"/>
      <c r="F62" s="744">
        <v>173</v>
      </c>
      <c r="G62" s="405">
        <f t="shared" si="10"/>
        <v>0</v>
      </c>
      <c r="H62" s="406">
        <v>4</v>
      </c>
      <c r="I62" s="534">
        <f t="shared" si="11"/>
        <v>0</v>
      </c>
      <c r="J62" s="405">
        <f t="shared" si="12"/>
        <v>0</v>
      </c>
      <c r="K62" s="506"/>
      <c r="L62" s="407">
        <f t="shared" si="13"/>
        <v>0</v>
      </c>
      <c r="P62" s="638"/>
    </row>
    <row r="63" spans="1:16">
      <c r="A63" s="658" t="s">
        <v>431</v>
      </c>
      <c r="B63" s="590"/>
      <c r="C63" s="590" t="s">
        <v>425</v>
      </c>
      <c r="D63" s="590" t="s">
        <v>588</v>
      </c>
      <c r="E63" s="590"/>
      <c r="F63" s="744">
        <v>64</v>
      </c>
      <c r="G63" s="405">
        <f t="shared" si="10"/>
        <v>0</v>
      </c>
      <c r="H63" s="406">
        <v>4</v>
      </c>
      <c r="I63" s="534">
        <f t="shared" si="11"/>
        <v>0</v>
      </c>
      <c r="J63" s="405">
        <f t="shared" si="12"/>
        <v>0</v>
      </c>
      <c r="K63" s="506"/>
      <c r="L63" s="407">
        <f t="shared" si="13"/>
        <v>0</v>
      </c>
      <c r="P63" s="638"/>
    </row>
    <row r="64" spans="1:16">
      <c r="A64" s="658" t="s">
        <v>501</v>
      </c>
      <c r="B64" s="590"/>
      <c r="C64" s="590" t="s">
        <v>425</v>
      </c>
      <c r="D64" s="590" t="s">
        <v>588</v>
      </c>
      <c r="E64" s="590"/>
      <c r="F64" s="744">
        <v>60</v>
      </c>
      <c r="G64" s="405">
        <f t="shared" si="10"/>
        <v>0</v>
      </c>
      <c r="H64" s="406">
        <v>4</v>
      </c>
      <c r="I64" s="534">
        <f t="shared" si="11"/>
        <v>0</v>
      </c>
      <c r="J64" s="405">
        <f t="shared" si="12"/>
        <v>0</v>
      </c>
      <c r="K64" s="506"/>
      <c r="L64" s="407">
        <f t="shared" si="13"/>
        <v>0</v>
      </c>
      <c r="P64" s="638"/>
    </row>
    <row r="65" spans="1:16">
      <c r="A65" s="658" t="s">
        <v>512</v>
      </c>
      <c r="B65" s="590"/>
      <c r="C65" s="590" t="s">
        <v>425</v>
      </c>
      <c r="D65" s="590" t="s">
        <v>588</v>
      </c>
      <c r="E65" s="590"/>
      <c r="F65" s="744">
        <v>28</v>
      </c>
      <c r="G65" s="405">
        <f t="shared" si="10"/>
        <v>0</v>
      </c>
      <c r="H65" s="406">
        <v>4</v>
      </c>
      <c r="I65" s="534">
        <f t="shared" si="11"/>
        <v>0</v>
      </c>
      <c r="J65" s="405">
        <f t="shared" si="12"/>
        <v>0</v>
      </c>
      <c r="K65" s="506"/>
      <c r="L65" s="407">
        <f t="shared" si="13"/>
        <v>0</v>
      </c>
      <c r="P65" s="638"/>
    </row>
    <row r="66" spans="1:16">
      <c r="A66" s="658" t="s">
        <v>444</v>
      </c>
      <c r="B66" s="590"/>
      <c r="C66" s="590" t="s">
        <v>425</v>
      </c>
      <c r="D66" s="590" t="s">
        <v>588</v>
      </c>
      <c r="E66" s="590"/>
      <c r="F66" s="744">
        <v>146</v>
      </c>
      <c r="G66" s="405">
        <f t="shared" si="10"/>
        <v>0</v>
      </c>
      <c r="H66" s="406">
        <v>4</v>
      </c>
      <c r="I66" s="534">
        <f t="shared" si="11"/>
        <v>0</v>
      </c>
      <c r="J66" s="405">
        <f t="shared" si="12"/>
        <v>0</v>
      </c>
      <c r="K66" s="506"/>
      <c r="L66" s="407">
        <f t="shared" si="13"/>
        <v>0</v>
      </c>
      <c r="P66" s="638"/>
    </row>
    <row r="67" spans="1:16">
      <c r="A67" s="658" t="s">
        <v>502</v>
      </c>
      <c r="B67" s="590"/>
      <c r="C67" s="590" t="s">
        <v>425</v>
      </c>
      <c r="D67" s="590" t="s">
        <v>588</v>
      </c>
      <c r="E67" s="590"/>
      <c r="F67" s="744">
        <v>76</v>
      </c>
      <c r="G67" s="405">
        <f t="shared" si="10"/>
        <v>0</v>
      </c>
      <c r="H67" s="406">
        <v>4</v>
      </c>
      <c r="I67" s="534">
        <f t="shared" si="11"/>
        <v>0</v>
      </c>
      <c r="J67" s="405">
        <f t="shared" si="12"/>
        <v>0</v>
      </c>
      <c r="K67" s="506"/>
      <c r="L67" s="407">
        <f t="shared" si="13"/>
        <v>0</v>
      </c>
      <c r="P67" s="638"/>
    </row>
    <row r="68" spans="1:16">
      <c r="A68" s="658" t="s">
        <v>439</v>
      </c>
      <c r="B68" s="590"/>
      <c r="C68" s="590" t="s">
        <v>425</v>
      </c>
      <c r="D68" s="590" t="s">
        <v>588</v>
      </c>
      <c r="E68" s="590"/>
      <c r="F68" s="744">
        <v>7</v>
      </c>
      <c r="G68" s="405">
        <f t="shared" si="10"/>
        <v>0</v>
      </c>
      <c r="H68" s="406">
        <v>4</v>
      </c>
      <c r="I68" s="534">
        <f t="shared" si="11"/>
        <v>0</v>
      </c>
      <c r="J68" s="405">
        <f t="shared" si="12"/>
        <v>0</v>
      </c>
      <c r="K68" s="506"/>
      <c r="L68" s="407">
        <f t="shared" si="13"/>
        <v>0</v>
      </c>
      <c r="P68" s="638"/>
    </row>
    <row r="69" spans="1:16">
      <c r="A69" s="658" t="s">
        <v>447</v>
      </c>
      <c r="B69" s="590"/>
      <c r="C69" s="590" t="s">
        <v>425</v>
      </c>
      <c r="D69" s="590" t="s">
        <v>588</v>
      </c>
      <c r="E69" s="590"/>
      <c r="F69" s="744">
        <v>48</v>
      </c>
      <c r="G69" s="405">
        <f t="shared" si="10"/>
        <v>0</v>
      </c>
      <c r="H69" s="406">
        <v>4</v>
      </c>
      <c r="I69" s="534">
        <f t="shared" si="11"/>
        <v>0</v>
      </c>
      <c r="J69" s="405">
        <f t="shared" si="12"/>
        <v>0</v>
      </c>
      <c r="K69" s="506"/>
      <c r="L69" s="407">
        <f t="shared" si="13"/>
        <v>0</v>
      </c>
      <c r="P69" s="638"/>
    </row>
    <row r="70" spans="1:16">
      <c r="A70" s="658" t="s">
        <v>448</v>
      </c>
      <c r="B70" s="590"/>
      <c r="C70" s="590" t="s">
        <v>425</v>
      </c>
      <c r="D70" s="590" t="s">
        <v>588</v>
      </c>
      <c r="E70" s="590"/>
      <c r="F70" s="744">
        <v>61</v>
      </c>
      <c r="G70" s="405">
        <f t="shared" si="10"/>
        <v>0</v>
      </c>
      <c r="H70" s="406">
        <v>4</v>
      </c>
      <c r="I70" s="534">
        <f t="shared" si="11"/>
        <v>0</v>
      </c>
      <c r="J70" s="405">
        <f t="shared" si="12"/>
        <v>0</v>
      </c>
      <c r="K70" s="506"/>
      <c r="L70" s="407">
        <f t="shared" si="13"/>
        <v>0</v>
      </c>
      <c r="P70" s="638"/>
    </row>
    <row r="71" spans="1:16">
      <c r="A71" s="658" t="s">
        <v>499</v>
      </c>
      <c r="B71" s="590"/>
      <c r="C71" s="590" t="s">
        <v>425</v>
      </c>
      <c r="D71" s="590" t="s">
        <v>588</v>
      </c>
      <c r="E71" s="590"/>
      <c r="F71" s="744">
        <v>114</v>
      </c>
      <c r="G71" s="405">
        <f t="shared" si="10"/>
        <v>0</v>
      </c>
      <c r="H71" s="406">
        <v>4</v>
      </c>
      <c r="I71" s="534">
        <f t="shared" si="11"/>
        <v>0</v>
      </c>
      <c r="J71" s="405">
        <f t="shared" si="12"/>
        <v>0</v>
      </c>
      <c r="K71" s="506"/>
      <c r="L71" s="407">
        <f t="shared" si="13"/>
        <v>0</v>
      </c>
      <c r="P71" s="638"/>
    </row>
    <row r="72" spans="1:16">
      <c r="A72" s="658" t="s">
        <v>475</v>
      </c>
      <c r="B72" s="590"/>
      <c r="C72" s="590" t="s">
        <v>425</v>
      </c>
      <c r="D72" s="590" t="s">
        <v>588</v>
      </c>
      <c r="E72" s="590"/>
      <c r="F72" s="744">
        <v>82</v>
      </c>
      <c r="G72" s="405">
        <f t="shared" si="10"/>
        <v>0</v>
      </c>
      <c r="H72" s="406">
        <v>4</v>
      </c>
      <c r="I72" s="534">
        <f t="shared" si="11"/>
        <v>0</v>
      </c>
      <c r="J72" s="405">
        <f t="shared" si="12"/>
        <v>0</v>
      </c>
      <c r="K72" s="506"/>
      <c r="L72" s="407">
        <f t="shared" si="13"/>
        <v>0</v>
      </c>
      <c r="P72" s="638"/>
    </row>
    <row r="73" spans="1:16">
      <c r="A73" s="658" t="s">
        <v>503</v>
      </c>
      <c r="B73" s="590"/>
      <c r="C73" s="590" t="s">
        <v>425</v>
      </c>
      <c r="D73" s="590" t="s">
        <v>588</v>
      </c>
      <c r="E73" s="590"/>
      <c r="F73" s="744">
        <v>7</v>
      </c>
      <c r="G73" s="405">
        <f t="shared" si="10"/>
        <v>0</v>
      </c>
      <c r="H73" s="406">
        <v>4</v>
      </c>
      <c r="I73" s="534">
        <f t="shared" si="11"/>
        <v>0</v>
      </c>
      <c r="J73" s="405">
        <f t="shared" si="12"/>
        <v>0</v>
      </c>
      <c r="K73" s="506"/>
      <c r="L73" s="407">
        <f t="shared" si="13"/>
        <v>0</v>
      </c>
      <c r="P73" s="638"/>
    </row>
    <row r="74" spans="1:16">
      <c r="A74" s="658" t="s">
        <v>498</v>
      </c>
      <c r="B74" s="590"/>
      <c r="C74" s="590" t="s">
        <v>425</v>
      </c>
      <c r="D74" s="590" t="s">
        <v>588</v>
      </c>
      <c r="E74" s="590"/>
      <c r="F74" s="744">
        <v>112</v>
      </c>
      <c r="G74" s="405">
        <f t="shared" si="10"/>
        <v>0</v>
      </c>
      <c r="H74" s="406">
        <v>4</v>
      </c>
      <c r="I74" s="534">
        <f t="shared" si="11"/>
        <v>0</v>
      </c>
      <c r="J74" s="405">
        <f t="shared" si="12"/>
        <v>0</v>
      </c>
      <c r="K74" s="506"/>
      <c r="L74" s="407">
        <f t="shared" si="13"/>
        <v>0</v>
      </c>
      <c r="P74" s="638"/>
    </row>
    <row r="75" spans="1:16">
      <c r="A75" s="658" t="s">
        <v>514</v>
      </c>
      <c r="B75" s="590"/>
      <c r="C75" s="590" t="s">
        <v>425</v>
      </c>
      <c r="D75" s="590" t="s">
        <v>588</v>
      </c>
      <c r="E75" s="590"/>
      <c r="F75" s="744">
        <v>10</v>
      </c>
      <c r="G75" s="405">
        <f t="shared" si="10"/>
        <v>0</v>
      </c>
      <c r="H75" s="406">
        <v>4</v>
      </c>
      <c r="I75" s="534">
        <f t="shared" si="11"/>
        <v>0</v>
      </c>
      <c r="J75" s="405">
        <f t="shared" si="12"/>
        <v>0</v>
      </c>
      <c r="K75" s="506"/>
      <c r="L75" s="407">
        <f t="shared" si="13"/>
        <v>0</v>
      </c>
      <c r="P75" s="638"/>
    </row>
    <row r="76" spans="1:16">
      <c r="A76" s="658" t="s">
        <v>491</v>
      </c>
      <c r="B76" s="590"/>
      <c r="C76" s="590" t="s">
        <v>425</v>
      </c>
      <c r="D76" s="590" t="s">
        <v>588</v>
      </c>
      <c r="E76" s="590"/>
      <c r="F76" s="744">
        <v>10</v>
      </c>
      <c r="G76" s="405">
        <f t="shared" si="10"/>
        <v>0</v>
      </c>
      <c r="H76" s="406">
        <v>4</v>
      </c>
      <c r="I76" s="534">
        <f t="shared" si="11"/>
        <v>0</v>
      </c>
      <c r="J76" s="405">
        <f t="shared" si="12"/>
        <v>0</v>
      </c>
      <c r="K76" s="506"/>
      <c r="L76" s="407">
        <f t="shared" si="13"/>
        <v>0</v>
      </c>
      <c r="P76" s="638"/>
    </row>
    <row r="77" spans="1:16">
      <c r="A77" s="658" t="s">
        <v>461</v>
      </c>
      <c r="B77" s="590"/>
      <c r="C77" s="590" t="s">
        <v>425</v>
      </c>
      <c r="D77" s="590" t="s">
        <v>588</v>
      </c>
      <c r="E77" s="590"/>
      <c r="F77" s="744">
        <v>10</v>
      </c>
      <c r="G77" s="405">
        <f t="shared" si="10"/>
        <v>0</v>
      </c>
      <c r="H77" s="406">
        <v>4</v>
      </c>
      <c r="I77" s="534">
        <f t="shared" si="11"/>
        <v>0</v>
      </c>
      <c r="J77" s="405">
        <f t="shared" si="12"/>
        <v>0</v>
      </c>
      <c r="K77" s="506"/>
      <c r="L77" s="407">
        <f t="shared" si="13"/>
        <v>0</v>
      </c>
      <c r="P77" s="638"/>
    </row>
    <row r="78" spans="1:16">
      <c r="A78" s="658" t="s">
        <v>446</v>
      </c>
      <c r="B78" s="590"/>
      <c r="C78" s="590" t="s">
        <v>425</v>
      </c>
      <c r="D78" s="590" t="s">
        <v>588</v>
      </c>
      <c r="E78" s="590"/>
      <c r="F78" s="744">
        <v>54</v>
      </c>
      <c r="G78" s="405">
        <f t="shared" si="10"/>
        <v>0</v>
      </c>
      <c r="H78" s="406">
        <v>4</v>
      </c>
      <c r="I78" s="534">
        <f t="shared" si="11"/>
        <v>0</v>
      </c>
      <c r="J78" s="405">
        <f t="shared" si="12"/>
        <v>0</v>
      </c>
      <c r="K78" s="506"/>
      <c r="L78" s="407">
        <f t="shared" si="13"/>
        <v>0</v>
      </c>
      <c r="P78" s="638"/>
    </row>
    <row r="79" spans="1:16">
      <c r="A79" s="658" t="s">
        <v>492</v>
      </c>
      <c r="B79" s="590"/>
      <c r="C79" s="590" t="s">
        <v>425</v>
      </c>
      <c r="D79" s="590" t="s">
        <v>588</v>
      </c>
      <c r="E79" s="590"/>
      <c r="F79" s="744">
        <v>41</v>
      </c>
      <c r="G79" s="405">
        <f t="shared" si="10"/>
        <v>0</v>
      </c>
      <c r="H79" s="406">
        <v>4</v>
      </c>
      <c r="I79" s="534">
        <f t="shared" si="11"/>
        <v>0</v>
      </c>
      <c r="J79" s="405">
        <f t="shared" si="12"/>
        <v>0</v>
      </c>
      <c r="K79" s="506"/>
      <c r="L79" s="407">
        <f t="shared" si="13"/>
        <v>0</v>
      </c>
      <c r="P79" s="638"/>
    </row>
    <row r="80" spans="1:16">
      <c r="A80" s="658" t="s">
        <v>463</v>
      </c>
      <c r="B80" s="590"/>
      <c r="C80" s="590" t="s">
        <v>425</v>
      </c>
      <c r="D80" s="590" t="s">
        <v>588</v>
      </c>
      <c r="E80" s="590"/>
      <c r="F80" s="744">
        <v>5</v>
      </c>
      <c r="G80" s="405">
        <f t="shared" si="10"/>
        <v>0</v>
      </c>
      <c r="H80" s="406">
        <v>4</v>
      </c>
      <c r="I80" s="534">
        <f t="shared" si="11"/>
        <v>0</v>
      </c>
      <c r="J80" s="405">
        <f t="shared" si="12"/>
        <v>0</v>
      </c>
      <c r="K80" s="506"/>
      <c r="L80" s="407">
        <f t="shared" si="13"/>
        <v>0</v>
      </c>
      <c r="P80" s="638"/>
    </row>
    <row r="81" spans="1:16">
      <c r="A81" s="658" t="s">
        <v>472</v>
      </c>
      <c r="B81" s="590"/>
      <c r="C81" s="590" t="s">
        <v>425</v>
      </c>
      <c r="D81" s="590" t="s">
        <v>588</v>
      </c>
      <c r="E81" s="590"/>
      <c r="F81" s="744">
        <v>99</v>
      </c>
      <c r="G81" s="405">
        <f t="shared" si="10"/>
        <v>0</v>
      </c>
      <c r="H81" s="406">
        <v>4</v>
      </c>
      <c r="I81" s="534">
        <f t="shared" si="11"/>
        <v>0</v>
      </c>
      <c r="J81" s="405">
        <f t="shared" si="12"/>
        <v>0</v>
      </c>
      <c r="K81" s="506"/>
      <c r="L81" s="407">
        <f t="shared" si="13"/>
        <v>0</v>
      </c>
      <c r="P81" s="638"/>
    </row>
    <row r="82" spans="1:16">
      <c r="A82" s="658" t="s">
        <v>438</v>
      </c>
      <c r="B82" s="590"/>
      <c r="C82" s="590" t="s">
        <v>425</v>
      </c>
      <c r="D82" s="590" t="s">
        <v>588</v>
      </c>
      <c r="E82" s="590"/>
      <c r="F82" s="744">
        <v>4</v>
      </c>
      <c r="G82" s="405">
        <f t="shared" si="10"/>
        <v>0</v>
      </c>
      <c r="H82" s="406">
        <v>4</v>
      </c>
      <c r="I82" s="534">
        <f t="shared" si="11"/>
        <v>0</v>
      </c>
      <c r="J82" s="405">
        <f t="shared" si="12"/>
        <v>0</v>
      </c>
      <c r="K82" s="506"/>
      <c r="L82" s="407">
        <f t="shared" si="13"/>
        <v>0</v>
      </c>
      <c r="P82" s="638"/>
    </row>
    <row r="83" spans="1:16">
      <c r="A83" s="658" t="s">
        <v>462</v>
      </c>
      <c r="B83" s="590"/>
      <c r="C83" s="590" t="s">
        <v>425</v>
      </c>
      <c r="D83" s="590" t="s">
        <v>588</v>
      </c>
      <c r="E83" s="590"/>
      <c r="F83" s="744">
        <v>41</v>
      </c>
      <c r="G83" s="405">
        <f t="shared" si="10"/>
        <v>0</v>
      </c>
      <c r="H83" s="406">
        <v>4</v>
      </c>
      <c r="I83" s="534">
        <f t="shared" si="11"/>
        <v>0</v>
      </c>
      <c r="J83" s="405">
        <f t="shared" si="12"/>
        <v>0</v>
      </c>
      <c r="K83" s="506"/>
      <c r="L83" s="407">
        <f t="shared" si="13"/>
        <v>0</v>
      </c>
      <c r="P83" s="638"/>
    </row>
    <row r="84" spans="1:16">
      <c r="A84" s="658" t="s">
        <v>473</v>
      </c>
      <c r="B84" s="590"/>
      <c r="C84" s="590" t="s">
        <v>425</v>
      </c>
      <c r="D84" s="590" t="s">
        <v>588</v>
      </c>
      <c r="E84" s="590"/>
      <c r="F84" s="744">
        <v>59</v>
      </c>
      <c r="G84" s="405">
        <f t="shared" si="10"/>
        <v>0</v>
      </c>
      <c r="H84" s="406">
        <v>4</v>
      </c>
      <c r="I84" s="534">
        <f t="shared" si="11"/>
        <v>0</v>
      </c>
      <c r="J84" s="405">
        <f t="shared" si="12"/>
        <v>0</v>
      </c>
      <c r="K84" s="506"/>
      <c r="L84" s="407">
        <f t="shared" si="13"/>
        <v>0</v>
      </c>
      <c r="P84" s="638"/>
    </row>
    <row r="85" spans="1:16">
      <c r="A85" s="658" t="s">
        <v>426</v>
      </c>
      <c r="B85" s="590"/>
      <c r="C85" s="590" t="s">
        <v>425</v>
      </c>
      <c r="D85" s="590" t="s">
        <v>588</v>
      </c>
      <c r="E85" s="590"/>
      <c r="F85" s="743">
        <v>68</v>
      </c>
      <c r="G85" s="405">
        <f t="shared" si="10"/>
        <v>0</v>
      </c>
      <c r="H85" s="406">
        <v>4</v>
      </c>
      <c r="I85" s="534">
        <f t="shared" si="11"/>
        <v>0</v>
      </c>
      <c r="J85" s="405">
        <f t="shared" si="12"/>
        <v>0</v>
      </c>
      <c r="K85" s="506"/>
      <c r="L85" s="407">
        <f t="shared" si="13"/>
        <v>0</v>
      </c>
      <c r="P85" s="638"/>
    </row>
    <row r="86" spans="1:16">
      <c r="A86" s="658" t="s">
        <v>456</v>
      </c>
      <c r="B86" s="590"/>
      <c r="C86" s="590" t="s">
        <v>425</v>
      </c>
      <c r="D86" s="590" t="s">
        <v>588</v>
      </c>
      <c r="E86" s="590"/>
      <c r="F86" s="744">
        <v>65</v>
      </c>
      <c r="G86" s="405">
        <f t="shared" si="10"/>
        <v>0</v>
      </c>
      <c r="H86" s="406">
        <v>4</v>
      </c>
      <c r="I86" s="534">
        <f t="shared" si="11"/>
        <v>0</v>
      </c>
      <c r="J86" s="405">
        <f t="shared" si="12"/>
        <v>0</v>
      </c>
      <c r="K86" s="506"/>
      <c r="L86" s="407">
        <f t="shared" si="13"/>
        <v>0</v>
      </c>
      <c r="P86" s="638"/>
    </row>
    <row r="87" spans="1:16">
      <c r="A87" s="658" t="s">
        <v>432</v>
      </c>
      <c r="B87" s="590"/>
      <c r="C87" s="590" t="s">
        <v>425</v>
      </c>
      <c r="D87" s="590" t="s">
        <v>588</v>
      </c>
      <c r="E87" s="590"/>
      <c r="F87" s="744">
        <v>11</v>
      </c>
      <c r="G87" s="405">
        <f t="shared" si="10"/>
        <v>0</v>
      </c>
      <c r="H87" s="406">
        <v>4</v>
      </c>
      <c r="I87" s="534">
        <f t="shared" si="11"/>
        <v>0</v>
      </c>
      <c r="J87" s="405">
        <f t="shared" si="12"/>
        <v>0</v>
      </c>
      <c r="K87" s="506"/>
      <c r="L87" s="407">
        <f t="shared" si="13"/>
        <v>0</v>
      </c>
      <c r="P87" s="638"/>
    </row>
    <row r="88" spans="1:16">
      <c r="A88" s="658" t="s">
        <v>510</v>
      </c>
      <c r="B88" s="590"/>
      <c r="C88" s="590" t="s">
        <v>425</v>
      </c>
      <c r="D88" s="590" t="s">
        <v>588</v>
      </c>
      <c r="E88" s="590"/>
      <c r="F88" s="744">
        <v>54</v>
      </c>
      <c r="G88" s="405">
        <f t="shared" si="10"/>
        <v>0</v>
      </c>
      <c r="H88" s="406">
        <v>4</v>
      </c>
      <c r="I88" s="534">
        <f t="shared" si="11"/>
        <v>0</v>
      </c>
      <c r="J88" s="405">
        <f t="shared" si="12"/>
        <v>0</v>
      </c>
      <c r="K88" s="506"/>
      <c r="L88" s="407">
        <f t="shared" si="13"/>
        <v>0</v>
      </c>
      <c r="P88" s="638"/>
    </row>
    <row r="89" spans="1:16">
      <c r="A89" s="658" t="s">
        <v>440</v>
      </c>
      <c r="B89" s="590"/>
      <c r="C89" s="590" t="s">
        <v>425</v>
      </c>
      <c r="D89" s="590" t="s">
        <v>588</v>
      </c>
      <c r="E89" s="590"/>
      <c r="F89" s="744">
        <v>48</v>
      </c>
      <c r="G89" s="405">
        <f t="shared" si="10"/>
        <v>0</v>
      </c>
      <c r="H89" s="406">
        <v>4</v>
      </c>
      <c r="I89" s="534">
        <f t="shared" si="11"/>
        <v>0</v>
      </c>
      <c r="J89" s="405">
        <f t="shared" si="12"/>
        <v>0</v>
      </c>
      <c r="K89" s="506"/>
      <c r="L89" s="407">
        <f t="shared" si="13"/>
        <v>0</v>
      </c>
      <c r="P89" s="638"/>
    </row>
    <row r="90" spans="1:16">
      <c r="A90" s="658" t="s">
        <v>476</v>
      </c>
      <c r="B90" s="590"/>
      <c r="C90" s="590" t="s">
        <v>425</v>
      </c>
      <c r="D90" s="590" t="s">
        <v>588</v>
      </c>
      <c r="E90" s="590"/>
      <c r="F90" s="744">
        <v>51</v>
      </c>
      <c r="G90" s="405">
        <f t="shared" si="10"/>
        <v>0</v>
      </c>
      <c r="H90" s="406">
        <v>4</v>
      </c>
      <c r="I90" s="534">
        <f t="shared" si="11"/>
        <v>0</v>
      </c>
      <c r="J90" s="405">
        <f t="shared" si="12"/>
        <v>0</v>
      </c>
      <c r="K90" s="506"/>
      <c r="L90" s="407">
        <f t="shared" si="13"/>
        <v>0</v>
      </c>
      <c r="P90" s="638"/>
    </row>
    <row r="91" spans="1:16">
      <c r="A91" s="658" t="s">
        <v>474</v>
      </c>
      <c r="B91" s="590"/>
      <c r="C91" s="590" t="s">
        <v>425</v>
      </c>
      <c r="D91" s="590" t="s">
        <v>588</v>
      </c>
      <c r="E91" s="590"/>
      <c r="F91" s="744">
        <v>79</v>
      </c>
      <c r="G91" s="405">
        <f t="shared" si="10"/>
        <v>0</v>
      </c>
      <c r="H91" s="406">
        <v>4</v>
      </c>
      <c r="I91" s="534">
        <f t="shared" si="11"/>
        <v>0</v>
      </c>
      <c r="J91" s="405">
        <f t="shared" si="12"/>
        <v>0</v>
      </c>
      <c r="K91" s="506"/>
      <c r="L91" s="407">
        <f t="shared" si="13"/>
        <v>0</v>
      </c>
      <c r="P91" s="638"/>
    </row>
    <row r="92" spans="1:16">
      <c r="A92" s="658" t="s">
        <v>490</v>
      </c>
      <c r="B92" s="590"/>
      <c r="C92" s="590" t="s">
        <v>425</v>
      </c>
      <c r="D92" s="590" t="s">
        <v>588</v>
      </c>
      <c r="E92" s="590"/>
      <c r="F92" s="744">
        <v>14</v>
      </c>
      <c r="G92" s="405">
        <f t="shared" si="10"/>
        <v>0</v>
      </c>
      <c r="H92" s="406">
        <v>4</v>
      </c>
      <c r="I92" s="534">
        <f t="shared" si="11"/>
        <v>0</v>
      </c>
      <c r="J92" s="405">
        <f t="shared" si="12"/>
        <v>0</v>
      </c>
      <c r="K92" s="506"/>
      <c r="L92" s="407">
        <f t="shared" si="13"/>
        <v>0</v>
      </c>
      <c r="P92" s="638"/>
    </row>
    <row r="93" spans="1:16">
      <c r="A93" s="658" t="s">
        <v>435</v>
      </c>
      <c r="B93" s="590"/>
      <c r="C93" s="590" t="s">
        <v>425</v>
      </c>
      <c r="D93" s="590" t="s">
        <v>588</v>
      </c>
      <c r="E93" s="590"/>
      <c r="F93" s="744">
        <v>51</v>
      </c>
      <c r="G93" s="405">
        <f t="shared" si="10"/>
        <v>0</v>
      </c>
      <c r="H93" s="406">
        <v>4</v>
      </c>
      <c r="I93" s="534">
        <f t="shared" si="11"/>
        <v>0</v>
      </c>
      <c r="J93" s="405">
        <f t="shared" si="12"/>
        <v>0</v>
      </c>
      <c r="K93" s="506"/>
      <c r="L93" s="407">
        <f t="shared" si="13"/>
        <v>0</v>
      </c>
      <c r="P93" s="638"/>
    </row>
    <row r="94" spans="1:16">
      <c r="A94" s="658" t="s">
        <v>445</v>
      </c>
      <c r="B94" s="590"/>
      <c r="C94" s="590" t="s">
        <v>425</v>
      </c>
      <c r="D94" s="590" t="s">
        <v>588</v>
      </c>
      <c r="E94" s="590"/>
      <c r="F94" s="744">
        <v>107</v>
      </c>
      <c r="G94" s="405">
        <f t="shared" si="10"/>
        <v>0</v>
      </c>
      <c r="H94" s="406">
        <v>4</v>
      </c>
      <c r="I94" s="534">
        <f t="shared" si="11"/>
        <v>0</v>
      </c>
      <c r="J94" s="405">
        <f t="shared" si="12"/>
        <v>0</v>
      </c>
      <c r="K94" s="506"/>
      <c r="L94" s="407">
        <f t="shared" si="13"/>
        <v>0</v>
      </c>
      <c r="P94" s="638"/>
    </row>
    <row r="95" spans="1:16">
      <c r="A95" s="658" t="s">
        <v>500</v>
      </c>
      <c r="B95" s="590"/>
      <c r="C95" s="590" t="s">
        <v>425</v>
      </c>
      <c r="D95" s="590" t="s">
        <v>588</v>
      </c>
      <c r="E95" s="590"/>
      <c r="F95" s="744">
        <v>62</v>
      </c>
      <c r="G95" s="405">
        <f t="shared" si="10"/>
        <v>0</v>
      </c>
      <c r="H95" s="406">
        <v>4</v>
      </c>
      <c r="I95" s="534">
        <f t="shared" si="11"/>
        <v>0</v>
      </c>
      <c r="J95" s="405">
        <f t="shared" si="12"/>
        <v>0</v>
      </c>
      <c r="K95" s="506"/>
      <c r="L95" s="407">
        <f t="shared" si="13"/>
        <v>0</v>
      </c>
      <c r="P95" s="638"/>
    </row>
    <row r="96" spans="1:16" ht="14.25" customHeight="1">
      <c r="A96" s="658" t="s">
        <v>477</v>
      </c>
      <c r="B96" s="590"/>
      <c r="C96" s="590" t="s">
        <v>425</v>
      </c>
      <c r="D96" s="590" t="s">
        <v>588</v>
      </c>
      <c r="E96" s="590"/>
      <c r="F96" s="744">
        <v>128</v>
      </c>
      <c r="G96" s="405">
        <f t="shared" si="10"/>
        <v>0</v>
      </c>
      <c r="H96" s="406">
        <v>4</v>
      </c>
      <c r="I96" s="534">
        <f t="shared" si="11"/>
        <v>0</v>
      </c>
      <c r="J96" s="405">
        <f t="shared" si="12"/>
        <v>0</v>
      </c>
      <c r="K96" s="506"/>
      <c r="L96" s="407">
        <f t="shared" si="13"/>
        <v>0</v>
      </c>
      <c r="P96" s="638"/>
    </row>
    <row r="97" spans="1:12" ht="14.25" customHeight="1">
      <c r="A97" s="657"/>
      <c r="D97" s="404"/>
      <c r="E97" s="404"/>
      <c r="F97" s="745"/>
      <c r="G97" s="404"/>
      <c r="H97" s="404"/>
      <c r="I97" s="404"/>
      <c r="J97" s="404"/>
      <c r="L97" s="404"/>
    </row>
    <row r="98" spans="1:12">
      <c r="A98" s="657" t="s">
        <v>531</v>
      </c>
      <c r="B98" s="590"/>
      <c r="C98" s="590" t="s">
        <v>574</v>
      </c>
      <c r="D98" s="590" t="s">
        <v>588</v>
      </c>
      <c r="E98" s="590"/>
      <c r="F98" s="744">
        <v>65</v>
      </c>
      <c r="G98" s="405">
        <f t="shared" ref="G98:G107" si="14">F98*I98</f>
        <v>0</v>
      </c>
      <c r="H98" s="406">
        <v>4</v>
      </c>
      <c r="I98" s="534">
        <f t="shared" ref="I98:I108" si="15">VLOOKUP(D98,$G$3:$H$13,2,FALSE)</f>
        <v>0</v>
      </c>
      <c r="J98" s="405">
        <f t="shared" ref="J98:J107" si="16">H98*G98</f>
        <v>0</v>
      </c>
      <c r="K98" s="506"/>
      <c r="L98" s="407">
        <f t="shared" ref="L98:L107" si="17">J98+K98</f>
        <v>0</v>
      </c>
    </row>
    <row r="99" spans="1:12">
      <c r="A99" s="657" t="s">
        <v>542</v>
      </c>
      <c r="B99" s="590"/>
      <c r="C99" s="590" t="s">
        <v>574</v>
      </c>
      <c r="D99" s="590" t="s">
        <v>588</v>
      </c>
      <c r="E99" s="590"/>
      <c r="F99" s="744">
        <v>25</v>
      </c>
      <c r="G99" s="405">
        <f t="shared" si="14"/>
        <v>0</v>
      </c>
      <c r="H99" s="406">
        <v>4</v>
      </c>
      <c r="I99" s="534">
        <f t="shared" si="15"/>
        <v>0</v>
      </c>
      <c r="J99" s="405">
        <f t="shared" si="16"/>
        <v>0</v>
      </c>
      <c r="K99" s="506"/>
      <c r="L99" s="407">
        <f t="shared" si="17"/>
        <v>0</v>
      </c>
    </row>
    <row r="100" spans="1:12">
      <c r="A100" s="657" t="s">
        <v>523</v>
      </c>
      <c r="B100" s="590"/>
      <c r="C100" s="590" t="s">
        <v>574</v>
      </c>
      <c r="D100" s="590" t="s">
        <v>588</v>
      </c>
      <c r="E100" s="590"/>
      <c r="F100" s="744">
        <v>118</v>
      </c>
      <c r="G100" s="405">
        <f t="shared" si="14"/>
        <v>0</v>
      </c>
      <c r="H100" s="406">
        <v>4</v>
      </c>
      <c r="I100" s="534">
        <f t="shared" si="15"/>
        <v>0</v>
      </c>
      <c r="J100" s="405">
        <f t="shared" si="16"/>
        <v>0</v>
      </c>
      <c r="K100" s="506"/>
      <c r="L100" s="407">
        <f t="shared" si="17"/>
        <v>0</v>
      </c>
    </row>
    <row r="101" spans="1:12">
      <c r="A101" s="657" t="s">
        <v>518</v>
      </c>
      <c r="B101" s="590"/>
      <c r="C101" s="590" t="s">
        <v>574</v>
      </c>
      <c r="D101" s="590" t="s">
        <v>588</v>
      </c>
      <c r="E101" s="590"/>
      <c r="F101" s="744">
        <v>56</v>
      </c>
      <c r="G101" s="405">
        <f t="shared" si="14"/>
        <v>0</v>
      </c>
      <c r="H101" s="406">
        <v>4</v>
      </c>
      <c r="I101" s="534">
        <f t="shared" si="15"/>
        <v>0</v>
      </c>
      <c r="J101" s="405">
        <f t="shared" si="16"/>
        <v>0</v>
      </c>
      <c r="K101" s="506"/>
      <c r="L101" s="407">
        <f t="shared" si="17"/>
        <v>0</v>
      </c>
    </row>
    <row r="102" spans="1:12">
      <c r="A102" s="657" t="s">
        <v>521</v>
      </c>
      <c r="B102" s="590"/>
      <c r="C102" s="590" t="s">
        <v>574</v>
      </c>
      <c r="D102" s="590" t="s">
        <v>588</v>
      </c>
      <c r="E102" s="590"/>
      <c r="F102" s="744">
        <v>162</v>
      </c>
      <c r="G102" s="405">
        <f t="shared" si="14"/>
        <v>0</v>
      </c>
      <c r="H102" s="406">
        <v>4</v>
      </c>
      <c r="I102" s="534">
        <f t="shared" si="15"/>
        <v>0</v>
      </c>
      <c r="J102" s="405">
        <f t="shared" si="16"/>
        <v>0</v>
      </c>
      <c r="K102" s="506"/>
      <c r="L102" s="407">
        <f t="shared" si="17"/>
        <v>0</v>
      </c>
    </row>
    <row r="103" spans="1:12">
      <c r="A103" s="657" t="s">
        <v>529</v>
      </c>
      <c r="B103" s="590"/>
      <c r="C103" s="590" t="s">
        <v>574</v>
      </c>
      <c r="D103" s="590" t="s">
        <v>588</v>
      </c>
      <c r="E103" s="590"/>
      <c r="F103" s="744">
        <v>294</v>
      </c>
      <c r="G103" s="405">
        <f t="shared" si="14"/>
        <v>0</v>
      </c>
      <c r="H103" s="406">
        <v>4</v>
      </c>
      <c r="I103" s="534">
        <f t="shared" si="15"/>
        <v>0</v>
      </c>
      <c r="J103" s="405">
        <f t="shared" si="16"/>
        <v>0</v>
      </c>
      <c r="K103" s="506"/>
      <c r="L103" s="407">
        <f t="shared" si="17"/>
        <v>0</v>
      </c>
    </row>
    <row r="104" spans="1:12">
      <c r="A104" s="657" t="s">
        <v>527</v>
      </c>
      <c r="B104" s="590"/>
      <c r="C104" s="590" t="s">
        <v>574</v>
      </c>
      <c r="D104" s="590" t="s">
        <v>588</v>
      </c>
      <c r="E104" s="590"/>
      <c r="F104" s="744">
        <v>335</v>
      </c>
      <c r="G104" s="405">
        <f t="shared" si="14"/>
        <v>0</v>
      </c>
      <c r="H104" s="406">
        <v>4</v>
      </c>
      <c r="I104" s="534">
        <f t="shared" si="15"/>
        <v>0</v>
      </c>
      <c r="J104" s="405">
        <f t="shared" si="16"/>
        <v>0</v>
      </c>
      <c r="K104" s="506"/>
      <c r="L104" s="407">
        <f t="shared" si="17"/>
        <v>0</v>
      </c>
    </row>
    <row r="105" spans="1:12">
      <c r="A105" s="657" t="s">
        <v>537</v>
      </c>
      <c r="B105" s="590"/>
      <c r="C105" s="590" t="s">
        <v>574</v>
      </c>
      <c r="D105" s="590" t="s">
        <v>588</v>
      </c>
      <c r="E105" s="590"/>
      <c r="F105" s="744">
        <v>20</v>
      </c>
      <c r="G105" s="405">
        <f t="shared" si="14"/>
        <v>0</v>
      </c>
      <c r="H105" s="406">
        <v>4</v>
      </c>
      <c r="I105" s="534">
        <f t="shared" si="15"/>
        <v>0</v>
      </c>
      <c r="J105" s="405">
        <f t="shared" si="16"/>
        <v>0</v>
      </c>
      <c r="K105" s="506"/>
      <c r="L105" s="407">
        <f t="shared" si="17"/>
        <v>0</v>
      </c>
    </row>
    <row r="106" spans="1:12">
      <c r="A106" s="657" t="s">
        <v>533</v>
      </c>
      <c r="B106" s="590"/>
      <c r="C106" s="590" t="s">
        <v>574</v>
      </c>
      <c r="D106" s="590" t="s">
        <v>588</v>
      </c>
      <c r="E106" s="590"/>
      <c r="F106" s="744">
        <v>18</v>
      </c>
      <c r="G106" s="405">
        <f t="shared" si="14"/>
        <v>0</v>
      </c>
      <c r="H106" s="406">
        <v>4</v>
      </c>
      <c r="I106" s="534">
        <f t="shared" si="15"/>
        <v>0</v>
      </c>
      <c r="J106" s="405">
        <f t="shared" si="16"/>
        <v>0</v>
      </c>
      <c r="K106" s="506"/>
      <c r="L106" s="407">
        <f t="shared" si="17"/>
        <v>0</v>
      </c>
    </row>
    <row r="107" spans="1:12">
      <c r="A107" s="657" t="s">
        <v>525</v>
      </c>
      <c r="B107" s="590"/>
      <c r="C107" s="590" t="s">
        <v>574</v>
      </c>
      <c r="D107" s="590" t="s">
        <v>588</v>
      </c>
      <c r="E107" s="590"/>
      <c r="F107" s="744">
        <v>239</v>
      </c>
      <c r="G107" s="405">
        <f t="shared" si="14"/>
        <v>0</v>
      </c>
      <c r="H107" s="406">
        <v>4</v>
      </c>
      <c r="I107" s="534">
        <f t="shared" si="15"/>
        <v>0</v>
      </c>
      <c r="J107" s="405">
        <f t="shared" si="16"/>
        <v>0</v>
      </c>
      <c r="K107" s="506"/>
      <c r="L107" s="407">
        <f t="shared" si="17"/>
        <v>0</v>
      </c>
    </row>
    <row r="108" spans="1:12">
      <c r="A108" s="657" t="s">
        <v>535</v>
      </c>
      <c r="B108" s="590"/>
      <c r="C108" s="590" t="s">
        <v>574</v>
      </c>
      <c r="D108" s="590" t="s">
        <v>588</v>
      </c>
      <c r="E108" s="590"/>
      <c r="F108" s="744">
        <v>10</v>
      </c>
      <c r="G108" s="405">
        <f>F108*I108</f>
        <v>0</v>
      </c>
      <c r="H108" s="406">
        <v>4</v>
      </c>
      <c r="I108" s="534">
        <f t="shared" si="15"/>
        <v>0</v>
      </c>
      <c r="J108" s="405">
        <f>H108*G108</f>
        <v>0</v>
      </c>
      <c r="K108" s="506"/>
      <c r="L108" s="407">
        <f>J108+K108</f>
        <v>0</v>
      </c>
    </row>
    <row r="109" spans="1:12">
      <c r="D109" s="404"/>
      <c r="E109" s="404"/>
      <c r="F109" s="745"/>
      <c r="G109" s="404"/>
      <c r="H109" s="404"/>
      <c r="I109" s="404"/>
      <c r="J109" s="404"/>
      <c r="L109" s="404"/>
    </row>
    <row r="110" spans="1:12">
      <c r="A110" s="524" t="s">
        <v>8</v>
      </c>
      <c r="B110" s="528"/>
      <c r="C110" s="528"/>
      <c r="D110" s="525"/>
      <c r="E110" s="528"/>
      <c r="F110" s="746">
        <f>SUM(F16:F108)</f>
        <v>16405.780000000002</v>
      </c>
      <c r="G110" s="527"/>
      <c r="H110" s="528"/>
      <c r="I110" s="525"/>
      <c r="J110" s="526">
        <f>SUM(J16:J108)</f>
        <v>0</v>
      </c>
      <c r="K110" s="523">
        <f>SUM(K16:K108)</f>
        <v>0</v>
      </c>
      <c r="L110" s="523">
        <f>SUM(L16:L108)</f>
        <v>0</v>
      </c>
    </row>
  </sheetData>
  <autoFilter ref="A15:AG110" xr:uid="{00000000-0009-0000-0000-00000A000000}"/>
  <sortState xmlns:xlrd2="http://schemas.microsoft.com/office/spreadsheetml/2017/richdata2" ref="A98:WVT108">
    <sortCondition ref="A98:A108"/>
  </sortState>
  <mergeCells count="1">
    <mergeCell ref="J11:L12"/>
  </mergeCells>
  <phoneticPr fontId="112" type="noConversion"/>
  <printOptions horizontalCentered="1"/>
  <pageMargins left="0.7" right="0.7" top="0.75" bottom="0.75" header="0.3" footer="0.3"/>
  <pageSetup paperSize="9" scale="48"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37"/>
  <sheetViews>
    <sheetView showGridLines="0" zoomScaleNormal="100" zoomScaleSheetLayoutView="100" zoomScalePageLayoutView="50" workbookViewId="0">
      <pane ySplit="10" topLeftCell="A11" activePane="bottomLeft" state="frozen"/>
      <selection sqref="A1:XFD1048576"/>
      <selection pane="bottomLeft" activeCell="A11" sqref="A11"/>
    </sheetView>
  </sheetViews>
  <sheetFormatPr defaultColWidth="9.140625" defaultRowHeight="13.5"/>
  <cols>
    <col min="1" max="2" width="35.7109375" style="393" bestFit="1" customWidth="1"/>
    <col min="3" max="3" width="23.7109375" style="393" customWidth="1"/>
    <col min="4" max="12" width="12.85546875" style="393" customWidth="1"/>
    <col min="13" max="13" width="1.7109375" style="393" customWidth="1"/>
    <col min="14" max="14" width="12.85546875" style="393" customWidth="1"/>
    <col min="15" max="15" width="1.5703125" style="393" customWidth="1"/>
    <col min="16" max="17" width="12.85546875" style="393" customWidth="1"/>
    <col min="18" max="16384" width="9.140625" style="393"/>
  </cols>
  <sheetData>
    <row r="1" spans="1:17">
      <c r="A1" s="417"/>
      <c r="B1" s="416"/>
      <c r="C1" s="416"/>
    </row>
    <row r="2" spans="1:17" ht="17.25">
      <c r="A2" s="434" t="str">
        <f>'1-Contractblad totaal'!A3</f>
        <v>Naam opdrachtgever</v>
      </c>
      <c r="B2" s="435" t="str">
        <f>'1-Contractblad totaal'!B3</f>
        <v>Hoogheemraadschap van Delfland</v>
      </c>
    </row>
    <row r="3" spans="1:17" ht="17.25">
      <c r="A3" s="434" t="str">
        <f>'1-Contractblad totaal'!A4</f>
        <v>Calculatie onderdeel</v>
      </c>
      <c r="B3" s="157" t="str">
        <f ca="1">MID(CELL("bestandsnaam",$D$9),SEARCH("]",CELL("bestandsnaam",$D$9),1)+1,256)</f>
        <v>11-Machinekosten</v>
      </c>
    </row>
    <row r="4" spans="1:17" ht="17.25">
      <c r="A4" s="434" t="str">
        <f>'1-Contractblad totaal'!A5</f>
        <v>Gebouw/plaats</v>
      </c>
      <c r="B4" s="435" t="str">
        <f>'1-Contractblad totaal'!B5</f>
        <v>Regio Delft</v>
      </c>
    </row>
    <row r="5" spans="1:17" ht="17.25">
      <c r="A5" s="434" t="str">
        <f>'1-Contractblad totaal'!A6</f>
        <v>Referentie nummer</v>
      </c>
      <c r="B5" s="435" t="str">
        <f>'1-Contractblad totaal'!B6</f>
        <v>INK2020.561</v>
      </c>
    </row>
    <row r="6" spans="1:17" ht="17.25">
      <c r="A6" s="434" t="str">
        <f>'1-Contractblad totaal'!A8</f>
        <v>Naam dienstverlener</v>
      </c>
      <c r="B6" s="435">
        <f>'1-Contractblad totaal'!B8</f>
        <v>0</v>
      </c>
    </row>
    <row r="7" spans="1:17" ht="15.75">
      <c r="A7" s="434" t="str">
        <f>'1-Contractblad totaal'!A9</f>
        <v>Prijspeil</v>
      </c>
      <c r="B7" s="125">
        <f>'1-Contractblad totaal'!B9</f>
        <v>44562</v>
      </c>
    </row>
    <row r="8" spans="1:17" ht="15.75">
      <c r="A8" s="434"/>
    </row>
    <row r="9" spans="1:17" ht="15.75">
      <c r="A9" s="418"/>
      <c r="B9" s="418"/>
      <c r="C9" s="419"/>
    </row>
    <row r="10" spans="1:17" s="420" customFormat="1" ht="58.5" customHeight="1">
      <c r="A10" s="177" t="s">
        <v>108</v>
      </c>
      <c r="B10" s="177" t="s">
        <v>86</v>
      </c>
      <c r="C10" s="177" t="s">
        <v>87</v>
      </c>
      <c r="D10" s="177" t="s">
        <v>162</v>
      </c>
      <c r="E10" s="177" t="s">
        <v>40</v>
      </c>
      <c r="F10" s="177" t="s">
        <v>163</v>
      </c>
      <c r="G10" s="177" t="s">
        <v>164</v>
      </c>
      <c r="H10" s="177" t="s">
        <v>63</v>
      </c>
      <c r="I10" s="177" t="s">
        <v>165</v>
      </c>
      <c r="J10" s="177" t="s">
        <v>166</v>
      </c>
      <c r="K10" s="177" t="s">
        <v>46</v>
      </c>
      <c r="L10" s="177" t="s">
        <v>167</v>
      </c>
      <c r="M10" s="393"/>
      <c r="N10" s="177" t="s">
        <v>168</v>
      </c>
      <c r="O10" s="393"/>
      <c r="P10" s="177" t="s">
        <v>24</v>
      </c>
      <c r="Q10" s="177" t="s">
        <v>111</v>
      </c>
    </row>
    <row r="11" spans="1:17">
      <c r="D11" s="421"/>
      <c r="E11" s="421"/>
      <c r="F11" s="422"/>
      <c r="G11" s="421"/>
      <c r="H11" s="421"/>
      <c r="J11" s="522">
        <v>0</v>
      </c>
      <c r="K11" s="522">
        <v>0</v>
      </c>
      <c r="L11" s="522">
        <v>0</v>
      </c>
      <c r="N11" s="423"/>
      <c r="P11" s="422"/>
    </row>
    <row r="12" spans="1:17">
      <c r="A12" s="508"/>
      <c r="B12" s="508"/>
      <c r="C12" s="509"/>
      <c r="D12" s="510">
        <v>0</v>
      </c>
      <c r="E12" s="510">
        <v>0</v>
      </c>
      <c r="F12" s="424">
        <f>D12-E12</f>
        <v>0</v>
      </c>
      <c r="G12" s="505">
        <v>0</v>
      </c>
      <c r="H12" s="510">
        <v>0</v>
      </c>
      <c r="I12" s="425">
        <f>IF(G12=0,0,(F12-H12)/G12)</f>
        <v>0</v>
      </c>
      <c r="J12" s="426">
        <f>D12*$J$11</f>
        <v>0</v>
      </c>
      <c r="K12" s="425">
        <f>D12*$K$11</f>
        <v>0</v>
      </c>
      <c r="L12" s="427">
        <f>$L$11*D12</f>
        <v>0</v>
      </c>
      <c r="N12" s="428">
        <f>SUM(I12:L12)</f>
        <v>0</v>
      </c>
      <c r="P12" s="505">
        <v>0</v>
      </c>
      <c r="Q12" s="425">
        <f>N12*P12</f>
        <v>0</v>
      </c>
    </row>
    <row r="13" spans="1:17">
      <c r="A13" s="508"/>
      <c r="B13" s="508"/>
      <c r="C13" s="509"/>
      <c r="D13" s="510">
        <v>0</v>
      </c>
      <c r="E13" s="510">
        <v>0</v>
      </c>
      <c r="F13" s="424">
        <f>D13-E13</f>
        <v>0</v>
      </c>
      <c r="G13" s="505">
        <v>0</v>
      </c>
      <c r="H13" s="510">
        <v>0</v>
      </c>
      <c r="I13" s="425">
        <f>IF(G13=0,0,(F13-H13)/G13)</f>
        <v>0</v>
      </c>
      <c r="J13" s="426">
        <f>D13*$J$11</f>
        <v>0</v>
      </c>
      <c r="K13" s="425">
        <f>D13*$K$11</f>
        <v>0</v>
      </c>
      <c r="L13" s="427">
        <f>$L$11*D13</f>
        <v>0</v>
      </c>
      <c r="N13" s="428">
        <f>SUM(I13:L13)</f>
        <v>0</v>
      </c>
      <c r="P13" s="505">
        <v>0</v>
      </c>
      <c r="Q13" s="425">
        <f>N13*P13</f>
        <v>0</v>
      </c>
    </row>
    <row r="14" spans="1:17">
      <c r="A14" s="508"/>
      <c r="B14" s="508"/>
      <c r="C14" s="509"/>
      <c r="D14" s="510">
        <v>0</v>
      </c>
      <c r="E14" s="510">
        <v>0</v>
      </c>
      <c r="F14" s="424">
        <f t="shared" ref="F14:F24" si="0">D14-E14</f>
        <v>0</v>
      </c>
      <c r="G14" s="505">
        <v>0</v>
      </c>
      <c r="H14" s="510">
        <v>0</v>
      </c>
      <c r="I14" s="425">
        <f t="shared" ref="I14:I24" si="1">IF(G14=0,0,(F14-H14)/G14)</f>
        <v>0</v>
      </c>
      <c r="J14" s="426">
        <f t="shared" ref="J14:J24" si="2">D14*$J$11</f>
        <v>0</v>
      </c>
      <c r="K14" s="425">
        <f t="shared" ref="K14:K24" si="3">D14*$K$11</f>
        <v>0</v>
      </c>
      <c r="L14" s="427">
        <f t="shared" ref="L14:L24" si="4">$L$11*D14</f>
        <v>0</v>
      </c>
      <c r="N14" s="428">
        <f t="shared" ref="N14:N24" si="5">SUM(I14:L14)</f>
        <v>0</v>
      </c>
      <c r="P14" s="505">
        <v>0</v>
      </c>
      <c r="Q14" s="425">
        <f t="shared" ref="Q14:Q24" si="6">N14*P14</f>
        <v>0</v>
      </c>
    </row>
    <row r="15" spans="1:17">
      <c r="A15" s="508"/>
      <c r="B15" s="508"/>
      <c r="C15" s="509"/>
      <c r="D15" s="510">
        <v>0</v>
      </c>
      <c r="E15" s="510">
        <v>0</v>
      </c>
      <c r="F15" s="424">
        <f t="shared" si="0"/>
        <v>0</v>
      </c>
      <c r="G15" s="505">
        <v>0</v>
      </c>
      <c r="H15" s="510">
        <v>0</v>
      </c>
      <c r="I15" s="425">
        <f t="shared" si="1"/>
        <v>0</v>
      </c>
      <c r="J15" s="426">
        <f t="shared" si="2"/>
        <v>0</v>
      </c>
      <c r="K15" s="425">
        <f t="shared" si="3"/>
        <v>0</v>
      </c>
      <c r="L15" s="427">
        <f t="shared" si="4"/>
        <v>0</v>
      </c>
      <c r="N15" s="428">
        <f t="shared" si="5"/>
        <v>0</v>
      </c>
      <c r="P15" s="505">
        <v>0</v>
      </c>
      <c r="Q15" s="425">
        <f t="shared" si="6"/>
        <v>0</v>
      </c>
    </row>
    <row r="16" spans="1:17">
      <c r="A16" s="508"/>
      <c r="B16" s="508"/>
      <c r="C16" s="509"/>
      <c r="D16" s="510">
        <v>0</v>
      </c>
      <c r="E16" s="510">
        <v>0</v>
      </c>
      <c r="F16" s="424">
        <f t="shared" si="0"/>
        <v>0</v>
      </c>
      <c r="G16" s="505">
        <v>0</v>
      </c>
      <c r="H16" s="510">
        <v>0</v>
      </c>
      <c r="I16" s="425">
        <f t="shared" si="1"/>
        <v>0</v>
      </c>
      <c r="J16" s="426">
        <f t="shared" si="2"/>
        <v>0</v>
      </c>
      <c r="K16" s="425">
        <f t="shared" si="3"/>
        <v>0</v>
      </c>
      <c r="L16" s="427">
        <f t="shared" si="4"/>
        <v>0</v>
      </c>
      <c r="N16" s="428">
        <f t="shared" si="5"/>
        <v>0</v>
      </c>
      <c r="P16" s="505">
        <v>0</v>
      </c>
      <c r="Q16" s="425">
        <f t="shared" si="6"/>
        <v>0</v>
      </c>
    </row>
    <row r="17" spans="1:17">
      <c r="A17" s="508"/>
      <c r="B17" s="508"/>
      <c r="C17" s="509"/>
      <c r="D17" s="510">
        <v>0</v>
      </c>
      <c r="E17" s="510">
        <v>0</v>
      </c>
      <c r="F17" s="424">
        <f t="shared" ref="F17:F20" si="7">D17-E17</f>
        <v>0</v>
      </c>
      <c r="G17" s="505">
        <v>0</v>
      </c>
      <c r="H17" s="510">
        <v>0</v>
      </c>
      <c r="I17" s="425">
        <f t="shared" ref="I17:I20" si="8">IF(G17=0,0,(F17-H17)/G17)</f>
        <v>0</v>
      </c>
      <c r="J17" s="426">
        <f t="shared" ref="J17:J20" si="9">D17*$J$11</f>
        <v>0</v>
      </c>
      <c r="K17" s="425">
        <f t="shared" ref="K17:K20" si="10">D17*$K$11</f>
        <v>0</v>
      </c>
      <c r="L17" s="427">
        <f t="shared" ref="L17:L20" si="11">$L$11*D17</f>
        <v>0</v>
      </c>
      <c r="N17" s="428">
        <f t="shared" ref="N17:N20" si="12">SUM(I17:L17)</f>
        <v>0</v>
      </c>
      <c r="P17" s="505">
        <v>0</v>
      </c>
      <c r="Q17" s="425">
        <f t="shared" ref="Q17:Q20" si="13">N17*P17</f>
        <v>0</v>
      </c>
    </row>
    <row r="18" spans="1:17">
      <c r="A18" s="508"/>
      <c r="B18" s="508"/>
      <c r="C18" s="509"/>
      <c r="D18" s="510">
        <v>0</v>
      </c>
      <c r="E18" s="510">
        <v>0</v>
      </c>
      <c r="F18" s="424">
        <f t="shared" si="7"/>
        <v>0</v>
      </c>
      <c r="G18" s="505">
        <v>0</v>
      </c>
      <c r="H18" s="510">
        <v>0</v>
      </c>
      <c r="I18" s="425">
        <f t="shared" si="8"/>
        <v>0</v>
      </c>
      <c r="J18" s="426">
        <f t="shared" si="9"/>
        <v>0</v>
      </c>
      <c r="K18" s="425">
        <f t="shared" si="10"/>
        <v>0</v>
      </c>
      <c r="L18" s="427">
        <f t="shared" si="11"/>
        <v>0</v>
      </c>
      <c r="N18" s="428">
        <f t="shared" si="12"/>
        <v>0</v>
      </c>
      <c r="P18" s="505">
        <v>0</v>
      </c>
      <c r="Q18" s="425">
        <f t="shared" si="13"/>
        <v>0</v>
      </c>
    </row>
    <row r="19" spans="1:17">
      <c r="A19" s="508"/>
      <c r="B19" s="508"/>
      <c r="C19" s="509"/>
      <c r="D19" s="510">
        <v>0</v>
      </c>
      <c r="E19" s="510">
        <v>0</v>
      </c>
      <c r="F19" s="424">
        <f t="shared" si="7"/>
        <v>0</v>
      </c>
      <c r="G19" s="505">
        <v>0</v>
      </c>
      <c r="H19" s="510">
        <v>0</v>
      </c>
      <c r="I19" s="425">
        <f t="shared" si="8"/>
        <v>0</v>
      </c>
      <c r="J19" s="426">
        <f t="shared" si="9"/>
        <v>0</v>
      </c>
      <c r="K19" s="425">
        <f t="shared" si="10"/>
        <v>0</v>
      </c>
      <c r="L19" s="427">
        <f t="shared" si="11"/>
        <v>0</v>
      </c>
      <c r="N19" s="428">
        <f t="shared" si="12"/>
        <v>0</v>
      </c>
      <c r="P19" s="505">
        <v>0</v>
      </c>
      <c r="Q19" s="425">
        <f t="shared" si="13"/>
        <v>0</v>
      </c>
    </row>
    <row r="20" spans="1:17">
      <c r="A20" s="508"/>
      <c r="B20" s="508"/>
      <c r="C20" s="509"/>
      <c r="D20" s="510">
        <v>0</v>
      </c>
      <c r="E20" s="510">
        <v>0</v>
      </c>
      <c r="F20" s="424">
        <f t="shared" si="7"/>
        <v>0</v>
      </c>
      <c r="G20" s="505">
        <v>0</v>
      </c>
      <c r="H20" s="510">
        <v>0</v>
      </c>
      <c r="I20" s="425">
        <f t="shared" si="8"/>
        <v>0</v>
      </c>
      <c r="J20" s="426">
        <f t="shared" si="9"/>
        <v>0</v>
      </c>
      <c r="K20" s="425">
        <f t="shared" si="10"/>
        <v>0</v>
      </c>
      <c r="L20" s="427">
        <f t="shared" si="11"/>
        <v>0</v>
      </c>
      <c r="N20" s="428">
        <f t="shared" si="12"/>
        <v>0</v>
      </c>
      <c r="P20" s="505">
        <v>0</v>
      </c>
      <c r="Q20" s="425">
        <f t="shared" si="13"/>
        <v>0</v>
      </c>
    </row>
    <row r="21" spans="1:17">
      <c r="A21" s="508"/>
      <c r="B21" s="508"/>
      <c r="C21" s="509"/>
      <c r="D21" s="510">
        <v>0</v>
      </c>
      <c r="E21" s="510">
        <v>0</v>
      </c>
      <c r="F21" s="424">
        <f t="shared" si="0"/>
        <v>0</v>
      </c>
      <c r="G21" s="505">
        <v>0</v>
      </c>
      <c r="H21" s="510">
        <v>0</v>
      </c>
      <c r="I21" s="425">
        <f t="shared" si="1"/>
        <v>0</v>
      </c>
      <c r="J21" s="426">
        <f t="shared" si="2"/>
        <v>0</v>
      </c>
      <c r="K21" s="425">
        <f t="shared" si="3"/>
        <v>0</v>
      </c>
      <c r="L21" s="427">
        <f t="shared" si="4"/>
        <v>0</v>
      </c>
      <c r="N21" s="428">
        <f t="shared" si="5"/>
        <v>0</v>
      </c>
      <c r="P21" s="505">
        <v>0</v>
      </c>
      <c r="Q21" s="425">
        <f t="shared" si="6"/>
        <v>0</v>
      </c>
    </row>
    <row r="22" spans="1:17">
      <c r="A22" s="508"/>
      <c r="B22" s="508"/>
      <c r="C22" s="509"/>
      <c r="D22" s="510">
        <v>0</v>
      </c>
      <c r="E22" s="510">
        <v>0</v>
      </c>
      <c r="F22" s="424">
        <f t="shared" si="0"/>
        <v>0</v>
      </c>
      <c r="G22" s="505">
        <v>0</v>
      </c>
      <c r="H22" s="510">
        <v>0</v>
      </c>
      <c r="I22" s="425">
        <f t="shared" si="1"/>
        <v>0</v>
      </c>
      <c r="J22" s="426">
        <f t="shared" si="2"/>
        <v>0</v>
      </c>
      <c r="K22" s="425">
        <f t="shared" si="3"/>
        <v>0</v>
      </c>
      <c r="L22" s="427">
        <f t="shared" si="4"/>
        <v>0</v>
      </c>
      <c r="N22" s="428">
        <f t="shared" si="5"/>
        <v>0</v>
      </c>
      <c r="P22" s="505">
        <v>0</v>
      </c>
      <c r="Q22" s="425">
        <f t="shared" si="6"/>
        <v>0</v>
      </c>
    </row>
    <row r="23" spans="1:17">
      <c r="A23" s="508"/>
      <c r="B23" s="508"/>
      <c r="C23" s="509"/>
      <c r="D23" s="510">
        <v>0</v>
      </c>
      <c r="E23" s="510">
        <v>0</v>
      </c>
      <c r="F23" s="424">
        <f t="shared" si="0"/>
        <v>0</v>
      </c>
      <c r="G23" s="505">
        <v>0</v>
      </c>
      <c r="H23" s="510">
        <v>0</v>
      </c>
      <c r="I23" s="425">
        <f t="shared" si="1"/>
        <v>0</v>
      </c>
      <c r="J23" s="426">
        <f t="shared" si="2"/>
        <v>0</v>
      </c>
      <c r="K23" s="425">
        <f t="shared" si="3"/>
        <v>0</v>
      </c>
      <c r="L23" s="427">
        <f t="shared" si="4"/>
        <v>0</v>
      </c>
      <c r="N23" s="428">
        <f t="shared" si="5"/>
        <v>0</v>
      </c>
      <c r="P23" s="505">
        <v>0</v>
      </c>
      <c r="Q23" s="425">
        <f t="shared" si="6"/>
        <v>0</v>
      </c>
    </row>
    <row r="24" spans="1:17">
      <c r="A24" s="508"/>
      <c r="B24" s="508"/>
      <c r="C24" s="509"/>
      <c r="D24" s="510">
        <v>0</v>
      </c>
      <c r="E24" s="510">
        <v>0</v>
      </c>
      <c r="F24" s="424">
        <f t="shared" si="0"/>
        <v>0</v>
      </c>
      <c r="G24" s="505">
        <v>0</v>
      </c>
      <c r="H24" s="510">
        <v>0</v>
      </c>
      <c r="I24" s="425">
        <f t="shared" si="1"/>
        <v>0</v>
      </c>
      <c r="J24" s="426">
        <f t="shared" si="2"/>
        <v>0</v>
      </c>
      <c r="K24" s="425">
        <f t="shared" si="3"/>
        <v>0</v>
      </c>
      <c r="L24" s="427">
        <f t="shared" si="4"/>
        <v>0</v>
      </c>
      <c r="N24" s="428">
        <f t="shared" si="5"/>
        <v>0</v>
      </c>
      <c r="P24" s="505">
        <v>0</v>
      </c>
      <c r="Q24" s="425">
        <f t="shared" si="6"/>
        <v>0</v>
      </c>
    </row>
    <row r="25" spans="1:17">
      <c r="A25" s="508"/>
      <c r="B25" s="508"/>
      <c r="C25" s="509"/>
      <c r="D25" s="510">
        <v>0</v>
      </c>
      <c r="E25" s="510">
        <v>0</v>
      </c>
      <c r="F25" s="424">
        <f t="shared" ref="F25:F35" si="14">D25-E25</f>
        <v>0</v>
      </c>
      <c r="G25" s="505">
        <v>0</v>
      </c>
      <c r="H25" s="510">
        <v>0</v>
      </c>
      <c r="I25" s="425">
        <f t="shared" ref="I25:I35" si="15">IF(G25=0,0,(F25-H25)/G25)</f>
        <v>0</v>
      </c>
      <c r="J25" s="426">
        <f t="shared" ref="J25:J35" si="16">D25*$J$11</f>
        <v>0</v>
      </c>
      <c r="K25" s="425">
        <f t="shared" ref="K25:K35" si="17">D25*$K$11</f>
        <v>0</v>
      </c>
      <c r="L25" s="427">
        <f t="shared" ref="L25:L35" si="18">$L$11*D25</f>
        <v>0</v>
      </c>
      <c r="N25" s="428">
        <f t="shared" ref="N25:N35" si="19">SUM(I25:L25)</f>
        <v>0</v>
      </c>
      <c r="P25" s="505">
        <v>0</v>
      </c>
      <c r="Q25" s="425">
        <f t="shared" ref="Q25:Q35" si="20">N25*P25</f>
        <v>0</v>
      </c>
    </row>
    <row r="26" spans="1:17">
      <c r="A26" s="508"/>
      <c r="B26" s="508"/>
      <c r="C26" s="509"/>
      <c r="D26" s="510">
        <v>0</v>
      </c>
      <c r="E26" s="510">
        <v>0</v>
      </c>
      <c r="F26" s="424">
        <f t="shared" si="14"/>
        <v>0</v>
      </c>
      <c r="G26" s="505">
        <v>0</v>
      </c>
      <c r="H26" s="510">
        <v>0</v>
      </c>
      <c r="I26" s="425">
        <f t="shared" si="15"/>
        <v>0</v>
      </c>
      <c r="J26" s="426">
        <f t="shared" si="16"/>
        <v>0</v>
      </c>
      <c r="K26" s="425">
        <f t="shared" si="17"/>
        <v>0</v>
      </c>
      <c r="L26" s="427">
        <f t="shared" si="18"/>
        <v>0</v>
      </c>
      <c r="N26" s="428">
        <f t="shared" si="19"/>
        <v>0</v>
      </c>
      <c r="P26" s="505">
        <v>0</v>
      </c>
      <c r="Q26" s="425">
        <f t="shared" si="20"/>
        <v>0</v>
      </c>
    </row>
    <row r="27" spans="1:17">
      <c r="A27" s="508"/>
      <c r="B27" s="508"/>
      <c r="C27" s="509"/>
      <c r="D27" s="510">
        <v>0</v>
      </c>
      <c r="E27" s="510">
        <v>0</v>
      </c>
      <c r="F27" s="424">
        <f t="shared" si="14"/>
        <v>0</v>
      </c>
      <c r="G27" s="505">
        <v>0</v>
      </c>
      <c r="H27" s="510">
        <v>0</v>
      </c>
      <c r="I27" s="425">
        <f t="shared" si="15"/>
        <v>0</v>
      </c>
      <c r="J27" s="426">
        <f t="shared" si="16"/>
        <v>0</v>
      </c>
      <c r="K27" s="425">
        <f t="shared" si="17"/>
        <v>0</v>
      </c>
      <c r="L27" s="427">
        <f t="shared" si="18"/>
        <v>0</v>
      </c>
      <c r="N27" s="428">
        <f t="shared" si="19"/>
        <v>0</v>
      </c>
      <c r="P27" s="505">
        <v>0</v>
      </c>
      <c r="Q27" s="425">
        <f t="shared" si="20"/>
        <v>0</v>
      </c>
    </row>
    <row r="28" spans="1:17">
      <c r="A28" s="508"/>
      <c r="B28" s="508"/>
      <c r="C28" s="509"/>
      <c r="D28" s="510">
        <v>0</v>
      </c>
      <c r="E28" s="510">
        <v>0</v>
      </c>
      <c r="F28" s="424">
        <f t="shared" si="14"/>
        <v>0</v>
      </c>
      <c r="G28" s="505">
        <v>0</v>
      </c>
      <c r="H28" s="510">
        <v>0</v>
      </c>
      <c r="I28" s="425">
        <f t="shared" si="15"/>
        <v>0</v>
      </c>
      <c r="J28" s="426">
        <f t="shared" si="16"/>
        <v>0</v>
      </c>
      <c r="K28" s="425">
        <f t="shared" si="17"/>
        <v>0</v>
      </c>
      <c r="L28" s="427">
        <f t="shared" si="18"/>
        <v>0</v>
      </c>
      <c r="N28" s="428">
        <f t="shared" si="19"/>
        <v>0</v>
      </c>
      <c r="P28" s="505">
        <v>0</v>
      </c>
      <c r="Q28" s="425">
        <f t="shared" si="20"/>
        <v>0</v>
      </c>
    </row>
    <row r="29" spans="1:17">
      <c r="A29" s="508"/>
      <c r="B29" s="508"/>
      <c r="C29" s="509"/>
      <c r="D29" s="510">
        <v>0</v>
      </c>
      <c r="E29" s="510">
        <v>0</v>
      </c>
      <c r="F29" s="424">
        <f t="shared" si="14"/>
        <v>0</v>
      </c>
      <c r="G29" s="505">
        <v>0</v>
      </c>
      <c r="H29" s="510">
        <v>0</v>
      </c>
      <c r="I29" s="425">
        <f t="shared" si="15"/>
        <v>0</v>
      </c>
      <c r="J29" s="426">
        <f t="shared" si="16"/>
        <v>0</v>
      </c>
      <c r="K29" s="425">
        <f t="shared" si="17"/>
        <v>0</v>
      </c>
      <c r="L29" s="427">
        <f t="shared" si="18"/>
        <v>0</v>
      </c>
      <c r="N29" s="428">
        <f t="shared" si="19"/>
        <v>0</v>
      </c>
      <c r="P29" s="505">
        <v>0</v>
      </c>
      <c r="Q29" s="425">
        <f t="shared" si="20"/>
        <v>0</v>
      </c>
    </row>
    <row r="30" spans="1:17">
      <c r="A30" s="508"/>
      <c r="B30" s="508"/>
      <c r="C30" s="509"/>
      <c r="D30" s="510">
        <v>0</v>
      </c>
      <c r="E30" s="510">
        <v>0</v>
      </c>
      <c r="F30" s="424">
        <f t="shared" si="14"/>
        <v>0</v>
      </c>
      <c r="G30" s="505">
        <v>0</v>
      </c>
      <c r="H30" s="510">
        <v>0</v>
      </c>
      <c r="I30" s="425">
        <f t="shared" si="15"/>
        <v>0</v>
      </c>
      <c r="J30" s="426">
        <f t="shared" si="16"/>
        <v>0</v>
      </c>
      <c r="K30" s="425">
        <f t="shared" si="17"/>
        <v>0</v>
      </c>
      <c r="L30" s="427">
        <f t="shared" si="18"/>
        <v>0</v>
      </c>
      <c r="N30" s="428">
        <f t="shared" si="19"/>
        <v>0</v>
      </c>
      <c r="P30" s="505">
        <v>0</v>
      </c>
      <c r="Q30" s="425">
        <f t="shared" si="20"/>
        <v>0</v>
      </c>
    </row>
    <row r="31" spans="1:17">
      <c r="A31" s="508"/>
      <c r="B31" s="508"/>
      <c r="C31" s="509"/>
      <c r="D31" s="510">
        <v>0</v>
      </c>
      <c r="E31" s="510">
        <v>0</v>
      </c>
      <c r="F31" s="424">
        <f t="shared" si="14"/>
        <v>0</v>
      </c>
      <c r="G31" s="505">
        <v>0</v>
      </c>
      <c r="H31" s="510">
        <v>0</v>
      </c>
      <c r="I31" s="425">
        <f t="shared" si="15"/>
        <v>0</v>
      </c>
      <c r="J31" s="426">
        <f t="shared" si="16"/>
        <v>0</v>
      </c>
      <c r="K31" s="425">
        <f t="shared" si="17"/>
        <v>0</v>
      </c>
      <c r="L31" s="427">
        <f t="shared" si="18"/>
        <v>0</v>
      </c>
      <c r="N31" s="428">
        <f t="shared" si="19"/>
        <v>0</v>
      </c>
      <c r="P31" s="505">
        <v>0</v>
      </c>
      <c r="Q31" s="425">
        <f t="shared" si="20"/>
        <v>0</v>
      </c>
    </row>
    <row r="32" spans="1:17">
      <c r="A32" s="508"/>
      <c r="B32" s="508"/>
      <c r="C32" s="509"/>
      <c r="D32" s="510">
        <v>0</v>
      </c>
      <c r="E32" s="510">
        <v>0</v>
      </c>
      <c r="F32" s="424">
        <f t="shared" si="14"/>
        <v>0</v>
      </c>
      <c r="G32" s="505">
        <v>0</v>
      </c>
      <c r="H32" s="510">
        <v>0</v>
      </c>
      <c r="I32" s="425">
        <f t="shared" si="15"/>
        <v>0</v>
      </c>
      <c r="J32" s="426">
        <f t="shared" si="16"/>
        <v>0</v>
      </c>
      <c r="K32" s="425">
        <f t="shared" si="17"/>
        <v>0</v>
      </c>
      <c r="L32" s="427">
        <f t="shared" si="18"/>
        <v>0</v>
      </c>
      <c r="N32" s="428">
        <f t="shared" si="19"/>
        <v>0</v>
      </c>
      <c r="P32" s="505">
        <v>0</v>
      </c>
      <c r="Q32" s="425">
        <f t="shared" si="20"/>
        <v>0</v>
      </c>
    </row>
    <row r="33" spans="1:17">
      <c r="A33" s="508"/>
      <c r="B33" s="508"/>
      <c r="C33" s="509"/>
      <c r="D33" s="510">
        <v>0</v>
      </c>
      <c r="E33" s="510">
        <v>0</v>
      </c>
      <c r="F33" s="424">
        <f t="shared" si="14"/>
        <v>0</v>
      </c>
      <c r="G33" s="505">
        <v>0</v>
      </c>
      <c r="H33" s="510">
        <v>0</v>
      </c>
      <c r="I33" s="425">
        <f t="shared" si="15"/>
        <v>0</v>
      </c>
      <c r="J33" s="426">
        <f t="shared" si="16"/>
        <v>0</v>
      </c>
      <c r="K33" s="425">
        <f t="shared" si="17"/>
        <v>0</v>
      </c>
      <c r="L33" s="427">
        <f t="shared" si="18"/>
        <v>0</v>
      </c>
      <c r="N33" s="428">
        <f t="shared" si="19"/>
        <v>0</v>
      </c>
      <c r="P33" s="505">
        <v>0</v>
      </c>
      <c r="Q33" s="425">
        <f t="shared" si="20"/>
        <v>0</v>
      </c>
    </row>
    <row r="34" spans="1:17">
      <c r="A34" s="508"/>
      <c r="B34" s="508"/>
      <c r="C34" s="509"/>
      <c r="D34" s="510">
        <v>0</v>
      </c>
      <c r="E34" s="510">
        <v>0</v>
      </c>
      <c r="F34" s="424">
        <f t="shared" si="14"/>
        <v>0</v>
      </c>
      <c r="G34" s="505">
        <v>0</v>
      </c>
      <c r="H34" s="510">
        <v>0</v>
      </c>
      <c r="I34" s="425">
        <f t="shared" si="15"/>
        <v>0</v>
      </c>
      <c r="J34" s="426">
        <f t="shared" si="16"/>
        <v>0</v>
      </c>
      <c r="K34" s="425">
        <f t="shared" si="17"/>
        <v>0</v>
      </c>
      <c r="L34" s="427">
        <f t="shared" si="18"/>
        <v>0</v>
      </c>
      <c r="N34" s="428">
        <f t="shared" si="19"/>
        <v>0</v>
      </c>
      <c r="P34" s="505">
        <v>0</v>
      </c>
      <c r="Q34" s="425">
        <f t="shared" si="20"/>
        <v>0</v>
      </c>
    </row>
    <row r="35" spans="1:17">
      <c r="A35" s="508"/>
      <c r="B35" s="508"/>
      <c r="C35" s="509"/>
      <c r="D35" s="510">
        <v>0</v>
      </c>
      <c r="E35" s="510">
        <v>0</v>
      </c>
      <c r="F35" s="424">
        <f t="shared" si="14"/>
        <v>0</v>
      </c>
      <c r="G35" s="505">
        <v>0</v>
      </c>
      <c r="H35" s="510">
        <v>0</v>
      </c>
      <c r="I35" s="425">
        <f t="shared" si="15"/>
        <v>0</v>
      </c>
      <c r="J35" s="426">
        <f t="shared" si="16"/>
        <v>0</v>
      </c>
      <c r="K35" s="425">
        <f t="shared" si="17"/>
        <v>0</v>
      </c>
      <c r="L35" s="427">
        <f t="shared" si="18"/>
        <v>0</v>
      </c>
      <c r="N35" s="428">
        <f t="shared" si="19"/>
        <v>0</v>
      </c>
      <c r="P35" s="505">
        <v>0</v>
      </c>
      <c r="Q35" s="425">
        <f t="shared" si="20"/>
        <v>0</v>
      </c>
    </row>
    <row r="37" spans="1:17">
      <c r="A37" s="429"/>
      <c r="B37" s="429" t="s">
        <v>8</v>
      </c>
      <c r="C37" s="430"/>
      <c r="D37" s="430"/>
      <c r="E37" s="430"/>
      <c r="F37" s="430"/>
      <c r="G37" s="430"/>
      <c r="H37" s="430"/>
      <c r="I37" s="430"/>
      <c r="J37" s="430"/>
      <c r="K37" s="430"/>
      <c r="L37" s="431"/>
      <c r="P37" s="432" t="s">
        <v>794</v>
      </c>
      <c r="Q37" s="433">
        <f>SUM(Q12:Q35)</f>
        <v>0</v>
      </c>
    </row>
  </sheetData>
  <pageMargins left="0.59729166666666667" right="0.7" top="0.75" bottom="0.75" header="0.3" footer="0.3"/>
  <pageSetup paperSize="9" scale="53" fitToHeight="0" orientation="landscape" r:id="rId1"/>
  <headerFooter>
    <oddFooter>&amp;L&amp;F-&amp;A
Atir b.v. ©&amp;Rprintversie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277"/>
  <sheetViews>
    <sheetView showGridLines="0" zoomScaleNormal="100" zoomScaleSheetLayoutView="100" zoomScalePageLayoutView="50" workbookViewId="0">
      <pane ySplit="11" topLeftCell="A138" activePane="bottomLeft" state="frozen"/>
      <selection sqref="A1:XFD1048576"/>
      <selection pane="bottomLeft" activeCell="A146" sqref="A146:XFD146"/>
    </sheetView>
  </sheetViews>
  <sheetFormatPr defaultColWidth="9.140625" defaultRowHeight="13.5"/>
  <cols>
    <col min="1" max="1" width="32.140625" style="393" customWidth="1"/>
    <col min="2" max="2" width="35" style="393" customWidth="1"/>
    <col min="3" max="3" width="34.28515625" style="393" bestFit="1" customWidth="1"/>
    <col min="4" max="5" width="21.85546875" style="393" bestFit="1" customWidth="1"/>
    <col min="6" max="6" width="12.85546875" style="393" bestFit="1" customWidth="1"/>
    <col min="7" max="7" width="16.140625" style="393" bestFit="1" customWidth="1"/>
    <col min="8" max="8" width="13.140625" style="393" bestFit="1" customWidth="1"/>
    <col min="9" max="16384" width="9.140625" style="393"/>
  </cols>
  <sheetData>
    <row r="1" spans="1:10" hidden="1">
      <c r="A1" s="504" t="s">
        <v>25</v>
      </c>
      <c r="B1" s="117"/>
      <c r="C1" s="117"/>
      <c r="D1" s="117"/>
      <c r="E1" s="117"/>
      <c r="F1" s="117"/>
      <c r="G1" s="117"/>
      <c r="H1" s="117"/>
      <c r="I1" s="117"/>
      <c r="J1" s="117"/>
    </row>
    <row r="2" spans="1:10" ht="17.25" hidden="1">
      <c r="A2" s="436"/>
      <c r="B2" s="117"/>
      <c r="C2" s="117"/>
      <c r="D2" s="117"/>
      <c r="E2" s="117"/>
      <c r="F2" s="437"/>
      <c r="G2" s="437"/>
      <c r="H2" s="437"/>
      <c r="I2" s="437"/>
      <c r="J2" s="117"/>
    </row>
    <row r="3" spans="1:10" ht="17.25" hidden="1">
      <c r="A3" s="84" t="str">
        <f>'1-Contractblad totaal'!A3</f>
        <v>Naam opdrachtgever</v>
      </c>
      <c r="B3" s="435" t="str">
        <f>'1-Contractblad totaal'!B3</f>
        <v>Hoogheemraadschap van Delfland</v>
      </c>
      <c r="C3" s="117"/>
      <c r="D3" s="117"/>
      <c r="E3" s="117"/>
      <c r="F3" s="117"/>
      <c r="G3" s="117"/>
      <c r="H3" s="437"/>
      <c r="I3" s="437"/>
      <c r="J3" s="354"/>
    </row>
    <row r="4" spans="1:10" ht="17.25" hidden="1">
      <c r="A4" s="84" t="str">
        <f>'1-Contractblad totaal'!A4</f>
        <v>Calculatie onderdeel</v>
      </c>
      <c r="B4" s="157" t="s">
        <v>788</v>
      </c>
      <c r="C4" s="117"/>
      <c r="D4" s="117"/>
      <c r="E4" s="117"/>
      <c r="F4" s="437"/>
      <c r="G4" s="437"/>
      <c r="H4" s="437"/>
      <c r="I4" s="437"/>
      <c r="J4" s="437"/>
    </row>
    <row r="5" spans="1:10" ht="17.25" hidden="1">
      <c r="A5" s="84" t="str">
        <f>'1-Contractblad totaal'!A5</f>
        <v>Gebouw/plaats</v>
      </c>
      <c r="B5" s="435" t="str">
        <f>'1-Contractblad totaal'!B5</f>
        <v>Regio Delft</v>
      </c>
      <c r="C5" s="117"/>
      <c r="D5" s="117"/>
      <c r="E5" s="117"/>
      <c r="F5" s="117"/>
      <c r="G5" s="117"/>
      <c r="H5" s="437"/>
      <c r="I5" s="437"/>
      <c r="J5" s="437"/>
    </row>
    <row r="6" spans="1:10" ht="17.25" hidden="1">
      <c r="A6" s="84" t="str">
        <f>'1-Contractblad totaal'!A6</f>
        <v>Referentie nummer</v>
      </c>
      <c r="B6" s="435" t="str">
        <f>'1-Contractblad totaal'!B6</f>
        <v>INK2020.561</v>
      </c>
      <c r="C6" s="117"/>
      <c r="D6" s="117"/>
      <c r="E6" s="117"/>
      <c r="F6" s="437"/>
      <c r="G6" s="437"/>
      <c r="H6" s="437"/>
      <c r="I6" s="437"/>
      <c r="J6" s="437"/>
    </row>
    <row r="7" spans="1:10" ht="17.25" hidden="1">
      <c r="A7" s="84" t="str">
        <f>'1-Contractblad totaal'!A8</f>
        <v>Naam dienstverlener</v>
      </c>
      <c r="B7" s="435">
        <f>'1-Contractblad totaal'!B8</f>
        <v>0</v>
      </c>
      <c r="C7" s="117"/>
      <c r="D7" s="117"/>
      <c r="E7" s="117"/>
      <c r="F7" s="117"/>
      <c r="G7" s="117"/>
      <c r="H7" s="437"/>
      <c r="I7" s="355"/>
      <c r="J7" s="437"/>
    </row>
    <row r="8" spans="1:10" ht="17.25" hidden="1">
      <c r="A8" s="84" t="str">
        <f>'1-Contractblad totaal'!A9</f>
        <v>Prijspeil</v>
      </c>
      <c r="B8" s="125">
        <f>'1-Contractblad totaal'!B9</f>
        <v>44562</v>
      </c>
      <c r="C8" s="437"/>
      <c r="D8" s="437"/>
      <c r="E8" s="437"/>
      <c r="F8" s="437"/>
      <c r="G8" s="355"/>
      <c r="H8" s="355"/>
      <c r="I8" s="355"/>
      <c r="J8" s="437"/>
    </row>
    <row r="9" spans="1:10" ht="17.25" hidden="1">
      <c r="A9" s="418"/>
      <c r="B9" s="357"/>
      <c r="C9" s="438"/>
      <c r="D9" s="438"/>
      <c r="E9" s="438"/>
      <c r="F9" s="438"/>
      <c r="G9" s="355"/>
      <c r="H9" s="355"/>
      <c r="I9" s="355"/>
      <c r="J9" s="437"/>
    </row>
    <row r="10" spans="1:10" ht="17.25" hidden="1">
      <c r="A10" s="418"/>
      <c r="B10" s="357"/>
      <c r="C10" s="438"/>
      <c r="D10" s="438"/>
      <c r="E10" s="438"/>
      <c r="F10" s="438"/>
      <c r="G10" s="355"/>
      <c r="H10" s="355"/>
      <c r="I10" s="355"/>
      <c r="J10" s="437"/>
    </row>
    <row r="11" spans="1:10" ht="39" thickBot="1">
      <c r="A11" s="445" t="s">
        <v>108</v>
      </c>
      <c r="B11" s="445" t="s">
        <v>613</v>
      </c>
      <c r="C11" s="749" t="s">
        <v>785</v>
      </c>
      <c r="D11" s="446" t="s">
        <v>180</v>
      </c>
      <c r="E11" s="446" t="s">
        <v>812</v>
      </c>
      <c r="F11" s="446" t="s">
        <v>792</v>
      </c>
      <c r="G11" s="721" t="s">
        <v>774</v>
      </c>
      <c r="H11" s="722" t="s">
        <v>43</v>
      </c>
      <c r="I11" s="355"/>
      <c r="J11" s="355"/>
    </row>
    <row r="12" spans="1:10" ht="12.75" customHeight="1">
      <c r="A12" s="713" t="s">
        <v>768</v>
      </c>
      <c r="B12" s="714" t="s">
        <v>606</v>
      </c>
      <c r="C12" s="750" t="s">
        <v>811</v>
      </c>
      <c r="D12" s="759" t="s">
        <v>813</v>
      </c>
      <c r="E12" s="759"/>
      <c r="F12" s="715">
        <v>0</v>
      </c>
      <c r="G12" s="716"/>
      <c r="H12" s="732">
        <f>+F12*G12*52</f>
        <v>0</v>
      </c>
      <c r="I12" s="355"/>
      <c r="J12" s="355"/>
    </row>
    <row r="13" spans="1:10" ht="13.5" customHeight="1">
      <c r="A13" s="597" t="s">
        <v>768</v>
      </c>
      <c r="B13" s="439" t="s">
        <v>607</v>
      </c>
      <c r="C13" s="751" t="s">
        <v>791</v>
      </c>
      <c r="D13" s="760" t="s">
        <v>813</v>
      </c>
      <c r="E13" s="760">
        <v>40</v>
      </c>
      <c r="F13" s="440">
        <v>7</v>
      </c>
      <c r="G13" s="507"/>
      <c r="H13" s="729">
        <f>+F13*G13*52</f>
        <v>0</v>
      </c>
      <c r="I13" s="747"/>
      <c r="J13" s="747"/>
    </row>
    <row r="14" spans="1:10" ht="13.5" customHeight="1">
      <c r="A14" s="597" t="s">
        <v>768</v>
      </c>
      <c r="B14" s="439" t="s">
        <v>608</v>
      </c>
      <c r="C14" s="751" t="s">
        <v>787</v>
      </c>
      <c r="D14" s="760" t="s">
        <v>813</v>
      </c>
      <c r="E14" s="760">
        <v>4</v>
      </c>
      <c r="F14" s="440">
        <v>6</v>
      </c>
      <c r="G14" s="507"/>
      <c r="H14" s="729">
        <f t="shared" ref="H14:H17" si="0">+F14*G14*52</f>
        <v>0</v>
      </c>
      <c r="I14" s="355"/>
      <c r="J14" s="355"/>
    </row>
    <row r="15" spans="1:10" ht="13.5" customHeight="1">
      <c r="A15" s="597" t="s">
        <v>768</v>
      </c>
      <c r="B15" s="439" t="s">
        <v>609</v>
      </c>
      <c r="C15" s="751" t="s">
        <v>790</v>
      </c>
      <c r="D15" s="760" t="s">
        <v>813</v>
      </c>
      <c r="E15" s="760">
        <v>6</v>
      </c>
      <c r="F15" s="440">
        <v>6</v>
      </c>
      <c r="G15" s="507"/>
      <c r="H15" s="729">
        <f t="shared" si="0"/>
        <v>0</v>
      </c>
      <c r="I15" s="355"/>
      <c r="J15" s="355"/>
    </row>
    <row r="16" spans="1:10" ht="13.5" customHeight="1">
      <c r="A16" s="597" t="s">
        <v>768</v>
      </c>
      <c r="B16" s="439" t="s">
        <v>610</v>
      </c>
      <c r="C16" s="751" t="s">
        <v>786</v>
      </c>
      <c r="D16" s="760" t="s">
        <v>813</v>
      </c>
      <c r="E16" s="760">
        <v>12</v>
      </c>
      <c r="F16" s="440">
        <v>6</v>
      </c>
      <c r="G16" s="507"/>
      <c r="H16" s="729">
        <f t="shared" si="0"/>
        <v>0</v>
      </c>
      <c r="I16" s="355"/>
      <c r="J16" s="355"/>
    </row>
    <row r="17" spans="1:10" ht="13.5" customHeight="1">
      <c r="A17" s="597" t="s">
        <v>768</v>
      </c>
      <c r="B17" s="439" t="s">
        <v>611</v>
      </c>
      <c r="C17" s="751" t="s">
        <v>614</v>
      </c>
      <c r="D17" s="760" t="s">
        <v>813</v>
      </c>
      <c r="E17" s="760">
        <v>6</v>
      </c>
      <c r="F17" s="440">
        <v>6</v>
      </c>
      <c r="G17" s="507"/>
      <c r="H17" s="729">
        <f t="shared" si="0"/>
        <v>0</v>
      </c>
      <c r="I17" s="355"/>
      <c r="J17" s="355"/>
    </row>
    <row r="18" spans="1:10" ht="12.75" customHeight="1" thickBot="1">
      <c r="A18" s="717" t="s">
        <v>768</v>
      </c>
      <c r="B18" s="718" t="s">
        <v>612</v>
      </c>
      <c r="C18" s="752" t="s">
        <v>614</v>
      </c>
      <c r="D18" s="761" t="s">
        <v>813</v>
      </c>
      <c r="E18" s="761">
        <v>12</v>
      </c>
      <c r="F18" s="719">
        <v>6</v>
      </c>
      <c r="G18" s="720"/>
      <c r="H18" s="731">
        <f>+F18*G18*52</f>
        <v>0</v>
      </c>
      <c r="I18" s="355"/>
      <c r="J18" s="355"/>
    </row>
    <row r="19" spans="1:10" ht="13.5" customHeight="1">
      <c r="A19" s="713" t="s">
        <v>622</v>
      </c>
      <c r="B19" s="714" t="s">
        <v>606</v>
      </c>
      <c r="C19" s="750" t="s">
        <v>789</v>
      </c>
      <c r="D19" s="759" t="s">
        <v>813</v>
      </c>
      <c r="E19" s="759">
        <v>0</v>
      </c>
      <c r="F19" s="715">
        <v>0</v>
      </c>
      <c r="G19" s="716"/>
      <c r="H19" s="732">
        <f>+F19*G19*52</f>
        <v>0</v>
      </c>
      <c r="I19" s="355"/>
      <c r="J19" s="355"/>
    </row>
    <row r="20" spans="1:10" ht="13.5" customHeight="1">
      <c r="A20" s="597" t="s">
        <v>622</v>
      </c>
      <c r="B20" s="439" t="s">
        <v>607</v>
      </c>
      <c r="C20" s="751" t="s">
        <v>791</v>
      </c>
      <c r="D20" s="760" t="s">
        <v>813</v>
      </c>
      <c r="E20" s="760">
        <v>88</v>
      </c>
      <c r="F20" s="440">
        <v>23</v>
      </c>
      <c r="G20" s="507"/>
      <c r="H20" s="729">
        <f>+F20*G20*52</f>
        <v>0</v>
      </c>
      <c r="I20" s="355"/>
      <c r="J20" s="355"/>
    </row>
    <row r="21" spans="1:10" ht="13.5" customHeight="1">
      <c r="A21" s="597" t="s">
        <v>622</v>
      </c>
      <c r="B21" s="439" t="s">
        <v>608</v>
      </c>
      <c r="C21" s="751" t="s">
        <v>787</v>
      </c>
      <c r="D21" s="760" t="s">
        <v>813</v>
      </c>
      <c r="E21" s="760">
        <v>7</v>
      </c>
      <c r="F21" s="440">
        <v>29</v>
      </c>
      <c r="G21" s="507"/>
      <c r="H21" s="729">
        <f t="shared" ref="H21:H24" si="1">+F21*G21*52</f>
        <v>0</v>
      </c>
      <c r="I21" s="355"/>
      <c r="J21" s="355"/>
    </row>
    <row r="22" spans="1:10" ht="12.75" customHeight="1">
      <c r="A22" s="597" t="s">
        <v>622</v>
      </c>
      <c r="B22" s="439" t="s">
        <v>609</v>
      </c>
      <c r="C22" s="751" t="s">
        <v>790</v>
      </c>
      <c r="D22" s="760" t="s">
        <v>813</v>
      </c>
      <c r="E22" s="760">
        <v>30</v>
      </c>
      <c r="F22" s="440">
        <v>29</v>
      </c>
      <c r="G22" s="507"/>
      <c r="H22" s="729">
        <f t="shared" si="1"/>
        <v>0</v>
      </c>
      <c r="I22" s="355"/>
      <c r="J22" s="355"/>
    </row>
    <row r="23" spans="1:10" ht="13.5" customHeight="1">
      <c r="A23" s="597" t="s">
        <v>622</v>
      </c>
      <c r="B23" s="439" t="s">
        <v>610</v>
      </c>
      <c r="C23" s="751" t="s">
        <v>786</v>
      </c>
      <c r="D23" s="760" t="s">
        <v>813</v>
      </c>
      <c r="E23" s="760">
        <v>42</v>
      </c>
      <c r="F23" s="440">
        <v>21</v>
      </c>
      <c r="G23" s="507"/>
      <c r="H23" s="729">
        <f t="shared" si="1"/>
        <v>0</v>
      </c>
      <c r="I23" s="355"/>
      <c r="J23" s="355"/>
    </row>
    <row r="24" spans="1:10" ht="13.5" customHeight="1">
      <c r="A24" s="597" t="s">
        <v>622</v>
      </c>
      <c r="B24" s="439" t="s">
        <v>611</v>
      </c>
      <c r="C24" s="751" t="s">
        <v>614</v>
      </c>
      <c r="D24" s="760" t="s">
        <v>813</v>
      </c>
      <c r="E24" s="760">
        <v>29</v>
      </c>
      <c r="F24" s="440">
        <v>29</v>
      </c>
      <c r="G24" s="507"/>
      <c r="H24" s="729">
        <f t="shared" si="1"/>
        <v>0</v>
      </c>
      <c r="I24" s="355"/>
      <c r="J24" s="355"/>
    </row>
    <row r="25" spans="1:10" ht="13.5" customHeight="1" thickBot="1">
      <c r="A25" s="717" t="s">
        <v>622</v>
      </c>
      <c r="B25" s="718" t="s">
        <v>612</v>
      </c>
      <c r="C25" s="752" t="s">
        <v>614</v>
      </c>
      <c r="D25" s="761" t="s">
        <v>813</v>
      </c>
      <c r="E25" s="761">
        <v>40</v>
      </c>
      <c r="F25" s="719">
        <v>35</v>
      </c>
      <c r="G25" s="720"/>
      <c r="H25" s="731">
        <f>+F25*G25*52</f>
        <v>0</v>
      </c>
      <c r="I25" s="355"/>
      <c r="J25" s="355"/>
    </row>
    <row r="26" spans="1:10" ht="12.75" customHeight="1">
      <c r="A26" s="713" t="s">
        <v>770</v>
      </c>
      <c r="B26" s="714" t="s">
        <v>606</v>
      </c>
      <c r="C26" s="750" t="s">
        <v>811</v>
      </c>
      <c r="D26" s="759" t="s">
        <v>813</v>
      </c>
      <c r="E26" s="759">
        <v>0</v>
      </c>
      <c r="F26" s="715">
        <v>0</v>
      </c>
      <c r="G26" s="727"/>
      <c r="H26" s="732">
        <f>+F26*G26*52</f>
        <v>0</v>
      </c>
      <c r="I26" s="355"/>
      <c r="J26" s="355"/>
    </row>
    <row r="27" spans="1:10" ht="12.75" customHeight="1">
      <c r="A27" s="597" t="s">
        <v>770</v>
      </c>
      <c r="B27" s="439" t="s">
        <v>607</v>
      </c>
      <c r="C27" s="751" t="s">
        <v>791</v>
      </c>
      <c r="D27" s="760" t="s">
        <v>813</v>
      </c>
      <c r="E27" s="760">
        <v>217</v>
      </c>
      <c r="F27" s="440">
        <v>22</v>
      </c>
      <c r="G27" s="728"/>
      <c r="H27" s="729">
        <f>+F27*G27*52</f>
        <v>0</v>
      </c>
      <c r="I27" s="355"/>
      <c r="J27" s="355"/>
    </row>
    <row r="28" spans="1:10" ht="12.75" customHeight="1">
      <c r="A28" s="597" t="s">
        <v>770</v>
      </c>
      <c r="B28" s="439" t="s">
        <v>608</v>
      </c>
      <c r="C28" s="751" t="s">
        <v>787</v>
      </c>
      <c r="D28" s="760" t="s">
        <v>813</v>
      </c>
      <c r="E28" s="760">
        <v>143</v>
      </c>
      <c r="F28" s="440">
        <v>19</v>
      </c>
      <c r="G28" s="728"/>
      <c r="H28" s="729">
        <f t="shared" ref="H28:H31" si="2">+F28*G28*52</f>
        <v>0</v>
      </c>
      <c r="I28" s="355"/>
      <c r="J28" s="355"/>
    </row>
    <row r="29" spans="1:10" ht="12.75" customHeight="1">
      <c r="A29" s="597" t="s">
        <v>770</v>
      </c>
      <c r="B29" s="439" t="s">
        <v>609</v>
      </c>
      <c r="C29" s="751" t="s">
        <v>790</v>
      </c>
      <c r="D29" s="760" t="s">
        <v>813</v>
      </c>
      <c r="E29" s="760">
        <v>46</v>
      </c>
      <c r="F29" s="440">
        <v>15</v>
      </c>
      <c r="G29" s="728"/>
      <c r="H29" s="729">
        <f t="shared" si="2"/>
        <v>0</v>
      </c>
      <c r="I29" s="355"/>
      <c r="J29" s="355"/>
    </row>
    <row r="30" spans="1:10" ht="12.75" customHeight="1">
      <c r="A30" s="597" t="s">
        <v>770</v>
      </c>
      <c r="B30" s="439" t="s">
        <v>610</v>
      </c>
      <c r="C30" s="751" t="s">
        <v>786</v>
      </c>
      <c r="D30" s="760" t="s">
        <v>813</v>
      </c>
      <c r="E30" s="760">
        <v>109</v>
      </c>
      <c r="F30" s="440">
        <v>21</v>
      </c>
      <c r="G30" s="728"/>
      <c r="H30" s="729">
        <f t="shared" si="2"/>
        <v>0</v>
      </c>
      <c r="I30" s="355"/>
      <c r="J30" s="355"/>
    </row>
    <row r="31" spans="1:10" ht="12.75" customHeight="1">
      <c r="A31" s="597" t="s">
        <v>770</v>
      </c>
      <c r="B31" s="439" t="s">
        <v>611</v>
      </c>
      <c r="C31" s="751" t="s">
        <v>614</v>
      </c>
      <c r="D31" s="760" t="s">
        <v>813</v>
      </c>
      <c r="E31" s="760">
        <v>19</v>
      </c>
      <c r="F31" s="440">
        <v>19</v>
      </c>
      <c r="G31" s="728"/>
      <c r="H31" s="729">
        <f t="shared" si="2"/>
        <v>0</v>
      </c>
      <c r="I31" s="355"/>
      <c r="J31" s="355"/>
    </row>
    <row r="32" spans="1:10" ht="12.75" customHeight="1" thickBot="1">
      <c r="A32" s="717" t="s">
        <v>770</v>
      </c>
      <c r="B32" s="718" t="s">
        <v>612</v>
      </c>
      <c r="C32" s="752" t="s">
        <v>614</v>
      </c>
      <c r="D32" s="761" t="s">
        <v>813</v>
      </c>
      <c r="E32" s="761">
        <v>180</v>
      </c>
      <c r="F32" s="719">
        <v>20</v>
      </c>
      <c r="G32" s="730"/>
      <c r="H32" s="731">
        <f>+F32*G32*52</f>
        <v>0</v>
      </c>
      <c r="I32" s="355"/>
      <c r="J32" s="355"/>
    </row>
    <row r="33" spans="1:10" ht="12.75" customHeight="1" thickBot="1">
      <c r="A33" s="723"/>
      <c r="B33" s="726"/>
      <c r="C33" s="753"/>
      <c r="D33" s="724"/>
      <c r="E33" s="724"/>
      <c r="F33" s="724"/>
      <c r="G33" s="724"/>
      <c r="H33" s="725"/>
      <c r="I33" s="355"/>
      <c r="J33" s="355"/>
    </row>
    <row r="34" spans="1:10" ht="12.75" customHeight="1">
      <c r="A34" s="733" t="s">
        <v>515</v>
      </c>
      <c r="B34" s="714" t="s">
        <v>606</v>
      </c>
      <c r="C34" s="750" t="s">
        <v>811</v>
      </c>
      <c r="D34" s="759" t="s">
        <v>813</v>
      </c>
      <c r="E34" s="759">
        <v>0</v>
      </c>
      <c r="F34" s="715"/>
      <c r="G34" s="716"/>
      <c r="H34" s="732">
        <f>+F34*G34*52</f>
        <v>0</v>
      </c>
      <c r="I34" s="355"/>
      <c r="J34" s="355"/>
    </row>
    <row r="35" spans="1:10" ht="12.75" customHeight="1">
      <c r="A35" s="734" t="s">
        <v>515</v>
      </c>
      <c r="B35" s="439" t="s">
        <v>607</v>
      </c>
      <c r="C35" s="751" t="s">
        <v>791</v>
      </c>
      <c r="D35" s="760" t="s">
        <v>813</v>
      </c>
      <c r="E35" s="760">
        <v>1</v>
      </c>
      <c r="F35" s="440">
        <v>1</v>
      </c>
      <c r="G35" s="507"/>
      <c r="H35" s="729">
        <f>+F35*G35*52</f>
        <v>0</v>
      </c>
      <c r="I35" s="355"/>
      <c r="J35" s="355"/>
    </row>
    <row r="36" spans="1:10" ht="12.75" customHeight="1">
      <c r="A36" s="734" t="s">
        <v>515</v>
      </c>
      <c r="B36" s="439" t="s">
        <v>608</v>
      </c>
      <c r="C36" s="751" t="s">
        <v>787</v>
      </c>
      <c r="D36" s="760" t="s">
        <v>813</v>
      </c>
      <c r="E36" s="760">
        <v>2</v>
      </c>
      <c r="F36" s="440">
        <v>1</v>
      </c>
      <c r="G36" s="507"/>
      <c r="H36" s="729">
        <f t="shared" ref="H36:H39" si="3">+F36*G36*52</f>
        <v>0</v>
      </c>
      <c r="I36" s="355"/>
      <c r="J36" s="355"/>
    </row>
    <row r="37" spans="1:10" ht="12.75" customHeight="1">
      <c r="A37" s="734" t="s">
        <v>515</v>
      </c>
      <c r="B37" s="439" t="s">
        <v>609</v>
      </c>
      <c r="C37" s="751" t="s">
        <v>790</v>
      </c>
      <c r="D37" s="760" t="s">
        <v>813</v>
      </c>
      <c r="E37" s="760">
        <v>1</v>
      </c>
      <c r="F37" s="440">
        <v>1</v>
      </c>
      <c r="G37" s="507"/>
      <c r="H37" s="729">
        <f t="shared" si="3"/>
        <v>0</v>
      </c>
      <c r="I37" s="355"/>
      <c r="J37" s="355"/>
    </row>
    <row r="38" spans="1:10" ht="12.75" customHeight="1">
      <c r="A38" s="734" t="s">
        <v>515</v>
      </c>
      <c r="B38" s="439" t="s">
        <v>610</v>
      </c>
      <c r="C38" s="751" t="s">
        <v>786</v>
      </c>
      <c r="D38" s="760" t="s">
        <v>813</v>
      </c>
      <c r="E38" s="760">
        <v>3</v>
      </c>
      <c r="F38" s="440">
        <v>1</v>
      </c>
      <c r="G38" s="507"/>
      <c r="H38" s="729">
        <f t="shared" si="3"/>
        <v>0</v>
      </c>
      <c r="I38" s="355"/>
      <c r="J38" s="355"/>
    </row>
    <row r="39" spans="1:10" ht="12.75" customHeight="1">
      <c r="A39" s="734" t="s">
        <v>515</v>
      </c>
      <c r="B39" s="439" t="s">
        <v>611</v>
      </c>
      <c r="C39" s="751" t="s">
        <v>614</v>
      </c>
      <c r="D39" s="760" t="s">
        <v>813</v>
      </c>
      <c r="E39" s="760">
        <v>1</v>
      </c>
      <c r="F39" s="440">
        <v>1</v>
      </c>
      <c r="G39" s="507"/>
      <c r="H39" s="729">
        <f t="shared" si="3"/>
        <v>0</v>
      </c>
      <c r="I39" s="355"/>
      <c r="J39" s="355"/>
    </row>
    <row r="40" spans="1:10" ht="12.75" customHeight="1" thickBot="1">
      <c r="A40" s="735" t="s">
        <v>515</v>
      </c>
      <c r="B40" s="718" t="s">
        <v>612</v>
      </c>
      <c r="C40" s="752" t="s">
        <v>614</v>
      </c>
      <c r="D40" s="761" t="s">
        <v>813</v>
      </c>
      <c r="E40" s="761">
        <v>2</v>
      </c>
      <c r="F40" s="719">
        <v>1</v>
      </c>
      <c r="G40" s="720"/>
      <c r="H40" s="731">
        <f>+F40*G40*52</f>
        <v>0</v>
      </c>
      <c r="I40" s="355"/>
      <c r="J40" s="355"/>
    </row>
    <row r="41" spans="1:10" ht="12.75" customHeight="1">
      <c r="A41" s="733" t="s">
        <v>467</v>
      </c>
      <c r="B41" s="714" t="s">
        <v>606</v>
      </c>
      <c r="C41" s="750" t="s">
        <v>789</v>
      </c>
      <c r="D41" s="759" t="s">
        <v>813</v>
      </c>
      <c r="E41" s="759">
        <v>0</v>
      </c>
      <c r="F41" s="715"/>
      <c r="G41" s="716"/>
      <c r="H41" s="732">
        <f>+F41*G41*52</f>
        <v>0</v>
      </c>
      <c r="I41" s="355"/>
      <c r="J41" s="355"/>
    </row>
    <row r="42" spans="1:10" ht="12.75" customHeight="1">
      <c r="A42" s="734" t="s">
        <v>467</v>
      </c>
      <c r="B42" s="439" t="s">
        <v>607</v>
      </c>
      <c r="C42" s="751" t="s">
        <v>791</v>
      </c>
      <c r="D42" s="760" t="s">
        <v>813</v>
      </c>
      <c r="E42" s="760">
        <v>1</v>
      </c>
      <c r="F42" s="440">
        <v>1</v>
      </c>
      <c r="G42" s="507"/>
      <c r="H42" s="729">
        <f>+F42*G42*52</f>
        <v>0</v>
      </c>
      <c r="I42" s="355"/>
      <c r="J42" s="355"/>
    </row>
    <row r="43" spans="1:10" ht="12.75" customHeight="1">
      <c r="A43" s="734" t="s">
        <v>467</v>
      </c>
      <c r="B43" s="439" t="s">
        <v>608</v>
      </c>
      <c r="C43" s="751" t="s">
        <v>787</v>
      </c>
      <c r="D43" s="760" t="s">
        <v>813</v>
      </c>
      <c r="E43" s="760">
        <v>2</v>
      </c>
      <c r="F43" s="440">
        <v>1</v>
      </c>
      <c r="G43" s="507"/>
      <c r="H43" s="729">
        <f t="shared" ref="H43:H46" si="4">+F43*G43*52</f>
        <v>0</v>
      </c>
      <c r="I43" s="355"/>
      <c r="J43" s="355"/>
    </row>
    <row r="44" spans="1:10" ht="12.75" customHeight="1">
      <c r="A44" s="734" t="s">
        <v>467</v>
      </c>
      <c r="B44" s="439" t="s">
        <v>609</v>
      </c>
      <c r="C44" s="751" t="s">
        <v>790</v>
      </c>
      <c r="D44" s="760" t="s">
        <v>813</v>
      </c>
      <c r="E44" s="760">
        <v>1</v>
      </c>
      <c r="F44" s="440">
        <v>1</v>
      </c>
      <c r="G44" s="507"/>
      <c r="H44" s="729">
        <f t="shared" si="4"/>
        <v>0</v>
      </c>
      <c r="I44" s="355"/>
      <c r="J44" s="355"/>
    </row>
    <row r="45" spans="1:10" ht="12.75" customHeight="1">
      <c r="A45" s="734" t="s">
        <v>467</v>
      </c>
      <c r="B45" s="439" t="s">
        <v>610</v>
      </c>
      <c r="C45" s="751" t="s">
        <v>786</v>
      </c>
      <c r="D45" s="760" t="s">
        <v>813</v>
      </c>
      <c r="E45" s="760">
        <v>3</v>
      </c>
      <c r="F45" s="440">
        <v>1</v>
      </c>
      <c r="G45" s="507"/>
      <c r="H45" s="729">
        <f t="shared" si="4"/>
        <v>0</v>
      </c>
      <c r="I45" s="355"/>
      <c r="J45" s="355"/>
    </row>
    <row r="46" spans="1:10" ht="12.75" customHeight="1">
      <c r="A46" s="734" t="s">
        <v>467</v>
      </c>
      <c r="B46" s="439" t="s">
        <v>611</v>
      </c>
      <c r="C46" s="751" t="s">
        <v>614</v>
      </c>
      <c r="D46" s="760" t="s">
        <v>813</v>
      </c>
      <c r="E46" s="760">
        <v>1</v>
      </c>
      <c r="F46" s="440">
        <v>1</v>
      </c>
      <c r="G46" s="507"/>
      <c r="H46" s="729">
        <f t="shared" si="4"/>
        <v>0</v>
      </c>
      <c r="I46" s="355"/>
      <c r="J46" s="355"/>
    </row>
    <row r="47" spans="1:10" ht="12.75" customHeight="1" thickBot="1">
      <c r="A47" s="735" t="s">
        <v>467</v>
      </c>
      <c r="B47" s="718" t="s">
        <v>612</v>
      </c>
      <c r="C47" s="752" t="s">
        <v>614</v>
      </c>
      <c r="D47" s="761" t="s">
        <v>813</v>
      </c>
      <c r="E47" s="761">
        <v>2</v>
      </c>
      <c r="F47" s="719">
        <v>1</v>
      </c>
      <c r="G47" s="720"/>
      <c r="H47" s="731">
        <f>+F47*G47*52</f>
        <v>0</v>
      </c>
      <c r="I47" s="355"/>
      <c r="J47" s="355"/>
    </row>
    <row r="48" spans="1:10" ht="12.75" customHeight="1">
      <c r="A48" s="733" t="s">
        <v>471</v>
      </c>
      <c r="B48" s="714" t="s">
        <v>606</v>
      </c>
      <c r="C48" s="750" t="s">
        <v>789</v>
      </c>
      <c r="D48" s="759" t="s">
        <v>813</v>
      </c>
      <c r="E48" s="759">
        <v>0</v>
      </c>
      <c r="F48" s="715"/>
      <c r="G48" s="716"/>
      <c r="H48" s="732">
        <f>+F48*G48*52</f>
        <v>0</v>
      </c>
      <c r="I48" s="355"/>
      <c r="J48" s="355"/>
    </row>
    <row r="49" spans="1:10" ht="12.75" customHeight="1">
      <c r="A49" s="734" t="s">
        <v>471</v>
      </c>
      <c r="B49" s="439" t="s">
        <v>607</v>
      </c>
      <c r="C49" s="751" t="s">
        <v>791</v>
      </c>
      <c r="D49" s="760" t="s">
        <v>813</v>
      </c>
      <c r="E49" s="760">
        <v>1</v>
      </c>
      <c r="F49" s="440">
        <v>1</v>
      </c>
      <c r="G49" s="507"/>
      <c r="H49" s="729">
        <f>+F49*G49*52</f>
        <v>0</v>
      </c>
      <c r="I49" s="355"/>
      <c r="J49" s="355"/>
    </row>
    <row r="50" spans="1:10" ht="12.75" customHeight="1">
      <c r="A50" s="734" t="s">
        <v>471</v>
      </c>
      <c r="B50" s="439" t="s">
        <v>608</v>
      </c>
      <c r="C50" s="751" t="s">
        <v>787</v>
      </c>
      <c r="D50" s="760" t="s">
        <v>813</v>
      </c>
      <c r="E50" s="760">
        <v>2</v>
      </c>
      <c r="F50" s="440">
        <v>1</v>
      </c>
      <c r="G50" s="507"/>
      <c r="H50" s="729">
        <f t="shared" ref="H50:H53" si="5">+F50*G50*52</f>
        <v>0</v>
      </c>
      <c r="I50" s="355"/>
      <c r="J50" s="355"/>
    </row>
    <row r="51" spans="1:10" ht="12.75" customHeight="1">
      <c r="A51" s="734" t="s">
        <v>471</v>
      </c>
      <c r="B51" s="439" t="s">
        <v>609</v>
      </c>
      <c r="C51" s="751" t="s">
        <v>790</v>
      </c>
      <c r="D51" s="760" t="s">
        <v>813</v>
      </c>
      <c r="E51" s="760">
        <v>1</v>
      </c>
      <c r="F51" s="440">
        <v>1</v>
      </c>
      <c r="G51" s="507"/>
      <c r="H51" s="729">
        <f t="shared" si="5"/>
        <v>0</v>
      </c>
      <c r="I51" s="355"/>
      <c r="J51" s="355"/>
    </row>
    <row r="52" spans="1:10" ht="12.75" customHeight="1">
      <c r="A52" s="734" t="s">
        <v>471</v>
      </c>
      <c r="B52" s="439" t="s">
        <v>610</v>
      </c>
      <c r="C52" s="751" t="s">
        <v>786</v>
      </c>
      <c r="D52" s="760" t="s">
        <v>813</v>
      </c>
      <c r="E52" s="760">
        <v>3</v>
      </c>
      <c r="F52" s="440">
        <v>1</v>
      </c>
      <c r="G52" s="507"/>
      <c r="H52" s="729">
        <f t="shared" si="5"/>
        <v>0</v>
      </c>
      <c r="I52" s="355"/>
      <c r="J52" s="355"/>
    </row>
    <row r="53" spans="1:10" ht="12.75" customHeight="1">
      <c r="A53" s="734" t="s">
        <v>471</v>
      </c>
      <c r="B53" s="439" t="s">
        <v>611</v>
      </c>
      <c r="C53" s="751" t="s">
        <v>614</v>
      </c>
      <c r="D53" s="760" t="s">
        <v>813</v>
      </c>
      <c r="E53" s="760">
        <v>1</v>
      </c>
      <c r="F53" s="440">
        <v>1</v>
      </c>
      <c r="G53" s="507"/>
      <c r="H53" s="729">
        <f t="shared" si="5"/>
        <v>0</v>
      </c>
      <c r="I53" s="355"/>
      <c r="J53" s="355"/>
    </row>
    <row r="54" spans="1:10" ht="12.75" customHeight="1" thickBot="1">
      <c r="A54" s="735" t="s">
        <v>471</v>
      </c>
      <c r="B54" s="718" t="s">
        <v>612</v>
      </c>
      <c r="C54" s="752" t="s">
        <v>614</v>
      </c>
      <c r="D54" s="761" t="s">
        <v>813</v>
      </c>
      <c r="E54" s="761">
        <v>2</v>
      </c>
      <c r="F54" s="719">
        <v>1</v>
      </c>
      <c r="G54" s="720"/>
      <c r="H54" s="731">
        <f>+F54*G54*52</f>
        <v>0</v>
      </c>
      <c r="I54" s="355"/>
      <c r="J54" s="355"/>
    </row>
    <row r="55" spans="1:10" ht="12.75" customHeight="1">
      <c r="A55" s="733" t="s">
        <v>470</v>
      </c>
      <c r="B55" s="714" t="s">
        <v>606</v>
      </c>
      <c r="C55" s="750" t="s">
        <v>789</v>
      </c>
      <c r="D55" s="759" t="s">
        <v>813</v>
      </c>
      <c r="E55" s="759">
        <v>0</v>
      </c>
      <c r="F55" s="715"/>
      <c r="G55" s="716"/>
      <c r="H55" s="732">
        <f>+F55*G55*52</f>
        <v>0</v>
      </c>
      <c r="I55" s="355"/>
      <c r="J55" s="355"/>
    </row>
    <row r="56" spans="1:10" ht="12.75" customHeight="1">
      <c r="A56" s="734" t="s">
        <v>470</v>
      </c>
      <c r="B56" s="439" t="s">
        <v>607</v>
      </c>
      <c r="C56" s="751" t="s">
        <v>791</v>
      </c>
      <c r="D56" s="760" t="s">
        <v>813</v>
      </c>
      <c r="E56" s="760">
        <v>1</v>
      </c>
      <c r="F56" s="440">
        <v>1</v>
      </c>
      <c r="G56" s="507"/>
      <c r="H56" s="729">
        <f>+F56*G56*52</f>
        <v>0</v>
      </c>
      <c r="I56" s="355"/>
      <c r="J56" s="355"/>
    </row>
    <row r="57" spans="1:10" ht="12.75" customHeight="1">
      <c r="A57" s="734" t="s">
        <v>470</v>
      </c>
      <c r="B57" s="439" t="s">
        <v>608</v>
      </c>
      <c r="C57" s="751" t="s">
        <v>787</v>
      </c>
      <c r="D57" s="760" t="s">
        <v>813</v>
      </c>
      <c r="E57" s="760">
        <v>2</v>
      </c>
      <c r="F57" s="440">
        <v>1</v>
      </c>
      <c r="G57" s="507"/>
      <c r="H57" s="729">
        <f t="shared" ref="H57:H60" si="6">+F57*G57*52</f>
        <v>0</v>
      </c>
      <c r="I57" s="355"/>
      <c r="J57" s="355"/>
    </row>
    <row r="58" spans="1:10" ht="12.75" customHeight="1">
      <c r="A58" s="734" t="s">
        <v>470</v>
      </c>
      <c r="B58" s="439" t="s">
        <v>609</v>
      </c>
      <c r="C58" s="751" t="s">
        <v>790</v>
      </c>
      <c r="D58" s="760" t="s">
        <v>813</v>
      </c>
      <c r="E58" s="760">
        <v>1</v>
      </c>
      <c r="F58" s="440">
        <v>1</v>
      </c>
      <c r="G58" s="507"/>
      <c r="H58" s="729">
        <f t="shared" si="6"/>
        <v>0</v>
      </c>
      <c r="I58" s="355"/>
      <c r="J58" s="355"/>
    </row>
    <row r="59" spans="1:10" ht="12.75" customHeight="1">
      <c r="A59" s="734" t="s">
        <v>470</v>
      </c>
      <c r="B59" s="439" t="s">
        <v>610</v>
      </c>
      <c r="C59" s="751" t="s">
        <v>786</v>
      </c>
      <c r="D59" s="760" t="s">
        <v>813</v>
      </c>
      <c r="E59" s="760">
        <v>3</v>
      </c>
      <c r="F59" s="440">
        <v>1</v>
      </c>
      <c r="G59" s="507"/>
      <c r="H59" s="729">
        <f t="shared" si="6"/>
        <v>0</v>
      </c>
      <c r="I59" s="355"/>
      <c r="J59" s="355"/>
    </row>
    <row r="60" spans="1:10" ht="12.75" customHeight="1">
      <c r="A60" s="734" t="s">
        <v>470</v>
      </c>
      <c r="B60" s="439" t="s">
        <v>611</v>
      </c>
      <c r="C60" s="751" t="s">
        <v>614</v>
      </c>
      <c r="D60" s="760" t="s">
        <v>813</v>
      </c>
      <c r="E60" s="760">
        <v>1</v>
      </c>
      <c r="F60" s="440">
        <v>1</v>
      </c>
      <c r="G60" s="507"/>
      <c r="H60" s="729">
        <f t="shared" si="6"/>
        <v>0</v>
      </c>
      <c r="I60" s="355"/>
      <c r="J60" s="355"/>
    </row>
    <row r="61" spans="1:10" ht="12.75" customHeight="1" thickBot="1">
      <c r="A61" s="735" t="s">
        <v>470</v>
      </c>
      <c r="B61" s="718" t="s">
        <v>612</v>
      </c>
      <c r="C61" s="752" t="s">
        <v>614</v>
      </c>
      <c r="D61" s="761" t="s">
        <v>813</v>
      </c>
      <c r="E61" s="761">
        <v>2</v>
      </c>
      <c r="F61" s="719">
        <v>1</v>
      </c>
      <c r="G61" s="720"/>
      <c r="H61" s="731">
        <f>+F61*G61*52</f>
        <v>0</v>
      </c>
      <c r="I61" s="355"/>
      <c r="J61" s="355"/>
    </row>
    <row r="62" spans="1:10" ht="12.75" customHeight="1">
      <c r="A62" s="733" t="s">
        <v>512</v>
      </c>
      <c r="B62" s="714" t="s">
        <v>606</v>
      </c>
      <c r="C62" s="750" t="s">
        <v>789</v>
      </c>
      <c r="D62" s="759" t="s">
        <v>813</v>
      </c>
      <c r="E62" s="759">
        <v>0</v>
      </c>
      <c r="F62" s="715"/>
      <c r="G62" s="716"/>
      <c r="H62" s="732">
        <f>+F62*G62*52</f>
        <v>0</v>
      </c>
      <c r="I62" s="355"/>
      <c r="J62" s="355"/>
    </row>
    <row r="63" spans="1:10" ht="12.75" customHeight="1">
      <c r="A63" s="734" t="s">
        <v>512</v>
      </c>
      <c r="B63" s="439" t="s">
        <v>607</v>
      </c>
      <c r="C63" s="751" t="s">
        <v>791</v>
      </c>
      <c r="D63" s="760" t="s">
        <v>813</v>
      </c>
      <c r="E63" s="760">
        <v>1</v>
      </c>
      <c r="F63" s="440">
        <v>1</v>
      </c>
      <c r="G63" s="507"/>
      <c r="H63" s="729">
        <f>+F63*G63*52</f>
        <v>0</v>
      </c>
      <c r="I63" s="355"/>
      <c r="J63" s="355"/>
    </row>
    <row r="64" spans="1:10" ht="12.75" customHeight="1">
      <c r="A64" s="734" t="s">
        <v>512</v>
      </c>
      <c r="B64" s="439" t="s">
        <v>608</v>
      </c>
      <c r="C64" s="751" t="s">
        <v>787</v>
      </c>
      <c r="D64" s="760" t="s">
        <v>813</v>
      </c>
      <c r="E64" s="760">
        <v>2</v>
      </c>
      <c r="F64" s="440">
        <v>1</v>
      </c>
      <c r="G64" s="507"/>
      <c r="H64" s="729">
        <f t="shared" ref="H64:H67" si="7">+F64*G64*52</f>
        <v>0</v>
      </c>
      <c r="I64" s="355"/>
      <c r="J64" s="355"/>
    </row>
    <row r="65" spans="1:10" ht="12.75" customHeight="1">
      <c r="A65" s="734" t="s">
        <v>512</v>
      </c>
      <c r="B65" s="439" t="s">
        <v>609</v>
      </c>
      <c r="C65" s="751" t="s">
        <v>790</v>
      </c>
      <c r="D65" s="760" t="s">
        <v>813</v>
      </c>
      <c r="E65" s="760">
        <v>1</v>
      </c>
      <c r="F65" s="440">
        <v>1</v>
      </c>
      <c r="G65" s="507"/>
      <c r="H65" s="729">
        <f t="shared" si="7"/>
        <v>0</v>
      </c>
      <c r="I65" s="355"/>
      <c r="J65" s="355"/>
    </row>
    <row r="66" spans="1:10" ht="12.75" customHeight="1">
      <c r="A66" s="734" t="s">
        <v>512</v>
      </c>
      <c r="B66" s="439" t="s">
        <v>610</v>
      </c>
      <c r="C66" s="751" t="s">
        <v>786</v>
      </c>
      <c r="D66" s="760" t="s">
        <v>813</v>
      </c>
      <c r="E66" s="760">
        <v>3</v>
      </c>
      <c r="F66" s="440">
        <v>1</v>
      </c>
      <c r="G66" s="507"/>
      <c r="H66" s="729">
        <f t="shared" si="7"/>
        <v>0</v>
      </c>
      <c r="I66" s="355"/>
      <c r="J66" s="355"/>
    </row>
    <row r="67" spans="1:10" ht="12.75" customHeight="1">
      <c r="A67" s="734" t="s">
        <v>512</v>
      </c>
      <c r="B67" s="439" t="s">
        <v>611</v>
      </c>
      <c r="C67" s="751" t="s">
        <v>614</v>
      </c>
      <c r="D67" s="760" t="s">
        <v>813</v>
      </c>
      <c r="E67" s="760">
        <v>1</v>
      </c>
      <c r="F67" s="440">
        <v>1</v>
      </c>
      <c r="G67" s="507"/>
      <c r="H67" s="729">
        <f t="shared" si="7"/>
        <v>0</v>
      </c>
      <c r="I67" s="355"/>
      <c r="J67" s="355"/>
    </row>
    <row r="68" spans="1:10" ht="12.75" customHeight="1" thickBot="1">
      <c r="A68" s="735" t="s">
        <v>512</v>
      </c>
      <c r="B68" s="718" t="s">
        <v>612</v>
      </c>
      <c r="C68" s="752" t="s">
        <v>614</v>
      </c>
      <c r="D68" s="761" t="s">
        <v>813</v>
      </c>
      <c r="E68" s="761">
        <v>2</v>
      </c>
      <c r="F68" s="719">
        <v>1</v>
      </c>
      <c r="G68" s="720"/>
      <c r="H68" s="731">
        <f>+F68*G68*52</f>
        <v>0</v>
      </c>
      <c r="I68" s="355"/>
      <c r="J68" s="355"/>
    </row>
    <row r="69" spans="1:10" ht="12.75" customHeight="1">
      <c r="A69" s="733" t="s">
        <v>439</v>
      </c>
      <c r="B69" s="714" t="s">
        <v>606</v>
      </c>
      <c r="C69" s="750" t="s">
        <v>789</v>
      </c>
      <c r="D69" s="759" t="s">
        <v>813</v>
      </c>
      <c r="E69" s="759">
        <v>0</v>
      </c>
      <c r="F69" s="715"/>
      <c r="G69" s="716"/>
      <c r="H69" s="732">
        <f>+F69*G69*52</f>
        <v>0</v>
      </c>
      <c r="I69" s="355"/>
      <c r="J69" s="355"/>
    </row>
    <row r="70" spans="1:10" ht="12.75" customHeight="1">
      <c r="A70" s="734" t="s">
        <v>439</v>
      </c>
      <c r="B70" s="439" t="s">
        <v>607</v>
      </c>
      <c r="C70" s="751" t="s">
        <v>791</v>
      </c>
      <c r="D70" s="760" t="s">
        <v>813</v>
      </c>
      <c r="E70" s="760">
        <v>1</v>
      </c>
      <c r="F70" s="440">
        <v>1</v>
      </c>
      <c r="G70" s="507"/>
      <c r="H70" s="729">
        <f>+F70*G70*52</f>
        <v>0</v>
      </c>
      <c r="I70" s="355"/>
      <c r="J70" s="355"/>
    </row>
    <row r="71" spans="1:10" ht="12.75" customHeight="1">
      <c r="A71" s="734" t="s">
        <v>439</v>
      </c>
      <c r="B71" s="439" t="s">
        <v>608</v>
      </c>
      <c r="C71" s="751" t="s">
        <v>787</v>
      </c>
      <c r="D71" s="760" t="s">
        <v>813</v>
      </c>
      <c r="E71" s="760">
        <v>2</v>
      </c>
      <c r="F71" s="440">
        <v>1</v>
      </c>
      <c r="G71" s="507"/>
      <c r="H71" s="729">
        <f t="shared" ref="H71:H74" si="8">+F71*G71*52</f>
        <v>0</v>
      </c>
      <c r="I71" s="355"/>
      <c r="J71" s="355"/>
    </row>
    <row r="72" spans="1:10" ht="12.75" customHeight="1">
      <c r="A72" s="734" t="s">
        <v>439</v>
      </c>
      <c r="B72" s="439" t="s">
        <v>609</v>
      </c>
      <c r="C72" s="751" t="s">
        <v>790</v>
      </c>
      <c r="D72" s="760" t="s">
        <v>813</v>
      </c>
      <c r="E72" s="760">
        <v>1</v>
      </c>
      <c r="F72" s="440">
        <v>1</v>
      </c>
      <c r="G72" s="507"/>
      <c r="H72" s="729">
        <f t="shared" si="8"/>
        <v>0</v>
      </c>
      <c r="I72" s="355"/>
      <c r="J72" s="355"/>
    </row>
    <row r="73" spans="1:10" ht="12.75" customHeight="1">
      <c r="A73" s="734" t="s">
        <v>439</v>
      </c>
      <c r="B73" s="439" t="s">
        <v>610</v>
      </c>
      <c r="C73" s="751" t="s">
        <v>786</v>
      </c>
      <c r="D73" s="760" t="s">
        <v>813</v>
      </c>
      <c r="E73" s="760">
        <v>3</v>
      </c>
      <c r="F73" s="440">
        <v>1</v>
      </c>
      <c r="G73" s="507"/>
      <c r="H73" s="729">
        <f t="shared" si="8"/>
        <v>0</v>
      </c>
      <c r="I73" s="355"/>
      <c r="J73" s="355"/>
    </row>
    <row r="74" spans="1:10" ht="12.75" customHeight="1">
      <c r="A74" s="734" t="s">
        <v>439</v>
      </c>
      <c r="B74" s="439" t="s">
        <v>611</v>
      </c>
      <c r="C74" s="751" t="s">
        <v>614</v>
      </c>
      <c r="D74" s="760" t="s">
        <v>813</v>
      </c>
      <c r="E74" s="760">
        <v>1</v>
      </c>
      <c r="F74" s="440">
        <v>1</v>
      </c>
      <c r="G74" s="507"/>
      <c r="H74" s="729">
        <f t="shared" si="8"/>
        <v>0</v>
      </c>
      <c r="I74" s="355"/>
      <c r="J74" s="355"/>
    </row>
    <row r="75" spans="1:10" ht="12.75" customHeight="1" thickBot="1">
      <c r="A75" s="735" t="s">
        <v>439</v>
      </c>
      <c r="B75" s="718" t="s">
        <v>612</v>
      </c>
      <c r="C75" s="752" t="s">
        <v>614</v>
      </c>
      <c r="D75" s="761" t="s">
        <v>813</v>
      </c>
      <c r="E75" s="761">
        <v>2</v>
      </c>
      <c r="F75" s="719">
        <v>1</v>
      </c>
      <c r="G75" s="720"/>
      <c r="H75" s="731">
        <f>+F75*G75*52</f>
        <v>0</v>
      </c>
      <c r="I75" s="355"/>
      <c r="J75" s="355"/>
    </row>
    <row r="76" spans="1:10" ht="12.75" customHeight="1">
      <c r="A76" s="733" t="s">
        <v>448</v>
      </c>
      <c r="B76" s="714" t="s">
        <v>606</v>
      </c>
      <c r="C76" s="750" t="s">
        <v>789</v>
      </c>
      <c r="D76" s="759" t="s">
        <v>813</v>
      </c>
      <c r="E76" s="759">
        <v>0</v>
      </c>
      <c r="F76" s="715"/>
      <c r="G76" s="716"/>
      <c r="H76" s="732">
        <f>+F76*G76*52</f>
        <v>0</v>
      </c>
      <c r="I76" s="355"/>
      <c r="J76" s="355"/>
    </row>
    <row r="77" spans="1:10" ht="12.75" customHeight="1">
      <c r="A77" s="734" t="s">
        <v>448</v>
      </c>
      <c r="B77" s="439" t="s">
        <v>607</v>
      </c>
      <c r="C77" s="751" t="s">
        <v>791</v>
      </c>
      <c r="D77" s="760" t="s">
        <v>813</v>
      </c>
      <c r="E77" s="760">
        <v>1</v>
      </c>
      <c r="F77" s="440">
        <v>1</v>
      </c>
      <c r="G77" s="507"/>
      <c r="H77" s="729">
        <f>+F77*G77*52</f>
        <v>0</v>
      </c>
      <c r="I77" s="355"/>
      <c r="J77" s="355"/>
    </row>
    <row r="78" spans="1:10" ht="12.75" customHeight="1">
      <c r="A78" s="734" t="s">
        <v>448</v>
      </c>
      <c r="B78" s="439" t="s">
        <v>608</v>
      </c>
      <c r="C78" s="751" t="s">
        <v>787</v>
      </c>
      <c r="D78" s="760" t="s">
        <v>813</v>
      </c>
      <c r="E78" s="760">
        <v>2</v>
      </c>
      <c r="F78" s="440">
        <v>1</v>
      </c>
      <c r="G78" s="507"/>
      <c r="H78" s="729">
        <f t="shared" ref="H78:H81" si="9">+F78*G78*52</f>
        <v>0</v>
      </c>
      <c r="I78" s="355"/>
      <c r="J78" s="355"/>
    </row>
    <row r="79" spans="1:10" ht="12.75" customHeight="1">
      <c r="A79" s="734" t="s">
        <v>448</v>
      </c>
      <c r="B79" s="439" t="s">
        <v>609</v>
      </c>
      <c r="C79" s="751" t="s">
        <v>790</v>
      </c>
      <c r="D79" s="760" t="s">
        <v>813</v>
      </c>
      <c r="E79" s="760">
        <v>1</v>
      </c>
      <c r="F79" s="440">
        <v>1</v>
      </c>
      <c r="G79" s="507"/>
      <c r="H79" s="729">
        <f t="shared" si="9"/>
        <v>0</v>
      </c>
      <c r="I79" s="355"/>
      <c r="J79" s="355"/>
    </row>
    <row r="80" spans="1:10" ht="12.75" customHeight="1">
      <c r="A80" s="734" t="s">
        <v>448</v>
      </c>
      <c r="B80" s="439" t="s">
        <v>610</v>
      </c>
      <c r="C80" s="751" t="s">
        <v>786</v>
      </c>
      <c r="D80" s="760" t="s">
        <v>813</v>
      </c>
      <c r="E80" s="760">
        <v>3</v>
      </c>
      <c r="F80" s="440">
        <v>1</v>
      </c>
      <c r="G80" s="507"/>
      <c r="H80" s="729">
        <f t="shared" si="9"/>
        <v>0</v>
      </c>
      <c r="I80" s="355"/>
      <c r="J80" s="355"/>
    </row>
    <row r="81" spans="1:10" ht="12.75" customHeight="1">
      <c r="A81" s="734" t="s">
        <v>448</v>
      </c>
      <c r="B81" s="439" t="s">
        <v>611</v>
      </c>
      <c r="C81" s="751" t="s">
        <v>614</v>
      </c>
      <c r="D81" s="760" t="s">
        <v>813</v>
      </c>
      <c r="E81" s="760">
        <v>1</v>
      </c>
      <c r="F81" s="440">
        <v>1</v>
      </c>
      <c r="G81" s="507"/>
      <c r="H81" s="729">
        <f t="shared" si="9"/>
        <v>0</v>
      </c>
      <c r="I81" s="355"/>
      <c r="J81" s="355"/>
    </row>
    <row r="82" spans="1:10" ht="12.75" customHeight="1" thickBot="1">
      <c r="A82" s="735" t="s">
        <v>448</v>
      </c>
      <c r="B82" s="718" t="s">
        <v>612</v>
      </c>
      <c r="C82" s="752" t="s">
        <v>614</v>
      </c>
      <c r="D82" s="761" t="s">
        <v>813</v>
      </c>
      <c r="E82" s="761">
        <v>2</v>
      </c>
      <c r="F82" s="719">
        <v>1</v>
      </c>
      <c r="G82" s="720"/>
      <c r="H82" s="731">
        <f>+F82*G82*52</f>
        <v>0</v>
      </c>
      <c r="I82" s="355"/>
      <c r="J82" s="355"/>
    </row>
    <row r="83" spans="1:10" ht="12.75" customHeight="1">
      <c r="A83" s="733" t="s">
        <v>499</v>
      </c>
      <c r="B83" s="714" t="s">
        <v>606</v>
      </c>
      <c r="C83" s="750" t="s">
        <v>789</v>
      </c>
      <c r="D83" s="759" t="s">
        <v>813</v>
      </c>
      <c r="E83" s="759">
        <v>0</v>
      </c>
      <c r="F83" s="715"/>
      <c r="G83" s="716"/>
      <c r="H83" s="732">
        <f>+F83*G83*52</f>
        <v>0</v>
      </c>
      <c r="I83" s="355"/>
      <c r="J83" s="355"/>
    </row>
    <row r="84" spans="1:10" ht="12.75" customHeight="1">
      <c r="A84" s="734" t="s">
        <v>499</v>
      </c>
      <c r="B84" s="439" t="s">
        <v>607</v>
      </c>
      <c r="C84" s="751" t="s">
        <v>791</v>
      </c>
      <c r="D84" s="760" t="s">
        <v>813</v>
      </c>
      <c r="E84" s="760">
        <v>1</v>
      </c>
      <c r="F84" s="440">
        <v>1</v>
      </c>
      <c r="G84" s="507"/>
      <c r="H84" s="729">
        <f>+F84*G84*52</f>
        <v>0</v>
      </c>
      <c r="I84" s="355"/>
      <c r="J84" s="355"/>
    </row>
    <row r="85" spans="1:10" ht="12.75" customHeight="1">
      <c r="A85" s="734" t="s">
        <v>499</v>
      </c>
      <c r="B85" s="439" t="s">
        <v>608</v>
      </c>
      <c r="C85" s="751" t="s">
        <v>787</v>
      </c>
      <c r="D85" s="760" t="s">
        <v>813</v>
      </c>
      <c r="E85" s="760">
        <v>2</v>
      </c>
      <c r="F85" s="440">
        <v>1</v>
      </c>
      <c r="G85" s="507"/>
      <c r="H85" s="729">
        <f t="shared" ref="H85:H88" si="10">+F85*G85*52</f>
        <v>0</v>
      </c>
      <c r="I85" s="355"/>
      <c r="J85" s="355"/>
    </row>
    <row r="86" spans="1:10" ht="12.75" customHeight="1">
      <c r="A86" s="734" t="s">
        <v>499</v>
      </c>
      <c r="B86" s="439" t="s">
        <v>609</v>
      </c>
      <c r="C86" s="751" t="s">
        <v>790</v>
      </c>
      <c r="D86" s="760" t="s">
        <v>813</v>
      </c>
      <c r="E86" s="760">
        <v>1</v>
      </c>
      <c r="F86" s="440">
        <v>1</v>
      </c>
      <c r="G86" s="507"/>
      <c r="H86" s="729">
        <f t="shared" si="10"/>
        <v>0</v>
      </c>
      <c r="I86" s="355"/>
      <c r="J86" s="355"/>
    </row>
    <row r="87" spans="1:10" ht="12.75" customHeight="1">
      <c r="A87" s="734" t="s">
        <v>499</v>
      </c>
      <c r="B87" s="439" t="s">
        <v>610</v>
      </c>
      <c r="C87" s="751" t="s">
        <v>786</v>
      </c>
      <c r="D87" s="760" t="s">
        <v>813</v>
      </c>
      <c r="E87" s="760">
        <v>3</v>
      </c>
      <c r="F87" s="440">
        <v>1</v>
      </c>
      <c r="G87" s="507"/>
      <c r="H87" s="729">
        <f t="shared" si="10"/>
        <v>0</v>
      </c>
      <c r="I87" s="355"/>
      <c r="J87" s="355"/>
    </row>
    <row r="88" spans="1:10" ht="12.75" customHeight="1">
      <c r="A88" s="734" t="s">
        <v>499</v>
      </c>
      <c r="B88" s="439" t="s">
        <v>611</v>
      </c>
      <c r="C88" s="751" t="s">
        <v>614</v>
      </c>
      <c r="D88" s="760" t="s">
        <v>813</v>
      </c>
      <c r="E88" s="760">
        <v>1</v>
      </c>
      <c r="F88" s="440">
        <v>1</v>
      </c>
      <c r="G88" s="507"/>
      <c r="H88" s="729">
        <f t="shared" si="10"/>
        <v>0</v>
      </c>
      <c r="I88" s="355"/>
      <c r="J88" s="355"/>
    </row>
    <row r="89" spans="1:10" ht="12.75" customHeight="1" thickBot="1">
      <c r="A89" s="735" t="s">
        <v>499</v>
      </c>
      <c r="B89" s="718" t="s">
        <v>612</v>
      </c>
      <c r="C89" s="752" t="s">
        <v>614</v>
      </c>
      <c r="D89" s="761" t="s">
        <v>813</v>
      </c>
      <c r="E89" s="761">
        <v>2</v>
      </c>
      <c r="F89" s="719">
        <v>1</v>
      </c>
      <c r="G89" s="720"/>
      <c r="H89" s="731">
        <f>+F89*G89*52</f>
        <v>0</v>
      </c>
      <c r="I89" s="355"/>
      <c r="J89" s="355"/>
    </row>
    <row r="90" spans="1:10" ht="12.75" customHeight="1">
      <c r="A90" s="733" t="s">
        <v>491</v>
      </c>
      <c r="B90" s="714" t="s">
        <v>606</v>
      </c>
      <c r="C90" s="750" t="s">
        <v>789</v>
      </c>
      <c r="D90" s="759" t="s">
        <v>813</v>
      </c>
      <c r="E90" s="759">
        <v>0</v>
      </c>
      <c r="F90" s="715"/>
      <c r="G90" s="716"/>
      <c r="H90" s="732">
        <f>+F90*G90*52</f>
        <v>0</v>
      </c>
      <c r="I90" s="355"/>
      <c r="J90" s="355"/>
    </row>
    <row r="91" spans="1:10" ht="12.75" customHeight="1">
      <c r="A91" s="734" t="s">
        <v>491</v>
      </c>
      <c r="B91" s="439" t="s">
        <v>607</v>
      </c>
      <c r="C91" s="751" t="s">
        <v>791</v>
      </c>
      <c r="D91" s="760" t="s">
        <v>813</v>
      </c>
      <c r="E91" s="760">
        <v>1</v>
      </c>
      <c r="F91" s="440">
        <v>1</v>
      </c>
      <c r="G91" s="507"/>
      <c r="H91" s="729">
        <f>+F91*G91*52</f>
        <v>0</v>
      </c>
      <c r="I91" s="355"/>
      <c r="J91" s="355"/>
    </row>
    <row r="92" spans="1:10" ht="12.75" customHeight="1">
      <c r="A92" s="734" t="s">
        <v>491</v>
      </c>
      <c r="B92" s="439" t="s">
        <v>608</v>
      </c>
      <c r="C92" s="751" t="s">
        <v>787</v>
      </c>
      <c r="D92" s="760" t="s">
        <v>813</v>
      </c>
      <c r="E92" s="760">
        <v>2</v>
      </c>
      <c r="F92" s="440">
        <v>1</v>
      </c>
      <c r="G92" s="507"/>
      <c r="H92" s="729">
        <f t="shared" ref="H92:H95" si="11">+F92*G92*52</f>
        <v>0</v>
      </c>
      <c r="I92" s="355"/>
      <c r="J92" s="355"/>
    </row>
    <row r="93" spans="1:10" ht="12.75" customHeight="1">
      <c r="A93" s="734" t="s">
        <v>491</v>
      </c>
      <c r="B93" s="439" t="s">
        <v>609</v>
      </c>
      <c r="C93" s="751" t="s">
        <v>790</v>
      </c>
      <c r="D93" s="760" t="s">
        <v>813</v>
      </c>
      <c r="E93" s="760">
        <v>1</v>
      </c>
      <c r="F93" s="440">
        <v>1</v>
      </c>
      <c r="G93" s="507"/>
      <c r="H93" s="729">
        <f t="shared" si="11"/>
        <v>0</v>
      </c>
      <c r="I93" s="355"/>
      <c r="J93" s="355"/>
    </row>
    <row r="94" spans="1:10" ht="12.75" customHeight="1">
      <c r="A94" s="734" t="s">
        <v>491</v>
      </c>
      <c r="B94" s="439" t="s">
        <v>610</v>
      </c>
      <c r="C94" s="751" t="s">
        <v>786</v>
      </c>
      <c r="D94" s="760" t="s">
        <v>813</v>
      </c>
      <c r="E94" s="760">
        <v>3</v>
      </c>
      <c r="F94" s="440">
        <v>1</v>
      </c>
      <c r="G94" s="507"/>
      <c r="H94" s="729">
        <f t="shared" si="11"/>
        <v>0</v>
      </c>
      <c r="I94" s="355"/>
      <c r="J94" s="355"/>
    </row>
    <row r="95" spans="1:10" ht="12.75" customHeight="1">
      <c r="A95" s="734" t="s">
        <v>491</v>
      </c>
      <c r="B95" s="439" t="s">
        <v>611</v>
      </c>
      <c r="C95" s="751" t="s">
        <v>614</v>
      </c>
      <c r="D95" s="760" t="s">
        <v>813</v>
      </c>
      <c r="E95" s="760">
        <v>1</v>
      </c>
      <c r="F95" s="440">
        <v>1</v>
      </c>
      <c r="G95" s="507"/>
      <c r="H95" s="729">
        <f t="shared" si="11"/>
        <v>0</v>
      </c>
      <c r="I95" s="355"/>
      <c r="J95" s="355"/>
    </row>
    <row r="96" spans="1:10" ht="12.75" customHeight="1" thickBot="1">
      <c r="A96" s="735" t="s">
        <v>491</v>
      </c>
      <c r="B96" s="718" t="s">
        <v>612</v>
      </c>
      <c r="C96" s="752" t="s">
        <v>614</v>
      </c>
      <c r="D96" s="761" t="s">
        <v>813</v>
      </c>
      <c r="E96" s="761">
        <v>2</v>
      </c>
      <c r="F96" s="719">
        <v>1</v>
      </c>
      <c r="G96" s="720"/>
      <c r="H96" s="731">
        <f>+F96*G96*52</f>
        <v>0</v>
      </c>
      <c r="I96" s="355"/>
      <c r="J96" s="355"/>
    </row>
    <row r="97" spans="1:10" ht="12.75" customHeight="1">
      <c r="A97" s="733" t="s">
        <v>461</v>
      </c>
      <c r="B97" s="714" t="s">
        <v>606</v>
      </c>
      <c r="C97" s="750" t="s">
        <v>789</v>
      </c>
      <c r="D97" s="759" t="s">
        <v>813</v>
      </c>
      <c r="E97" s="759">
        <v>0</v>
      </c>
      <c r="F97" s="715"/>
      <c r="G97" s="716"/>
      <c r="H97" s="732">
        <f>+F97*G97*52</f>
        <v>0</v>
      </c>
      <c r="I97" s="355"/>
      <c r="J97" s="355"/>
    </row>
    <row r="98" spans="1:10" ht="12.75" customHeight="1">
      <c r="A98" s="734" t="s">
        <v>461</v>
      </c>
      <c r="B98" s="439" t="s">
        <v>607</v>
      </c>
      <c r="C98" s="751" t="s">
        <v>791</v>
      </c>
      <c r="D98" s="760" t="s">
        <v>813</v>
      </c>
      <c r="E98" s="760">
        <v>1</v>
      </c>
      <c r="F98" s="440">
        <v>1</v>
      </c>
      <c r="G98" s="507"/>
      <c r="H98" s="729">
        <f>+F98*G98*52</f>
        <v>0</v>
      </c>
      <c r="I98" s="355"/>
      <c r="J98" s="355"/>
    </row>
    <row r="99" spans="1:10" ht="12.75" customHeight="1">
      <c r="A99" s="734" t="s">
        <v>461</v>
      </c>
      <c r="B99" s="439" t="s">
        <v>608</v>
      </c>
      <c r="C99" s="751" t="s">
        <v>787</v>
      </c>
      <c r="D99" s="760" t="s">
        <v>813</v>
      </c>
      <c r="E99" s="760">
        <v>2</v>
      </c>
      <c r="F99" s="440">
        <v>1</v>
      </c>
      <c r="G99" s="507"/>
      <c r="H99" s="729">
        <f t="shared" ref="H99:H102" si="12">+F99*G99*52</f>
        <v>0</v>
      </c>
      <c r="I99" s="355"/>
      <c r="J99" s="355"/>
    </row>
    <row r="100" spans="1:10" ht="12.75" customHeight="1">
      <c r="A100" s="734" t="s">
        <v>461</v>
      </c>
      <c r="B100" s="439" t="s">
        <v>609</v>
      </c>
      <c r="C100" s="751" t="s">
        <v>790</v>
      </c>
      <c r="D100" s="760" t="s">
        <v>813</v>
      </c>
      <c r="E100" s="760">
        <v>1</v>
      </c>
      <c r="F100" s="440">
        <v>1</v>
      </c>
      <c r="G100" s="507"/>
      <c r="H100" s="729">
        <f t="shared" si="12"/>
        <v>0</v>
      </c>
      <c r="I100" s="355"/>
      <c r="J100" s="355"/>
    </row>
    <row r="101" spans="1:10" ht="12.75" customHeight="1">
      <c r="A101" s="734" t="s">
        <v>461</v>
      </c>
      <c r="B101" s="439" t="s">
        <v>610</v>
      </c>
      <c r="C101" s="751" t="s">
        <v>786</v>
      </c>
      <c r="D101" s="760" t="s">
        <v>813</v>
      </c>
      <c r="E101" s="760">
        <v>3</v>
      </c>
      <c r="F101" s="440">
        <v>1</v>
      </c>
      <c r="G101" s="507"/>
      <c r="H101" s="729">
        <f t="shared" si="12"/>
        <v>0</v>
      </c>
      <c r="I101" s="355"/>
      <c r="J101" s="355"/>
    </row>
    <row r="102" spans="1:10" ht="12" customHeight="1">
      <c r="A102" s="734" t="s">
        <v>461</v>
      </c>
      <c r="B102" s="439" t="s">
        <v>611</v>
      </c>
      <c r="C102" s="751" t="s">
        <v>614</v>
      </c>
      <c r="D102" s="760" t="s">
        <v>813</v>
      </c>
      <c r="E102" s="760">
        <v>1</v>
      </c>
      <c r="F102" s="440">
        <v>1</v>
      </c>
      <c r="G102" s="507"/>
      <c r="H102" s="729">
        <f t="shared" si="12"/>
        <v>0</v>
      </c>
      <c r="I102" s="355"/>
      <c r="J102" s="355"/>
    </row>
    <row r="103" spans="1:10" ht="12" customHeight="1" thickBot="1">
      <c r="A103" s="735" t="s">
        <v>461</v>
      </c>
      <c r="B103" s="718" t="s">
        <v>612</v>
      </c>
      <c r="C103" s="752" t="s">
        <v>614</v>
      </c>
      <c r="D103" s="761" t="s">
        <v>813</v>
      </c>
      <c r="E103" s="761">
        <v>2</v>
      </c>
      <c r="F103" s="719">
        <v>1</v>
      </c>
      <c r="G103" s="720"/>
      <c r="H103" s="731">
        <f>+F103*G103*52</f>
        <v>0</v>
      </c>
      <c r="I103" s="355"/>
      <c r="J103" s="355"/>
    </row>
    <row r="104" spans="1:10" ht="12" customHeight="1">
      <c r="A104" s="733" t="s">
        <v>446</v>
      </c>
      <c r="B104" s="714" t="s">
        <v>606</v>
      </c>
      <c r="C104" s="750" t="s">
        <v>789</v>
      </c>
      <c r="D104" s="759" t="s">
        <v>813</v>
      </c>
      <c r="E104" s="759">
        <v>0</v>
      </c>
      <c r="F104" s="715"/>
      <c r="G104" s="716"/>
      <c r="H104" s="732">
        <f>+F104*G104*52</f>
        <v>0</v>
      </c>
      <c r="I104" s="355"/>
      <c r="J104" s="355"/>
    </row>
    <row r="105" spans="1:10" ht="12" customHeight="1">
      <c r="A105" s="734" t="s">
        <v>446</v>
      </c>
      <c r="B105" s="439" t="s">
        <v>607</v>
      </c>
      <c r="C105" s="751" t="s">
        <v>791</v>
      </c>
      <c r="D105" s="760" t="s">
        <v>813</v>
      </c>
      <c r="E105" s="760">
        <v>1</v>
      </c>
      <c r="F105" s="440">
        <v>1</v>
      </c>
      <c r="G105" s="507"/>
      <c r="H105" s="729">
        <f>+F105*G105*52</f>
        <v>0</v>
      </c>
      <c r="I105" s="355"/>
      <c r="J105" s="355"/>
    </row>
    <row r="106" spans="1:10" ht="12.75" customHeight="1">
      <c r="A106" s="734" t="s">
        <v>446</v>
      </c>
      <c r="B106" s="439" t="s">
        <v>608</v>
      </c>
      <c r="C106" s="751" t="s">
        <v>787</v>
      </c>
      <c r="D106" s="760" t="s">
        <v>813</v>
      </c>
      <c r="E106" s="760">
        <v>2</v>
      </c>
      <c r="F106" s="440">
        <v>1</v>
      </c>
      <c r="G106" s="507"/>
      <c r="H106" s="729">
        <f t="shared" ref="H106:H109" si="13">+F106*G106*52</f>
        <v>0</v>
      </c>
      <c r="I106" s="355"/>
      <c r="J106" s="355"/>
    </row>
    <row r="107" spans="1:10" ht="12.75" customHeight="1">
      <c r="A107" s="734" t="s">
        <v>446</v>
      </c>
      <c r="B107" s="439" t="s">
        <v>609</v>
      </c>
      <c r="C107" s="751" t="s">
        <v>790</v>
      </c>
      <c r="D107" s="760" t="s">
        <v>813</v>
      </c>
      <c r="E107" s="760">
        <v>1</v>
      </c>
      <c r="F107" s="440">
        <v>1</v>
      </c>
      <c r="G107" s="507"/>
      <c r="H107" s="729">
        <f t="shared" si="13"/>
        <v>0</v>
      </c>
      <c r="I107" s="355"/>
      <c r="J107" s="355"/>
    </row>
    <row r="108" spans="1:10" ht="12.75" customHeight="1">
      <c r="A108" s="734" t="s">
        <v>446</v>
      </c>
      <c r="B108" s="439" t="s">
        <v>610</v>
      </c>
      <c r="C108" s="751" t="s">
        <v>786</v>
      </c>
      <c r="D108" s="760" t="s">
        <v>813</v>
      </c>
      <c r="E108" s="760">
        <v>3</v>
      </c>
      <c r="F108" s="440">
        <v>1</v>
      </c>
      <c r="G108" s="507"/>
      <c r="H108" s="729">
        <f t="shared" si="13"/>
        <v>0</v>
      </c>
      <c r="I108" s="355"/>
      <c r="J108" s="355"/>
    </row>
    <row r="109" spans="1:10" ht="12.75" customHeight="1">
      <c r="A109" s="734" t="s">
        <v>446</v>
      </c>
      <c r="B109" s="439" t="s">
        <v>611</v>
      </c>
      <c r="C109" s="751" t="s">
        <v>614</v>
      </c>
      <c r="D109" s="760" t="s">
        <v>813</v>
      </c>
      <c r="E109" s="760">
        <v>1</v>
      </c>
      <c r="F109" s="440">
        <v>1</v>
      </c>
      <c r="G109" s="507"/>
      <c r="H109" s="729">
        <f t="shared" si="13"/>
        <v>0</v>
      </c>
      <c r="I109" s="355"/>
      <c r="J109" s="355"/>
    </row>
    <row r="110" spans="1:10" ht="12.75" customHeight="1" thickBot="1">
      <c r="A110" s="735" t="s">
        <v>446</v>
      </c>
      <c r="B110" s="718" t="s">
        <v>612</v>
      </c>
      <c r="C110" s="752" t="s">
        <v>614</v>
      </c>
      <c r="D110" s="761" t="s">
        <v>813</v>
      </c>
      <c r="E110" s="761">
        <v>2</v>
      </c>
      <c r="F110" s="719">
        <v>1</v>
      </c>
      <c r="G110" s="720"/>
      <c r="H110" s="731">
        <f>+F110*G110*52</f>
        <v>0</v>
      </c>
      <c r="I110" s="355"/>
      <c r="J110" s="355"/>
    </row>
    <row r="111" spans="1:10" ht="12.75" customHeight="1">
      <c r="A111" s="733" t="s">
        <v>492</v>
      </c>
      <c r="B111" s="714" t="s">
        <v>606</v>
      </c>
      <c r="C111" s="750" t="s">
        <v>789</v>
      </c>
      <c r="D111" s="759" t="s">
        <v>813</v>
      </c>
      <c r="E111" s="759">
        <v>0</v>
      </c>
      <c r="F111" s="715"/>
      <c r="G111" s="716"/>
      <c r="H111" s="732">
        <f>+F111*G111*52</f>
        <v>0</v>
      </c>
      <c r="I111" s="355"/>
      <c r="J111" s="355"/>
    </row>
    <row r="112" spans="1:10" ht="12.75" customHeight="1">
      <c r="A112" s="734" t="s">
        <v>492</v>
      </c>
      <c r="B112" s="439" t="s">
        <v>607</v>
      </c>
      <c r="C112" s="751" t="s">
        <v>791</v>
      </c>
      <c r="D112" s="760" t="s">
        <v>813</v>
      </c>
      <c r="E112" s="760">
        <v>1</v>
      </c>
      <c r="F112" s="440">
        <v>1</v>
      </c>
      <c r="G112" s="507"/>
      <c r="H112" s="729">
        <f>+F112*G112*52</f>
        <v>0</v>
      </c>
      <c r="I112" s="355"/>
      <c r="J112" s="355"/>
    </row>
    <row r="113" spans="1:10" ht="12.75" customHeight="1">
      <c r="A113" s="734" t="s">
        <v>492</v>
      </c>
      <c r="B113" s="439" t="s">
        <v>608</v>
      </c>
      <c r="C113" s="751" t="s">
        <v>787</v>
      </c>
      <c r="D113" s="760" t="s">
        <v>813</v>
      </c>
      <c r="E113" s="760">
        <v>2</v>
      </c>
      <c r="F113" s="440">
        <v>1</v>
      </c>
      <c r="G113" s="507"/>
      <c r="H113" s="729">
        <f t="shared" ref="H113:H116" si="14">+F113*G113*52</f>
        <v>0</v>
      </c>
      <c r="I113" s="355"/>
      <c r="J113" s="355"/>
    </row>
    <row r="114" spans="1:10" ht="12.75" customHeight="1">
      <c r="A114" s="734" t="s">
        <v>492</v>
      </c>
      <c r="B114" s="439" t="s">
        <v>609</v>
      </c>
      <c r="C114" s="751" t="s">
        <v>790</v>
      </c>
      <c r="D114" s="760" t="s">
        <v>813</v>
      </c>
      <c r="E114" s="760">
        <v>1</v>
      </c>
      <c r="F114" s="440">
        <v>1</v>
      </c>
      <c r="G114" s="507"/>
      <c r="H114" s="729">
        <f t="shared" si="14"/>
        <v>0</v>
      </c>
      <c r="I114" s="355"/>
      <c r="J114" s="355"/>
    </row>
    <row r="115" spans="1:10" ht="12.75" customHeight="1">
      <c r="A115" s="734" t="s">
        <v>492</v>
      </c>
      <c r="B115" s="439" t="s">
        <v>610</v>
      </c>
      <c r="C115" s="751" t="s">
        <v>786</v>
      </c>
      <c r="D115" s="760" t="s">
        <v>813</v>
      </c>
      <c r="E115" s="760">
        <v>3</v>
      </c>
      <c r="F115" s="440">
        <v>1</v>
      </c>
      <c r="G115" s="507"/>
      <c r="H115" s="729">
        <f t="shared" si="14"/>
        <v>0</v>
      </c>
      <c r="I115" s="355"/>
      <c r="J115" s="355"/>
    </row>
    <row r="116" spans="1:10" ht="12.75" customHeight="1">
      <c r="A116" s="734" t="s">
        <v>492</v>
      </c>
      <c r="B116" s="439" t="s">
        <v>611</v>
      </c>
      <c r="C116" s="751" t="s">
        <v>614</v>
      </c>
      <c r="D116" s="760" t="s">
        <v>813</v>
      </c>
      <c r="E116" s="760">
        <v>1</v>
      </c>
      <c r="F116" s="440">
        <v>1</v>
      </c>
      <c r="G116" s="507"/>
      <c r="H116" s="729">
        <f t="shared" si="14"/>
        <v>0</v>
      </c>
      <c r="I116" s="355"/>
      <c r="J116" s="355"/>
    </row>
    <row r="117" spans="1:10" ht="12.75" customHeight="1" thickBot="1">
      <c r="A117" s="735" t="s">
        <v>492</v>
      </c>
      <c r="B117" s="718" t="s">
        <v>612</v>
      </c>
      <c r="C117" s="752" t="s">
        <v>614</v>
      </c>
      <c r="D117" s="761" t="s">
        <v>813</v>
      </c>
      <c r="E117" s="761">
        <v>2</v>
      </c>
      <c r="F117" s="719">
        <v>1</v>
      </c>
      <c r="G117" s="720"/>
      <c r="H117" s="731">
        <f>+F117*G117*52</f>
        <v>0</v>
      </c>
      <c r="I117" s="355"/>
      <c r="J117" s="355"/>
    </row>
    <row r="118" spans="1:10" ht="12.75" customHeight="1">
      <c r="A118" s="733" t="s">
        <v>463</v>
      </c>
      <c r="B118" s="714" t="s">
        <v>606</v>
      </c>
      <c r="C118" s="750" t="s">
        <v>789</v>
      </c>
      <c r="D118" s="759" t="s">
        <v>813</v>
      </c>
      <c r="E118" s="759">
        <v>0</v>
      </c>
      <c r="F118" s="715"/>
      <c r="G118" s="716"/>
      <c r="H118" s="732">
        <f>+F118*G118*52</f>
        <v>0</v>
      </c>
      <c r="I118" s="355"/>
      <c r="J118" s="355"/>
    </row>
    <row r="119" spans="1:10" ht="12.75" customHeight="1">
      <c r="A119" s="734" t="s">
        <v>463</v>
      </c>
      <c r="B119" s="439" t="s">
        <v>607</v>
      </c>
      <c r="C119" s="751" t="s">
        <v>791</v>
      </c>
      <c r="D119" s="760" t="s">
        <v>813</v>
      </c>
      <c r="E119" s="760">
        <v>1</v>
      </c>
      <c r="F119" s="440">
        <v>1</v>
      </c>
      <c r="G119" s="507"/>
      <c r="H119" s="729">
        <f>+F119*G119*52</f>
        <v>0</v>
      </c>
      <c r="I119" s="355"/>
      <c r="J119" s="355"/>
    </row>
    <row r="120" spans="1:10" ht="12.75" customHeight="1">
      <c r="A120" s="734" t="s">
        <v>463</v>
      </c>
      <c r="B120" s="439" t="s">
        <v>608</v>
      </c>
      <c r="C120" s="751" t="s">
        <v>787</v>
      </c>
      <c r="D120" s="760" t="s">
        <v>813</v>
      </c>
      <c r="E120" s="760">
        <v>2</v>
      </c>
      <c r="F120" s="440">
        <v>1</v>
      </c>
      <c r="G120" s="507"/>
      <c r="H120" s="729">
        <f t="shared" ref="H120:H123" si="15">+F120*G120*52</f>
        <v>0</v>
      </c>
      <c r="I120" s="355"/>
      <c r="J120" s="355"/>
    </row>
    <row r="121" spans="1:10" ht="12.75" customHeight="1">
      <c r="A121" s="734" t="s">
        <v>463</v>
      </c>
      <c r="B121" s="439" t="s">
        <v>609</v>
      </c>
      <c r="C121" s="751" t="s">
        <v>790</v>
      </c>
      <c r="D121" s="760" t="s">
        <v>813</v>
      </c>
      <c r="E121" s="760">
        <v>1</v>
      </c>
      <c r="F121" s="440">
        <v>1</v>
      </c>
      <c r="G121" s="507"/>
      <c r="H121" s="729">
        <f t="shared" si="15"/>
        <v>0</v>
      </c>
      <c r="I121" s="355"/>
      <c r="J121" s="355"/>
    </row>
    <row r="122" spans="1:10" ht="12.75" customHeight="1">
      <c r="A122" s="734" t="s">
        <v>463</v>
      </c>
      <c r="B122" s="439" t="s">
        <v>610</v>
      </c>
      <c r="C122" s="751" t="s">
        <v>786</v>
      </c>
      <c r="D122" s="760" t="s">
        <v>813</v>
      </c>
      <c r="E122" s="760">
        <v>3</v>
      </c>
      <c r="F122" s="440">
        <v>1</v>
      </c>
      <c r="G122" s="507"/>
      <c r="H122" s="729">
        <f t="shared" si="15"/>
        <v>0</v>
      </c>
      <c r="I122" s="355"/>
      <c r="J122" s="355"/>
    </row>
    <row r="123" spans="1:10" ht="12.75" customHeight="1">
      <c r="A123" s="734" t="s">
        <v>463</v>
      </c>
      <c r="B123" s="439" t="s">
        <v>611</v>
      </c>
      <c r="C123" s="751" t="s">
        <v>614</v>
      </c>
      <c r="D123" s="760" t="s">
        <v>813</v>
      </c>
      <c r="E123" s="760">
        <v>1</v>
      </c>
      <c r="F123" s="440">
        <v>1</v>
      </c>
      <c r="G123" s="507"/>
      <c r="H123" s="729">
        <f t="shared" si="15"/>
        <v>0</v>
      </c>
      <c r="I123" s="355"/>
      <c r="J123" s="355"/>
    </row>
    <row r="124" spans="1:10" ht="12.75" customHeight="1" thickBot="1">
      <c r="A124" s="735" t="s">
        <v>463</v>
      </c>
      <c r="B124" s="718" t="s">
        <v>612</v>
      </c>
      <c r="C124" s="752" t="s">
        <v>614</v>
      </c>
      <c r="D124" s="761" t="s">
        <v>813</v>
      </c>
      <c r="E124" s="761">
        <v>2</v>
      </c>
      <c r="F124" s="719">
        <v>1</v>
      </c>
      <c r="G124" s="720"/>
      <c r="H124" s="731">
        <f>+F124*G124*52</f>
        <v>0</v>
      </c>
      <c r="I124" s="355"/>
      <c r="J124" s="355"/>
    </row>
    <row r="125" spans="1:10" ht="12.75" customHeight="1">
      <c r="A125" s="733" t="s">
        <v>496</v>
      </c>
      <c r="B125" s="714" t="s">
        <v>606</v>
      </c>
      <c r="C125" s="750" t="s">
        <v>789</v>
      </c>
      <c r="D125" s="759" t="s">
        <v>813</v>
      </c>
      <c r="E125" s="759">
        <v>0</v>
      </c>
      <c r="F125" s="715"/>
      <c r="G125" s="716"/>
      <c r="H125" s="732">
        <f>+F125*G125*52</f>
        <v>0</v>
      </c>
      <c r="I125" s="355"/>
      <c r="J125" s="355"/>
    </row>
    <row r="126" spans="1:10" ht="12.75" customHeight="1">
      <c r="A126" s="734" t="s">
        <v>496</v>
      </c>
      <c r="B126" s="439" t="s">
        <v>607</v>
      </c>
      <c r="C126" s="751" t="s">
        <v>791</v>
      </c>
      <c r="D126" s="760" t="s">
        <v>813</v>
      </c>
      <c r="E126" s="760">
        <v>1</v>
      </c>
      <c r="F126" s="440">
        <v>1</v>
      </c>
      <c r="G126" s="507"/>
      <c r="H126" s="729">
        <f>+F126*G126*52</f>
        <v>0</v>
      </c>
      <c r="I126" s="355"/>
      <c r="J126" s="355"/>
    </row>
    <row r="127" spans="1:10" ht="12.75" customHeight="1">
      <c r="A127" s="734" t="s">
        <v>496</v>
      </c>
      <c r="B127" s="439" t="s">
        <v>608</v>
      </c>
      <c r="C127" s="751" t="s">
        <v>787</v>
      </c>
      <c r="D127" s="760" t="s">
        <v>813</v>
      </c>
      <c r="E127" s="760">
        <v>2</v>
      </c>
      <c r="F127" s="440">
        <v>1</v>
      </c>
      <c r="G127" s="507"/>
      <c r="H127" s="729">
        <f t="shared" ref="H127:H130" si="16">+F127*G127*52</f>
        <v>0</v>
      </c>
      <c r="I127" s="355"/>
      <c r="J127" s="355"/>
    </row>
    <row r="128" spans="1:10" ht="12.75" customHeight="1">
      <c r="A128" s="734" t="s">
        <v>496</v>
      </c>
      <c r="B128" s="439" t="s">
        <v>609</v>
      </c>
      <c r="C128" s="751" t="s">
        <v>790</v>
      </c>
      <c r="D128" s="760" t="s">
        <v>813</v>
      </c>
      <c r="E128" s="760">
        <v>1</v>
      </c>
      <c r="F128" s="440">
        <v>1</v>
      </c>
      <c r="G128" s="507"/>
      <c r="H128" s="729">
        <f t="shared" si="16"/>
        <v>0</v>
      </c>
      <c r="I128" s="355"/>
      <c r="J128" s="355"/>
    </row>
    <row r="129" spans="1:10" ht="12.75" customHeight="1">
      <c r="A129" s="734" t="s">
        <v>496</v>
      </c>
      <c r="B129" s="439" t="s">
        <v>610</v>
      </c>
      <c r="C129" s="751" t="s">
        <v>786</v>
      </c>
      <c r="D129" s="760" t="s">
        <v>813</v>
      </c>
      <c r="E129" s="760">
        <v>3</v>
      </c>
      <c r="F129" s="440">
        <v>1</v>
      </c>
      <c r="G129" s="507"/>
      <c r="H129" s="729">
        <f t="shared" si="16"/>
        <v>0</v>
      </c>
      <c r="I129" s="355"/>
      <c r="J129" s="355"/>
    </row>
    <row r="130" spans="1:10" ht="12.75" customHeight="1">
      <c r="A130" s="734" t="s">
        <v>496</v>
      </c>
      <c r="B130" s="439" t="s">
        <v>611</v>
      </c>
      <c r="C130" s="751" t="s">
        <v>614</v>
      </c>
      <c r="D130" s="760" t="s">
        <v>813</v>
      </c>
      <c r="E130" s="760">
        <v>1</v>
      </c>
      <c r="F130" s="440">
        <v>1</v>
      </c>
      <c r="G130" s="507"/>
      <c r="H130" s="729">
        <f t="shared" si="16"/>
        <v>0</v>
      </c>
      <c r="I130" s="355"/>
      <c r="J130" s="355"/>
    </row>
    <row r="131" spans="1:10" ht="12.75" customHeight="1" thickBot="1">
      <c r="A131" s="735" t="s">
        <v>496</v>
      </c>
      <c r="B131" s="718" t="s">
        <v>612</v>
      </c>
      <c r="C131" s="752" t="s">
        <v>614</v>
      </c>
      <c r="D131" s="761" t="s">
        <v>813</v>
      </c>
      <c r="E131" s="761">
        <v>2</v>
      </c>
      <c r="F131" s="719">
        <v>1</v>
      </c>
      <c r="G131" s="720"/>
      <c r="H131" s="731">
        <f>+F131*G131*52</f>
        <v>0</v>
      </c>
      <c r="I131" s="355"/>
      <c r="J131" s="355"/>
    </row>
    <row r="132" spans="1:10" ht="12.75" customHeight="1">
      <c r="A132" s="733" t="s">
        <v>462</v>
      </c>
      <c r="B132" s="714" t="s">
        <v>606</v>
      </c>
      <c r="C132" s="750" t="s">
        <v>789</v>
      </c>
      <c r="D132" s="759" t="s">
        <v>813</v>
      </c>
      <c r="E132" s="759">
        <v>0</v>
      </c>
      <c r="F132" s="715"/>
      <c r="G132" s="716"/>
      <c r="H132" s="732">
        <f>+F132*G132*52</f>
        <v>0</v>
      </c>
      <c r="I132" s="355"/>
      <c r="J132" s="355"/>
    </row>
    <row r="133" spans="1:10" ht="12.75" customHeight="1">
      <c r="A133" s="734" t="s">
        <v>462</v>
      </c>
      <c r="B133" s="439" t="s">
        <v>607</v>
      </c>
      <c r="C133" s="751" t="s">
        <v>791</v>
      </c>
      <c r="D133" s="760" t="s">
        <v>813</v>
      </c>
      <c r="E133" s="760">
        <v>1</v>
      </c>
      <c r="F133" s="440">
        <v>1</v>
      </c>
      <c r="G133" s="507"/>
      <c r="H133" s="729">
        <f>+F133*G133*52</f>
        <v>0</v>
      </c>
      <c r="I133" s="355"/>
      <c r="J133" s="355"/>
    </row>
    <row r="134" spans="1:10" ht="12.75" customHeight="1">
      <c r="A134" s="734" t="s">
        <v>462</v>
      </c>
      <c r="B134" s="439" t="s">
        <v>608</v>
      </c>
      <c r="C134" s="751" t="s">
        <v>787</v>
      </c>
      <c r="D134" s="760" t="s">
        <v>813</v>
      </c>
      <c r="E134" s="760">
        <v>2</v>
      </c>
      <c r="F134" s="440">
        <v>1</v>
      </c>
      <c r="G134" s="507"/>
      <c r="H134" s="729">
        <f t="shared" ref="H134:H137" si="17">+F134*G134*52</f>
        <v>0</v>
      </c>
      <c r="I134" s="355"/>
      <c r="J134" s="355"/>
    </row>
    <row r="135" spans="1:10" ht="12.75" customHeight="1">
      <c r="A135" s="734" t="s">
        <v>462</v>
      </c>
      <c r="B135" s="439" t="s">
        <v>609</v>
      </c>
      <c r="C135" s="751" t="s">
        <v>790</v>
      </c>
      <c r="D135" s="760" t="s">
        <v>813</v>
      </c>
      <c r="E135" s="760">
        <v>1</v>
      </c>
      <c r="F135" s="440">
        <v>1</v>
      </c>
      <c r="G135" s="507"/>
      <c r="H135" s="729">
        <f t="shared" si="17"/>
        <v>0</v>
      </c>
      <c r="I135" s="355"/>
      <c r="J135" s="355"/>
    </row>
    <row r="136" spans="1:10" ht="12.75" customHeight="1">
      <c r="A136" s="734" t="s">
        <v>462</v>
      </c>
      <c r="B136" s="439" t="s">
        <v>610</v>
      </c>
      <c r="C136" s="751" t="s">
        <v>786</v>
      </c>
      <c r="D136" s="760" t="s">
        <v>813</v>
      </c>
      <c r="E136" s="760">
        <v>3</v>
      </c>
      <c r="F136" s="440">
        <v>1</v>
      </c>
      <c r="G136" s="507"/>
      <c r="H136" s="729">
        <f t="shared" si="17"/>
        <v>0</v>
      </c>
      <c r="I136" s="355"/>
      <c r="J136" s="355"/>
    </row>
    <row r="137" spans="1:10" ht="12.75" customHeight="1">
      <c r="A137" s="734" t="s">
        <v>462</v>
      </c>
      <c r="B137" s="439" t="s">
        <v>611</v>
      </c>
      <c r="C137" s="751" t="s">
        <v>614</v>
      </c>
      <c r="D137" s="760" t="s">
        <v>813</v>
      </c>
      <c r="E137" s="760">
        <v>1</v>
      </c>
      <c r="F137" s="440">
        <v>1</v>
      </c>
      <c r="G137" s="507"/>
      <c r="H137" s="729">
        <f t="shared" si="17"/>
        <v>0</v>
      </c>
      <c r="I137" s="355"/>
      <c r="J137" s="355"/>
    </row>
    <row r="138" spans="1:10" ht="12.75" customHeight="1" thickBot="1">
      <c r="A138" s="735" t="s">
        <v>462</v>
      </c>
      <c r="B138" s="718" t="s">
        <v>612</v>
      </c>
      <c r="C138" s="752" t="s">
        <v>614</v>
      </c>
      <c r="D138" s="761" t="s">
        <v>813</v>
      </c>
      <c r="E138" s="761">
        <v>2</v>
      </c>
      <c r="F138" s="719">
        <v>1</v>
      </c>
      <c r="G138" s="720"/>
      <c r="H138" s="731">
        <f>+F138*G138*52</f>
        <v>0</v>
      </c>
      <c r="I138" s="355"/>
      <c r="J138" s="355"/>
    </row>
    <row r="139" spans="1:10" ht="12.75" customHeight="1">
      <c r="A139" s="733" t="s">
        <v>426</v>
      </c>
      <c r="B139" s="714" t="s">
        <v>606</v>
      </c>
      <c r="C139" s="750" t="s">
        <v>789</v>
      </c>
      <c r="D139" s="759" t="s">
        <v>813</v>
      </c>
      <c r="E139" s="759">
        <v>0</v>
      </c>
      <c r="F139" s="715"/>
      <c r="G139" s="716"/>
      <c r="H139" s="732">
        <f>+F139*G139*52</f>
        <v>0</v>
      </c>
      <c r="I139" s="355"/>
      <c r="J139" s="355"/>
    </row>
    <row r="140" spans="1:10" ht="12.75" customHeight="1">
      <c r="A140" s="734" t="s">
        <v>426</v>
      </c>
      <c r="B140" s="439" t="s">
        <v>607</v>
      </c>
      <c r="C140" s="751" t="s">
        <v>791</v>
      </c>
      <c r="D140" s="760" t="s">
        <v>813</v>
      </c>
      <c r="E140" s="760">
        <v>1</v>
      </c>
      <c r="F140" s="440">
        <v>1</v>
      </c>
      <c r="G140" s="507"/>
      <c r="H140" s="729">
        <f>+F140*G140*52</f>
        <v>0</v>
      </c>
      <c r="I140" s="355"/>
      <c r="J140" s="355"/>
    </row>
    <row r="141" spans="1:10" ht="12.75" customHeight="1">
      <c r="A141" s="734" t="s">
        <v>426</v>
      </c>
      <c r="B141" s="439" t="s">
        <v>608</v>
      </c>
      <c r="C141" s="751" t="s">
        <v>787</v>
      </c>
      <c r="D141" s="760" t="s">
        <v>813</v>
      </c>
      <c r="E141" s="760">
        <v>2</v>
      </c>
      <c r="F141" s="440">
        <v>1</v>
      </c>
      <c r="G141" s="507"/>
      <c r="H141" s="729">
        <f t="shared" ref="H141:H144" si="18">+F141*G141*52</f>
        <v>0</v>
      </c>
      <c r="I141" s="355"/>
      <c r="J141" s="355"/>
    </row>
    <row r="142" spans="1:10" ht="12.75" customHeight="1">
      <c r="A142" s="734" t="s">
        <v>426</v>
      </c>
      <c r="B142" s="439" t="s">
        <v>609</v>
      </c>
      <c r="C142" s="751" t="s">
        <v>790</v>
      </c>
      <c r="D142" s="760" t="s">
        <v>813</v>
      </c>
      <c r="E142" s="760">
        <v>1</v>
      </c>
      <c r="F142" s="440">
        <v>1</v>
      </c>
      <c r="G142" s="507"/>
      <c r="H142" s="729">
        <f t="shared" si="18"/>
        <v>0</v>
      </c>
      <c r="I142" s="355"/>
      <c r="J142" s="355"/>
    </row>
    <row r="143" spans="1:10" ht="12.75" customHeight="1">
      <c r="A143" s="734" t="s">
        <v>426</v>
      </c>
      <c r="B143" s="439" t="s">
        <v>610</v>
      </c>
      <c r="C143" s="751" t="s">
        <v>786</v>
      </c>
      <c r="D143" s="760" t="s">
        <v>813</v>
      </c>
      <c r="E143" s="760">
        <v>3</v>
      </c>
      <c r="F143" s="440">
        <v>1</v>
      </c>
      <c r="G143" s="507"/>
      <c r="H143" s="729">
        <f t="shared" si="18"/>
        <v>0</v>
      </c>
      <c r="I143" s="355"/>
      <c r="J143" s="355"/>
    </row>
    <row r="144" spans="1:10" ht="12.75" customHeight="1">
      <c r="A144" s="734" t="s">
        <v>426</v>
      </c>
      <c r="B144" s="439" t="s">
        <v>611</v>
      </c>
      <c r="C144" s="751" t="s">
        <v>614</v>
      </c>
      <c r="D144" s="760" t="s">
        <v>813</v>
      </c>
      <c r="E144" s="760">
        <v>1</v>
      </c>
      <c r="F144" s="440">
        <v>1</v>
      </c>
      <c r="G144" s="507"/>
      <c r="H144" s="729">
        <f t="shared" si="18"/>
        <v>0</v>
      </c>
      <c r="I144" s="355"/>
      <c r="J144" s="355"/>
    </row>
    <row r="145" spans="1:10" ht="12.75" customHeight="1" thickBot="1">
      <c r="A145" s="735" t="s">
        <v>426</v>
      </c>
      <c r="B145" s="718" t="s">
        <v>612</v>
      </c>
      <c r="C145" s="752" t="s">
        <v>614</v>
      </c>
      <c r="D145" s="761" t="s">
        <v>813</v>
      </c>
      <c r="E145" s="761">
        <v>2</v>
      </c>
      <c r="F145" s="719">
        <v>1</v>
      </c>
      <c r="G145" s="720"/>
      <c r="H145" s="731">
        <f>+F145*G145*52</f>
        <v>0</v>
      </c>
      <c r="I145" s="355"/>
      <c r="J145" s="355"/>
    </row>
    <row r="146" spans="1:10" ht="12.75" customHeight="1">
      <c r="A146" s="733" t="s">
        <v>456</v>
      </c>
      <c r="B146" s="714" t="s">
        <v>606</v>
      </c>
      <c r="C146" s="750" t="s">
        <v>789</v>
      </c>
      <c r="D146" s="759" t="s">
        <v>813</v>
      </c>
      <c r="E146" s="759">
        <v>0</v>
      </c>
      <c r="F146" s="715"/>
      <c r="G146" s="716"/>
      <c r="H146" s="732">
        <f>+F146*G146*52</f>
        <v>0</v>
      </c>
      <c r="I146" s="355"/>
      <c r="J146" s="355"/>
    </row>
    <row r="147" spans="1:10" ht="12.75" customHeight="1">
      <c r="A147" s="734" t="s">
        <v>456</v>
      </c>
      <c r="B147" s="439" t="s">
        <v>607</v>
      </c>
      <c r="C147" s="751" t="s">
        <v>791</v>
      </c>
      <c r="D147" s="760" t="s">
        <v>813</v>
      </c>
      <c r="E147" s="760">
        <v>1</v>
      </c>
      <c r="F147" s="440">
        <v>2</v>
      </c>
      <c r="G147" s="507"/>
      <c r="H147" s="729">
        <f>+F147*G147*52</f>
        <v>0</v>
      </c>
      <c r="I147" s="355"/>
      <c r="J147" s="355"/>
    </row>
    <row r="148" spans="1:10" ht="12.75" customHeight="1">
      <c r="A148" s="734" t="s">
        <v>456</v>
      </c>
      <c r="B148" s="439" t="s">
        <v>608</v>
      </c>
      <c r="C148" s="751" t="s">
        <v>787</v>
      </c>
      <c r="D148" s="760" t="s">
        <v>813</v>
      </c>
      <c r="E148" s="760">
        <v>2</v>
      </c>
      <c r="F148" s="440">
        <v>2</v>
      </c>
      <c r="G148" s="507"/>
      <c r="H148" s="729">
        <f t="shared" ref="H148:H151" si="19">+F148*G148*52</f>
        <v>0</v>
      </c>
      <c r="I148" s="355"/>
      <c r="J148" s="355"/>
    </row>
    <row r="149" spans="1:10" ht="12.75" customHeight="1">
      <c r="A149" s="734" t="s">
        <v>456</v>
      </c>
      <c r="B149" s="439" t="s">
        <v>609</v>
      </c>
      <c r="C149" s="751" t="s">
        <v>790</v>
      </c>
      <c r="D149" s="760" t="s">
        <v>813</v>
      </c>
      <c r="E149" s="760">
        <v>1</v>
      </c>
      <c r="F149" s="440">
        <v>2</v>
      </c>
      <c r="G149" s="507"/>
      <c r="H149" s="729">
        <f t="shared" si="19"/>
        <v>0</v>
      </c>
      <c r="I149" s="355"/>
      <c r="J149" s="355"/>
    </row>
    <row r="150" spans="1:10" ht="12.75" customHeight="1">
      <c r="A150" s="734" t="s">
        <v>456</v>
      </c>
      <c r="B150" s="439" t="s">
        <v>610</v>
      </c>
      <c r="C150" s="751" t="s">
        <v>786</v>
      </c>
      <c r="D150" s="760" t="s">
        <v>813</v>
      </c>
      <c r="E150" s="760">
        <v>3</v>
      </c>
      <c r="F150" s="440">
        <v>2</v>
      </c>
      <c r="G150" s="507"/>
      <c r="H150" s="729">
        <f t="shared" si="19"/>
        <v>0</v>
      </c>
      <c r="I150" s="355"/>
      <c r="J150" s="355"/>
    </row>
    <row r="151" spans="1:10" ht="12.75" customHeight="1">
      <c r="A151" s="734" t="s">
        <v>456</v>
      </c>
      <c r="B151" s="439" t="s">
        <v>611</v>
      </c>
      <c r="C151" s="751" t="s">
        <v>614</v>
      </c>
      <c r="D151" s="760" t="s">
        <v>813</v>
      </c>
      <c r="E151" s="760">
        <v>1</v>
      </c>
      <c r="F151" s="440">
        <v>2</v>
      </c>
      <c r="G151" s="507"/>
      <c r="H151" s="729">
        <f t="shared" si="19"/>
        <v>0</v>
      </c>
      <c r="I151" s="355"/>
      <c r="J151" s="355"/>
    </row>
    <row r="152" spans="1:10" ht="12.75" customHeight="1" thickBot="1">
      <c r="A152" s="735" t="s">
        <v>456</v>
      </c>
      <c r="B152" s="718" t="s">
        <v>612</v>
      </c>
      <c r="C152" s="752" t="s">
        <v>614</v>
      </c>
      <c r="D152" s="761" t="s">
        <v>813</v>
      </c>
      <c r="E152" s="761">
        <v>2</v>
      </c>
      <c r="F152" s="719">
        <v>2</v>
      </c>
      <c r="G152" s="720"/>
      <c r="H152" s="731">
        <f>+F152*G152*52</f>
        <v>0</v>
      </c>
      <c r="I152" s="355"/>
      <c r="J152" s="355"/>
    </row>
    <row r="153" spans="1:10" ht="12.75" customHeight="1">
      <c r="A153" s="733" t="s">
        <v>510</v>
      </c>
      <c r="B153" s="714" t="s">
        <v>606</v>
      </c>
      <c r="C153" s="750" t="s">
        <v>789</v>
      </c>
      <c r="D153" s="759" t="s">
        <v>813</v>
      </c>
      <c r="E153" s="759">
        <v>0</v>
      </c>
      <c r="F153" s="715"/>
      <c r="G153" s="716"/>
      <c r="H153" s="732">
        <f>+F153*G153*52</f>
        <v>0</v>
      </c>
      <c r="I153" s="355"/>
      <c r="J153" s="355"/>
    </row>
    <row r="154" spans="1:10" ht="12.75" customHeight="1">
      <c r="A154" s="734" t="s">
        <v>510</v>
      </c>
      <c r="B154" s="439" t="s">
        <v>607</v>
      </c>
      <c r="C154" s="751" t="s">
        <v>791</v>
      </c>
      <c r="D154" s="760" t="s">
        <v>813</v>
      </c>
      <c r="E154" s="760">
        <v>1</v>
      </c>
      <c r="F154" s="440">
        <v>1</v>
      </c>
      <c r="G154" s="507"/>
      <c r="H154" s="729">
        <f>+F154*G154*52</f>
        <v>0</v>
      </c>
      <c r="I154" s="355"/>
      <c r="J154" s="355"/>
    </row>
    <row r="155" spans="1:10" ht="12.75" customHeight="1">
      <c r="A155" s="734" t="s">
        <v>510</v>
      </c>
      <c r="B155" s="439" t="s">
        <v>608</v>
      </c>
      <c r="C155" s="751" t="s">
        <v>787</v>
      </c>
      <c r="D155" s="760" t="s">
        <v>813</v>
      </c>
      <c r="E155" s="760">
        <v>2</v>
      </c>
      <c r="F155" s="440">
        <v>1</v>
      </c>
      <c r="G155" s="507"/>
      <c r="H155" s="729">
        <f t="shared" ref="H155:H158" si="20">+F155*G155*52</f>
        <v>0</v>
      </c>
      <c r="I155" s="355"/>
      <c r="J155" s="355"/>
    </row>
    <row r="156" spans="1:10" ht="12.75" customHeight="1">
      <c r="A156" s="734" t="s">
        <v>510</v>
      </c>
      <c r="B156" s="439" t="s">
        <v>609</v>
      </c>
      <c r="C156" s="751" t="s">
        <v>790</v>
      </c>
      <c r="D156" s="760" t="s">
        <v>813</v>
      </c>
      <c r="E156" s="760">
        <v>1</v>
      </c>
      <c r="F156" s="440">
        <v>1</v>
      </c>
      <c r="G156" s="507"/>
      <c r="H156" s="729">
        <f t="shared" si="20"/>
        <v>0</v>
      </c>
      <c r="I156" s="355"/>
      <c r="J156" s="355"/>
    </row>
    <row r="157" spans="1:10" ht="12.75" customHeight="1">
      <c r="A157" s="734" t="s">
        <v>510</v>
      </c>
      <c r="B157" s="439" t="s">
        <v>610</v>
      </c>
      <c r="C157" s="751" t="s">
        <v>786</v>
      </c>
      <c r="D157" s="760" t="s">
        <v>813</v>
      </c>
      <c r="E157" s="760">
        <v>3</v>
      </c>
      <c r="F157" s="440">
        <v>1</v>
      </c>
      <c r="G157" s="507"/>
      <c r="H157" s="729">
        <f t="shared" si="20"/>
        <v>0</v>
      </c>
      <c r="I157" s="355"/>
      <c r="J157" s="355"/>
    </row>
    <row r="158" spans="1:10" ht="12.75" customHeight="1">
      <c r="A158" s="734" t="s">
        <v>510</v>
      </c>
      <c r="B158" s="439" t="s">
        <v>611</v>
      </c>
      <c r="C158" s="751" t="s">
        <v>614</v>
      </c>
      <c r="D158" s="760" t="s">
        <v>813</v>
      </c>
      <c r="E158" s="760">
        <v>1</v>
      </c>
      <c r="F158" s="440">
        <v>1</v>
      </c>
      <c r="G158" s="507"/>
      <c r="H158" s="729">
        <f t="shared" si="20"/>
        <v>0</v>
      </c>
      <c r="I158" s="355"/>
      <c r="J158" s="355"/>
    </row>
    <row r="159" spans="1:10" ht="12.75" customHeight="1" thickBot="1">
      <c r="A159" s="735" t="s">
        <v>510</v>
      </c>
      <c r="B159" s="718" t="s">
        <v>612</v>
      </c>
      <c r="C159" s="752" t="s">
        <v>614</v>
      </c>
      <c r="D159" s="761" t="s">
        <v>813</v>
      </c>
      <c r="E159" s="761">
        <v>2</v>
      </c>
      <c r="F159" s="719">
        <v>1</v>
      </c>
      <c r="G159" s="720"/>
      <c r="H159" s="731">
        <f>+F159*G159*52</f>
        <v>0</v>
      </c>
      <c r="I159" s="355"/>
      <c r="J159" s="355"/>
    </row>
    <row r="160" spans="1:10" ht="12.75" customHeight="1">
      <c r="A160" s="733" t="s">
        <v>476</v>
      </c>
      <c r="B160" s="714" t="s">
        <v>606</v>
      </c>
      <c r="C160" s="750" t="s">
        <v>789</v>
      </c>
      <c r="D160" s="759" t="s">
        <v>813</v>
      </c>
      <c r="E160" s="759">
        <v>0</v>
      </c>
      <c r="F160" s="715"/>
      <c r="G160" s="716"/>
      <c r="H160" s="732">
        <f>+F160*G160*52</f>
        <v>0</v>
      </c>
      <c r="I160" s="355"/>
      <c r="J160" s="355"/>
    </row>
    <row r="161" spans="1:10" ht="12.75" customHeight="1">
      <c r="A161" s="734" t="s">
        <v>476</v>
      </c>
      <c r="B161" s="439" t="s">
        <v>607</v>
      </c>
      <c r="C161" s="751" t="s">
        <v>791</v>
      </c>
      <c r="D161" s="760" t="s">
        <v>813</v>
      </c>
      <c r="E161" s="760">
        <v>1</v>
      </c>
      <c r="F161" s="440">
        <v>1</v>
      </c>
      <c r="G161" s="507"/>
      <c r="H161" s="729">
        <f>+F161*G161*52</f>
        <v>0</v>
      </c>
      <c r="I161" s="355"/>
      <c r="J161" s="355"/>
    </row>
    <row r="162" spans="1:10" ht="12.75" customHeight="1">
      <c r="A162" s="734" t="s">
        <v>476</v>
      </c>
      <c r="B162" s="439" t="s">
        <v>608</v>
      </c>
      <c r="C162" s="751" t="s">
        <v>787</v>
      </c>
      <c r="D162" s="760" t="s">
        <v>813</v>
      </c>
      <c r="E162" s="760">
        <v>2</v>
      </c>
      <c r="F162" s="440">
        <v>1</v>
      </c>
      <c r="G162" s="507"/>
      <c r="H162" s="729">
        <f t="shared" ref="H162:H165" si="21">+F162*G162*52</f>
        <v>0</v>
      </c>
      <c r="I162" s="355"/>
      <c r="J162" s="355"/>
    </row>
    <row r="163" spans="1:10" ht="12.75" customHeight="1">
      <c r="A163" s="734" t="s">
        <v>476</v>
      </c>
      <c r="B163" s="439" t="s">
        <v>609</v>
      </c>
      <c r="C163" s="751" t="s">
        <v>790</v>
      </c>
      <c r="D163" s="760" t="s">
        <v>813</v>
      </c>
      <c r="E163" s="760">
        <v>1</v>
      </c>
      <c r="F163" s="440">
        <v>1</v>
      </c>
      <c r="G163" s="507"/>
      <c r="H163" s="729">
        <f t="shared" si="21"/>
        <v>0</v>
      </c>
      <c r="I163" s="355"/>
      <c r="J163" s="355"/>
    </row>
    <row r="164" spans="1:10" ht="12.75" customHeight="1">
      <c r="A164" s="734" t="s">
        <v>476</v>
      </c>
      <c r="B164" s="439" t="s">
        <v>610</v>
      </c>
      <c r="C164" s="751" t="s">
        <v>786</v>
      </c>
      <c r="D164" s="760" t="s">
        <v>813</v>
      </c>
      <c r="E164" s="760">
        <v>3</v>
      </c>
      <c r="F164" s="440">
        <v>1</v>
      </c>
      <c r="G164" s="507"/>
      <c r="H164" s="729">
        <f t="shared" si="21"/>
        <v>0</v>
      </c>
      <c r="I164" s="355"/>
      <c r="J164" s="355"/>
    </row>
    <row r="165" spans="1:10" ht="12.75" customHeight="1">
      <c r="A165" s="734" t="s">
        <v>476</v>
      </c>
      <c r="B165" s="439" t="s">
        <v>611</v>
      </c>
      <c r="C165" s="751" t="s">
        <v>614</v>
      </c>
      <c r="D165" s="760" t="s">
        <v>813</v>
      </c>
      <c r="E165" s="760">
        <v>1</v>
      </c>
      <c r="F165" s="440">
        <v>1</v>
      </c>
      <c r="G165" s="507"/>
      <c r="H165" s="729">
        <f t="shared" si="21"/>
        <v>0</v>
      </c>
      <c r="I165" s="355"/>
      <c r="J165" s="355"/>
    </row>
    <row r="166" spans="1:10" ht="12.75" customHeight="1" thickBot="1">
      <c r="A166" s="735" t="s">
        <v>476</v>
      </c>
      <c r="B166" s="718" t="s">
        <v>612</v>
      </c>
      <c r="C166" s="752" t="s">
        <v>614</v>
      </c>
      <c r="D166" s="761" t="s">
        <v>813</v>
      </c>
      <c r="E166" s="761">
        <v>2</v>
      </c>
      <c r="F166" s="719">
        <v>1</v>
      </c>
      <c r="G166" s="720"/>
      <c r="H166" s="731">
        <f>+F166*G166*52</f>
        <v>0</v>
      </c>
      <c r="I166" s="355"/>
      <c r="J166" s="355"/>
    </row>
    <row r="167" spans="1:10" ht="12.75" customHeight="1">
      <c r="A167" s="733" t="s">
        <v>490</v>
      </c>
      <c r="B167" s="714" t="s">
        <v>606</v>
      </c>
      <c r="C167" s="750" t="s">
        <v>789</v>
      </c>
      <c r="D167" s="759" t="s">
        <v>813</v>
      </c>
      <c r="E167" s="759">
        <v>0</v>
      </c>
      <c r="F167" s="715"/>
      <c r="G167" s="716"/>
      <c r="H167" s="732">
        <f>+F167*G167*52</f>
        <v>0</v>
      </c>
      <c r="I167" s="355"/>
      <c r="J167" s="355"/>
    </row>
    <row r="168" spans="1:10" ht="12.75" customHeight="1">
      <c r="A168" s="734" t="s">
        <v>490</v>
      </c>
      <c r="B168" s="439" t="s">
        <v>607</v>
      </c>
      <c r="C168" s="751" t="s">
        <v>791</v>
      </c>
      <c r="D168" s="760" t="s">
        <v>813</v>
      </c>
      <c r="E168" s="760">
        <v>1</v>
      </c>
      <c r="F168" s="440">
        <v>1</v>
      </c>
      <c r="G168" s="507"/>
      <c r="H168" s="729">
        <f>+F168*G168*52</f>
        <v>0</v>
      </c>
      <c r="I168" s="355"/>
      <c r="J168" s="355"/>
    </row>
    <row r="169" spans="1:10" ht="12.75" customHeight="1">
      <c r="A169" s="734" t="s">
        <v>490</v>
      </c>
      <c r="B169" s="439" t="s">
        <v>608</v>
      </c>
      <c r="C169" s="751" t="s">
        <v>787</v>
      </c>
      <c r="D169" s="760" t="s">
        <v>813</v>
      </c>
      <c r="E169" s="760">
        <v>2</v>
      </c>
      <c r="F169" s="440">
        <v>1</v>
      </c>
      <c r="G169" s="507"/>
      <c r="H169" s="729">
        <f t="shared" ref="H169:H172" si="22">+F169*G169*52</f>
        <v>0</v>
      </c>
      <c r="I169" s="355"/>
      <c r="J169" s="355"/>
    </row>
    <row r="170" spans="1:10" ht="12.75" customHeight="1">
      <c r="A170" s="734" t="s">
        <v>490</v>
      </c>
      <c r="B170" s="439" t="s">
        <v>609</v>
      </c>
      <c r="C170" s="751" t="s">
        <v>790</v>
      </c>
      <c r="D170" s="760" t="s">
        <v>813</v>
      </c>
      <c r="E170" s="760">
        <v>1</v>
      </c>
      <c r="F170" s="440">
        <v>1</v>
      </c>
      <c r="G170" s="507"/>
      <c r="H170" s="729">
        <f t="shared" si="22"/>
        <v>0</v>
      </c>
      <c r="I170" s="355"/>
      <c r="J170" s="355"/>
    </row>
    <row r="171" spans="1:10" ht="12.75" customHeight="1">
      <c r="A171" s="734" t="s">
        <v>490</v>
      </c>
      <c r="B171" s="439" t="s">
        <v>610</v>
      </c>
      <c r="C171" s="751" t="s">
        <v>786</v>
      </c>
      <c r="D171" s="760" t="s">
        <v>813</v>
      </c>
      <c r="E171" s="760">
        <v>3</v>
      </c>
      <c r="F171" s="440">
        <v>1</v>
      </c>
      <c r="G171" s="507"/>
      <c r="H171" s="729">
        <f t="shared" si="22"/>
        <v>0</v>
      </c>
      <c r="I171" s="355"/>
      <c r="J171" s="355"/>
    </row>
    <row r="172" spans="1:10" ht="12.75" customHeight="1">
      <c r="A172" s="734" t="s">
        <v>490</v>
      </c>
      <c r="B172" s="439" t="s">
        <v>611</v>
      </c>
      <c r="C172" s="751" t="s">
        <v>614</v>
      </c>
      <c r="D172" s="760" t="s">
        <v>813</v>
      </c>
      <c r="E172" s="760">
        <v>1</v>
      </c>
      <c r="F172" s="440">
        <v>1</v>
      </c>
      <c r="G172" s="507"/>
      <c r="H172" s="729">
        <f t="shared" si="22"/>
        <v>0</v>
      </c>
      <c r="I172" s="355"/>
      <c r="J172" s="355"/>
    </row>
    <row r="173" spans="1:10" ht="12.75" customHeight="1" thickBot="1">
      <c r="A173" s="735" t="s">
        <v>490</v>
      </c>
      <c r="B173" s="718" t="s">
        <v>612</v>
      </c>
      <c r="C173" s="752" t="s">
        <v>614</v>
      </c>
      <c r="D173" s="761" t="s">
        <v>813</v>
      </c>
      <c r="E173" s="761">
        <v>2</v>
      </c>
      <c r="F173" s="719">
        <v>1</v>
      </c>
      <c r="G173" s="720"/>
      <c r="H173" s="731">
        <f>+F173*G173*52</f>
        <v>0</v>
      </c>
      <c r="I173" s="355"/>
      <c r="J173" s="355"/>
    </row>
    <row r="174" spans="1:10" ht="12.75" customHeight="1">
      <c r="A174" s="733" t="s">
        <v>435</v>
      </c>
      <c r="B174" s="714" t="s">
        <v>606</v>
      </c>
      <c r="C174" s="750" t="s">
        <v>789</v>
      </c>
      <c r="D174" s="759" t="s">
        <v>813</v>
      </c>
      <c r="E174" s="759">
        <v>0</v>
      </c>
      <c r="F174" s="715"/>
      <c r="G174" s="716"/>
      <c r="H174" s="732">
        <f>+F174*G174*52</f>
        <v>0</v>
      </c>
      <c r="I174" s="355"/>
      <c r="J174" s="355"/>
    </row>
    <row r="175" spans="1:10" ht="12.75" customHeight="1">
      <c r="A175" s="734" t="s">
        <v>435</v>
      </c>
      <c r="B175" s="439" t="s">
        <v>607</v>
      </c>
      <c r="C175" s="751" t="s">
        <v>791</v>
      </c>
      <c r="D175" s="760" t="s">
        <v>813</v>
      </c>
      <c r="E175" s="760">
        <v>1</v>
      </c>
      <c r="F175" s="440">
        <v>1</v>
      </c>
      <c r="G175" s="507"/>
      <c r="H175" s="729">
        <f>+F175*G175*52</f>
        <v>0</v>
      </c>
      <c r="I175" s="355"/>
      <c r="J175" s="355"/>
    </row>
    <row r="176" spans="1:10" ht="12.75" customHeight="1">
      <c r="A176" s="734" t="s">
        <v>435</v>
      </c>
      <c r="B176" s="439" t="s">
        <v>608</v>
      </c>
      <c r="C176" s="751" t="s">
        <v>787</v>
      </c>
      <c r="D176" s="760" t="s">
        <v>813</v>
      </c>
      <c r="E176" s="760">
        <v>2</v>
      </c>
      <c r="F176" s="440">
        <v>1</v>
      </c>
      <c r="G176" s="507"/>
      <c r="H176" s="729">
        <f t="shared" ref="H176:H179" si="23">+F176*G176*52</f>
        <v>0</v>
      </c>
      <c r="I176" s="355"/>
      <c r="J176" s="355"/>
    </row>
    <row r="177" spans="1:10" ht="12.75" customHeight="1">
      <c r="A177" s="734" t="s">
        <v>435</v>
      </c>
      <c r="B177" s="439" t="s">
        <v>609</v>
      </c>
      <c r="C177" s="751" t="s">
        <v>790</v>
      </c>
      <c r="D177" s="760" t="s">
        <v>813</v>
      </c>
      <c r="E177" s="760">
        <v>1</v>
      </c>
      <c r="F177" s="440">
        <v>1</v>
      </c>
      <c r="G177" s="507"/>
      <c r="H177" s="729">
        <f t="shared" si="23"/>
        <v>0</v>
      </c>
      <c r="I177" s="355"/>
      <c r="J177" s="355"/>
    </row>
    <row r="178" spans="1:10" ht="12.75" customHeight="1">
      <c r="A178" s="734" t="s">
        <v>435</v>
      </c>
      <c r="B178" s="439" t="s">
        <v>610</v>
      </c>
      <c r="C178" s="751" t="s">
        <v>786</v>
      </c>
      <c r="D178" s="760" t="s">
        <v>813</v>
      </c>
      <c r="E178" s="760">
        <v>3</v>
      </c>
      <c r="F178" s="440">
        <v>1</v>
      </c>
      <c r="G178" s="507"/>
      <c r="H178" s="729">
        <f t="shared" si="23"/>
        <v>0</v>
      </c>
      <c r="I178" s="355"/>
      <c r="J178" s="355"/>
    </row>
    <row r="179" spans="1:10" ht="12.75" customHeight="1">
      <c r="A179" s="734" t="s">
        <v>435</v>
      </c>
      <c r="B179" s="439" t="s">
        <v>611</v>
      </c>
      <c r="C179" s="751" t="s">
        <v>614</v>
      </c>
      <c r="D179" s="760" t="s">
        <v>813</v>
      </c>
      <c r="E179" s="760">
        <v>1</v>
      </c>
      <c r="F179" s="440">
        <v>1</v>
      </c>
      <c r="G179" s="507"/>
      <c r="H179" s="729">
        <f t="shared" si="23"/>
        <v>0</v>
      </c>
      <c r="I179" s="355"/>
      <c r="J179" s="355"/>
    </row>
    <row r="180" spans="1:10" ht="12.75" customHeight="1" thickBot="1">
      <c r="A180" s="735" t="s">
        <v>435</v>
      </c>
      <c r="B180" s="718" t="s">
        <v>612</v>
      </c>
      <c r="C180" s="752" t="s">
        <v>614</v>
      </c>
      <c r="D180" s="761" t="s">
        <v>813</v>
      </c>
      <c r="E180" s="761">
        <v>2</v>
      </c>
      <c r="F180" s="719">
        <v>1</v>
      </c>
      <c r="G180" s="720"/>
      <c r="H180" s="731">
        <f>+F180*G180*52</f>
        <v>0</v>
      </c>
      <c r="I180" s="355"/>
      <c r="J180" s="355"/>
    </row>
    <row r="181" spans="1:10" ht="12.75" customHeight="1">
      <c r="A181" s="733" t="s">
        <v>445</v>
      </c>
      <c r="B181" s="714" t="s">
        <v>606</v>
      </c>
      <c r="C181" s="750" t="s">
        <v>789</v>
      </c>
      <c r="D181" s="759" t="s">
        <v>813</v>
      </c>
      <c r="E181" s="759">
        <v>0</v>
      </c>
      <c r="F181" s="715"/>
      <c r="G181" s="716"/>
      <c r="H181" s="732">
        <f>+F181*G181*52</f>
        <v>0</v>
      </c>
      <c r="I181" s="355"/>
      <c r="J181" s="355"/>
    </row>
    <row r="182" spans="1:10" ht="12.75" customHeight="1">
      <c r="A182" s="734" t="s">
        <v>445</v>
      </c>
      <c r="B182" s="439" t="s">
        <v>607</v>
      </c>
      <c r="C182" s="751" t="s">
        <v>791</v>
      </c>
      <c r="D182" s="760" t="s">
        <v>813</v>
      </c>
      <c r="E182" s="760">
        <v>1</v>
      </c>
      <c r="F182" s="440">
        <v>1</v>
      </c>
      <c r="G182" s="507"/>
      <c r="H182" s="729">
        <f>+F182*G182*52</f>
        <v>0</v>
      </c>
      <c r="I182" s="355"/>
      <c r="J182" s="355"/>
    </row>
    <row r="183" spans="1:10" ht="12.75" customHeight="1">
      <c r="A183" s="734" t="s">
        <v>445</v>
      </c>
      <c r="B183" s="439" t="s">
        <v>608</v>
      </c>
      <c r="C183" s="751" t="s">
        <v>787</v>
      </c>
      <c r="D183" s="760" t="s">
        <v>813</v>
      </c>
      <c r="E183" s="760">
        <v>2</v>
      </c>
      <c r="F183" s="440">
        <v>1</v>
      </c>
      <c r="G183" s="507"/>
      <c r="H183" s="729">
        <f t="shared" ref="H183:H186" si="24">+F183*G183*52</f>
        <v>0</v>
      </c>
      <c r="I183" s="355"/>
      <c r="J183" s="355"/>
    </row>
    <row r="184" spans="1:10" ht="12.75" customHeight="1">
      <c r="A184" s="734" t="s">
        <v>445</v>
      </c>
      <c r="B184" s="439" t="s">
        <v>609</v>
      </c>
      <c r="C184" s="751" t="s">
        <v>790</v>
      </c>
      <c r="D184" s="760" t="s">
        <v>813</v>
      </c>
      <c r="E184" s="760">
        <v>1</v>
      </c>
      <c r="F184" s="440">
        <v>1</v>
      </c>
      <c r="G184" s="507"/>
      <c r="H184" s="729">
        <f t="shared" si="24"/>
        <v>0</v>
      </c>
      <c r="I184" s="355"/>
      <c r="J184" s="355"/>
    </row>
    <row r="185" spans="1:10" ht="12.75" customHeight="1">
      <c r="A185" s="734" t="s">
        <v>445</v>
      </c>
      <c r="B185" s="439" t="s">
        <v>610</v>
      </c>
      <c r="C185" s="751" t="s">
        <v>786</v>
      </c>
      <c r="D185" s="760" t="s">
        <v>813</v>
      </c>
      <c r="E185" s="760">
        <v>3</v>
      </c>
      <c r="F185" s="440">
        <v>1</v>
      </c>
      <c r="G185" s="507"/>
      <c r="H185" s="729">
        <f t="shared" si="24"/>
        <v>0</v>
      </c>
      <c r="I185" s="355"/>
      <c r="J185" s="355"/>
    </row>
    <row r="186" spans="1:10" ht="12.75" customHeight="1">
      <c r="A186" s="734" t="s">
        <v>445</v>
      </c>
      <c r="B186" s="439" t="s">
        <v>611</v>
      </c>
      <c r="C186" s="751" t="s">
        <v>614</v>
      </c>
      <c r="D186" s="760" t="s">
        <v>813</v>
      </c>
      <c r="E186" s="760">
        <v>1</v>
      </c>
      <c r="F186" s="440">
        <v>1</v>
      </c>
      <c r="G186" s="507"/>
      <c r="H186" s="729">
        <f t="shared" si="24"/>
        <v>0</v>
      </c>
      <c r="I186" s="355"/>
      <c r="J186" s="355"/>
    </row>
    <row r="187" spans="1:10" ht="12.75" customHeight="1" thickBot="1">
      <c r="A187" s="735" t="s">
        <v>445</v>
      </c>
      <c r="B187" s="718" t="s">
        <v>612</v>
      </c>
      <c r="C187" s="752" t="s">
        <v>614</v>
      </c>
      <c r="D187" s="761" t="s">
        <v>813</v>
      </c>
      <c r="E187" s="761">
        <v>2</v>
      </c>
      <c r="F187" s="719">
        <v>1</v>
      </c>
      <c r="G187" s="720"/>
      <c r="H187" s="731">
        <f>+F187*G187*52</f>
        <v>0</v>
      </c>
      <c r="I187" s="355"/>
      <c r="J187" s="355"/>
    </row>
    <row r="188" spans="1:10" ht="12.75" customHeight="1">
      <c r="A188" s="733" t="s">
        <v>500</v>
      </c>
      <c r="B188" s="714" t="s">
        <v>606</v>
      </c>
      <c r="C188" s="750" t="s">
        <v>789</v>
      </c>
      <c r="D188" s="759" t="s">
        <v>813</v>
      </c>
      <c r="E188" s="759">
        <v>0</v>
      </c>
      <c r="F188" s="715"/>
      <c r="G188" s="716"/>
      <c r="H188" s="732">
        <f>+F188*G188*52</f>
        <v>0</v>
      </c>
      <c r="I188" s="355"/>
      <c r="J188" s="355"/>
    </row>
    <row r="189" spans="1:10" ht="12.75" customHeight="1">
      <c r="A189" s="734" t="s">
        <v>500</v>
      </c>
      <c r="B189" s="439" t="s">
        <v>607</v>
      </c>
      <c r="C189" s="751" t="s">
        <v>791</v>
      </c>
      <c r="D189" s="760" t="s">
        <v>813</v>
      </c>
      <c r="E189" s="760">
        <v>1</v>
      </c>
      <c r="F189" s="440">
        <v>1</v>
      </c>
      <c r="G189" s="507"/>
      <c r="H189" s="729">
        <f>+F189*G189*52</f>
        <v>0</v>
      </c>
      <c r="I189" s="355"/>
      <c r="J189" s="355"/>
    </row>
    <row r="190" spans="1:10" ht="12.75" customHeight="1">
      <c r="A190" s="734" t="s">
        <v>500</v>
      </c>
      <c r="B190" s="439" t="s">
        <v>608</v>
      </c>
      <c r="C190" s="751" t="s">
        <v>787</v>
      </c>
      <c r="D190" s="760" t="s">
        <v>813</v>
      </c>
      <c r="E190" s="760">
        <v>2</v>
      </c>
      <c r="F190" s="440">
        <v>1</v>
      </c>
      <c r="G190" s="507"/>
      <c r="H190" s="729">
        <f t="shared" ref="H190:H193" si="25">+F190*G190*52</f>
        <v>0</v>
      </c>
      <c r="I190" s="355"/>
      <c r="J190" s="355"/>
    </row>
    <row r="191" spans="1:10" ht="12.75" customHeight="1">
      <c r="A191" s="734" t="s">
        <v>500</v>
      </c>
      <c r="B191" s="439" t="s">
        <v>609</v>
      </c>
      <c r="C191" s="751" t="s">
        <v>790</v>
      </c>
      <c r="D191" s="760" t="s">
        <v>813</v>
      </c>
      <c r="E191" s="760">
        <v>1</v>
      </c>
      <c r="F191" s="440">
        <v>1</v>
      </c>
      <c r="G191" s="507"/>
      <c r="H191" s="729">
        <f t="shared" si="25"/>
        <v>0</v>
      </c>
      <c r="I191" s="355"/>
      <c r="J191" s="355"/>
    </row>
    <row r="192" spans="1:10" ht="12.75" customHeight="1">
      <c r="A192" s="734" t="s">
        <v>500</v>
      </c>
      <c r="B192" s="439" t="s">
        <v>610</v>
      </c>
      <c r="C192" s="751" t="s">
        <v>786</v>
      </c>
      <c r="D192" s="760" t="s">
        <v>813</v>
      </c>
      <c r="E192" s="760">
        <v>3</v>
      </c>
      <c r="F192" s="440">
        <v>1</v>
      </c>
      <c r="G192" s="507"/>
      <c r="H192" s="729">
        <f t="shared" si="25"/>
        <v>0</v>
      </c>
      <c r="I192" s="355"/>
      <c r="J192" s="355"/>
    </row>
    <row r="193" spans="1:10" ht="12.75" customHeight="1">
      <c r="A193" s="734" t="s">
        <v>500</v>
      </c>
      <c r="B193" s="439" t="s">
        <v>611</v>
      </c>
      <c r="C193" s="751" t="s">
        <v>614</v>
      </c>
      <c r="D193" s="760" t="s">
        <v>813</v>
      </c>
      <c r="E193" s="760">
        <v>1</v>
      </c>
      <c r="F193" s="440">
        <v>1</v>
      </c>
      <c r="G193" s="507"/>
      <c r="H193" s="729">
        <f t="shared" si="25"/>
        <v>0</v>
      </c>
      <c r="I193" s="355"/>
      <c r="J193" s="355"/>
    </row>
    <row r="194" spans="1:10" ht="12.75" customHeight="1" thickBot="1">
      <c r="A194" s="735" t="s">
        <v>500</v>
      </c>
      <c r="B194" s="718" t="s">
        <v>612</v>
      </c>
      <c r="C194" s="752" t="s">
        <v>614</v>
      </c>
      <c r="D194" s="761" t="s">
        <v>813</v>
      </c>
      <c r="E194" s="761">
        <v>2</v>
      </c>
      <c r="F194" s="719">
        <v>1</v>
      </c>
      <c r="G194" s="720"/>
      <c r="H194" s="731">
        <f>+F194*G194*52</f>
        <v>0</v>
      </c>
      <c r="I194" s="355"/>
      <c r="J194" s="355"/>
    </row>
    <row r="195" spans="1:10" ht="12.75" customHeight="1">
      <c r="A195" s="733" t="s">
        <v>477</v>
      </c>
      <c r="B195" s="714" t="s">
        <v>606</v>
      </c>
      <c r="C195" s="750" t="s">
        <v>789</v>
      </c>
      <c r="D195" s="759" t="s">
        <v>813</v>
      </c>
      <c r="E195" s="759">
        <v>0</v>
      </c>
      <c r="F195" s="715"/>
      <c r="G195" s="716"/>
      <c r="H195" s="732">
        <f>+F195*G195*52</f>
        <v>0</v>
      </c>
      <c r="I195" s="355"/>
      <c r="J195" s="355"/>
    </row>
    <row r="196" spans="1:10" ht="12.75" customHeight="1">
      <c r="A196" s="734" t="s">
        <v>477</v>
      </c>
      <c r="B196" s="439" t="s">
        <v>607</v>
      </c>
      <c r="C196" s="751" t="s">
        <v>791</v>
      </c>
      <c r="D196" s="760" t="s">
        <v>813</v>
      </c>
      <c r="E196" s="760">
        <v>1</v>
      </c>
      <c r="F196" s="440">
        <v>1</v>
      </c>
      <c r="G196" s="507"/>
      <c r="H196" s="729">
        <f>+F196*G196*52</f>
        <v>0</v>
      </c>
      <c r="I196" s="355"/>
      <c r="J196" s="355"/>
    </row>
    <row r="197" spans="1:10" ht="12.75" customHeight="1">
      <c r="A197" s="734" t="s">
        <v>477</v>
      </c>
      <c r="B197" s="439" t="s">
        <v>608</v>
      </c>
      <c r="C197" s="751" t="s">
        <v>787</v>
      </c>
      <c r="D197" s="760" t="s">
        <v>813</v>
      </c>
      <c r="E197" s="760">
        <v>2</v>
      </c>
      <c r="F197" s="440">
        <v>1</v>
      </c>
      <c r="G197" s="507"/>
      <c r="H197" s="729">
        <f t="shared" ref="H197:H200" si="26">+F197*G197*52</f>
        <v>0</v>
      </c>
      <c r="I197" s="355"/>
      <c r="J197" s="355"/>
    </row>
    <row r="198" spans="1:10" ht="12.75" customHeight="1">
      <c r="A198" s="734" t="s">
        <v>477</v>
      </c>
      <c r="B198" s="439" t="s">
        <v>609</v>
      </c>
      <c r="C198" s="751" t="s">
        <v>790</v>
      </c>
      <c r="D198" s="760" t="s">
        <v>813</v>
      </c>
      <c r="E198" s="760">
        <v>1</v>
      </c>
      <c r="F198" s="440">
        <v>1</v>
      </c>
      <c r="G198" s="507"/>
      <c r="H198" s="729">
        <f t="shared" si="26"/>
        <v>0</v>
      </c>
      <c r="I198" s="355"/>
      <c r="J198" s="355"/>
    </row>
    <row r="199" spans="1:10" ht="12.75" customHeight="1">
      <c r="A199" s="734" t="s">
        <v>477</v>
      </c>
      <c r="B199" s="439" t="s">
        <v>610</v>
      </c>
      <c r="C199" s="751" t="s">
        <v>786</v>
      </c>
      <c r="D199" s="760" t="s">
        <v>813</v>
      </c>
      <c r="E199" s="760">
        <v>3</v>
      </c>
      <c r="F199" s="440">
        <v>1</v>
      </c>
      <c r="G199" s="507"/>
      <c r="H199" s="729">
        <f t="shared" si="26"/>
        <v>0</v>
      </c>
      <c r="I199" s="355"/>
      <c r="J199" s="355"/>
    </row>
    <row r="200" spans="1:10" ht="12.75" customHeight="1">
      <c r="A200" s="734" t="s">
        <v>477</v>
      </c>
      <c r="B200" s="439" t="s">
        <v>611</v>
      </c>
      <c r="C200" s="751" t="s">
        <v>614</v>
      </c>
      <c r="D200" s="760" t="s">
        <v>813</v>
      </c>
      <c r="E200" s="760">
        <v>1</v>
      </c>
      <c r="F200" s="440">
        <v>1</v>
      </c>
      <c r="G200" s="507"/>
      <c r="H200" s="729">
        <f t="shared" si="26"/>
        <v>0</v>
      </c>
      <c r="I200" s="355"/>
      <c r="J200" s="355"/>
    </row>
    <row r="201" spans="1:10" ht="12.75" customHeight="1" thickBot="1">
      <c r="A201" s="735" t="s">
        <v>477</v>
      </c>
      <c r="B201" s="718" t="s">
        <v>612</v>
      </c>
      <c r="C201" s="752" t="s">
        <v>614</v>
      </c>
      <c r="D201" s="761" t="s">
        <v>813</v>
      </c>
      <c r="E201" s="761">
        <v>2</v>
      </c>
      <c r="F201" s="719">
        <v>1</v>
      </c>
      <c r="G201" s="720"/>
      <c r="H201" s="731">
        <f>+F201*G201*52</f>
        <v>0</v>
      </c>
      <c r="I201" s="355"/>
      <c r="J201" s="355"/>
    </row>
    <row r="202" spans="1:10" ht="12.75" customHeight="1" thickBot="1">
      <c r="A202" s="355"/>
      <c r="B202" s="355"/>
      <c r="C202" s="754"/>
      <c r="D202" s="355"/>
      <c r="E202" s="355"/>
      <c r="F202" s="355"/>
      <c r="G202" s="355"/>
      <c r="H202" s="355"/>
      <c r="I202" s="355"/>
      <c r="J202" s="355"/>
    </row>
    <row r="203" spans="1:10" ht="12.75" customHeight="1">
      <c r="A203" s="736" t="s">
        <v>531</v>
      </c>
      <c r="B203" s="714" t="s">
        <v>606</v>
      </c>
      <c r="C203" s="750" t="s">
        <v>789</v>
      </c>
      <c r="D203" s="759" t="s">
        <v>813</v>
      </c>
      <c r="E203" s="759">
        <v>0</v>
      </c>
      <c r="F203" s="715"/>
      <c r="G203" s="716"/>
      <c r="H203" s="732">
        <f>+F203*G203*52</f>
        <v>0</v>
      </c>
      <c r="I203" s="355"/>
      <c r="J203" s="355"/>
    </row>
    <row r="204" spans="1:10" ht="12.75" customHeight="1">
      <c r="A204" s="737" t="s">
        <v>531</v>
      </c>
      <c r="B204" s="439" t="s">
        <v>607</v>
      </c>
      <c r="C204" s="751" t="s">
        <v>791</v>
      </c>
      <c r="D204" s="760" t="s">
        <v>813</v>
      </c>
      <c r="E204" s="760">
        <v>1</v>
      </c>
      <c r="F204" s="440">
        <v>1</v>
      </c>
      <c r="G204" s="507"/>
      <c r="H204" s="729">
        <f>+F204*G204*52</f>
        <v>0</v>
      </c>
      <c r="I204" s="355"/>
      <c r="J204" s="355"/>
    </row>
    <row r="205" spans="1:10" ht="12.75" customHeight="1">
      <c r="A205" s="737" t="s">
        <v>531</v>
      </c>
      <c r="B205" s="439" t="s">
        <v>608</v>
      </c>
      <c r="C205" s="751" t="s">
        <v>787</v>
      </c>
      <c r="D205" s="760" t="s">
        <v>813</v>
      </c>
      <c r="E205" s="760">
        <v>2</v>
      </c>
      <c r="F205" s="440">
        <v>1</v>
      </c>
      <c r="G205" s="507"/>
      <c r="H205" s="729">
        <f t="shared" ref="H205:H208" si="27">+F205*G205*52</f>
        <v>0</v>
      </c>
      <c r="I205" s="355"/>
      <c r="J205" s="355"/>
    </row>
    <row r="206" spans="1:10" ht="12.75" customHeight="1">
      <c r="A206" s="737" t="s">
        <v>531</v>
      </c>
      <c r="B206" s="439" t="s">
        <v>609</v>
      </c>
      <c r="C206" s="751" t="s">
        <v>790</v>
      </c>
      <c r="D206" s="760" t="s">
        <v>813</v>
      </c>
      <c r="E206" s="760">
        <v>1</v>
      </c>
      <c r="F206" s="440">
        <v>1</v>
      </c>
      <c r="G206" s="507"/>
      <c r="H206" s="729">
        <f t="shared" si="27"/>
        <v>0</v>
      </c>
      <c r="I206" s="355"/>
      <c r="J206" s="355"/>
    </row>
    <row r="207" spans="1:10" ht="12.75" customHeight="1">
      <c r="A207" s="737" t="s">
        <v>531</v>
      </c>
      <c r="B207" s="439" t="s">
        <v>610</v>
      </c>
      <c r="C207" s="751" t="s">
        <v>786</v>
      </c>
      <c r="D207" s="760" t="s">
        <v>813</v>
      </c>
      <c r="E207" s="760">
        <v>3</v>
      </c>
      <c r="F207" s="440">
        <v>1</v>
      </c>
      <c r="G207" s="507"/>
      <c r="H207" s="729">
        <f t="shared" si="27"/>
        <v>0</v>
      </c>
      <c r="I207" s="355"/>
      <c r="J207" s="355"/>
    </row>
    <row r="208" spans="1:10" ht="12.75" customHeight="1">
      <c r="A208" s="737" t="s">
        <v>531</v>
      </c>
      <c r="B208" s="439" t="s">
        <v>611</v>
      </c>
      <c r="C208" s="751" t="s">
        <v>614</v>
      </c>
      <c r="D208" s="760" t="s">
        <v>813</v>
      </c>
      <c r="E208" s="760">
        <v>1</v>
      </c>
      <c r="F208" s="440">
        <v>1</v>
      </c>
      <c r="G208" s="507"/>
      <c r="H208" s="729">
        <f t="shared" si="27"/>
        <v>0</v>
      </c>
      <c r="I208" s="355"/>
      <c r="J208" s="355"/>
    </row>
    <row r="209" spans="1:10" ht="12.75" customHeight="1" thickBot="1">
      <c r="A209" s="738" t="s">
        <v>531</v>
      </c>
      <c r="B209" s="718" t="s">
        <v>612</v>
      </c>
      <c r="C209" s="752" t="s">
        <v>614</v>
      </c>
      <c r="D209" s="761" t="s">
        <v>813</v>
      </c>
      <c r="E209" s="761">
        <v>2</v>
      </c>
      <c r="F209" s="719">
        <v>1</v>
      </c>
      <c r="G209" s="720"/>
      <c r="H209" s="731">
        <f>+F209*G209*52</f>
        <v>0</v>
      </c>
      <c r="I209" s="355"/>
      <c r="J209" s="355"/>
    </row>
    <row r="210" spans="1:10" ht="13.5" customHeight="1">
      <c r="A210" s="736" t="s">
        <v>542</v>
      </c>
      <c r="B210" s="714" t="s">
        <v>606</v>
      </c>
      <c r="C210" s="750" t="s">
        <v>789</v>
      </c>
      <c r="D210" s="759" t="s">
        <v>813</v>
      </c>
      <c r="E210" s="759">
        <v>0</v>
      </c>
      <c r="F210" s="715"/>
      <c r="G210" s="716"/>
      <c r="H210" s="732">
        <f>+F210*G210*52</f>
        <v>0</v>
      </c>
      <c r="I210" s="355"/>
      <c r="J210" s="355"/>
    </row>
    <row r="211" spans="1:10" ht="12.75" customHeight="1">
      <c r="A211" s="737" t="s">
        <v>542</v>
      </c>
      <c r="B211" s="439" t="s">
        <v>607</v>
      </c>
      <c r="C211" s="751" t="s">
        <v>791</v>
      </c>
      <c r="D211" s="760" t="s">
        <v>813</v>
      </c>
      <c r="E211" s="760">
        <v>1</v>
      </c>
      <c r="F211" s="440">
        <v>1</v>
      </c>
      <c r="G211" s="507"/>
      <c r="H211" s="729">
        <f>+F211*G211*52</f>
        <v>0</v>
      </c>
      <c r="I211" s="355"/>
      <c r="J211" s="355"/>
    </row>
    <row r="212" spans="1:10" ht="12.75" customHeight="1">
      <c r="A212" s="737" t="s">
        <v>542</v>
      </c>
      <c r="B212" s="439" t="s">
        <v>608</v>
      </c>
      <c r="C212" s="751" t="s">
        <v>787</v>
      </c>
      <c r="D212" s="760" t="s">
        <v>813</v>
      </c>
      <c r="E212" s="760">
        <v>2</v>
      </c>
      <c r="F212" s="440">
        <v>1</v>
      </c>
      <c r="G212" s="507"/>
      <c r="H212" s="729">
        <f t="shared" ref="H212:H215" si="28">+F212*G212*52</f>
        <v>0</v>
      </c>
      <c r="I212" s="355"/>
      <c r="J212" s="355"/>
    </row>
    <row r="213" spans="1:10" ht="12.75" customHeight="1">
      <c r="A213" s="737" t="s">
        <v>542</v>
      </c>
      <c r="B213" s="439" t="s">
        <v>609</v>
      </c>
      <c r="C213" s="751" t="s">
        <v>790</v>
      </c>
      <c r="D213" s="760" t="s">
        <v>813</v>
      </c>
      <c r="E213" s="760">
        <v>1</v>
      </c>
      <c r="F213" s="440">
        <v>1</v>
      </c>
      <c r="G213" s="507"/>
      <c r="H213" s="729">
        <f t="shared" si="28"/>
        <v>0</v>
      </c>
      <c r="I213" s="355"/>
      <c r="J213" s="355"/>
    </row>
    <row r="214" spans="1:10" ht="12.75" customHeight="1">
      <c r="A214" s="737" t="s">
        <v>542</v>
      </c>
      <c r="B214" s="439" t="s">
        <v>610</v>
      </c>
      <c r="C214" s="751" t="s">
        <v>786</v>
      </c>
      <c r="D214" s="760" t="s">
        <v>813</v>
      </c>
      <c r="E214" s="760">
        <v>3</v>
      </c>
      <c r="F214" s="440">
        <v>1</v>
      </c>
      <c r="G214" s="507"/>
      <c r="H214" s="729">
        <f t="shared" si="28"/>
        <v>0</v>
      </c>
      <c r="I214" s="355"/>
      <c r="J214" s="355"/>
    </row>
    <row r="215" spans="1:10" ht="12.75" customHeight="1">
      <c r="A215" s="737" t="s">
        <v>542</v>
      </c>
      <c r="B215" s="439" t="s">
        <v>611</v>
      </c>
      <c r="C215" s="751" t="s">
        <v>614</v>
      </c>
      <c r="D215" s="760" t="s">
        <v>813</v>
      </c>
      <c r="E215" s="760">
        <v>1</v>
      </c>
      <c r="F215" s="440">
        <v>1</v>
      </c>
      <c r="G215" s="507"/>
      <c r="H215" s="729">
        <f t="shared" si="28"/>
        <v>0</v>
      </c>
      <c r="I215" s="355"/>
      <c r="J215" s="355"/>
    </row>
    <row r="216" spans="1:10" ht="12.75" customHeight="1" thickBot="1">
      <c r="A216" s="738" t="s">
        <v>542</v>
      </c>
      <c r="B216" s="718" t="s">
        <v>612</v>
      </c>
      <c r="C216" s="752" t="s">
        <v>614</v>
      </c>
      <c r="D216" s="761" t="s">
        <v>813</v>
      </c>
      <c r="E216" s="761">
        <v>2</v>
      </c>
      <c r="F216" s="719">
        <v>1</v>
      </c>
      <c r="G216" s="720"/>
      <c r="H216" s="731">
        <f>+F216*G216*52</f>
        <v>0</v>
      </c>
      <c r="I216" s="355"/>
      <c r="J216" s="355"/>
    </row>
    <row r="217" spans="1:10" ht="13.5" customHeight="1">
      <c r="A217" s="736" t="s">
        <v>523</v>
      </c>
      <c r="B217" s="714" t="s">
        <v>606</v>
      </c>
      <c r="C217" s="750" t="s">
        <v>789</v>
      </c>
      <c r="D217" s="759" t="s">
        <v>813</v>
      </c>
      <c r="E217" s="759">
        <v>0</v>
      </c>
      <c r="F217" s="715"/>
      <c r="G217" s="716"/>
      <c r="H217" s="732">
        <f>+F217*G217*52</f>
        <v>0</v>
      </c>
      <c r="I217" s="355"/>
      <c r="J217" s="355"/>
    </row>
    <row r="218" spans="1:10" ht="12.75" customHeight="1">
      <c r="A218" s="737" t="s">
        <v>523</v>
      </c>
      <c r="B218" s="439" t="s">
        <v>607</v>
      </c>
      <c r="C218" s="751" t="s">
        <v>791</v>
      </c>
      <c r="D218" s="760" t="s">
        <v>813</v>
      </c>
      <c r="E218" s="760">
        <v>1</v>
      </c>
      <c r="F218" s="440">
        <v>1</v>
      </c>
      <c r="G218" s="507"/>
      <c r="H218" s="729">
        <f>+F218*G218*52</f>
        <v>0</v>
      </c>
      <c r="I218" s="355"/>
      <c r="J218" s="355"/>
    </row>
    <row r="219" spans="1:10" ht="12.75" customHeight="1">
      <c r="A219" s="737" t="s">
        <v>523</v>
      </c>
      <c r="B219" s="439" t="s">
        <v>608</v>
      </c>
      <c r="C219" s="751" t="s">
        <v>787</v>
      </c>
      <c r="D219" s="760" t="s">
        <v>813</v>
      </c>
      <c r="E219" s="760">
        <v>2</v>
      </c>
      <c r="F219" s="440">
        <v>1</v>
      </c>
      <c r="G219" s="507"/>
      <c r="H219" s="729">
        <f t="shared" ref="H219:H222" si="29">+F219*G219*52</f>
        <v>0</v>
      </c>
      <c r="I219" s="355"/>
      <c r="J219" s="355"/>
    </row>
    <row r="220" spans="1:10" ht="12.75" customHeight="1">
      <c r="A220" s="737" t="s">
        <v>523</v>
      </c>
      <c r="B220" s="439" t="s">
        <v>609</v>
      </c>
      <c r="C220" s="751" t="s">
        <v>790</v>
      </c>
      <c r="D220" s="760" t="s">
        <v>813</v>
      </c>
      <c r="E220" s="760">
        <v>1</v>
      </c>
      <c r="F220" s="440">
        <v>1</v>
      </c>
      <c r="G220" s="507"/>
      <c r="H220" s="729">
        <f t="shared" si="29"/>
        <v>0</v>
      </c>
      <c r="I220" s="355"/>
      <c r="J220" s="355"/>
    </row>
    <row r="221" spans="1:10" ht="12.75" customHeight="1">
      <c r="A221" s="737" t="s">
        <v>523</v>
      </c>
      <c r="B221" s="439" t="s">
        <v>610</v>
      </c>
      <c r="C221" s="751" t="s">
        <v>786</v>
      </c>
      <c r="D221" s="760" t="s">
        <v>813</v>
      </c>
      <c r="E221" s="760">
        <v>3</v>
      </c>
      <c r="F221" s="440">
        <v>1</v>
      </c>
      <c r="G221" s="507"/>
      <c r="H221" s="729">
        <f t="shared" si="29"/>
        <v>0</v>
      </c>
      <c r="I221" s="355"/>
      <c r="J221" s="355"/>
    </row>
    <row r="222" spans="1:10" ht="12.75" customHeight="1">
      <c r="A222" s="737" t="s">
        <v>523</v>
      </c>
      <c r="B222" s="439" t="s">
        <v>611</v>
      </c>
      <c r="C222" s="751" t="s">
        <v>614</v>
      </c>
      <c r="D222" s="760" t="s">
        <v>813</v>
      </c>
      <c r="E222" s="760">
        <v>1</v>
      </c>
      <c r="F222" s="440">
        <v>1</v>
      </c>
      <c r="G222" s="507"/>
      <c r="H222" s="729">
        <f t="shared" si="29"/>
        <v>0</v>
      </c>
      <c r="I222" s="355"/>
      <c r="J222" s="355"/>
    </row>
    <row r="223" spans="1:10" ht="12.75" customHeight="1" thickBot="1">
      <c r="A223" s="738" t="s">
        <v>523</v>
      </c>
      <c r="B223" s="718" t="s">
        <v>612</v>
      </c>
      <c r="C223" s="752" t="s">
        <v>614</v>
      </c>
      <c r="D223" s="761" t="s">
        <v>813</v>
      </c>
      <c r="E223" s="761">
        <v>2</v>
      </c>
      <c r="F223" s="719">
        <v>1</v>
      </c>
      <c r="G223" s="720"/>
      <c r="H223" s="731">
        <f>+F223*G223*52</f>
        <v>0</v>
      </c>
      <c r="I223" s="355"/>
      <c r="J223" s="355"/>
    </row>
    <row r="224" spans="1:10" ht="13.5" customHeight="1">
      <c r="A224" s="736" t="s">
        <v>518</v>
      </c>
      <c r="B224" s="714" t="s">
        <v>606</v>
      </c>
      <c r="C224" s="750" t="s">
        <v>789</v>
      </c>
      <c r="D224" s="759" t="s">
        <v>813</v>
      </c>
      <c r="E224" s="759">
        <v>0</v>
      </c>
      <c r="F224" s="715"/>
      <c r="G224" s="716"/>
      <c r="H224" s="732">
        <f>+F224*G224*52</f>
        <v>0</v>
      </c>
      <c r="I224" s="355"/>
      <c r="J224" s="355"/>
    </row>
    <row r="225" spans="1:10" ht="12.75" customHeight="1">
      <c r="A225" s="737" t="s">
        <v>518</v>
      </c>
      <c r="B225" s="439" t="s">
        <v>607</v>
      </c>
      <c r="C225" s="751" t="s">
        <v>791</v>
      </c>
      <c r="D225" s="760" t="s">
        <v>813</v>
      </c>
      <c r="E225" s="760">
        <v>1</v>
      </c>
      <c r="F225" s="440">
        <v>1</v>
      </c>
      <c r="G225" s="507"/>
      <c r="H225" s="729">
        <f>+F225*G225*52</f>
        <v>0</v>
      </c>
      <c r="I225" s="355"/>
      <c r="J225" s="355"/>
    </row>
    <row r="226" spans="1:10" ht="12.75" customHeight="1">
      <c r="A226" s="737" t="s">
        <v>518</v>
      </c>
      <c r="B226" s="439" t="s">
        <v>608</v>
      </c>
      <c r="C226" s="751" t="s">
        <v>787</v>
      </c>
      <c r="D226" s="760" t="s">
        <v>813</v>
      </c>
      <c r="E226" s="760">
        <v>2</v>
      </c>
      <c r="F226" s="440">
        <v>1</v>
      </c>
      <c r="G226" s="507"/>
      <c r="H226" s="729">
        <f t="shared" ref="H226:H229" si="30">+F226*G226*52</f>
        <v>0</v>
      </c>
      <c r="I226" s="355"/>
      <c r="J226" s="355"/>
    </row>
    <row r="227" spans="1:10" ht="12.75" customHeight="1">
      <c r="A227" s="737" t="s">
        <v>518</v>
      </c>
      <c r="B227" s="439" t="s">
        <v>609</v>
      </c>
      <c r="C227" s="751" t="s">
        <v>790</v>
      </c>
      <c r="D227" s="760" t="s">
        <v>813</v>
      </c>
      <c r="E227" s="760">
        <v>1</v>
      </c>
      <c r="F227" s="440">
        <v>1</v>
      </c>
      <c r="G227" s="507"/>
      <c r="H227" s="729">
        <f t="shared" si="30"/>
        <v>0</v>
      </c>
      <c r="I227" s="355"/>
      <c r="J227" s="355"/>
    </row>
    <row r="228" spans="1:10" ht="12.75" customHeight="1">
      <c r="A228" s="737" t="s">
        <v>518</v>
      </c>
      <c r="B228" s="439" t="s">
        <v>610</v>
      </c>
      <c r="C228" s="751" t="s">
        <v>786</v>
      </c>
      <c r="D228" s="760" t="s">
        <v>813</v>
      </c>
      <c r="E228" s="760">
        <v>3</v>
      </c>
      <c r="F228" s="440">
        <v>1</v>
      </c>
      <c r="G228" s="507"/>
      <c r="H228" s="729">
        <f t="shared" si="30"/>
        <v>0</v>
      </c>
      <c r="I228" s="355"/>
      <c r="J228" s="355"/>
    </row>
    <row r="229" spans="1:10" ht="12.75" customHeight="1">
      <c r="A229" s="737" t="s">
        <v>518</v>
      </c>
      <c r="B229" s="439" t="s">
        <v>611</v>
      </c>
      <c r="C229" s="751" t="s">
        <v>614</v>
      </c>
      <c r="D229" s="760" t="s">
        <v>813</v>
      </c>
      <c r="E229" s="760">
        <v>1</v>
      </c>
      <c r="F229" s="440">
        <v>1</v>
      </c>
      <c r="G229" s="507"/>
      <c r="H229" s="729">
        <f t="shared" si="30"/>
        <v>0</v>
      </c>
      <c r="I229" s="355"/>
      <c r="J229" s="355"/>
    </row>
    <row r="230" spans="1:10" ht="12.75" customHeight="1" thickBot="1">
      <c r="A230" s="738" t="s">
        <v>518</v>
      </c>
      <c r="B230" s="718" t="s">
        <v>612</v>
      </c>
      <c r="C230" s="752" t="s">
        <v>614</v>
      </c>
      <c r="D230" s="761" t="s">
        <v>813</v>
      </c>
      <c r="E230" s="761">
        <v>2</v>
      </c>
      <c r="F230" s="719">
        <v>1</v>
      </c>
      <c r="G230" s="720"/>
      <c r="H230" s="731">
        <f>+F230*G230*52</f>
        <v>0</v>
      </c>
      <c r="I230" s="355"/>
      <c r="J230" s="355"/>
    </row>
    <row r="231" spans="1:10" ht="13.5" customHeight="1">
      <c r="A231" s="736" t="s">
        <v>521</v>
      </c>
      <c r="B231" s="714" t="s">
        <v>606</v>
      </c>
      <c r="C231" s="750" t="s">
        <v>789</v>
      </c>
      <c r="D231" s="759" t="s">
        <v>813</v>
      </c>
      <c r="E231" s="759">
        <v>0</v>
      </c>
      <c r="F231" s="715"/>
      <c r="G231" s="716"/>
      <c r="H231" s="732">
        <f>+F231*G231*52</f>
        <v>0</v>
      </c>
      <c r="I231" s="355"/>
      <c r="J231" s="355"/>
    </row>
    <row r="232" spans="1:10" ht="12.75" customHeight="1">
      <c r="A232" s="737" t="s">
        <v>521</v>
      </c>
      <c r="B232" s="439" t="s">
        <v>607</v>
      </c>
      <c r="C232" s="751" t="s">
        <v>791</v>
      </c>
      <c r="D232" s="760" t="s">
        <v>813</v>
      </c>
      <c r="E232" s="760">
        <v>1</v>
      </c>
      <c r="F232" s="440">
        <v>1</v>
      </c>
      <c r="G232" s="507"/>
      <c r="H232" s="729">
        <f>+F232*G232*52</f>
        <v>0</v>
      </c>
      <c r="I232" s="355"/>
      <c r="J232" s="355"/>
    </row>
    <row r="233" spans="1:10" ht="12.75" customHeight="1">
      <c r="A233" s="737" t="s">
        <v>521</v>
      </c>
      <c r="B233" s="439" t="s">
        <v>608</v>
      </c>
      <c r="C233" s="751" t="s">
        <v>787</v>
      </c>
      <c r="D233" s="760" t="s">
        <v>813</v>
      </c>
      <c r="E233" s="760">
        <v>2</v>
      </c>
      <c r="F233" s="440">
        <v>1</v>
      </c>
      <c r="G233" s="507"/>
      <c r="H233" s="729">
        <f t="shared" ref="H233:H236" si="31">+F233*G233*52</f>
        <v>0</v>
      </c>
      <c r="I233" s="355"/>
      <c r="J233" s="355"/>
    </row>
    <row r="234" spans="1:10" ht="12.75" customHeight="1">
      <c r="A234" s="737" t="s">
        <v>521</v>
      </c>
      <c r="B234" s="439" t="s">
        <v>609</v>
      </c>
      <c r="C234" s="751" t="s">
        <v>790</v>
      </c>
      <c r="D234" s="760" t="s">
        <v>813</v>
      </c>
      <c r="E234" s="760">
        <v>1</v>
      </c>
      <c r="F234" s="440">
        <v>1</v>
      </c>
      <c r="G234" s="507"/>
      <c r="H234" s="729">
        <f t="shared" si="31"/>
        <v>0</v>
      </c>
      <c r="I234" s="355"/>
      <c r="J234" s="355"/>
    </row>
    <row r="235" spans="1:10" ht="12.75" customHeight="1">
      <c r="A235" s="737" t="s">
        <v>521</v>
      </c>
      <c r="B235" s="439" t="s">
        <v>610</v>
      </c>
      <c r="C235" s="751" t="s">
        <v>786</v>
      </c>
      <c r="D235" s="760" t="s">
        <v>813</v>
      </c>
      <c r="E235" s="760">
        <v>3</v>
      </c>
      <c r="F235" s="440">
        <v>1</v>
      </c>
      <c r="G235" s="507"/>
      <c r="H235" s="729">
        <f t="shared" si="31"/>
        <v>0</v>
      </c>
      <c r="I235" s="355"/>
      <c r="J235" s="355"/>
    </row>
    <row r="236" spans="1:10" ht="12.75" customHeight="1">
      <c r="A236" s="737" t="s">
        <v>521</v>
      </c>
      <c r="B236" s="439" t="s">
        <v>611</v>
      </c>
      <c r="C236" s="751" t="s">
        <v>614</v>
      </c>
      <c r="D236" s="760" t="s">
        <v>813</v>
      </c>
      <c r="E236" s="760">
        <v>1</v>
      </c>
      <c r="F236" s="440">
        <v>1</v>
      </c>
      <c r="G236" s="507"/>
      <c r="H236" s="729">
        <f t="shared" si="31"/>
        <v>0</v>
      </c>
      <c r="I236" s="355"/>
      <c r="J236" s="355"/>
    </row>
    <row r="237" spans="1:10" ht="12.75" customHeight="1" thickBot="1">
      <c r="A237" s="738" t="s">
        <v>521</v>
      </c>
      <c r="B237" s="718" t="s">
        <v>612</v>
      </c>
      <c r="C237" s="752" t="s">
        <v>614</v>
      </c>
      <c r="D237" s="761" t="s">
        <v>813</v>
      </c>
      <c r="E237" s="761">
        <v>2</v>
      </c>
      <c r="F237" s="719">
        <v>1</v>
      </c>
      <c r="G237" s="720"/>
      <c r="H237" s="731">
        <f>+F237*G237*52</f>
        <v>0</v>
      </c>
      <c r="I237" s="355"/>
      <c r="J237" s="355"/>
    </row>
    <row r="238" spans="1:10" ht="13.5" customHeight="1">
      <c r="A238" s="736" t="s">
        <v>529</v>
      </c>
      <c r="B238" s="714" t="s">
        <v>606</v>
      </c>
      <c r="C238" s="750" t="s">
        <v>789</v>
      </c>
      <c r="D238" s="759" t="s">
        <v>813</v>
      </c>
      <c r="E238" s="759">
        <v>0</v>
      </c>
      <c r="F238" s="715"/>
      <c r="G238" s="716"/>
      <c r="H238" s="732">
        <f>+F238*G238*52</f>
        <v>0</v>
      </c>
      <c r="I238" s="355"/>
      <c r="J238" s="355"/>
    </row>
    <row r="239" spans="1:10" ht="12.75" customHeight="1">
      <c r="A239" s="737" t="s">
        <v>529</v>
      </c>
      <c r="B239" s="439" t="s">
        <v>607</v>
      </c>
      <c r="C239" s="751" t="s">
        <v>791</v>
      </c>
      <c r="D239" s="760" t="s">
        <v>813</v>
      </c>
      <c r="E239" s="760">
        <v>1</v>
      </c>
      <c r="F239" s="440">
        <v>1</v>
      </c>
      <c r="G239" s="507"/>
      <c r="H239" s="729">
        <f>+F239*G239*52</f>
        <v>0</v>
      </c>
      <c r="I239" s="355"/>
      <c r="J239" s="355"/>
    </row>
    <row r="240" spans="1:10" ht="12.75" customHeight="1">
      <c r="A240" s="737" t="s">
        <v>529</v>
      </c>
      <c r="B240" s="439" t="s">
        <v>608</v>
      </c>
      <c r="C240" s="751" t="s">
        <v>787</v>
      </c>
      <c r="D240" s="760" t="s">
        <v>813</v>
      </c>
      <c r="E240" s="760">
        <v>2</v>
      </c>
      <c r="F240" s="440">
        <v>1</v>
      </c>
      <c r="G240" s="507"/>
      <c r="H240" s="729">
        <f t="shared" ref="H240:H243" si="32">+F240*G240*52</f>
        <v>0</v>
      </c>
      <c r="I240" s="355"/>
      <c r="J240" s="355"/>
    </row>
    <row r="241" spans="1:10" ht="12.75" customHeight="1">
      <c r="A241" s="737" t="s">
        <v>529</v>
      </c>
      <c r="B241" s="439" t="s">
        <v>609</v>
      </c>
      <c r="C241" s="751" t="s">
        <v>790</v>
      </c>
      <c r="D241" s="760" t="s">
        <v>813</v>
      </c>
      <c r="E241" s="760">
        <v>1</v>
      </c>
      <c r="F241" s="440">
        <v>1</v>
      </c>
      <c r="G241" s="507"/>
      <c r="H241" s="729">
        <f t="shared" si="32"/>
        <v>0</v>
      </c>
      <c r="I241" s="355"/>
      <c r="J241" s="355"/>
    </row>
    <row r="242" spans="1:10" ht="12.75" customHeight="1">
      <c r="A242" s="737" t="s">
        <v>529</v>
      </c>
      <c r="B242" s="439" t="s">
        <v>610</v>
      </c>
      <c r="C242" s="751" t="s">
        <v>786</v>
      </c>
      <c r="D242" s="760" t="s">
        <v>813</v>
      </c>
      <c r="E242" s="760">
        <v>3</v>
      </c>
      <c r="F242" s="440">
        <v>1</v>
      </c>
      <c r="G242" s="507"/>
      <c r="H242" s="729">
        <f t="shared" si="32"/>
        <v>0</v>
      </c>
      <c r="I242" s="355"/>
      <c r="J242" s="355"/>
    </row>
    <row r="243" spans="1:10" ht="12.75" customHeight="1">
      <c r="A243" s="737" t="s">
        <v>529</v>
      </c>
      <c r="B243" s="439" t="s">
        <v>611</v>
      </c>
      <c r="C243" s="751" t="s">
        <v>614</v>
      </c>
      <c r="D243" s="760" t="s">
        <v>813</v>
      </c>
      <c r="E243" s="760">
        <v>1</v>
      </c>
      <c r="F243" s="440">
        <v>1</v>
      </c>
      <c r="G243" s="507"/>
      <c r="H243" s="729">
        <f t="shared" si="32"/>
        <v>0</v>
      </c>
      <c r="I243" s="355"/>
      <c r="J243" s="355"/>
    </row>
    <row r="244" spans="1:10" ht="12.75" customHeight="1" thickBot="1">
      <c r="A244" s="738" t="s">
        <v>529</v>
      </c>
      <c r="B244" s="718" t="s">
        <v>612</v>
      </c>
      <c r="C244" s="752" t="s">
        <v>614</v>
      </c>
      <c r="D244" s="761" t="s">
        <v>813</v>
      </c>
      <c r="E244" s="761">
        <v>2</v>
      </c>
      <c r="F244" s="719">
        <v>1</v>
      </c>
      <c r="G244" s="720"/>
      <c r="H244" s="731">
        <f>+F244*G244*52</f>
        <v>0</v>
      </c>
      <c r="I244" s="355"/>
      <c r="J244" s="355"/>
    </row>
    <row r="245" spans="1:10" ht="12.75" customHeight="1">
      <c r="A245" s="736" t="s">
        <v>527</v>
      </c>
      <c r="B245" s="714" t="s">
        <v>606</v>
      </c>
      <c r="C245" s="750" t="s">
        <v>789</v>
      </c>
      <c r="D245" s="759" t="s">
        <v>813</v>
      </c>
      <c r="E245" s="759">
        <v>0</v>
      </c>
      <c r="F245" s="715"/>
      <c r="G245" s="716"/>
      <c r="H245" s="732">
        <f>+F245*G245*52</f>
        <v>0</v>
      </c>
      <c r="I245" s="355"/>
      <c r="J245" s="355"/>
    </row>
    <row r="246" spans="1:10" ht="12.75" customHeight="1">
      <c r="A246" s="737" t="s">
        <v>527</v>
      </c>
      <c r="B246" s="439" t="s">
        <v>607</v>
      </c>
      <c r="C246" s="751" t="s">
        <v>791</v>
      </c>
      <c r="D246" s="760" t="s">
        <v>813</v>
      </c>
      <c r="E246" s="760">
        <v>1</v>
      </c>
      <c r="F246" s="440">
        <v>1</v>
      </c>
      <c r="G246" s="507"/>
      <c r="H246" s="729">
        <f>+F246*G246*52</f>
        <v>0</v>
      </c>
      <c r="I246" s="355"/>
      <c r="J246" s="355"/>
    </row>
    <row r="247" spans="1:10" ht="12.75" customHeight="1">
      <c r="A247" s="737" t="s">
        <v>527</v>
      </c>
      <c r="B247" s="439" t="s">
        <v>608</v>
      </c>
      <c r="C247" s="751" t="s">
        <v>787</v>
      </c>
      <c r="D247" s="760" t="s">
        <v>813</v>
      </c>
      <c r="E247" s="760">
        <v>2</v>
      </c>
      <c r="F247" s="440">
        <v>1</v>
      </c>
      <c r="G247" s="507"/>
      <c r="H247" s="729">
        <f t="shared" ref="H247:H250" si="33">+F247*G247*52</f>
        <v>0</v>
      </c>
      <c r="I247" s="355"/>
      <c r="J247" s="355"/>
    </row>
    <row r="248" spans="1:10" ht="12.75" customHeight="1">
      <c r="A248" s="737" t="s">
        <v>527</v>
      </c>
      <c r="B248" s="439" t="s">
        <v>609</v>
      </c>
      <c r="C248" s="751" t="s">
        <v>790</v>
      </c>
      <c r="D248" s="760" t="s">
        <v>813</v>
      </c>
      <c r="E248" s="760">
        <v>1</v>
      </c>
      <c r="F248" s="440">
        <v>1</v>
      </c>
      <c r="G248" s="507"/>
      <c r="H248" s="729">
        <f t="shared" si="33"/>
        <v>0</v>
      </c>
      <c r="I248" s="355"/>
      <c r="J248" s="355"/>
    </row>
    <row r="249" spans="1:10" ht="12.75" customHeight="1">
      <c r="A249" s="737" t="s">
        <v>527</v>
      </c>
      <c r="B249" s="439" t="s">
        <v>610</v>
      </c>
      <c r="C249" s="751" t="s">
        <v>786</v>
      </c>
      <c r="D249" s="760" t="s">
        <v>813</v>
      </c>
      <c r="E249" s="760">
        <v>3</v>
      </c>
      <c r="F249" s="440">
        <v>1</v>
      </c>
      <c r="G249" s="507"/>
      <c r="H249" s="729">
        <f t="shared" si="33"/>
        <v>0</v>
      </c>
      <c r="I249" s="355"/>
      <c r="J249" s="355"/>
    </row>
    <row r="250" spans="1:10" ht="12.75" customHeight="1">
      <c r="A250" s="737" t="s">
        <v>527</v>
      </c>
      <c r="B250" s="439" t="s">
        <v>611</v>
      </c>
      <c r="C250" s="751" t="s">
        <v>614</v>
      </c>
      <c r="D250" s="760" t="s">
        <v>813</v>
      </c>
      <c r="E250" s="760">
        <v>1</v>
      </c>
      <c r="F250" s="440">
        <v>1</v>
      </c>
      <c r="G250" s="507"/>
      <c r="H250" s="729">
        <f t="shared" si="33"/>
        <v>0</v>
      </c>
      <c r="I250" s="355"/>
      <c r="J250" s="355"/>
    </row>
    <row r="251" spans="1:10" ht="12.75" customHeight="1" thickBot="1">
      <c r="A251" s="738" t="s">
        <v>527</v>
      </c>
      <c r="B251" s="718" t="s">
        <v>612</v>
      </c>
      <c r="C251" s="752" t="s">
        <v>614</v>
      </c>
      <c r="D251" s="761" t="s">
        <v>813</v>
      </c>
      <c r="E251" s="761">
        <v>2</v>
      </c>
      <c r="F251" s="719">
        <v>1</v>
      </c>
      <c r="G251" s="720"/>
      <c r="H251" s="731">
        <f>+F251*G251*52</f>
        <v>0</v>
      </c>
      <c r="I251" s="355"/>
      <c r="J251" s="355"/>
    </row>
    <row r="252" spans="1:10" ht="12.75" customHeight="1">
      <c r="A252" s="736" t="s">
        <v>533</v>
      </c>
      <c r="B252" s="714" t="s">
        <v>606</v>
      </c>
      <c r="C252" s="750" t="s">
        <v>789</v>
      </c>
      <c r="D252" s="759" t="s">
        <v>813</v>
      </c>
      <c r="E252" s="759">
        <v>0</v>
      </c>
      <c r="F252" s="715"/>
      <c r="G252" s="716"/>
      <c r="H252" s="732">
        <f>+F252*G252*52</f>
        <v>0</v>
      </c>
      <c r="I252" s="355"/>
      <c r="J252" s="355"/>
    </row>
    <row r="253" spans="1:10" ht="12.75" customHeight="1">
      <c r="A253" s="737" t="s">
        <v>533</v>
      </c>
      <c r="B253" s="439" t="s">
        <v>607</v>
      </c>
      <c r="C253" s="751" t="s">
        <v>791</v>
      </c>
      <c r="D253" s="760" t="s">
        <v>813</v>
      </c>
      <c r="E253" s="760">
        <v>1</v>
      </c>
      <c r="F253" s="440">
        <v>1</v>
      </c>
      <c r="G253" s="507"/>
      <c r="H253" s="729">
        <f>+F253*G253*52</f>
        <v>0</v>
      </c>
      <c r="I253" s="355"/>
      <c r="J253" s="355"/>
    </row>
    <row r="254" spans="1:10" ht="12.75" customHeight="1">
      <c r="A254" s="737" t="s">
        <v>533</v>
      </c>
      <c r="B254" s="439" t="s">
        <v>608</v>
      </c>
      <c r="C254" s="751" t="s">
        <v>787</v>
      </c>
      <c r="D254" s="760" t="s">
        <v>813</v>
      </c>
      <c r="E254" s="760">
        <v>2</v>
      </c>
      <c r="F254" s="440">
        <v>1</v>
      </c>
      <c r="G254" s="507"/>
      <c r="H254" s="729">
        <f t="shared" ref="H254:H257" si="34">+F254*G254*52</f>
        <v>0</v>
      </c>
      <c r="I254" s="355"/>
      <c r="J254" s="355"/>
    </row>
    <row r="255" spans="1:10" ht="12.75" customHeight="1">
      <c r="A255" s="737" t="s">
        <v>533</v>
      </c>
      <c r="B255" s="439" t="s">
        <v>609</v>
      </c>
      <c r="C255" s="751" t="s">
        <v>790</v>
      </c>
      <c r="D255" s="760" t="s">
        <v>813</v>
      </c>
      <c r="E255" s="760">
        <v>1</v>
      </c>
      <c r="F255" s="440">
        <v>1</v>
      </c>
      <c r="G255" s="507"/>
      <c r="H255" s="729">
        <f t="shared" si="34"/>
        <v>0</v>
      </c>
      <c r="I255" s="355"/>
      <c r="J255" s="355"/>
    </row>
    <row r="256" spans="1:10" ht="12.75" customHeight="1">
      <c r="A256" s="737" t="s">
        <v>533</v>
      </c>
      <c r="B256" s="439" t="s">
        <v>610</v>
      </c>
      <c r="C256" s="751" t="s">
        <v>786</v>
      </c>
      <c r="D256" s="760" t="s">
        <v>813</v>
      </c>
      <c r="E256" s="760">
        <v>3</v>
      </c>
      <c r="F256" s="440">
        <v>1</v>
      </c>
      <c r="G256" s="507"/>
      <c r="H256" s="729">
        <f t="shared" si="34"/>
        <v>0</v>
      </c>
      <c r="I256" s="355"/>
      <c r="J256" s="355"/>
    </row>
    <row r="257" spans="1:10" ht="12.75" customHeight="1">
      <c r="A257" s="737" t="s">
        <v>533</v>
      </c>
      <c r="B257" s="439" t="s">
        <v>611</v>
      </c>
      <c r="C257" s="751" t="s">
        <v>614</v>
      </c>
      <c r="D257" s="760" t="s">
        <v>813</v>
      </c>
      <c r="E257" s="760">
        <v>1</v>
      </c>
      <c r="F257" s="440">
        <v>1</v>
      </c>
      <c r="G257" s="507"/>
      <c r="H257" s="729">
        <f t="shared" si="34"/>
        <v>0</v>
      </c>
      <c r="I257" s="355"/>
      <c r="J257" s="355"/>
    </row>
    <row r="258" spans="1:10" ht="12.75" customHeight="1" thickBot="1">
      <c r="A258" s="738" t="s">
        <v>533</v>
      </c>
      <c r="B258" s="718" t="s">
        <v>612</v>
      </c>
      <c r="C258" s="752" t="s">
        <v>614</v>
      </c>
      <c r="D258" s="761" t="s">
        <v>813</v>
      </c>
      <c r="E258" s="761">
        <v>2</v>
      </c>
      <c r="F258" s="719">
        <v>1</v>
      </c>
      <c r="G258" s="720"/>
      <c r="H258" s="731">
        <f>+F258*G258*52</f>
        <v>0</v>
      </c>
      <c r="I258" s="355"/>
      <c r="J258" s="355"/>
    </row>
    <row r="259" spans="1:10" ht="12.75" customHeight="1">
      <c r="A259" s="736" t="s">
        <v>525</v>
      </c>
      <c r="B259" s="714" t="s">
        <v>606</v>
      </c>
      <c r="C259" s="750" t="s">
        <v>789</v>
      </c>
      <c r="D259" s="759" t="s">
        <v>813</v>
      </c>
      <c r="E259" s="759">
        <v>0</v>
      </c>
      <c r="F259" s="715"/>
      <c r="G259" s="716"/>
      <c r="H259" s="732">
        <f>+F259*G259*52</f>
        <v>0</v>
      </c>
      <c r="I259" s="355"/>
      <c r="J259" s="355"/>
    </row>
    <row r="260" spans="1:10" ht="12.75" customHeight="1">
      <c r="A260" s="737" t="s">
        <v>525</v>
      </c>
      <c r="B260" s="439" t="s">
        <v>607</v>
      </c>
      <c r="C260" s="751" t="s">
        <v>791</v>
      </c>
      <c r="D260" s="760" t="s">
        <v>813</v>
      </c>
      <c r="E260" s="760">
        <v>1</v>
      </c>
      <c r="F260" s="440">
        <v>1</v>
      </c>
      <c r="G260" s="507"/>
      <c r="H260" s="729">
        <f>+F260*G260*52</f>
        <v>0</v>
      </c>
      <c r="I260" s="355"/>
      <c r="J260" s="355"/>
    </row>
    <row r="261" spans="1:10" ht="12.75" customHeight="1">
      <c r="A261" s="737" t="s">
        <v>525</v>
      </c>
      <c r="B261" s="439" t="s">
        <v>608</v>
      </c>
      <c r="C261" s="751" t="s">
        <v>787</v>
      </c>
      <c r="D261" s="760" t="s">
        <v>813</v>
      </c>
      <c r="E261" s="760">
        <v>2</v>
      </c>
      <c r="F261" s="440">
        <v>1</v>
      </c>
      <c r="G261" s="507"/>
      <c r="H261" s="729">
        <f t="shared" ref="H261:H264" si="35">+F261*G261*52</f>
        <v>0</v>
      </c>
      <c r="I261" s="355"/>
      <c r="J261" s="355"/>
    </row>
    <row r="262" spans="1:10" ht="12.75" customHeight="1">
      <c r="A262" s="737" t="s">
        <v>525</v>
      </c>
      <c r="B262" s="439" t="s">
        <v>609</v>
      </c>
      <c r="C262" s="751" t="s">
        <v>790</v>
      </c>
      <c r="D262" s="760" t="s">
        <v>813</v>
      </c>
      <c r="E262" s="760">
        <v>1</v>
      </c>
      <c r="F262" s="440">
        <v>1</v>
      </c>
      <c r="G262" s="507"/>
      <c r="H262" s="729">
        <f t="shared" si="35"/>
        <v>0</v>
      </c>
      <c r="I262" s="355"/>
      <c r="J262" s="355"/>
    </row>
    <row r="263" spans="1:10" ht="12.75" customHeight="1">
      <c r="A263" s="737" t="s">
        <v>525</v>
      </c>
      <c r="B263" s="439" t="s">
        <v>610</v>
      </c>
      <c r="C263" s="751" t="s">
        <v>786</v>
      </c>
      <c r="D263" s="760" t="s">
        <v>813</v>
      </c>
      <c r="E263" s="760">
        <v>3</v>
      </c>
      <c r="F263" s="440">
        <v>1</v>
      </c>
      <c r="G263" s="507"/>
      <c r="H263" s="729">
        <f t="shared" si="35"/>
        <v>0</v>
      </c>
      <c r="I263" s="355"/>
      <c r="J263" s="355"/>
    </row>
    <row r="264" spans="1:10" ht="12.75" customHeight="1">
      <c r="A264" s="737" t="s">
        <v>525</v>
      </c>
      <c r="B264" s="439" t="s">
        <v>611</v>
      </c>
      <c r="C264" s="751" t="s">
        <v>614</v>
      </c>
      <c r="D264" s="760" t="s">
        <v>813</v>
      </c>
      <c r="E264" s="760">
        <v>1</v>
      </c>
      <c r="F264" s="440">
        <v>1</v>
      </c>
      <c r="G264" s="507"/>
      <c r="H264" s="729">
        <f t="shared" si="35"/>
        <v>0</v>
      </c>
      <c r="I264" s="355"/>
      <c r="J264" s="355"/>
    </row>
    <row r="265" spans="1:10" ht="12.75" customHeight="1" thickBot="1">
      <c r="A265" s="738" t="s">
        <v>525</v>
      </c>
      <c r="B265" s="718" t="s">
        <v>612</v>
      </c>
      <c r="C265" s="752" t="s">
        <v>614</v>
      </c>
      <c r="D265" s="761" t="s">
        <v>813</v>
      </c>
      <c r="E265" s="761">
        <v>2</v>
      </c>
      <c r="F265" s="719">
        <v>1</v>
      </c>
      <c r="G265" s="720"/>
      <c r="H265" s="731">
        <f>+F265*G265*52</f>
        <v>0</v>
      </c>
      <c r="I265" s="355"/>
      <c r="J265" s="355"/>
    </row>
    <row r="266" spans="1:10" ht="12.75" customHeight="1">
      <c r="A266" s="736" t="s">
        <v>535</v>
      </c>
      <c r="B266" s="714" t="s">
        <v>606</v>
      </c>
      <c r="C266" s="750" t="s">
        <v>789</v>
      </c>
      <c r="D266" s="759" t="s">
        <v>813</v>
      </c>
      <c r="E266" s="759">
        <v>0</v>
      </c>
      <c r="F266" s="715"/>
      <c r="G266" s="716"/>
      <c r="H266" s="732">
        <f>+F266*G266*52</f>
        <v>0</v>
      </c>
      <c r="I266" s="355"/>
      <c r="J266" s="355"/>
    </row>
    <row r="267" spans="1:10" ht="12.75" customHeight="1">
      <c r="A267" s="737" t="s">
        <v>535</v>
      </c>
      <c r="B267" s="439" t="s">
        <v>607</v>
      </c>
      <c r="C267" s="751" t="s">
        <v>791</v>
      </c>
      <c r="D267" s="760" t="s">
        <v>813</v>
      </c>
      <c r="E267" s="760">
        <v>1</v>
      </c>
      <c r="F267" s="440">
        <v>1</v>
      </c>
      <c r="G267" s="507"/>
      <c r="H267" s="729">
        <f>+F267*G267*52</f>
        <v>0</v>
      </c>
      <c r="I267" s="355"/>
      <c r="J267" s="355"/>
    </row>
    <row r="268" spans="1:10" ht="12.75" customHeight="1">
      <c r="A268" s="737" t="s">
        <v>535</v>
      </c>
      <c r="B268" s="439" t="s">
        <v>608</v>
      </c>
      <c r="C268" s="751" t="s">
        <v>787</v>
      </c>
      <c r="D268" s="760" t="s">
        <v>813</v>
      </c>
      <c r="E268" s="760">
        <v>2</v>
      </c>
      <c r="F268" s="440">
        <v>1</v>
      </c>
      <c r="G268" s="507"/>
      <c r="H268" s="729">
        <f t="shared" ref="H268:H271" si="36">+F268*G268*52</f>
        <v>0</v>
      </c>
      <c r="I268" s="355"/>
      <c r="J268" s="355"/>
    </row>
    <row r="269" spans="1:10" ht="12.75" customHeight="1">
      <c r="A269" s="737" t="s">
        <v>535</v>
      </c>
      <c r="B269" s="439" t="s">
        <v>609</v>
      </c>
      <c r="C269" s="751" t="s">
        <v>790</v>
      </c>
      <c r="D269" s="760" t="s">
        <v>813</v>
      </c>
      <c r="E269" s="760">
        <v>1</v>
      </c>
      <c r="F269" s="440">
        <v>1</v>
      </c>
      <c r="G269" s="507"/>
      <c r="H269" s="729">
        <f t="shared" si="36"/>
        <v>0</v>
      </c>
      <c r="I269" s="355"/>
      <c r="J269" s="355"/>
    </row>
    <row r="270" spans="1:10" ht="12.75" customHeight="1">
      <c r="A270" s="737" t="s">
        <v>535</v>
      </c>
      <c r="B270" s="439" t="s">
        <v>610</v>
      </c>
      <c r="C270" s="751" t="s">
        <v>786</v>
      </c>
      <c r="D270" s="760" t="s">
        <v>813</v>
      </c>
      <c r="E270" s="760">
        <v>3</v>
      </c>
      <c r="F270" s="440">
        <v>1</v>
      </c>
      <c r="G270" s="507"/>
      <c r="H270" s="729">
        <f t="shared" si="36"/>
        <v>0</v>
      </c>
      <c r="I270" s="355"/>
      <c r="J270" s="355"/>
    </row>
    <row r="271" spans="1:10" ht="12.75" customHeight="1">
      <c r="A271" s="737" t="s">
        <v>535</v>
      </c>
      <c r="B271" s="439" t="s">
        <v>611</v>
      </c>
      <c r="C271" s="751" t="s">
        <v>614</v>
      </c>
      <c r="D271" s="760" t="s">
        <v>813</v>
      </c>
      <c r="E271" s="760">
        <v>1</v>
      </c>
      <c r="F271" s="440">
        <v>1</v>
      </c>
      <c r="G271" s="507"/>
      <c r="H271" s="729">
        <f t="shared" si="36"/>
        <v>0</v>
      </c>
      <c r="I271" s="355"/>
      <c r="J271" s="355"/>
    </row>
    <row r="272" spans="1:10" ht="12.75" customHeight="1" thickBot="1">
      <c r="A272" s="738" t="s">
        <v>535</v>
      </c>
      <c r="B272" s="718" t="s">
        <v>612</v>
      </c>
      <c r="C272" s="752" t="s">
        <v>614</v>
      </c>
      <c r="D272" s="761" t="s">
        <v>813</v>
      </c>
      <c r="E272" s="761">
        <v>2</v>
      </c>
      <c r="F272" s="719">
        <v>1</v>
      </c>
      <c r="G272" s="720"/>
      <c r="H272" s="731">
        <f>+F272*G272*52</f>
        <v>0</v>
      </c>
      <c r="I272" s="355"/>
      <c r="J272" s="355"/>
    </row>
    <row r="273" spans="1:9" ht="12.75" customHeight="1" thickBot="1">
      <c r="C273" s="592"/>
      <c r="I273" s="355"/>
    </row>
    <row r="274" spans="1:9" ht="27.75" customHeight="1" thickBot="1">
      <c r="A274" s="739" t="s">
        <v>8</v>
      </c>
      <c r="B274" s="740"/>
      <c r="C274" s="748"/>
      <c r="D274" s="740"/>
      <c r="E274" s="740"/>
      <c r="F274" s="740"/>
      <c r="G274" s="741"/>
      <c r="H274" s="742">
        <f>SUM(H12:H272)</f>
        <v>0</v>
      </c>
      <c r="I274" s="441"/>
    </row>
    <row r="276" spans="1:9" ht="15">
      <c r="A276" s="447" t="s">
        <v>181</v>
      </c>
      <c r="B276" s="442"/>
      <c r="C276" s="443"/>
      <c r="D276" s="443"/>
      <c r="E276" s="443"/>
      <c r="F276" s="117"/>
      <c r="G276" s="355"/>
      <c r="H276" s="355"/>
    </row>
    <row r="277" spans="1:9" ht="27.6" customHeight="1">
      <c r="A277" s="816" t="s">
        <v>793</v>
      </c>
      <c r="B277" s="816"/>
      <c r="C277" s="816"/>
      <c r="D277" s="816"/>
      <c r="E277" s="816"/>
      <c r="F277" s="816"/>
      <c r="G277" s="816"/>
      <c r="H277" s="444"/>
    </row>
  </sheetData>
  <mergeCells count="1">
    <mergeCell ref="A277:G277"/>
  </mergeCells>
  <pageMargins left="0.59055118110236227" right="0.59055118110236227" top="0.59055118110236227" bottom="0.78740157480314965" header="0.39370078740157483" footer="0.19685039370078741"/>
  <pageSetup paperSize="9" scale="77"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72"/>
  <sheetViews>
    <sheetView showGridLines="0" zoomScaleNormal="100" workbookViewId="0">
      <pane ySplit="10" topLeftCell="A11" activePane="bottomLeft" state="frozen"/>
      <selection sqref="A1:XFD1048576"/>
      <selection pane="bottomLeft" activeCell="F15" sqref="F15"/>
    </sheetView>
  </sheetViews>
  <sheetFormatPr defaultColWidth="9.28515625" defaultRowHeight="13.5"/>
  <cols>
    <col min="1" max="1" width="35.5703125" style="50" customWidth="1"/>
    <col min="2" max="2" width="22.85546875" style="50" bestFit="1" customWidth="1"/>
    <col min="3" max="3" width="15.28515625" style="50" customWidth="1"/>
    <col min="4" max="4" width="3.7109375" style="50" customWidth="1"/>
    <col min="5" max="6" width="12.7109375" style="50" customWidth="1"/>
    <col min="7" max="7" width="17.7109375" style="50" bestFit="1" customWidth="1"/>
    <col min="8" max="8" width="17.7109375" style="50" customWidth="1"/>
    <col min="9" max="9" width="2.42578125" style="50" customWidth="1"/>
    <col min="10" max="10" width="17.7109375" style="50" customWidth="1"/>
    <col min="11" max="11" width="9.28515625" style="50"/>
    <col min="12" max="12" width="13.28515625" style="50" customWidth="1"/>
    <col min="13" max="13" width="13.140625" style="50" customWidth="1"/>
    <col min="14" max="15" width="9.28515625" style="50"/>
    <col min="16" max="16" width="10.28515625" style="50" bestFit="1" customWidth="1"/>
    <col min="17" max="16384" width="9.28515625" style="50"/>
  </cols>
  <sheetData>
    <row r="1" spans="1:18">
      <c r="A1" s="486" t="s">
        <v>25</v>
      </c>
      <c r="B1" s="49"/>
      <c r="C1" s="49"/>
    </row>
    <row r="2" spans="1:18">
      <c r="A2" s="51"/>
      <c r="B2" s="49"/>
      <c r="C2" s="49"/>
    </row>
    <row r="3" spans="1:18" s="53" customFormat="1" ht="17.25">
      <c r="A3" s="84" t="s">
        <v>29</v>
      </c>
      <c r="B3" s="85" t="s">
        <v>594</v>
      </c>
      <c r="C3" s="85"/>
      <c r="D3" s="86"/>
      <c r="E3" s="52"/>
      <c r="F3" s="52"/>
      <c r="G3" s="50"/>
      <c r="H3" s="50"/>
      <c r="I3" s="50"/>
      <c r="J3" s="50"/>
      <c r="K3" s="50"/>
      <c r="L3" s="50"/>
    </row>
    <row r="4" spans="1:18" s="53" customFormat="1" ht="17.25">
      <c r="A4" s="84" t="s">
        <v>14</v>
      </c>
      <c r="B4" s="85" t="str">
        <f ca="1">MID(CELL("bestandsnaam",$D$10),SEARCH("]",CELL("bestandsnaam",$D$10),1)+1,256)</f>
        <v>1-Contractblad totaal</v>
      </c>
      <c r="C4" s="85"/>
      <c r="D4" s="86"/>
      <c r="E4" s="52"/>
      <c r="F4" s="52"/>
      <c r="G4" s="50"/>
      <c r="H4" s="50"/>
      <c r="I4" s="50"/>
      <c r="J4" s="50"/>
      <c r="K4" s="50"/>
      <c r="L4" s="50"/>
    </row>
    <row r="5" spans="1:18" s="53" customFormat="1" ht="17.25">
      <c r="A5" s="84" t="s">
        <v>88</v>
      </c>
      <c r="B5" s="85" t="s">
        <v>556</v>
      </c>
      <c r="C5" s="85"/>
      <c r="D5" s="86"/>
      <c r="E5" s="52"/>
      <c r="F5" s="52"/>
      <c r="G5" s="54"/>
      <c r="H5" s="54"/>
    </row>
    <row r="6" spans="1:18" s="53" customFormat="1" ht="17.25">
      <c r="A6" s="84" t="s">
        <v>251</v>
      </c>
      <c r="B6" s="85" t="s">
        <v>801</v>
      </c>
      <c r="C6" s="85"/>
      <c r="D6" s="86"/>
      <c r="E6" s="52"/>
      <c r="F6" s="52"/>
      <c r="G6" s="54"/>
      <c r="H6" s="54"/>
    </row>
    <row r="7" spans="1:18" s="53" customFormat="1" ht="17.25">
      <c r="A7" s="84" t="s">
        <v>215</v>
      </c>
      <c r="B7" s="540" t="s">
        <v>816</v>
      </c>
      <c r="C7" s="85"/>
      <c r="D7" s="86"/>
      <c r="E7" s="52"/>
      <c r="F7" s="52"/>
      <c r="G7" s="54"/>
      <c r="H7" s="54"/>
    </row>
    <row r="8" spans="1:18" s="53" customFormat="1" ht="17.25">
      <c r="A8" s="84" t="s">
        <v>217</v>
      </c>
      <c r="B8" s="769"/>
      <c r="C8" s="769"/>
      <c r="D8" s="770"/>
      <c r="E8" s="52"/>
      <c r="F8" s="52"/>
      <c r="G8" s="54"/>
      <c r="H8" s="54"/>
    </row>
    <row r="9" spans="1:18" s="53" customFormat="1" ht="17.25">
      <c r="A9" s="84" t="s">
        <v>10</v>
      </c>
      <c r="B9" s="125">
        <v>44562</v>
      </c>
      <c r="C9" s="87"/>
      <c r="D9" s="86"/>
      <c r="E9" s="52"/>
      <c r="F9" s="52"/>
      <c r="G9" s="54"/>
      <c r="H9" s="54"/>
      <c r="I9" s="54"/>
      <c r="J9" s="54"/>
      <c r="K9" s="54"/>
      <c r="L9" s="54"/>
      <c r="M9" s="54"/>
      <c r="N9" s="54"/>
      <c r="O9" s="54"/>
      <c r="P9" s="54"/>
      <c r="Q9" s="54"/>
      <c r="R9" s="54"/>
    </row>
    <row r="10" spans="1:18" s="53" customFormat="1" ht="17.25">
      <c r="A10" s="55"/>
      <c r="G10" s="56"/>
      <c r="H10" s="56"/>
    </row>
    <row r="11" spans="1:18" s="53" customFormat="1" ht="17.25">
      <c r="A11" s="57" t="s">
        <v>146</v>
      </c>
      <c r="B11" s="58"/>
      <c r="C11" s="58"/>
      <c r="D11" s="58"/>
      <c r="E11" s="58"/>
      <c r="F11" s="58"/>
      <c r="G11" s="59"/>
      <c r="H11" s="60"/>
    </row>
    <row r="12" spans="1:18" ht="17.25">
      <c r="J12" s="53"/>
      <c r="K12" s="53"/>
      <c r="L12" s="53"/>
      <c r="M12" s="53"/>
      <c r="N12" s="53"/>
      <c r="O12" s="53"/>
      <c r="P12" s="53"/>
    </row>
    <row r="13" spans="1:18" ht="27">
      <c r="A13" s="88" t="s">
        <v>11</v>
      </c>
      <c r="D13" s="89"/>
      <c r="E13" s="89" t="s">
        <v>79</v>
      </c>
      <c r="F13" s="89" t="s">
        <v>49</v>
      </c>
      <c r="G13" s="89" t="s">
        <v>136</v>
      </c>
      <c r="H13" s="90" t="s">
        <v>43</v>
      </c>
      <c r="I13" s="61"/>
      <c r="J13" s="91"/>
      <c r="K13" s="53"/>
      <c r="L13" s="53"/>
      <c r="M13" s="53"/>
      <c r="N13" s="53"/>
      <c r="O13" s="53"/>
      <c r="P13" s="53"/>
    </row>
    <row r="14" spans="1:18" ht="17.25">
      <c r="A14" s="92" t="s">
        <v>137</v>
      </c>
      <c r="B14" s="92" t="s">
        <v>138</v>
      </c>
      <c r="C14" s="92" t="s">
        <v>139</v>
      </c>
      <c r="D14" s="93"/>
      <c r="E14" s="553">
        <v>1</v>
      </c>
      <c r="F14" s="62" t="e">
        <f>SUM('4-Basis ruimtestaat'!V:W)*E14</f>
        <v>#DIV/0!</v>
      </c>
      <c r="G14" s="63" t="e">
        <f>'6-Opbouw uurtarief productie'!E48</f>
        <v>#DIV/0!</v>
      </c>
      <c r="H14" s="64" t="e">
        <f>G14*F14</f>
        <v>#DIV/0!</v>
      </c>
      <c r="I14" s="61"/>
      <c r="J14" s="756"/>
      <c r="K14" s="53"/>
      <c r="L14" s="53"/>
      <c r="M14" s="53"/>
      <c r="N14" s="53"/>
      <c r="O14" s="53"/>
      <c r="P14" s="53"/>
    </row>
    <row r="15" spans="1:18" ht="17.25">
      <c r="A15" s="92" t="s">
        <v>137</v>
      </c>
      <c r="B15" s="92" t="s">
        <v>138</v>
      </c>
      <c r="C15" s="92" t="s">
        <v>589</v>
      </c>
      <c r="D15" s="93"/>
      <c r="E15" s="553">
        <v>1</v>
      </c>
      <c r="F15" s="62">
        <f>+'2-Kosten per locatie'!G76</f>
        <v>0</v>
      </c>
      <c r="G15" s="656" t="e">
        <f>'6-Opbouw uurtarief productie'!E48</f>
        <v>#DIV/0!</v>
      </c>
      <c r="H15" s="64" t="e">
        <f>G15*F15</f>
        <v>#DIV/0!</v>
      </c>
      <c r="I15" s="61"/>
      <c r="J15" s="91"/>
      <c r="K15" s="53"/>
      <c r="L15" s="53"/>
      <c r="M15" s="53"/>
      <c r="N15" s="53"/>
      <c r="O15" s="53"/>
      <c r="P15" s="53"/>
    </row>
    <row r="16" spans="1:18" ht="17.25">
      <c r="A16" s="92"/>
      <c r="B16" s="96"/>
      <c r="C16" s="96"/>
      <c r="D16" s="96"/>
      <c r="E16" s="96"/>
      <c r="F16" s="97"/>
      <c r="G16" s="96"/>
      <c r="H16" s="96"/>
      <c r="I16" s="96"/>
      <c r="J16" s="91"/>
      <c r="K16" s="53"/>
      <c r="L16" s="53"/>
      <c r="M16" s="53"/>
      <c r="N16" s="53"/>
      <c r="O16" s="53"/>
      <c r="P16" s="53"/>
    </row>
    <row r="17" spans="1:16" ht="17.25">
      <c r="A17" s="92" t="s">
        <v>142</v>
      </c>
      <c r="B17" s="92" t="s">
        <v>138</v>
      </c>
      <c r="C17" s="92" t="s">
        <v>139</v>
      </c>
      <c r="D17" s="96"/>
      <c r="E17" s="655" t="e">
        <f>+'2-Kosten per locatie'!H76</f>
        <v>#DIV/0!</v>
      </c>
      <c r="F17" s="66" t="e">
        <f>SUM(F14)*E17</f>
        <v>#DIV/0!</v>
      </c>
      <c r="G17" s="63" t="e">
        <f>'7-Opbouw uurtarief toezicht'!E48</f>
        <v>#DIV/0!</v>
      </c>
      <c r="H17" s="64" t="e">
        <f>G17*F17</f>
        <v>#DIV/0!</v>
      </c>
      <c r="J17" s="91"/>
      <c r="K17" s="53"/>
      <c r="L17" s="53"/>
      <c r="M17" s="53"/>
      <c r="N17" s="53"/>
      <c r="O17" s="53"/>
      <c r="P17" s="53"/>
    </row>
    <row r="18" spans="1:16" ht="17.25">
      <c r="A18" s="92"/>
      <c r="B18" s="92"/>
      <c r="C18" s="101"/>
      <c r="D18" s="92"/>
      <c r="E18" s="102"/>
      <c r="F18" s="100"/>
      <c r="G18" s="92"/>
      <c r="H18" s="92"/>
      <c r="I18" s="92"/>
      <c r="J18" s="91"/>
      <c r="K18" s="53"/>
      <c r="L18" s="53"/>
      <c r="M18" s="53"/>
      <c r="N18" s="53"/>
      <c r="O18" s="53"/>
      <c r="P18" s="53"/>
    </row>
    <row r="19" spans="1:16" ht="17.25">
      <c r="A19" s="103" t="s">
        <v>210</v>
      </c>
      <c r="B19" s="98" t="s">
        <v>138</v>
      </c>
      <c r="C19" s="98" t="s">
        <v>139</v>
      </c>
      <c r="D19" s="98"/>
      <c r="E19" s="67"/>
      <c r="F19" s="104"/>
      <c r="G19" s="68" t="e">
        <f>(H17+H14)/F14</f>
        <v>#DIV/0!</v>
      </c>
      <c r="H19" s="92"/>
      <c r="I19" s="92"/>
      <c r="J19" s="91"/>
      <c r="K19" s="53"/>
      <c r="L19" s="53"/>
      <c r="M19" s="53"/>
      <c r="N19" s="53"/>
      <c r="O19" s="53"/>
      <c r="P19" s="53"/>
    </row>
    <row r="20" spans="1:16" ht="17.25" hidden="1">
      <c r="A20" s="92" t="s">
        <v>137</v>
      </c>
      <c r="B20" s="92" t="s">
        <v>225</v>
      </c>
      <c r="C20" s="92" t="s">
        <v>139</v>
      </c>
      <c r="D20" s="93"/>
      <c r="E20" s="553">
        <f>100%-E21</f>
        <v>1</v>
      </c>
      <c r="F20" s="62">
        <f>SUM('4-Basis ruimtestaat'!X:X)*E20</f>
        <v>0</v>
      </c>
      <c r="G20" s="63" t="e">
        <f>'6-Opbouw uurtarief productie'!E52</f>
        <v>#DIV/0!</v>
      </c>
      <c r="H20" s="64" t="e">
        <f>G20*F20</f>
        <v>#DIV/0!</v>
      </c>
      <c r="J20" s="554"/>
      <c r="K20" s="53"/>
      <c r="L20" s="53"/>
      <c r="M20" s="53"/>
      <c r="N20" s="53"/>
      <c r="O20" s="53"/>
      <c r="P20" s="53"/>
    </row>
    <row r="21" spans="1:16" ht="17.25" hidden="1">
      <c r="A21" s="92" t="s">
        <v>137</v>
      </c>
      <c r="B21" s="92" t="s">
        <v>225</v>
      </c>
      <c r="C21" s="92" t="s">
        <v>140</v>
      </c>
      <c r="D21" s="93"/>
      <c r="E21" s="493">
        <v>0</v>
      </c>
      <c r="F21" s="62">
        <f>SUM('4-Basis ruimtestaat'!X:X)*E21</f>
        <v>0</v>
      </c>
      <c r="G21" s="494">
        <v>0</v>
      </c>
      <c r="H21" s="64">
        <f>G21*F21</f>
        <v>0</v>
      </c>
      <c r="J21" s="91"/>
      <c r="K21" s="53"/>
      <c r="L21" s="53"/>
      <c r="M21" s="53"/>
      <c r="N21" s="53"/>
      <c r="O21" s="53"/>
      <c r="P21" s="53"/>
    </row>
    <row r="22" spans="1:16" ht="17.25" hidden="1">
      <c r="A22" s="92"/>
      <c r="B22" s="92"/>
      <c r="C22" s="94" t="s">
        <v>8</v>
      </c>
      <c r="D22" s="95"/>
      <c r="E22" s="342">
        <f>SUM(E20:E21)</f>
        <v>1</v>
      </c>
      <c r="F22" s="62"/>
      <c r="G22" s="64"/>
      <c r="H22" s="64"/>
      <c r="J22" s="91"/>
      <c r="K22" s="53"/>
      <c r="L22" s="53"/>
      <c r="M22" s="53"/>
      <c r="N22" s="53"/>
      <c r="O22" s="53"/>
      <c r="P22" s="53"/>
    </row>
    <row r="23" spans="1:16" ht="17.25" hidden="1">
      <c r="A23" s="92"/>
      <c r="B23" s="96"/>
      <c r="C23" s="96"/>
      <c r="D23" s="96"/>
      <c r="E23" s="96"/>
      <c r="F23" s="97"/>
      <c r="G23" s="96"/>
      <c r="H23" s="96"/>
      <c r="J23" s="91"/>
      <c r="K23" s="53"/>
      <c r="L23" s="53"/>
      <c r="M23" s="53"/>
      <c r="N23" s="53"/>
      <c r="O23" s="53"/>
      <c r="P23" s="53"/>
    </row>
    <row r="24" spans="1:16" ht="17.25" hidden="1">
      <c r="A24" s="92" t="s">
        <v>142</v>
      </c>
      <c r="B24" s="92" t="s">
        <v>225</v>
      </c>
      <c r="C24" s="92" t="s">
        <v>139</v>
      </c>
      <c r="D24" s="96"/>
      <c r="E24" s="493">
        <v>0.08</v>
      </c>
      <c r="F24" s="66">
        <f>SUM(F20:F21)*E24</f>
        <v>0</v>
      </c>
      <c r="G24" s="63" t="e">
        <f>'7-Opbouw uurtarief toezicht'!E52</f>
        <v>#DIV/0!</v>
      </c>
      <c r="H24" s="64" t="e">
        <f>G24*F24</f>
        <v>#DIV/0!</v>
      </c>
      <c r="J24" s="91"/>
      <c r="K24" s="53"/>
      <c r="L24" s="53"/>
      <c r="M24" s="53"/>
      <c r="N24" s="53"/>
      <c r="O24" s="53"/>
      <c r="P24" s="53"/>
    </row>
    <row r="25" spans="1:16" ht="17.25" hidden="1">
      <c r="A25" s="92" t="s">
        <v>142</v>
      </c>
      <c r="B25" s="92" t="s">
        <v>225</v>
      </c>
      <c r="C25" s="92" t="s">
        <v>140</v>
      </c>
      <c r="D25" s="96"/>
      <c r="E25" s="493">
        <v>0</v>
      </c>
      <c r="F25" s="66">
        <f>SUM(F20:F21)*E25</f>
        <v>0</v>
      </c>
      <c r="G25" s="494">
        <v>0</v>
      </c>
      <c r="H25" s="64">
        <f>G25*F25</f>
        <v>0</v>
      </c>
      <c r="J25" s="91"/>
      <c r="K25" s="53"/>
      <c r="L25" s="53"/>
      <c r="M25" s="53"/>
      <c r="N25" s="53"/>
      <c r="O25" s="53"/>
      <c r="P25" s="53"/>
    </row>
    <row r="26" spans="1:16" ht="17.25" hidden="1">
      <c r="A26" s="92"/>
      <c r="B26" s="92"/>
      <c r="C26" s="94" t="s">
        <v>141</v>
      </c>
      <c r="D26" s="111"/>
      <c r="E26" s="99" t="e">
        <f>(F24+F25)/(F21+F20)</f>
        <v>#DIV/0!</v>
      </c>
      <c r="F26" s="72"/>
      <c r="G26" s="72"/>
      <c r="H26" s="64"/>
      <c r="J26" s="91"/>
      <c r="K26" s="53"/>
      <c r="L26" s="53"/>
      <c r="M26" s="53"/>
      <c r="N26" s="53"/>
      <c r="O26" s="53"/>
      <c r="P26" s="53"/>
    </row>
    <row r="27" spans="1:16" ht="17.25" hidden="1">
      <c r="A27" s="92"/>
      <c r="B27" s="92"/>
      <c r="C27" s="101"/>
      <c r="D27" s="101"/>
      <c r="E27" s="102"/>
      <c r="F27" s="72"/>
      <c r="G27" s="72"/>
      <c r="H27" s="64"/>
      <c r="J27" s="91"/>
      <c r="K27" s="53"/>
      <c r="L27" s="53"/>
      <c r="M27" s="53"/>
      <c r="N27" s="53"/>
      <c r="O27" s="53"/>
      <c r="P27" s="53"/>
    </row>
    <row r="28" spans="1:16" ht="17.25" hidden="1">
      <c r="A28" s="103" t="s">
        <v>210</v>
      </c>
      <c r="B28" s="98" t="s">
        <v>225</v>
      </c>
      <c r="C28" s="98" t="s">
        <v>139</v>
      </c>
      <c r="D28" s="98"/>
      <c r="E28" s="67"/>
      <c r="F28" s="104"/>
      <c r="G28" s="68" t="e">
        <f>(H24+H20)/F20</f>
        <v>#DIV/0!</v>
      </c>
      <c r="H28" s="92"/>
      <c r="I28" s="92"/>
      <c r="J28" s="91"/>
      <c r="K28" s="53"/>
      <c r="L28" s="53"/>
      <c r="M28" s="53"/>
      <c r="N28" s="53"/>
      <c r="O28" s="53"/>
      <c r="P28" s="53"/>
    </row>
    <row r="29" spans="1:16" ht="17.25" hidden="1">
      <c r="A29" s="105" t="s">
        <v>210</v>
      </c>
      <c r="B29" s="106" t="s">
        <v>225</v>
      </c>
      <c r="C29" s="106" t="s">
        <v>140</v>
      </c>
      <c r="D29" s="106"/>
      <c r="E29" s="69"/>
      <c r="F29" s="107"/>
      <c r="G29" s="70">
        <f>IF(E21&gt;0,(H25+H21)/F21,0)</f>
        <v>0</v>
      </c>
      <c r="H29" s="92"/>
      <c r="I29" s="92"/>
      <c r="J29" s="91"/>
      <c r="K29" s="53"/>
      <c r="L29" s="53"/>
      <c r="M29" s="53"/>
      <c r="N29" s="53"/>
      <c r="O29" s="53"/>
      <c r="P29" s="53"/>
    </row>
    <row r="30" spans="1:16" ht="17.25" hidden="1">
      <c r="A30" s="101"/>
      <c r="D30" s="96"/>
      <c r="E30" s="108"/>
      <c r="F30" s="109"/>
      <c r="G30" s="71"/>
      <c r="H30" s="110"/>
      <c r="J30" s="91"/>
      <c r="K30" s="53"/>
      <c r="L30" s="53"/>
      <c r="M30" s="53"/>
      <c r="N30" s="53"/>
      <c r="O30" s="53"/>
      <c r="P30" s="53"/>
    </row>
    <row r="31" spans="1:16" ht="17.25" hidden="1">
      <c r="A31" s="92" t="s">
        <v>137</v>
      </c>
      <c r="B31" s="92" t="s">
        <v>226</v>
      </c>
      <c r="C31" s="92"/>
      <c r="D31" s="93"/>
      <c r="E31" s="553">
        <v>1</v>
      </c>
      <c r="F31" s="62">
        <f>SUM('4-Basis ruimtestaat'!Y:Y)*E31</f>
        <v>0</v>
      </c>
      <c r="G31" s="63" t="e">
        <f>'6-Opbouw uurtarief productie'!E54</f>
        <v>#DIV/0!</v>
      </c>
      <c r="H31" s="64" t="e">
        <f>G31*F31</f>
        <v>#DIV/0!</v>
      </c>
      <c r="J31" s="91"/>
      <c r="K31" s="53"/>
      <c r="L31" s="53"/>
      <c r="M31" s="53"/>
      <c r="N31" s="53"/>
      <c r="O31" s="53"/>
      <c r="P31" s="53"/>
    </row>
    <row r="32" spans="1:16" ht="17.25" hidden="1">
      <c r="A32" s="92"/>
      <c r="B32" s="96"/>
      <c r="C32" s="96"/>
      <c r="D32" s="96"/>
      <c r="E32" s="96"/>
      <c r="F32" s="97"/>
      <c r="G32" s="96"/>
      <c r="H32" s="96"/>
      <c r="J32" s="91"/>
      <c r="K32" s="53"/>
      <c r="L32" s="53"/>
      <c r="M32" s="53"/>
      <c r="N32" s="53"/>
      <c r="O32" s="53"/>
      <c r="P32" s="53"/>
    </row>
    <row r="33" spans="1:16" ht="17.25" hidden="1">
      <c r="A33" s="92" t="s">
        <v>142</v>
      </c>
      <c r="B33" s="92" t="s">
        <v>226</v>
      </c>
      <c r="C33" s="92"/>
      <c r="D33" s="96"/>
      <c r="E33" s="493">
        <v>0.08</v>
      </c>
      <c r="F33" s="66">
        <f>SUM(F31:F31)*E33</f>
        <v>0</v>
      </c>
      <c r="G33" s="63" t="e">
        <f>'7-Opbouw uurtarief toezicht'!E54</f>
        <v>#DIV/0!</v>
      </c>
      <c r="H33" s="64" t="e">
        <f>G33*F33</f>
        <v>#DIV/0!</v>
      </c>
      <c r="J33" s="91"/>
      <c r="K33" s="53"/>
      <c r="L33" s="53"/>
      <c r="M33" s="53"/>
      <c r="N33" s="53"/>
      <c r="O33" s="53"/>
      <c r="P33" s="53"/>
    </row>
    <row r="34" spans="1:16" ht="17.25" hidden="1">
      <c r="A34" s="92"/>
      <c r="B34" s="92"/>
      <c r="C34" s="101"/>
      <c r="D34" s="101"/>
      <c r="E34" s="102"/>
      <c r="F34" s="72"/>
      <c r="G34" s="72"/>
      <c r="H34" s="64"/>
      <c r="J34" s="91"/>
      <c r="K34" s="53"/>
      <c r="L34" s="53"/>
      <c r="M34" s="53"/>
      <c r="N34" s="53"/>
      <c r="O34" s="53"/>
      <c r="P34" s="53"/>
    </row>
    <row r="35" spans="1:16" ht="17.25" hidden="1">
      <c r="A35" s="103" t="s">
        <v>210</v>
      </c>
      <c r="B35" s="98" t="s">
        <v>226</v>
      </c>
      <c r="C35" s="98" t="s">
        <v>139</v>
      </c>
      <c r="D35" s="98"/>
      <c r="E35" s="67"/>
      <c r="F35" s="104"/>
      <c r="G35" s="68" t="e">
        <f>(H33+H31)/F31</f>
        <v>#DIV/0!</v>
      </c>
      <c r="H35" s="92"/>
      <c r="I35" s="92"/>
      <c r="J35" s="91"/>
      <c r="K35" s="53"/>
      <c r="L35" s="53"/>
      <c r="M35" s="53"/>
      <c r="N35" s="53"/>
      <c r="O35" s="53"/>
      <c r="P35" s="53"/>
    </row>
    <row r="36" spans="1:16" ht="17.25">
      <c r="A36" s="92"/>
      <c r="B36" s="92"/>
      <c r="C36" s="92"/>
      <c r="D36" s="92"/>
      <c r="E36" s="92"/>
      <c r="F36" s="92"/>
      <c r="G36" s="92"/>
      <c r="H36" s="92"/>
      <c r="J36" s="91"/>
      <c r="K36" s="53"/>
      <c r="L36" s="53"/>
      <c r="M36" s="53"/>
      <c r="N36" s="53"/>
      <c r="O36" s="53"/>
      <c r="P36" s="53"/>
    </row>
    <row r="37" spans="1:16" ht="17.25">
      <c r="A37" s="112" t="s">
        <v>143</v>
      </c>
      <c r="H37" s="113" t="e">
        <f>SUM(H14:H36)</f>
        <v>#DIV/0!</v>
      </c>
      <c r="I37" s="71"/>
      <c r="J37" s="91"/>
      <c r="K37" s="53"/>
      <c r="L37" s="53"/>
      <c r="M37" s="53"/>
      <c r="N37" s="53"/>
      <c r="O37" s="53"/>
      <c r="P37" s="53"/>
    </row>
    <row r="38" spans="1:16" ht="17.25">
      <c r="A38" s="74" t="s">
        <v>9</v>
      </c>
      <c r="G38" s="75">
        <v>0.21</v>
      </c>
      <c r="H38" s="76" t="e">
        <f>G38*H37</f>
        <v>#DIV/0!</v>
      </c>
      <c r="I38" s="71"/>
      <c r="J38" s="91"/>
      <c r="K38" s="53"/>
      <c r="L38" s="53"/>
      <c r="M38" s="53"/>
      <c r="N38" s="53"/>
      <c r="O38" s="53"/>
      <c r="P38" s="53"/>
    </row>
    <row r="39" spans="1:16" ht="17.25">
      <c r="A39" s="74" t="s">
        <v>26</v>
      </c>
      <c r="G39" s="61" t="s">
        <v>62</v>
      </c>
      <c r="H39" s="64" t="e">
        <f>H38+H37</f>
        <v>#DIV/0!</v>
      </c>
      <c r="I39" s="71"/>
      <c r="J39" s="91"/>
      <c r="K39" s="53"/>
      <c r="L39" s="53"/>
      <c r="M39" s="53"/>
      <c r="N39" s="53"/>
      <c r="O39" s="53"/>
      <c r="P39" s="53"/>
    </row>
    <row r="40" spans="1:16" ht="17.25">
      <c r="A40" s="74"/>
      <c r="G40" s="61"/>
      <c r="H40" s="64"/>
      <c r="I40" s="73"/>
      <c r="J40" s="53"/>
      <c r="K40" s="53"/>
      <c r="L40" s="53"/>
      <c r="M40" s="53"/>
      <c r="N40" s="53"/>
      <c r="O40" s="53"/>
      <c r="P40" s="53"/>
    </row>
    <row r="41" spans="1:16" s="53" customFormat="1" ht="17.25">
      <c r="A41" s="57" t="s">
        <v>255</v>
      </c>
      <c r="B41" s="58"/>
      <c r="C41" s="58"/>
      <c r="D41" s="58"/>
      <c r="E41" s="58"/>
      <c r="F41" s="58"/>
      <c r="G41" s="59"/>
      <c r="H41" s="60"/>
    </row>
    <row r="42" spans="1:16" ht="27">
      <c r="F42" s="89" t="s">
        <v>49</v>
      </c>
      <c r="G42" s="89" t="s">
        <v>136</v>
      </c>
      <c r="J42" s="53"/>
      <c r="K42" s="53"/>
      <c r="L42" s="53"/>
      <c r="M42" s="53"/>
      <c r="N42" s="53"/>
      <c r="O42" s="53"/>
      <c r="P42" s="53"/>
    </row>
    <row r="43" spans="1:16">
      <c r="A43" s="92" t="str">
        <f ca="1">'8a-Additionele werkzaamheden'!B4</f>
        <v>8a-Additionele werkzaamheden</v>
      </c>
      <c r="B43" s="77"/>
      <c r="C43" s="77"/>
      <c r="D43" s="77"/>
      <c r="E43" s="77"/>
      <c r="F43" s="762">
        <f>+'8a-Additionele werkzaamheden'!G27</f>
        <v>0</v>
      </c>
      <c r="G43" s="63" t="e">
        <f>+H43/F43</f>
        <v>#DIV/0!</v>
      </c>
      <c r="H43" s="78">
        <f>'8a-Additionele werkzaamheden'!I27</f>
        <v>0</v>
      </c>
      <c r="J43" s="555"/>
    </row>
    <row r="44" spans="1:16">
      <c r="A44" s="77"/>
      <c r="B44" s="77"/>
      <c r="C44" s="77"/>
      <c r="D44" s="77"/>
      <c r="E44" s="77"/>
      <c r="F44" s="762"/>
      <c r="G44" s="77"/>
      <c r="H44" s="77"/>
    </row>
    <row r="45" spans="1:16">
      <c r="A45" s="92" t="s">
        <v>600</v>
      </c>
      <c r="B45" s="77"/>
      <c r="C45" s="77"/>
      <c r="D45" s="77"/>
      <c r="E45" s="77"/>
      <c r="F45" s="763">
        <f>+'8b Industriele ruimten'!I82</f>
        <v>0</v>
      </c>
      <c r="G45" s="63" t="e">
        <f>+H45/F45</f>
        <v>#DIV/0!</v>
      </c>
      <c r="H45" s="78">
        <f>+SUM('8b Industriele ruimten'!K11:K80)</f>
        <v>0</v>
      </c>
      <c r="J45" s="555"/>
    </row>
    <row r="46" spans="1:16">
      <c r="A46" s="77"/>
      <c r="B46" s="77"/>
      <c r="C46" s="77"/>
      <c r="D46" s="77"/>
      <c r="E46" s="77"/>
      <c r="F46" s="77"/>
      <c r="G46" s="77"/>
      <c r="H46" s="77"/>
    </row>
    <row r="47" spans="1:16">
      <c r="A47" s="92" t="s">
        <v>771</v>
      </c>
      <c r="B47" s="77"/>
      <c r="C47" s="77"/>
      <c r="D47" s="77"/>
      <c r="E47" s="77"/>
      <c r="F47" s="77"/>
      <c r="G47" s="77"/>
      <c r="H47" s="78">
        <f>'10-Glasbewassing'!L110</f>
        <v>0</v>
      </c>
    </row>
    <row r="48" spans="1:16">
      <c r="A48" s="77"/>
      <c r="B48" s="77"/>
      <c r="C48" s="77"/>
      <c r="D48" s="77"/>
      <c r="E48" s="77"/>
      <c r="F48" s="77"/>
      <c r="G48" s="77"/>
      <c r="H48" s="77"/>
    </row>
    <row r="49" spans="1:13">
      <c r="A49" s="92" t="str">
        <f ca="1">'11-Machinekosten'!B3</f>
        <v>11-Machinekosten</v>
      </c>
      <c r="B49" s="77"/>
      <c r="C49" s="77"/>
      <c r="D49" s="77"/>
      <c r="E49" s="77"/>
      <c r="F49" s="77"/>
      <c r="G49" s="77"/>
      <c r="H49" s="78">
        <f>'11-Machinekosten'!Q37</f>
        <v>0</v>
      </c>
    </row>
    <row r="50" spans="1:13">
      <c r="A50" s="77"/>
      <c r="B50" s="77"/>
      <c r="C50" s="77"/>
      <c r="D50" s="77"/>
      <c r="E50" s="77"/>
      <c r="F50" s="77"/>
      <c r="G50" s="77"/>
      <c r="H50" s="77"/>
    </row>
    <row r="51" spans="1:13">
      <c r="A51" s="92" t="str">
        <f>'12-Sanitaire voorzieningen'!B4</f>
        <v>12-Sanitaire voorzieningen</v>
      </c>
      <c r="B51" s="77"/>
      <c r="C51" s="77"/>
      <c r="D51" s="77"/>
      <c r="E51" s="77"/>
      <c r="F51" s="77"/>
      <c r="G51" s="758" t="s">
        <v>775</v>
      </c>
      <c r="H51" s="78">
        <f>'12-Sanitaire voorzieningen'!H274</f>
        <v>0</v>
      </c>
    </row>
    <row r="52" spans="1:13" s="77" customFormat="1"/>
    <row r="53" spans="1:13">
      <c r="A53" s="112" t="s">
        <v>144</v>
      </c>
      <c r="H53" s="79">
        <f>SUM(H42:H52)</f>
        <v>0</v>
      </c>
    </row>
    <row r="54" spans="1:13">
      <c r="A54" s="74" t="s">
        <v>9</v>
      </c>
      <c r="G54" s="75">
        <v>0.21</v>
      </c>
      <c r="H54" s="76">
        <f>G54*H53</f>
        <v>0</v>
      </c>
    </row>
    <row r="55" spans="1:13">
      <c r="A55" s="74" t="s">
        <v>26</v>
      </c>
      <c r="H55" s="79">
        <f>H53+H54</f>
        <v>0</v>
      </c>
    </row>
    <row r="57" spans="1:13">
      <c r="A57" s="114" t="s">
        <v>145</v>
      </c>
      <c r="B57" s="67"/>
      <c r="C57" s="67"/>
      <c r="D57" s="67"/>
      <c r="E57" s="115"/>
      <c r="F57" s="115" t="s">
        <v>147</v>
      </c>
      <c r="G57" s="115"/>
      <c r="H57" s="116" t="e">
        <f>H53+H37</f>
        <v>#DIV/0!</v>
      </c>
      <c r="J57" s="681"/>
      <c r="L57" s="755"/>
      <c r="M57" s="79"/>
    </row>
    <row r="58" spans="1:13">
      <c r="A58" s="74" t="s">
        <v>9</v>
      </c>
      <c r="G58" s="75">
        <v>0.21</v>
      </c>
      <c r="H58" s="76" t="e">
        <f>G58*H57</f>
        <v>#DIV/0!</v>
      </c>
    </row>
    <row r="59" spans="1:13">
      <c r="A59" s="74" t="s">
        <v>26</v>
      </c>
      <c r="H59" s="79" t="e">
        <f>H57+H58</f>
        <v>#DIV/0!</v>
      </c>
    </row>
    <row r="60" spans="1:13">
      <c r="J60" s="72"/>
    </row>
    <row r="61" spans="1:13" ht="15.75">
      <c r="A61" s="80" t="s">
        <v>242</v>
      </c>
      <c r="B61" s="81"/>
      <c r="C61" s="81"/>
      <c r="D61" s="81"/>
      <c r="E61" s="82"/>
      <c r="F61" s="81"/>
      <c r="G61" s="81"/>
      <c r="H61" s="83">
        <v>300000</v>
      </c>
      <c r="J61" s="540"/>
    </row>
    <row r="62" spans="1:13" ht="15.75">
      <c r="A62" s="80" t="s">
        <v>235</v>
      </c>
      <c r="B62" s="81"/>
      <c r="C62" s="81"/>
      <c r="D62" s="81"/>
      <c r="E62" s="82"/>
      <c r="F62" s="81"/>
      <c r="G62" s="81"/>
      <c r="H62" s="83">
        <f>+H61*0.9</f>
        <v>270000</v>
      </c>
      <c r="J62" s="540"/>
    </row>
    <row r="64" spans="1:13">
      <c r="A64" s="112" t="s">
        <v>253</v>
      </c>
      <c r="H64" s="494">
        <v>0</v>
      </c>
    </row>
    <row r="66" spans="1:8" ht="13.15" customHeight="1">
      <c r="A66" s="771" t="s">
        <v>236</v>
      </c>
      <c r="B66" s="772"/>
      <c r="C66" s="772"/>
      <c r="D66" s="772"/>
      <c r="E66" s="772"/>
      <c r="F66" s="772"/>
      <c r="G66" s="772"/>
      <c r="H66" s="773"/>
    </row>
    <row r="67" spans="1:8">
      <c r="A67" s="774"/>
      <c r="B67" s="775"/>
      <c r="C67" s="775"/>
      <c r="D67" s="775"/>
      <c r="E67" s="775"/>
      <c r="F67" s="775"/>
      <c r="G67" s="775"/>
      <c r="H67" s="776"/>
    </row>
    <row r="68" spans="1:8">
      <c r="A68" s="777"/>
      <c r="B68" s="778"/>
      <c r="C68" s="778"/>
      <c r="D68" s="778"/>
      <c r="E68" s="778"/>
      <c r="F68" s="778"/>
      <c r="G68" s="778"/>
      <c r="H68" s="779"/>
    </row>
    <row r="70" spans="1:8">
      <c r="A70" s="771" t="s">
        <v>254</v>
      </c>
      <c r="B70" s="772"/>
      <c r="C70" s="772"/>
      <c r="D70" s="772"/>
      <c r="E70" s="772"/>
      <c r="F70" s="772"/>
      <c r="G70" s="772"/>
      <c r="H70" s="773"/>
    </row>
    <row r="71" spans="1:8">
      <c r="A71" s="774"/>
      <c r="B71" s="775"/>
      <c r="C71" s="775"/>
      <c r="D71" s="775"/>
      <c r="E71" s="775"/>
      <c r="F71" s="775"/>
      <c r="G71" s="775"/>
      <c r="H71" s="776"/>
    </row>
    <row r="72" spans="1:8">
      <c r="A72" s="777"/>
      <c r="B72" s="778"/>
      <c r="C72" s="778"/>
      <c r="D72" s="778"/>
      <c r="E72" s="778"/>
      <c r="F72" s="778"/>
      <c r="G72" s="778"/>
      <c r="H72" s="779"/>
    </row>
  </sheetData>
  <mergeCells count="3">
    <mergeCell ref="B8:D8"/>
    <mergeCell ref="A66:H68"/>
    <mergeCell ref="A70:H72"/>
  </mergeCells>
  <conditionalFormatting sqref="E22">
    <cfRule type="cellIs" dxfId="16" priority="4" operator="greaterThan">
      <formula>1</formula>
    </cfRule>
    <cfRule type="cellIs" dxfId="15" priority="5" operator="between">
      <formula>0.999999</formula>
      <formula>0</formula>
    </cfRule>
    <cfRule type="cellIs" dxfId="14" priority="6" operator="equal">
      <formula>1</formula>
    </cfRule>
  </conditionalFormatting>
  <pageMargins left="0.7" right="0.7" top="0.75" bottom="0.75" header="0.3" footer="0.3"/>
  <pageSetup paperSize="9" scale="64"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W128"/>
  <sheetViews>
    <sheetView showGridLines="0" showZeros="0" tabSelected="1" zoomScaleNormal="100" workbookViewId="0">
      <pane xSplit="2" ySplit="10" topLeftCell="C26" activePane="bottomRight" state="frozen"/>
      <selection sqref="A1:XFD1048576"/>
      <selection pane="topRight" sqref="A1:XFD1048576"/>
      <selection pane="bottomLeft" sqref="A1:XFD1048576"/>
      <selection pane="bottomRight" activeCell="G76" sqref="G76"/>
    </sheetView>
  </sheetViews>
  <sheetFormatPr defaultColWidth="8.7109375" defaultRowHeight="14.1" customHeight="1"/>
  <cols>
    <col min="1" max="1" width="34.7109375" style="117" customWidth="1"/>
    <col min="2" max="2" width="47.5703125" style="117" bestFit="1" customWidth="1"/>
    <col min="3" max="3" width="10.28515625" style="117" bestFit="1" customWidth="1"/>
    <col min="4" max="4" width="10.7109375" style="117" bestFit="1" customWidth="1"/>
    <col min="5" max="5" width="13.5703125" style="123" bestFit="1" customWidth="1"/>
    <col min="6" max="6" width="13.7109375" style="123" customWidth="1"/>
    <col min="7" max="7" width="16.42578125" style="123" customWidth="1"/>
    <col min="8" max="9" width="13.28515625" style="123" customWidth="1"/>
    <col min="10" max="10" width="3.140625" style="117" customWidth="1"/>
    <col min="11" max="17" width="20.85546875" style="117" customWidth="1"/>
    <col min="18" max="18" width="20.85546875" style="121" customWidth="1"/>
    <col min="19" max="19" width="20.85546875" style="117" customWidth="1"/>
    <col min="20" max="16384" width="8.7109375" style="117"/>
  </cols>
  <sheetData>
    <row r="1" spans="1:23" ht="14.1" customHeight="1">
      <c r="A1" s="603" t="s">
        <v>25</v>
      </c>
    </row>
    <row r="2" spans="1:23" ht="14.1" customHeight="1">
      <c r="G2" s="604"/>
      <c r="H2" s="604"/>
      <c r="I2" s="604"/>
    </row>
    <row r="3" spans="1:23" ht="15" customHeight="1">
      <c r="A3" s="157" t="str">
        <f>'1-Contractblad totaal'!A3</f>
        <v>Naam opdrachtgever</v>
      </c>
      <c r="B3" s="157" t="str">
        <f>'1-Contractblad totaal'!B3</f>
        <v>Hoogheemraadschap van Delfland</v>
      </c>
      <c r="E3" s="604"/>
      <c r="F3" s="604"/>
      <c r="G3" s="604"/>
      <c r="H3" s="604"/>
      <c r="I3" s="604"/>
    </row>
    <row r="4" spans="1:23" ht="15" customHeight="1">
      <c r="A4" s="157" t="str">
        <f>'1-Contractblad totaal'!A4</f>
        <v>Calculatie onderdeel</v>
      </c>
      <c r="B4" s="157" t="str">
        <f ca="1">MID(CELL("bestandsnaam",$D$9),SEARCH("]",CELL("bestandsnaam",$D$9),1)+1,256)</f>
        <v>2-Kosten per locatie</v>
      </c>
      <c r="E4" s="604"/>
      <c r="F4" s="604"/>
      <c r="G4" s="604"/>
      <c r="H4" s="604"/>
      <c r="I4" s="604"/>
      <c r="J4" s="604"/>
      <c r="K4" s="604"/>
      <c r="M4" s="604"/>
    </row>
    <row r="5" spans="1:23" ht="15" customHeight="1">
      <c r="A5" s="157" t="str">
        <f>'1-Contractblad totaal'!A5</f>
        <v>Gebouw/plaats</v>
      </c>
      <c r="B5" s="157" t="str">
        <f>'1-Contractblad totaal'!B5</f>
        <v>Regio Delft</v>
      </c>
      <c r="E5" s="604"/>
      <c r="F5" s="604"/>
      <c r="G5" s="604"/>
      <c r="H5" s="604"/>
      <c r="I5" s="604"/>
      <c r="J5" s="604"/>
      <c r="K5" s="604"/>
      <c r="M5" s="604"/>
    </row>
    <row r="6" spans="1:23" ht="15" customHeight="1">
      <c r="A6" s="157" t="str">
        <f>'1-Contractblad totaal'!A6</f>
        <v>Referentie nummer</v>
      </c>
      <c r="B6" s="157" t="str">
        <f>'1-Contractblad totaal'!B6</f>
        <v>INK2020.561</v>
      </c>
      <c r="E6" s="604"/>
      <c r="F6" s="604"/>
      <c r="G6" s="604"/>
      <c r="H6" s="604"/>
      <c r="I6" s="604"/>
      <c r="J6" s="604"/>
      <c r="K6" s="604"/>
      <c r="M6" s="604"/>
    </row>
    <row r="7" spans="1:23" ht="15" customHeight="1">
      <c r="A7" s="157" t="str">
        <f>'1-Contractblad totaal'!A8</f>
        <v>Naam dienstverlener</v>
      </c>
      <c r="B7" s="157">
        <f>'1-Contractblad totaal'!B8</f>
        <v>0</v>
      </c>
      <c r="E7" s="604"/>
      <c r="F7" s="604"/>
      <c r="G7" s="604"/>
      <c r="H7" s="604"/>
      <c r="I7" s="604"/>
      <c r="J7" s="604"/>
      <c r="K7" s="604"/>
      <c r="M7" s="604"/>
    </row>
    <row r="8" spans="1:23" ht="15" customHeight="1" thickBot="1">
      <c r="A8" s="157" t="str">
        <f>'1-Contractblad totaal'!A9</f>
        <v>Prijspeil</v>
      </c>
      <c r="B8" s="605">
        <f>'1-Contractblad totaal'!B9</f>
        <v>44562</v>
      </c>
      <c r="I8" s="604"/>
    </row>
    <row r="9" spans="1:23" ht="15" customHeight="1" thickBot="1">
      <c r="A9" s="606"/>
      <c r="B9" s="606"/>
      <c r="C9" s="606"/>
      <c r="D9" s="606"/>
      <c r="E9" s="780" t="s">
        <v>237</v>
      </c>
      <c r="F9" s="781"/>
      <c r="G9" s="781"/>
      <c r="H9" s="782" t="s">
        <v>581</v>
      </c>
      <c r="I9" s="783"/>
      <c r="K9" s="784" t="s">
        <v>585</v>
      </c>
      <c r="L9" s="785"/>
      <c r="M9" s="785"/>
      <c r="N9" s="785"/>
      <c r="O9" s="785"/>
      <c r="P9" s="785"/>
      <c r="Q9" s="785"/>
      <c r="R9" s="785"/>
      <c r="S9" s="786"/>
    </row>
    <row r="10" spans="1:23" ht="67.5">
      <c r="A10" s="607" t="s">
        <v>550</v>
      </c>
      <c r="B10" s="608" t="s">
        <v>112</v>
      </c>
      <c r="C10" s="609" t="s">
        <v>575</v>
      </c>
      <c r="D10" s="617" t="s">
        <v>198</v>
      </c>
      <c r="E10" s="610" t="s">
        <v>582</v>
      </c>
      <c r="F10" s="602" t="s">
        <v>583</v>
      </c>
      <c r="G10" s="602" t="s">
        <v>799</v>
      </c>
      <c r="H10" s="611" t="s">
        <v>584</v>
      </c>
      <c r="I10" s="612" t="s">
        <v>582</v>
      </c>
      <c r="K10" s="600" t="s">
        <v>227</v>
      </c>
      <c r="L10" s="601" t="s">
        <v>577</v>
      </c>
      <c r="M10" s="688" t="s">
        <v>597</v>
      </c>
      <c r="N10" s="688" t="s">
        <v>578</v>
      </c>
      <c r="O10" s="689" t="s">
        <v>579</v>
      </c>
      <c r="P10" s="689" t="s">
        <v>199</v>
      </c>
      <c r="Q10" s="703" t="s">
        <v>605</v>
      </c>
      <c r="R10" s="690" t="s">
        <v>580</v>
      </c>
      <c r="S10" s="691" t="s">
        <v>576</v>
      </c>
    </row>
    <row r="11" spans="1:23" s="120" customFormat="1" ht="15" customHeight="1">
      <c r="A11" s="597" t="s">
        <v>768</v>
      </c>
      <c r="B11" s="182" t="s">
        <v>772</v>
      </c>
      <c r="C11" s="616">
        <v>156</v>
      </c>
      <c r="D11" s="618">
        <f>SUMIF('4-Basis ruimtestaat'!B:B,'2-Kosten per locatie'!A11,'4-Basis ruimtestaat'!M:M)</f>
        <v>377</v>
      </c>
      <c r="E11" s="619" t="e">
        <f>SUMIF('4-Basis ruimtestaat'!B:B,'2-Kosten per locatie'!A11,'4-Basis ruimtestaat'!V:V)</f>
        <v>#DIV/0!</v>
      </c>
      <c r="F11" s="620">
        <f>SUMIF('4-Basis ruimtestaat'!B:B,'2-Kosten per locatie'!A11,'4-Basis ruimtestaat'!W:W)</f>
        <v>0</v>
      </c>
      <c r="G11" s="621"/>
      <c r="H11" s="552"/>
      <c r="I11" s="620" t="e">
        <f t="shared" ref="I11:I14" si="0">+(E11+F11)*H11</f>
        <v>#DIV/0!</v>
      </c>
      <c r="J11" s="117"/>
      <c r="K11" s="626" t="e">
        <f>(E11+F11+G11)*'6-Opbouw uurtarief productie'!$E$48</f>
        <v>#DIV/0!</v>
      </c>
      <c r="L11" s="627" t="e">
        <f>I11*'7-Opbouw uurtarief toezicht'!$E$48</f>
        <v>#DIV/0!</v>
      </c>
      <c r="M11" s="692">
        <f>+SUMIF('8b Industriele ruimten'!A:A,'2-Kosten per locatie'!A11,'8b Industriele ruimten'!K:K)</f>
        <v>0</v>
      </c>
      <c r="N11" s="628">
        <f>SUMIF('11-Machinekosten'!A:A,'2-Kosten per locatie'!A11,'11-Machinekosten'!Q:Q)</f>
        <v>0</v>
      </c>
      <c r="O11" s="629">
        <f>SUMIF('8a-Additionele werkzaamheden'!A:A,'2-Kosten per locatie'!A11,'8a-Additionele werkzaamheden'!I:I)</f>
        <v>0</v>
      </c>
      <c r="P11" s="629">
        <f>SUMIF('10-Glasbewassing'!A:A,'2-Kosten per locatie'!A11,'10-Glasbewassing'!L:L)</f>
        <v>0</v>
      </c>
      <c r="Q11" s="629">
        <f ca="1">+SUMIF('12-Sanitaire voorzieningen'!A:G,'2-Kosten per locatie'!A11,'12-Sanitaire voorzieningen'!H:H)</f>
        <v>0</v>
      </c>
      <c r="R11" s="630" t="e">
        <f>SUM(K11:Q11)</f>
        <v>#DIV/0!</v>
      </c>
      <c r="S11" s="631" t="e">
        <f>R11/12</f>
        <v>#DIV/0!</v>
      </c>
      <c r="T11" s="117"/>
      <c r="U11" s="117"/>
      <c r="V11" s="117"/>
      <c r="W11" s="117"/>
    </row>
    <row r="12" spans="1:23" s="120" customFormat="1" ht="15" customHeight="1">
      <c r="A12" s="597" t="s">
        <v>622</v>
      </c>
      <c r="B12" s="119" t="s">
        <v>773</v>
      </c>
      <c r="C12" s="616">
        <v>255</v>
      </c>
      <c r="D12" s="618">
        <f>SUMIF('4-Basis ruimtestaat'!B:B,'2-Kosten per locatie'!A12,'4-Basis ruimtestaat'!M:M)</f>
        <v>1832</v>
      </c>
      <c r="E12" s="619" t="e">
        <f>SUMIF('4-Basis ruimtestaat'!B:B,'2-Kosten per locatie'!A12,'4-Basis ruimtestaat'!V:V)</f>
        <v>#DIV/0!</v>
      </c>
      <c r="F12" s="620">
        <f>SUMIF('4-Basis ruimtestaat'!B:B,'2-Kosten per locatie'!A12,'4-Basis ruimtestaat'!W:W)</f>
        <v>0</v>
      </c>
      <c r="G12" s="621"/>
      <c r="H12" s="552"/>
      <c r="I12" s="620" t="e">
        <f t="shared" si="0"/>
        <v>#DIV/0!</v>
      </c>
      <c r="J12" s="117"/>
      <c r="K12" s="626" t="e">
        <f>(E12+F12+G12)*'6-Opbouw uurtarief productie'!$E$48</f>
        <v>#DIV/0!</v>
      </c>
      <c r="L12" s="627" t="e">
        <f>I12*'7-Opbouw uurtarief toezicht'!$E$48</f>
        <v>#DIV/0!</v>
      </c>
      <c r="M12" s="692">
        <f>+SUMIF('8b Industriele ruimten'!A:A,'2-Kosten per locatie'!A12,'8b Industriele ruimten'!K:K)</f>
        <v>0</v>
      </c>
      <c r="N12" s="628">
        <f>SUMIF('11-Machinekosten'!A:A,'2-Kosten per locatie'!A12,'11-Machinekosten'!Q:Q)</f>
        <v>0</v>
      </c>
      <c r="O12" s="629">
        <f>SUMIF('8a-Additionele werkzaamheden'!A:A,'2-Kosten per locatie'!A12,'8a-Additionele werkzaamheden'!I:I)</f>
        <v>0</v>
      </c>
      <c r="P12" s="629">
        <f>SUMIF('10-Glasbewassing'!A:A,'2-Kosten per locatie'!A12,'10-Glasbewassing'!L:L)</f>
        <v>0</v>
      </c>
      <c r="Q12" s="629">
        <f ca="1">+SUMIF('12-Sanitaire voorzieningen'!A:G,'2-Kosten per locatie'!A12,'12-Sanitaire voorzieningen'!H:H)</f>
        <v>0</v>
      </c>
      <c r="R12" s="630" t="e">
        <f t="shared" ref="R12:R14" si="1">SUM(K12:Q12)</f>
        <v>#DIV/0!</v>
      </c>
      <c r="S12" s="631" t="e">
        <f t="shared" ref="S12:S14" si="2">R12/12</f>
        <v>#DIV/0!</v>
      </c>
      <c r="T12" s="117"/>
      <c r="U12" s="117"/>
      <c r="V12" s="117"/>
      <c r="W12" s="117"/>
    </row>
    <row r="13" spans="1:23" s="120" customFormat="1" ht="15" customHeight="1">
      <c r="A13" s="708" t="s">
        <v>769</v>
      </c>
      <c r="B13" s="709" t="s">
        <v>422</v>
      </c>
      <c r="C13" s="616">
        <v>52</v>
      </c>
      <c r="D13" s="618">
        <f>SUMIF('4-Basis ruimtestaat'!B:B,'2-Kosten per locatie'!A13,'4-Basis ruimtestaat'!M:M)</f>
        <v>12</v>
      </c>
      <c r="E13" s="619" t="e">
        <f>SUMIF('4-Basis ruimtestaat'!B:B,'2-Kosten per locatie'!A13,'4-Basis ruimtestaat'!V:V)</f>
        <v>#DIV/0!</v>
      </c>
      <c r="F13" s="620">
        <f>SUMIF('4-Basis ruimtestaat'!B:B,'2-Kosten per locatie'!A13,'4-Basis ruimtestaat'!W:W)</f>
        <v>0</v>
      </c>
      <c r="G13" s="621"/>
      <c r="H13" s="552"/>
      <c r="I13" s="620" t="e">
        <f t="shared" si="0"/>
        <v>#DIV/0!</v>
      </c>
      <c r="J13" s="117"/>
      <c r="K13" s="626" t="e">
        <f>(E13+F13+G13)*'6-Opbouw uurtarief productie'!$E$48</f>
        <v>#DIV/0!</v>
      </c>
      <c r="L13" s="627" t="e">
        <f>I13*'7-Opbouw uurtarief toezicht'!$E$48</f>
        <v>#DIV/0!</v>
      </c>
      <c r="M13" s="692">
        <f>+SUMIF('8b Industriele ruimten'!A:A,'2-Kosten per locatie'!A13,'8b Industriele ruimten'!K:K)</f>
        <v>0</v>
      </c>
      <c r="N13" s="628">
        <f>SUMIF('11-Machinekosten'!A:A,'2-Kosten per locatie'!A13,'11-Machinekosten'!Q:Q)</f>
        <v>0</v>
      </c>
      <c r="O13" s="629">
        <f>SUMIF('8a-Additionele werkzaamheden'!A:A,'2-Kosten per locatie'!A13,'8a-Additionele werkzaamheden'!I:I)</f>
        <v>0</v>
      </c>
      <c r="P13" s="629">
        <f>SUMIF('10-Glasbewassing'!A:A,'2-Kosten per locatie'!A13,'10-Glasbewassing'!L:L)</f>
        <v>0</v>
      </c>
      <c r="Q13" s="629">
        <f ca="1">+SUMIF('12-Sanitaire voorzieningen'!A:G,'2-Kosten per locatie'!A13,'12-Sanitaire voorzieningen'!H:H)</f>
        <v>0</v>
      </c>
      <c r="R13" s="630" t="e">
        <f t="shared" si="1"/>
        <v>#DIV/0!</v>
      </c>
      <c r="S13" s="631" t="e">
        <f t="shared" si="2"/>
        <v>#DIV/0!</v>
      </c>
      <c r="T13" s="117"/>
      <c r="U13" s="117"/>
      <c r="V13" s="117"/>
      <c r="W13" s="117"/>
    </row>
    <row r="14" spans="1:23" ht="15" customHeight="1" thickBot="1">
      <c r="A14" s="597" t="s">
        <v>770</v>
      </c>
      <c r="B14" s="182" t="s">
        <v>383</v>
      </c>
      <c r="C14" s="616">
        <v>255</v>
      </c>
      <c r="D14" s="618">
        <f>SUMIF('4-Basis ruimtestaat'!B:B,'2-Kosten per locatie'!A14,'4-Basis ruimtestaat'!M:M)</f>
        <v>6099</v>
      </c>
      <c r="E14" s="619" t="e">
        <f>SUMIF('4-Basis ruimtestaat'!B:B,'2-Kosten per locatie'!A14,'4-Basis ruimtestaat'!V:V)</f>
        <v>#DIV/0!</v>
      </c>
      <c r="F14" s="620" t="e">
        <f>SUMIF('4-Basis ruimtestaat'!B:B,'2-Kosten per locatie'!A14,'4-Basis ruimtestaat'!W:W)</f>
        <v>#DIV/0!</v>
      </c>
      <c r="G14" s="621"/>
      <c r="H14" s="552"/>
      <c r="I14" s="620" t="e">
        <f t="shared" si="0"/>
        <v>#DIV/0!</v>
      </c>
      <c r="K14" s="626" t="e">
        <f>(E14+F14+G14)*'6-Opbouw uurtarief productie'!$E$48</f>
        <v>#DIV/0!</v>
      </c>
      <c r="L14" s="627" t="e">
        <f>I14*'7-Opbouw uurtarief toezicht'!$E$48</f>
        <v>#DIV/0!</v>
      </c>
      <c r="M14" s="692">
        <f>+SUMIF('8b Industriele ruimten'!A:A,'2-Kosten per locatie'!A14,'8b Industriele ruimten'!K:K)</f>
        <v>0</v>
      </c>
      <c r="N14" s="628">
        <f>SUMIF('11-Machinekosten'!A:A,'2-Kosten per locatie'!A14,'11-Machinekosten'!Q:Q)</f>
        <v>0</v>
      </c>
      <c r="O14" s="629">
        <f>SUMIF('8a-Additionele werkzaamheden'!A:A,'2-Kosten per locatie'!A14,'8a-Additionele werkzaamheden'!I:I)</f>
        <v>0</v>
      </c>
      <c r="P14" s="629">
        <f>SUMIF('10-Glasbewassing'!A:A,'2-Kosten per locatie'!A14,'10-Glasbewassing'!L:L)</f>
        <v>0</v>
      </c>
      <c r="Q14" s="629">
        <f ca="1">+SUMIF('12-Sanitaire voorzieningen'!A:G,'2-Kosten per locatie'!A14,'12-Sanitaire voorzieningen'!H:H)</f>
        <v>0</v>
      </c>
      <c r="R14" s="630" t="e">
        <f t="shared" si="1"/>
        <v>#DIV/0!</v>
      </c>
      <c r="S14" s="631" t="e">
        <f t="shared" si="2"/>
        <v>#DIV/0!</v>
      </c>
    </row>
    <row r="15" spans="1:23" s="121" customFormat="1" ht="15" customHeight="1" thickBot="1">
      <c r="A15" s="584" t="s">
        <v>548</v>
      </c>
      <c r="B15" s="585"/>
      <c r="C15" s="640"/>
      <c r="D15" s="625">
        <f>SUM(D11:D14)</f>
        <v>8320</v>
      </c>
      <c r="E15" s="625" t="e">
        <f>SUM(E11:E14)</f>
        <v>#DIV/0!</v>
      </c>
      <c r="F15" s="625" t="e">
        <f>SUM(F11:F14)</f>
        <v>#DIV/0!</v>
      </c>
      <c r="G15" s="625">
        <f>SUM(G11:G14)</f>
        <v>0</v>
      </c>
      <c r="H15" s="641" t="e">
        <f>I15/(E15+F15)</f>
        <v>#DIV/0!</v>
      </c>
      <c r="I15" s="624" t="e">
        <f>SUM(I11:I14)</f>
        <v>#DIV/0!</v>
      </c>
      <c r="K15" s="642" t="e">
        <f t="shared" ref="K15:S15" si="3">SUM(K11:K14)</f>
        <v>#DIV/0!</v>
      </c>
      <c r="L15" s="643" t="e">
        <f t="shared" si="3"/>
        <v>#DIV/0!</v>
      </c>
      <c r="M15" s="642">
        <f t="shared" si="3"/>
        <v>0</v>
      </c>
      <c r="N15" s="643">
        <f t="shared" si="3"/>
        <v>0</v>
      </c>
      <c r="O15" s="643">
        <f t="shared" si="3"/>
        <v>0</v>
      </c>
      <c r="P15" s="643">
        <f t="shared" si="3"/>
        <v>0</v>
      </c>
      <c r="Q15" s="643">
        <f t="shared" ca="1" si="3"/>
        <v>0</v>
      </c>
      <c r="R15" s="643" t="e">
        <f t="shared" si="3"/>
        <v>#DIV/0!</v>
      </c>
      <c r="S15" s="644" t="e">
        <f t="shared" si="3"/>
        <v>#DIV/0!</v>
      </c>
    </row>
    <row r="16" spans="1:23" ht="14.1" customHeight="1">
      <c r="E16" s="117"/>
      <c r="F16" s="117"/>
      <c r="G16" s="117"/>
      <c r="K16" s="123"/>
      <c r="L16" s="123"/>
      <c r="M16" s="123"/>
      <c r="N16" s="123"/>
      <c r="O16" s="123"/>
      <c r="P16" s="123"/>
      <c r="Q16" s="123"/>
      <c r="R16" s="172"/>
      <c r="S16" s="123"/>
      <c r="T16" s="123"/>
    </row>
    <row r="17" spans="1:20" ht="14.1" customHeight="1">
      <c r="A17" s="614" t="s">
        <v>425</v>
      </c>
      <c r="B17" s="614"/>
      <c r="C17" s="614"/>
      <c r="D17" s="614"/>
      <c r="E17" s="614"/>
      <c r="F17" s="614"/>
      <c r="G17" s="614"/>
      <c r="H17" s="615"/>
      <c r="I17" s="615"/>
      <c r="K17" s="615"/>
      <c r="L17" s="615"/>
      <c r="M17" s="615"/>
      <c r="N17" s="615"/>
      <c r="O17" s="615"/>
      <c r="P17" s="615"/>
      <c r="Q17" s="615"/>
      <c r="R17" s="704"/>
      <c r="S17" s="615"/>
      <c r="T17" s="123"/>
    </row>
    <row r="18" spans="1:20" ht="15" customHeight="1">
      <c r="A18" s="659" t="s">
        <v>515</v>
      </c>
      <c r="B18" s="182" t="s">
        <v>517</v>
      </c>
      <c r="C18" s="616">
        <v>12</v>
      </c>
      <c r="D18" s="618">
        <f>SUMIF('4-Basis ruimtestaat'!B:B,'2-Kosten per locatie'!A18,'4-Basis ruimtestaat'!M:M)</f>
        <v>3</v>
      </c>
      <c r="E18" s="619" t="e">
        <f>SUMIF('4-Basis ruimtestaat'!B:B,'2-Kosten per locatie'!A18,'4-Basis ruimtestaat'!V:V)</f>
        <v>#DIV/0!</v>
      </c>
      <c r="F18" s="620">
        <f>SUMIF('4-Basis ruimtestaat'!B:B,'2-Kosten per locatie'!A58,'4-Basis ruimtestaat'!W:W)</f>
        <v>0</v>
      </c>
      <c r="G18" s="621"/>
      <c r="H18" s="552"/>
      <c r="I18" s="620" t="e">
        <f t="shared" ref="I18:I58" si="4">+(E18+F18)*H18</f>
        <v>#DIV/0!</v>
      </c>
      <c r="K18" s="626" t="e">
        <f>(E18+F18+G18)*'6-Opbouw uurtarief productie'!$E$48</f>
        <v>#DIV/0!</v>
      </c>
      <c r="L18" s="627" t="e">
        <f>I18*'7-Opbouw uurtarief toezicht'!$E$48</f>
        <v>#DIV/0!</v>
      </c>
      <c r="M18" s="692">
        <f>+SUMIF('8b Industriele ruimten'!A:A,'2-Kosten per locatie'!A18,'8b Industriele ruimten'!K:K)</f>
        <v>0</v>
      </c>
      <c r="N18" s="628">
        <f>SUMIF('11-Machinekosten'!A:A,'2-Kosten per locatie'!A18,'11-Machinekosten'!Q:Q)</f>
        <v>0</v>
      </c>
      <c r="O18" s="629">
        <f>SUMIF('8a-Additionele werkzaamheden'!A:A,'2-Kosten per locatie'!A18,'8a-Additionele werkzaamheden'!H:H)</f>
        <v>0</v>
      </c>
      <c r="P18" s="629">
        <f>SUMIF('10-Glasbewassing'!A:A,'2-Kosten per locatie'!A18,'10-Glasbewassing'!L:L)</f>
        <v>0</v>
      </c>
      <c r="Q18" s="629">
        <f ca="1">+SUMIF('12-Sanitaire voorzieningen'!A:G,'2-Kosten per locatie'!A18,'12-Sanitaire voorzieningen'!H:H)</f>
        <v>0</v>
      </c>
      <c r="R18" s="630" t="e">
        <f t="shared" ref="R18:R57" si="5">SUM(K18:Q18)</f>
        <v>#DIV/0!</v>
      </c>
      <c r="S18" s="521" t="e">
        <f t="shared" ref="S18:S57" si="6">R18/12</f>
        <v>#DIV/0!</v>
      </c>
    </row>
    <row r="19" spans="1:20" ht="15" customHeight="1">
      <c r="A19" s="659" t="s">
        <v>467</v>
      </c>
      <c r="B19" s="182" t="s">
        <v>468</v>
      </c>
      <c r="C19" s="616">
        <v>52</v>
      </c>
      <c r="D19" s="618">
        <f>SUMIF('4-Basis ruimtestaat'!B:B,'2-Kosten per locatie'!A19,'4-Basis ruimtestaat'!M:M)</f>
        <v>39</v>
      </c>
      <c r="E19" s="619" t="e">
        <f>SUMIF('4-Basis ruimtestaat'!B:B,'2-Kosten per locatie'!A19,'4-Basis ruimtestaat'!V:V)</f>
        <v>#DIV/0!</v>
      </c>
      <c r="F19" s="620">
        <f>SUMIF('4-Basis ruimtestaat'!B:B,'2-Kosten per locatie'!A34,'4-Basis ruimtestaat'!W:W)</f>
        <v>0</v>
      </c>
      <c r="G19" s="621"/>
      <c r="H19" s="552"/>
      <c r="I19" s="620" t="e">
        <f t="shared" si="4"/>
        <v>#DIV/0!</v>
      </c>
      <c r="K19" s="626" t="e">
        <f>(E19+F19+G19)*'6-Opbouw uurtarief productie'!$E$48</f>
        <v>#DIV/0!</v>
      </c>
      <c r="L19" s="627" t="e">
        <f>I19*'7-Opbouw uurtarief toezicht'!$E$48</f>
        <v>#DIV/0!</v>
      </c>
      <c r="M19" s="692">
        <f>+SUMIF('8b Industriele ruimten'!A:A,'2-Kosten per locatie'!A19,'8b Industriele ruimten'!K:K)</f>
        <v>0</v>
      </c>
      <c r="N19" s="628">
        <f>SUMIF('11-Machinekosten'!A:A,'2-Kosten per locatie'!A19,'11-Machinekosten'!Q:Q)</f>
        <v>0</v>
      </c>
      <c r="O19" s="629">
        <f>SUMIF('8a-Additionele werkzaamheden'!A:A,'2-Kosten per locatie'!A19,'8a-Additionele werkzaamheden'!H:H)</f>
        <v>0</v>
      </c>
      <c r="P19" s="629">
        <f>SUMIF('10-Glasbewassing'!A:A,'2-Kosten per locatie'!A19,'10-Glasbewassing'!L:L)</f>
        <v>0</v>
      </c>
      <c r="Q19" s="629">
        <f ca="1">+SUMIF('12-Sanitaire voorzieningen'!A:G,'2-Kosten per locatie'!A19,'12-Sanitaire voorzieningen'!H:H)</f>
        <v>0</v>
      </c>
      <c r="R19" s="630" t="e">
        <f t="shared" si="5"/>
        <v>#DIV/0!</v>
      </c>
      <c r="S19" s="521" t="e">
        <f t="shared" si="6"/>
        <v>#DIV/0!</v>
      </c>
    </row>
    <row r="20" spans="1:20" ht="15" customHeight="1">
      <c r="A20" s="659" t="s">
        <v>469</v>
      </c>
      <c r="B20" s="182" t="s">
        <v>479</v>
      </c>
      <c r="C20" s="616">
        <v>4</v>
      </c>
      <c r="D20" s="787" t="s">
        <v>815</v>
      </c>
      <c r="E20" s="788"/>
      <c r="F20" s="788"/>
      <c r="G20" s="788"/>
      <c r="H20" s="788"/>
      <c r="I20" s="789"/>
      <c r="K20" s="626" t="e">
        <f>(E20+F20+G20)*'6-Opbouw uurtarief productie'!$E$48</f>
        <v>#DIV/0!</v>
      </c>
      <c r="L20" s="627" t="e">
        <f>I20*'7-Opbouw uurtarief toezicht'!$E$48</f>
        <v>#DIV/0!</v>
      </c>
      <c r="M20" s="692">
        <f>+SUMIF('8b Industriele ruimten'!A:A,'2-Kosten per locatie'!A20,'8b Industriele ruimten'!K:K)</f>
        <v>0</v>
      </c>
      <c r="N20" s="628">
        <f>SUMIF('11-Machinekosten'!A:A,'2-Kosten per locatie'!A20,'11-Machinekosten'!Q:Q)</f>
        <v>0</v>
      </c>
      <c r="O20" s="629">
        <f>SUMIF('8a-Additionele werkzaamheden'!A:A,'2-Kosten per locatie'!A20,'8a-Additionele werkzaamheden'!H:H)</f>
        <v>0</v>
      </c>
      <c r="P20" s="629">
        <f>SUMIF('10-Glasbewassing'!A:A,'2-Kosten per locatie'!A20,'10-Glasbewassing'!L:L)</f>
        <v>0</v>
      </c>
      <c r="Q20" s="629">
        <f ca="1">+SUMIF('12-Sanitaire voorzieningen'!A:G,'2-Kosten per locatie'!A20,'12-Sanitaire voorzieningen'!H:H)</f>
        <v>0</v>
      </c>
      <c r="R20" s="630" t="e">
        <f t="shared" si="5"/>
        <v>#DIV/0!</v>
      </c>
      <c r="S20" s="521" t="e">
        <f t="shared" si="6"/>
        <v>#DIV/0!</v>
      </c>
    </row>
    <row r="21" spans="1:20" ht="15" customHeight="1">
      <c r="A21" s="659" t="s">
        <v>471</v>
      </c>
      <c r="B21" s="182" t="s">
        <v>481</v>
      </c>
      <c r="C21" s="616">
        <v>12</v>
      </c>
      <c r="D21" s="618">
        <f>SUMIF('4-Basis ruimtestaat'!B:B,'2-Kosten per locatie'!A21,'4-Basis ruimtestaat'!M:M)</f>
        <v>3</v>
      </c>
      <c r="E21" s="619" t="e">
        <f>SUMIF('4-Basis ruimtestaat'!B:B,'2-Kosten per locatie'!A21,'4-Basis ruimtestaat'!V:V)</f>
        <v>#DIV/0!</v>
      </c>
      <c r="F21" s="620">
        <f>SUMIF('4-Basis ruimtestaat'!B:B,'2-Kosten per locatie'!A37,'4-Basis ruimtestaat'!W:W)</f>
        <v>0</v>
      </c>
      <c r="G21" s="621"/>
      <c r="H21" s="552"/>
      <c r="I21" s="620" t="e">
        <f t="shared" si="4"/>
        <v>#DIV/0!</v>
      </c>
      <c r="K21" s="626" t="e">
        <f>(E21+F21+G21)*'6-Opbouw uurtarief productie'!$E$48</f>
        <v>#DIV/0!</v>
      </c>
      <c r="L21" s="627" t="e">
        <f>I21*'7-Opbouw uurtarief toezicht'!$E$48</f>
        <v>#DIV/0!</v>
      </c>
      <c r="M21" s="692">
        <f>+SUMIF('8b Industriele ruimten'!A:A,'2-Kosten per locatie'!A21,'8b Industriele ruimten'!K:K)</f>
        <v>0</v>
      </c>
      <c r="N21" s="628">
        <f>SUMIF('11-Machinekosten'!A:A,'2-Kosten per locatie'!A21,'11-Machinekosten'!Q:Q)</f>
        <v>0</v>
      </c>
      <c r="O21" s="629">
        <f>SUMIF('8a-Additionele werkzaamheden'!A:A,'2-Kosten per locatie'!A21,'8a-Additionele werkzaamheden'!H:H)</f>
        <v>0</v>
      </c>
      <c r="P21" s="629">
        <f>SUMIF('10-Glasbewassing'!A:A,'2-Kosten per locatie'!A21,'10-Glasbewassing'!L:L)</f>
        <v>0</v>
      </c>
      <c r="Q21" s="629">
        <f ca="1">+SUMIF('12-Sanitaire voorzieningen'!A:G,'2-Kosten per locatie'!A21,'12-Sanitaire voorzieningen'!H:H)</f>
        <v>0</v>
      </c>
      <c r="R21" s="630" t="e">
        <f t="shared" si="5"/>
        <v>#DIV/0!</v>
      </c>
      <c r="S21" s="521" t="e">
        <f t="shared" si="6"/>
        <v>#DIV/0!</v>
      </c>
    </row>
    <row r="22" spans="1:20" ht="15" customHeight="1">
      <c r="A22" s="659" t="s">
        <v>470</v>
      </c>
      <c r="B22" s="182" t="s">
        <v>480</v>
      </c>
      <c r="C22" s="616">
        <v>12</v>
      </c>
      <c r="D22" s="618">
        <f>SUMIF('4-Basis ruimtestaat'!B:B,'2-Kosten per locatie'!A22,'4-Basis ruimtestaat'!M:M)</f>
        <v>3</v>
      </c>
      <c r="E22" s="619" t="e">
        <f>SUMIF('4-Basis ruimtestaat'!B:B,'2-Kosten per locatie'!A22,'4-Basis ruimtestaat'!V:V)</f>
        <v>#DIV/0!</v>
      </c>
      <c r="F22" s="620">
        <f>SUMIF('4-Basis ruimtestaat'!B:B,'2-Kosten per locatie'!A36,'4-Basis ruimtestaat'!W:W)</f>
        <v>0</v>
      </c>
      <c r="G22" s="621"/>
      <c r="H22" s="552"/>
      <c r="I22" s="620" t="e">
        <f t="shared" si="4"/>
        <v>#DIV/0!</v>
      </c>
      <c r="K22" s="626" t="e">
        <f>(E22+F22+G22)*'6-Opbouw uurtarief productie'!$E$48</f>
        <v>#DIV/0!</v>
      </c>
      <c r="L22" s="627" t="e">
        <f>I22*'7-Opbouw uurtarief toezicht'!$E$48</f>
        <v>#DIV/0!</v>
      </c>
      <c r="M22" s="692">
        <f>+SUMIF('8b Industriele ruimten'!A:A,'2-Kosten per locatie'!A22,'8b Industriele ruimten'!K:K)</f>
        <v>0</v>
      </c>
      <c r="N22" s="628">
        <f>SUMIF('11-Machinekosten'!A:A,'2-Kosten per locatie'!A22,'11-Machinekosten'!Q:Q)</f>
        <v>0</v>
      </c>
      <c r="O22" s="629">
        <f>SUMIF('8a-Additionele werkzaamheden'!A:A,'2-Kosten per locatie'!A22,'8a-Additionele werkzaamheden'!H:H)</f>
        <v>0</v>
      </c>
      <c r="P22" s="629">
        <f>SUMIF('10-Glasbewassing'!A:A,'2-Kosten per locatie'!A22,'10-Glasbewassing'!L:L)</f>
        <v>0</v>
      </c>
      <c r="Q22" s="629">
        <f ca="1">+SUMIF('12-Sanitaire voorzieningen'!A:G,'2-Kosten per locatie'!A22,'12-Sanitaire voorzieningen'!H:H)</f>
        <v>0</v>
      </c>
      <c r="R22" s="630" t="e">
        <f t="shared" si="5"/>
        <v>#DIV/0!</v>
      </c>
      <c r="S22" s="521" t="e">
        <f t="shared" si="6"/>
        <v>#DIV/0!</v>
      </c>
    </row>
    <row r="23" spans="1:20" ht="15" customHeight="1">
      <c r="A23" s="659" t="s">
        <v>478</v>
      </c>
      <c r="B23" s="182" t="s">
        <v>488</v>
      </c>
      <c r="C23" s="616">
        <v>4</v>
      </c>
      <c r="D23" s="787" t="s">
        <v>815</v>
      </c>
      <c r="E23" s="788"/>
      <c r="F23" s="788"/>
      <c r="G23" s="788"/>
      <c r="H23" s="788"/>
      <c r="I23" s="789"/>
      <c r="K23" s="626" t="e">
        <f>(E23+F23+G23)*'6-Opbouw uurtarief productie'!$E$48</f>
        <v>#DIV/0!</v>
      </c>
      <c r="L23" s="627" t="e">
        <f>I23*'7-Opbouw uurtarief toezicht'!$E$48</f>
        <v>#DIV/0!</v>
      </c>
      <c r="M23" s="692">
        <f>+SUMIF('8b Industriele ruimten'!A:A,'2-Kosten per locatie'!A23,'8b Industriele ruimten'!K:K)</f>
        <v>0</v>
      </c>
      <c r="N23" s="628">
        <f>SUMIF('11-Machinekosten'!A:A,'2-Kosten per locatie'!A23,'11-Machinekosten'!Q:Q)</f>
        <v>0</v>
      </c>
      <c r="O23" s="629">
        <f>SUMIF('8a-Additionele werkzaamheden'!A:A,'2-Kosten per locatie'!A23,'8a-Additionele werkzaamheden'!H:H)</f>
        <v>0</v>
      </c>
      <c r="P23" s="629">
        <f>SUMIF('10-Glasbewassing'!A:A,'2-Kosten per locatie'!A23,'10-Glasbewassing'!L:L)</f>
        <v>0</v>
      </c>
      <c r="Q23" s="629">
        <f ca="1">+SUMIF('12-Sanitaire voorzieningen'!A:G,'2-Kosten per locatie'!A23,'12-Sanitaire voorzieningen'!H:H)</f>
        <v>0</v>
      </c>
      <c r="R23" s="630" t="e">
        <f t="shared" si="5"/>
        <v>#DIV/0!</v>
      </c>
      <c r="S23" s="521" t="e">
        <f t="shared" si="6"/>
        <v>#DIV/0!</v>
      </c>
    </row>
    <row r="24" spans="1:20" ht="15" customHeight="1">
      <c r="A24" s="658" t="s">
        <v>431</v>
      </c>
      <c r="B24" s="182" t="s">
        <v>434</v>
      </c>
      <c r="C24" s="616">
        <v>4</v>
      </c>
      <c r="D24" s="787" t="s">
        <v>815</v>
      </c>
      <c r="E24" s="788"/>
      <c r="F24" s="788"/>
      <c r="G24" s="788"/>
      <c r="H24" s="788"/>
      <c r="I24" s="789"/>
      <c r="K24" s="626" t="e">
        <f>(E24+F24+G24)*'6-Opbouw uurtarief productie'!$E$48</f>
        <v>#DIV/0!</v>
      </c>
      <c r="L24" s="627" t="e">
        <f>I24*'7-Opbouw uurtarief toezicht'!$E$48</f>
        <v>#DIV/0!</v>
      </c>
      <c r="M24" s="692">
        <f>+SUMIF('8b Industriele ruimten'!A:A,'2-Kosten per locatie'!A24,'8b Industriele ruimten'!K:K)</f>
        <v>0</v>
      </c>
      <c r="N24" s="628">
        <f>SUMIF('11-Machinekosten'!A:A,'2-Kosten per locatie'!A24,'11-Machinekosten'!Q:Q)</f>
        <v>0</v>
      </c>
      <c r="O24" s="629">
        <f>SUMIF('8a-Additionele werkzaamheden'!A:A,'2-Kosten per locatie'!A24,'8a-Additionele werkzaamheden'!H:H)</f>
        <v>0</v>
      </c>
      <c r="P24" s="629">
        <f>SUMIF('10-Glasbewassing'!A:A,'2-Kosten per locatie'!A24,'10-Glasbewassing'!L:L)</f>
        <v>0</v>
      </c>
      <c r="Q24" s="629">
        <f ca="1">+SUMIF('12-Sanitaire voorzieningen'!A:G,'2-Kosten per locatie'!A24,'12-Sanitaire voorzieningen'!H:H)</f>
        <v>0</v>
      </c>
      <c r="R24" s="630" t="e">
        <f t="shared" si="5"/>
        <v>#DIV/0!</v>
      </c>
      <c r="S24" s="521" t="e">
        <f t="shared" si="6"/>
        <v>#DIV/0!</v>
      </c>
    </row>
    <row r="25" spans="1:20" ht="15" customHeight="1">
      <c r="A25" s="659" t="s">
        <v>501</v>
      </c>
      <c r="B25" s="182" t="s">
        <v>507</v>
      </c>
      <c r="C25" s="616">
        <v>4</v>
      </c>
      <c r="D25" s="787" t="s">
        <v>815</v>
      </c>
      <c r="E25" s="788"/>
      <c r="F25" s="788"/>
      <c r="G25" s="788"/>
      <c r="H25" s="788"/>
      <c r="I25" s="789"/>
      <c r="K25" s="626" t="e">
        <f>(E25+F25+G25)*'6-Opbouw uurtarief productie'!$E$48</f>
        <v>#DIV/0!</v>
      </c>
      <c r="L25" s="627" t="e">
        <f>I25*'7-Opbouw uurtarief toezicht'!$E$48</f>
        <v>#DIV/0!</v>
      </c>
      <c r="M25" s="692">
        <f>+SUMIF('8b Industriele ruimten'!A:A,'2-Kosten per locatie'!A25,'8b Industriele ruimten'!K:K)</f>
        <v>0</v>
      </c>
      <c r="N25" s="628">
        <f>SUMIF('11-Machinekosten'!A:A,'2-Kosten per locatie'!A25,'11-Machinekosten'!Q:Q)</f>
        <v>0</v>
      </c>
      <c r="O25" s="629">
        <f>SUMIF('8a-Additionele werkzaamheden'!A:A,'2-Kosten per locatie'!A25,'8a-Additionele werkzaamheden'!H:H)</f>
        <v>0</v>
      </c>
      <c r="P25" s="629">
        <f>SUMIF('10-Glasbewassing'!A:A,'2-Kosten per locatie'!A25,'10-Glasbewassing'!L:L)</f>
        <v>0</v>
      </c>
      <c r="Q25" s="629">
        <f ca="1">+SUMIF('12-Sanitaire voorzieningen'!A:G,'2-Kosten per locatie'!A25,'12-Sanitaire voorzieningen'!H:H)</f>
        <v>0</v>
      </c>
      <c r="R25" s="630" t="e">
        <f t="shared" si="5"/>
        <v>#DIV/0!</v>
      </c>
      <c r="S25" s="521" t="e">
        <f t="shared" si="6"/>
        <v>#DIV/0!</v>
      </c>
    </row>
    <row r="26" spans="1:20" ht="15" customHeight="1">
      <c r="A26" s="659" t="s">
        <v>512</v>
      </c>
      <c r="B26" s="182" t="s">
        <v>513</v>
      </c>
      <c r="C26" s="616">
        <v>52</v>
      </c>
      <c r="D26" s="618">
        <f>SUMIF('4-Basis ruimtestaat'!B:B,'2-Kosten per locatie'!A26,'4-Basis ruimtestaat'!M:M)</f>
        <v>43</v>
      </c>
      <c r="E26" s="619" t="e">
        <f>SUMIF('4-Basis ruimtestaat'!B:B,'2-Kosten per locatie'!A26,'4-Basis ruimtestaat'!V:V)</f>
        <v>#DIV/0!</v>
      </c>
      <c r="F26" s="620">
        <f>SUMIF('4-Basis ruimtestaat'!B:B,'2-Kosten per locatie'!A56,'4-Basis ruimtestaat'!W:W)</f>
        <v>0</v>
      </c>
      <c r="G26" s="621"/>
      <c r="H26" s="552"/>
      <c r="I26" s="620" t="e">
        <f t="shared" si="4"/>
        <v>#DIV/0!</v>
      </c>
      <c r="K26" s="626" t="e">
        <f>(E26+F26+G26)*'6-Opbouw uurtarief productie'!$E$48</f>
        <v>#DIV/0!</v>
      </c>
      <c r="L26" s="627" t="e">
        <f>I26*'7-Opbouw uurtarief toezicht'!$E$48</f>
        <v>#DIV/0!</v>
      </c>
      <c r="M26" s="692">
        <f>+SUMIF('8b Industriele ruimten'!A:A,'2-Kosten per locatie'!A26,'8b Industriele ruimten'!K:K)</f>
        <v>0</v>
      </c>
      <c r="N26" s="628">
        <f>SUMIF('11-Machinekosten'!A:A,'2-Kosten per locatie'!A26,'11-Machinekosten'!Q:Q)</f>
        <v>0</v>
      </c>
      <c r="O26" s="629">
        <f>SUMIF('8a-Additionele werkzaamheden'!A:A,'2-Kosten per locatie'!A26,'8a-Additionele werkzaamheden'!H:H)</f>
        <v>0</v>
      </c>
      <c r="P26" s="629">
        <f>SUMIF('10-Glasbewassing'!A:A,'2-Kosten per locatie'!A26,'10-Glasbewassing'!L:L)</f>
        <v>0</v>
      </c>
      <c r="Q26" s="629">
        <f ca="1">+SUMIF('12-Sanitaire voorzieningen'!A:G,'2-Kosten per locatie'!A26,'12-Sanitaire voorzieningen'!H:H)</f>
        <v>0</v>
      </c>
      <c r="R26" s="630" t="e">
        <f t="shared" si="5"/>
        <v>#DIV/0!</v>
      </c>
      <c r="S26" s="521" t="e">
        <f t="shared" si="6"/>
        <v>#DIV/0!</v>
      </c>
    </row>
    <row r="27" spans="1:20" ht="15" customHeight="1">
      <c r="A27" s="659" t="s">
        <v>444</v>
      </c>
      <c r="B27" s="182" t="s">
        <v>449</v>
      </c>
      <c r="C27" s="616">
        <v>4</v>
      </c>
      <c r="D27" s="787" t="s">
        <v>815</v>
      </c>
      <c r="E27" s="788"/>
      <c r="F27" s="788"/>
      <c r="G27" s="788"/>
      <c r="H27" s="788"/>
      <c r="I27" s="789"/>
      <c r="K27" s="626" t="e">
        <f>(E27+F27+G27)*'6-Opbouw uurtarief productie'!$E$48</f>
        <v>#DIV/0!</v>
      </c>
      <c r="L27" s="627" t="e">
        <f>I27*'7-Opbouw uurtarief toezicht'!$E$48</f>
        <v>#DIV/0!</v>
      </c>
      <c r="M27" s="692">
        <f>+SUMIF('8b Industriele ruimten'!A:A,'2-Kosten per locatie'!A27,'8b Industriele ruimten'!K:K)</f>
        <v>0</v>
      </c>
      <c r="N27" s="628">
        <f>SUMIF('11-Machinekosten'!A:A,'2-Kosten per locatie'!A27,'11-Machinekosten'!Q:Q)</f>
        <v>0</v>
      </c>
      <c r="O27" s="629">
        <f>SUMIF('8a-Additionele werkzaamheden'!A:A,'2-Kosten per locatie'!A27,'8a-Additionele werkzaamheden'!H:H)</f>
        <v>0</v>
      </c>
      <c r="P27" s="629">
        <f>SUMIF('10-Glasbewassing'!A:A,'2-Kosten per locatie'!A27,'10-Glasbewassing'!L:L)</f>
        <v>0</v>
      </c>
      <c r="Q27" s="629">
        <f ca="1">+SUMIF('12-Sanitaire voorzieningen'!A:G,'2-Kosten per locatie'!A27,'12-Sanitaire voorzieningen'!H:H)</f>
        <v>0</v>
      </c>
      <c r="R27" s="630" t="e">
        <f t="shared" si="5"/>
        <v>#DIV/0!</v>
      </c>
      <c r="S27" s="521" t="e">
        <f t="shared" si="6"/>
        <v>#DIV/0!</v>
      </c>
    </row>
    <row r="28" spans="1:20" ht="15" customHeight="1">
      <c r="A28" s="659" t="s">
        <v>502</v>
      </c>
      <c r="B28" s="182" t="s">
        <v>508</v>
      </c>
      <c r="C28" s="616">
        <v>4</v>
      </c>
      <c r="D28" s="787" t="s">
        <v>815</v>
      </c>
      <c r="E28" s="788"/>
      <c r="F28" s="788"/>
      <c r="G28" s="788"/>
      <c r="H28" s="788"/>
      <c r="I28" s="789"/>
      <c r="K28" s="626" t="e">
        <f>(E28+F28+G28)*'6-Opbouw uurtarief productie'!$E$48</f>
        <v>#DIV/0!</v>
      </c>
      <c r="L28" s="627" t="e">
        <f>I28*'7-Opbouw uurtarief toezicht'!$E$48</f>
        <v>#DIV/0!</v>
      </c>
      <c r="M28" s="692">
        <f>+SUMIF('8b Industriele ruimten'!A:A,'2-Kosten per locatie'!A28,'8b Industriele ruimten'!K:K)</f>
        <v>0</v>
      </c>
      <c r="N28" s="628">
        <f>SUMIF('11-Machinekosten'!A:A,'2-Kosten per locatie'!A28,'11-Machinekosten'!Q:Q)</f>
        <v>0</v>
      </c>
      <c r="O28" s="629">
        <f>SUMIF('8a-Additionele werkzaamheden'!A:A,'2-Kosten per locatie'!A28,'8a-Additionele werkzaamheden'!H:H)</f>
        <v>0</v>
      </c>
      <c r="P28" s="629">
        <f>SUMIF('10-Glasbewassing'!A:A,'2-Kosten per locatie'!A28,'10-Glasbewassing'!L:L)</f>
        <v>0</v>
      </c>
      <c r="Q28" s="629">
        <f ca="1">+SUMIF('12-Sanitaire voorzieningen'!A:G,'2-Kosten per locatie'!A28,'12-Sanitaire voorzieningen'!H:H)</f>
        <v>0</v>
      </c>
      <c r="R28" s="630" t="e">
        <f t="shared" si="5"/>
        <v>#DIV/0!</v>
      </c>
      <c r="S28" s="521" t="e">
        <f t="shared" si="6"/>
        <v>#DIV/0!</v>
      </c>
    </row>
    <row r="29" spans="1:20" ht="15" customHeight="1">
      <c r="A29" s="659" t="s">
        <v>439</v>
      </c>
      <c r="B29" s="182" t="s">
        <v>442</v>
      </c>
      <c r="C29" s="616">
        <v>12</v>
      </c>
      <c r="D29" s="618">
        <f>SUMIF('4-Basis ruimtestaat'!B:B,'2-Kosten per locatie'!A29,'4-Basis ruimtestaat'!M:M)</f>
        <v>3</v>
      </c>
      <c r="E29" s="619" t="e">
        <f>SUMIF('4-Basis ruimtestaat'!B:B,'2-Kosten per locatie'!A29,'4-Basis ruimtestaat'!V:V)</f>
        <v>#DIV/0!</v>
      </c>
      <c r="F29" s="620">
        <f>SUMIF('4-Basis ruimtestaat'!B:B,'2-Kosten per locatie'!A23,'4-Basis ruimtestaat'!W:W)</f>
        <v>0</v>
      </c>
      <c r="G29" s="621"/>
      <c r="H29" s="552"/>
      <c r="I29" s="620" t="e">
        <f t="shared" si="4"/>
        <v>#DIV/0!</v>
      </c>
      <c r="K29" s="626" t="e">
        <f>(E29+F29+G29)*'6-Opbouw uurtarief productie'!$E$48</f>
        <v>#DIV/0!</v>
      </c>
      <c r="L29" s="627" t="e">
        <f>I29*'7-Opbouw uurtarief toezicht'!$E$48</f>
        <v>#DIV/0!</v>
      </c>
      <c r="M29" s="692">
        <f>+SUMIF('8b Industriele ruimten'!A:A,'2-Kosten per locatie'!A29,'8b Industriele ruimten'!K:K)</f>
        <v>0</v>
      </c>
      <c r="N29" s="628">
        <f>SUMIF('11-Machinekosten'!A:A,'2-Kosten per locatie'!A29,'11-Machinekosten'!Q:Q)</f>
        <v>0</v>
      </c>
      <c r="O29" s="629">
        <f>SUMIF('8a-Additionele werkzaamheden'!A:A,'2-Kosten per locatie'!A29,'8a-Additionele werkzaamheden'!H:H)</f>
        <v>0</v>
      </c>
      <c r="P29" s="629">
        <f>SUMIF('10-Glasbewassing'!A:A,'2-Kosten per locatie'!A29,'10-Glasbewassing'!L:L)</f>
        <v>0</v>
      </c>
      <c r="Q29" s="629">
        <f ca="1">+SUMIF('12-Sanitaire voorzieningen'!A:G,'2-Kosten per locatie'!A29,'12-Sanitaire voorzieningen'!H:H)</f>
        <v>0</v>
      </c>
      <c r="R29" s="630" t="e">
        <f t="shared" si="5"/>
        <v>#DIV/0!</v>
      </c>
      <c r="S29" s="521" t="e">
        <f t="shared" si="6"/>
        <v>#DIV/0!</v>
      </c>
    </row>
    <row r="30" spans="1:20" ht="15" customHeight="1">
      <c r="A30" s="659" t="s">
        <v>447</v>
      </c>
      <c r="B30" s="182" t="s">
        <v>452</v>
      </c>
      <c r="C30" s="616">
        <v>4</v>
      </c>
      <c r="D30" s="787" t="s">
        <v>815</v>
      </c>
      <c r="E30" s="788"/>
      <c r="F30" s="788"/>
      <c r="G30" s="788"/>
      <c r="H30" s="788"/>
      <c r="I30" s="789"/>
      <c r="K30" s="626" t="e">
        <f>(E30+F30+G30)*'6-Opbouw uurtarief productie'!$E$48</f>
        <v>#DIV/0!</v>
      </c>
      <c r="L30" s="627" t="e">
        <f>I30*'7-Opbouw uurtarief toezicht'!$E$48</f>
        <v>#DIV/0!</v>
      </c>
      <c r="M30" s="692">
        <f>+SUMIF('8b Industriele ruimten'!A:A,'2-Kosten per locatie'!A30,'8b Industriele ruimten'!K:K)</f>
        <v>0</v>
      </c>
      <c r="N30" s="628">
        <f>SUMIF('11-Machinekosten'!A:A,'2-Kosten per locatie'!A30,'11-Machinekosten'!Q:Q)</f>
        <v>0</v>
      </c>
      <c r="O30" s="629">
        <f>SUMIF('8a-Additionele werkzaamheden'!A:A,'2-Kosten per locatie'!A30,'8a-Additionele werkzaamheden'!H:H)</f>
        <v>0</v>
      </c>
      <c r="P30" s="629">
        <f>SUMIF('10-Glasbewassing'!A:A,'2-Kosten per locatie'!A30,'10-Glasbewassing'!L:L)</f>
        <v>0</v>
      </c>
      <c r="Q30" s="629">
        <f ca="1">+SUMIF('12-Sanitaire voorzieningen'!A:G,'2-Kosten per locatie'!A30,'12-Sanitaire voorzieningen'!H:H)</f>
        <v>0</v>
      </c>
      <c r="R30" s="630" t="e">
        <f t="shared" si="5"/>
        <v>#DIV/0!</v>
      </c>
      <c r="S30" s="521" t="e">
        <f t="shared" si="6"/>
        <v>#DIV/0!</v>
      </c>
    </row>
    <row r="31" spans="1:20" ht="15" customHeight="1">
      <c r="A31" s="659" t="s">
        <v>448</v>
      </c>
      <c r="B31" s="182" t="s">
        <v>453</v>
      </c>
      <c r="C31" s="616">
        <v>12</v>
      </c>
      <c r="D31" s="618">
        <f>SUMIF('4-Basis ruimtestaat'!B:B,'2-Kosten per locatie'!A31,'4-Basis ruimtestaat'!M:M)</f>
        <v>3</v>
      </c>
      <c r="E31" s="619" t="e">
        <f>SUMIF('4-Basis ruimtestaat'!B:B,'2-Kosten per locatie'!A31,'4-Basis ruimtestaat'!V:V)</f>
        <v>#DIV/0!</v>
      </c>
      <c r="F31" s="620">
        <f>SUMIF('4-Basis ruimtestaat'!B:B,'2-Kosten per locatie'!A29,'4-Basis ruimtestaat'!W:W)</f>
        <v>0</v>
      </c>
      <c r="G31" s="621"/>
      <c r="H31" s="552"/>
      <c r="I31" s="620" t="e">
        <f t="shared" si="4"/>
        <v>#DIV/0!</v>
      </c>
      <c r="K31" s="626" t="e">
        <f>(E31+F31+G31)*'6-Opbouw uurtarief productie'!$E$48</f>
        <v>#DIV/0!</v>
      </c>
      <c r="L31" s="627" t="e">
        <f>I31*'7-Opbouw uurtarief toezicht'!$E$48</f>
        <v>#DIV/0!</v>
      </c>
      <c r="M31" s="692">
        <f>+SUMIF('8b Industriele ruimten'!A:A,'2-Kosten per locatie'!A31,'8b Industriele ruimten'!K:K)</f>
        <v>0</v>
      </c>
      <c r="N31" s="628">
        <f>SUMIF('11-Machinekosten'!A:A,'2-Kosten per locatie'!A31,'11-Machinekosten'!Q:Q)</f>
        <v>0</v>
      </c>
      <c r="O31" s="629">
        <f>SUMIF('8a-Additionele werkzaamheden'!A:A,'2-Kosten per locatie'!A31,'8a-Additionele werkzaamheden'!H:H)</f>
        <v>0</v>
      </c>
      <c r="P31" s="629">
        <f>SUMIF('10-Glasbewassing'!A:A,'2-Kosten per locatie'!A31,'10-Glasbewassing'!L:L)</f>
        <v>0</v>
      </c>
      <c r="Q31" s="629">
        <f ca="1">+SUMIF('12-Sanitaire voorzieningen'!A:G,'2-Kosten per locatie'!A31,'12-Sanitaire voorzieningen'!H:H)</f>
        <v>0</v>
      </c>
      <c r="R31" s="630" t="e">
        <f t="shared" si="5"/>
        <v>#DIV/0!</v>
      </c>
      <c r="S31" s="521" t="e">
        <f t="shared" si="6"/>
        <v>#DIV/0!</v>
      </c>
    </row>
    <row r="32" spans="1:20" ht="15" customHeight="1">
      <c r="A32" s="659" t="s">
        <v>499</v>
      </c>
      <c r="B32" s="182" t="s">
        <v>505</v>
      </c>
      <c r="C32" s="616">
        <v>12</v>
      </c>
      <c r="D32" s="618">
        <f>SUMIF('4-Basis ruimtestaat'!B:B,'2-Kosten per locatie'!A32,'4-Basis ruimtestaat'!M:M)</f>
        <v>3</v>
      </c>
      <c r="E32" s="619" t="e">
        <f>SUMIF('4-Basis ruimtestaat'!B:B,'2-Kosten per locatie'!A32,'4-Basis ruimtestaat'!V:V)</f>
        <v>#DIV/0!</v>
      </c>
      <c r="F32" s="620">
        <f>SUMIF('4-Basis ruimtestaat'!B:B,'2-Kosten per locatie'!A50,'4-Basis ruimtestaat'!W:W)</f>
        <v>0</v>
      </c>
      <c r="G32" s="621"/>
      <c r="H32" s="552"/>
      <c r="I32" s="620" t="e">
        <f t="shared" si="4"/>
        <v>#DIV/0!</v>
      </c>
      <c r="K32" s="626" t="e">
        <f>(E32+F32+G32)*'6-Opbouw uurtarief productie'!$E$48</f>
        <v>#DIV/0!</v>
      </c>
      <c r="L32" s="627" t="e">
        <f>I32*'7-Opbouw uurtarief toezicht'!$E$48</f>
        <v>#DIV/0!</v>
      </c>
      <c r="M32" s="692">
        <f>+SUMIF('8b Industriele ruimten'!A:A,'2-Kosten per locatie'!A32,'8b Industriele ruimten'!K:K)</f>
        <v>0</v>
      </c>
      <c r="N32" s="628">
        <f>SUMIF('11-Machinekosten'!A:A,'2-Kosten per locatie'!A32,'11-Machinekosten'!Q:Q)</f>
        <v>0</v>
      </c>
      <c r="O32" s="629">
        <f>SUMIF('8a-Additionele werkzaamheden'!A:A,'2-Kosten per locatie'!A32,'8a-Additionele werkzaamheden'!H:H)</f>
        <v>0</v>
      </c>
      <c r="P32" s="629">
        <f>SUMIF('10-Glasbewassing'!A:A,'2-Kosten per locatie'!A32,'10-Glasbewassing'!L:L)</f>
        <v>0</v>
      </c>
      <c r="Q32" s="629">
        <f ca="1">+SUMIF('12-Sanitaire voorzieningen'!A:G,'2-Kosten per locatie'!A32,'12-Sanitaire voorzieningen'!H:H)</f>
        <v>0</v>
      </c>
      <c r="R32" s="630" t="e">
        <f t="shared" si="5"/>
        <v>#DIV/0!</v>
      </c>
      <c r="S32" s="521" t="e">
        <f t="shared" si="6"/>
        <v>#DIV/0!</v>
      </c>
    </row>
    <row r="33" spans="1:19" ht="15" customHeight="1">
      <c r="A33" s="659" t="s">
        <v>475</v>
      </c>
      <c r="B33" s="182" t="s">
        <v>485</v>
      </c>
      <c r="C33" s="616">
        <v>4</v>
      </c>
      <c r="D33" s="787" t="s">
        <v>815</v>
      </c>
      <c r="E33" s="788"/>
      <c r="F33" s="788"/>
      <c r="G33" s="788"/>
      <c r="H33" s="788"/>
      <c r="I33" s="789"/>
      <c r="K33" s="626" t="e">
        <f>(E33+F33+G33)*'6-Opbouw uurtarief productie'!$E$48</f>
        <v>#DIV/0!</v>
      </c>
      <c r="L33" s="627" t="e">
        <f>I33*'7-Opbouw uurtarief toezicht'!$E$48</f>
        <v>#DIV/0!</v>
      </c>
      <c r="M33" s="692">
        <f>+SUMIF('8b Industriele ruimten'!A:A,'2-Kosten per locatie'!A33,'8b Industriele ruimten'!K:K)</f>
        <v>0</v>
      </c>
      <c r="N33" s="628">
        <f>SUMIF('11-Machinekosten'!A:A,'2-Kosten per locatie'!A33,'11-Machinekosten'!Q:Q)</f>
        <v>0</v>
      </c>
      <c r="O33" s="629">
        <f>SUMIF('8a-Additionele werkzaamheden'!A:A,'2-Kosten per locatie'!A33,'8a-Additionele werkzaamheden'!H:H)</f>
        <v>0</v>
      </c>
      <c r="P33" s="629">
        <f>SUMIF('10-Glasbewassing'!A:A,'2-Kosten per locatie'!A33,'10-Glasbewassing'!L:L)</f>
        <v>0</v>
      </c>
      <c r="Q33" s="629">
        <f ca="1">+SUMIF('12-Sanitaire voorzieningen'!A:G,'2-Kosten per locatie'!A33,'12-Sanitaire voorzieningen'!H:H)</f>
        <v>0</v>
      </c>
      <c r="R33" s="630" t="e">
        <f t="shared" si="5"/>
        <v>#DIV/0!</v>
      </c>
      <c r="S33" s="521" t="e">
        <f t="shared" si="6"/>
        <v>#DIV/0!</v>
      </c>
    </row>
    <row r="34" spans="1:19" ht="15" customHeight="1">
      <c r="A34" s="659" t="s">
        <v>503</v>
      </c>
      <c r="B34" s="182" t="s">
        <v>509</v>
      </c>
      <c r="C34" s="616">
        <v>4</v>
      </c>
      <c r="D34" s="787" t="s">
        <v>815</v>
      </c>
      <c r="E34" s="788"/>
      <c r="F34" s="788"/>
      <c r="G34" s="788"/>
      <c r="H34" s="788"/>
      <c r="I34" s="789"/>
      <c r="K34" s="626" t="e">
        <f>(E34+F34+G34)*'6-Opbouw uurtarief productie'!$E$48</f>
        <v>#DIV/0!</v>
      </c>
      <c r="L34" s="627" t="e">
        <f>I34*'7-Opbouw uurtarief toezicht'!$E$48</f>
        <v>#DIV/0!</v>
      </c>
      <c r="M34" s="692">
        <f>+SUMIF('8b Industriele ruimten'!A:A,'2-Kosten per locatie'!A34,'8b Industriele ruimten'!K:K)</f>
        <v>0</v>
      </c>
      <c r="N34" s="628">
        <f>SUMIF('11-Machinekosten'!A:A,'2-Kosten per locatie'!A34,'11-Machinekosten'!Q:Q)</f>
        <v>0</v>
      </c>
      <c r="O34" s="629">
        <f>SUMIF('8a-Additionele werkzaamheden'!A:A,'2-Kosten per locatie'!A34,'8a-Additionele werkzaamheden'!H:H)</f>
        <v>0</v>
      </c>
      <c r="P34" s="629">
        <f>SUMIF('10-Glasbewassing'!A:A,'2-Kosten per locatie'!A34,'10-Glasbewassing'!L:L)</f>
        <v>0</v>
      </c>
      <c r="Q34" s="629">
        <f ca="1">+SUMIF('12-Sanitaire voorzieningen'!A:G,'2-Kosten per locatie'!A34,'12-Sanitaire voorzieningen'!H:H)</f>
        <v>0</v>
      </c>
      <c r="R34" s="630" t="e">
        <f t="shared" si="5"/>
        <v>#DIV/0!</v>
      </c>
      <c r="S34" s="521" t="e">
        <f t="shared" si="6"/>
        <v>#DIV/0!</v>
      </c>
    </row>
    <row r="35" spans="1:19" ht="15" customHeight="1">
      <c r="A35" s="659" t="s">
        <v>498</v>
      </c>
      <c r="B35" s="182" t="s">
        <v>504</v>
      </c>
      <c r="C35" s="616">
        <v>4</v>
      </c>
      <c r="D35" s="787" t="s">
        <v>815</v>
      </c>
      <c r="E35" s="788"/>
      <c r="F35" s="788"/>
      <c r="G35" s="788"/>
      <c r="H35" s="788"/>
      <c r="I35" s="789"/>
      <c r="K35" s="626" t="e">
        <f>(E35+F35+G35)*'6-Opbouw uurtarief productie'!$E$48</f>
        <v>#DIV/0!</v>
      </c>
      <c r="L35" s="627" t="e">
        <f>I35*'7-Opbouw uurtarief toezicht'!$E$48</f>
        <v>#DIV/0!</v>
      </c>
      <c r="M35" s="692">
        <f>+SUMIF('8b Industriele ruimten'!A:A,'2-Kosten per locatie'!A35,'8b Industriele ruimten'!K:K)</f>
        <v>0</v>
      </c>
      <c r="N35" s="628">
        <f>SUMIF('11-Machinekosten'!A:A,'2-Kosten per locatie'!A35,'11-Machinekosten'!Q:Q)</f>
        <v>0</v>
      </c>
      <c r="O35" s="629">
        <f>SUMIF('8a-Additionele werkzaamheden'!A:A,'2-Kosten per locatie'!A35,'8a-Additionele werkzaamheden'!H:H)</f>
        <v>0</v>
      </c>
      <c r="P35" s="629">
        <f>SUMIF('10-Glasbewassing'!A:A,'2-Kosten per locatie'!A35,'10-Glasbewassing'!L:L)</f>
        <v>0</v>
      </c>
      <c r="Q35" s="629">
        <f ca="1">+SUMIF('12-Sanitaire voorzieningen'!A:G,'2-Kosten per locatie'!A35,'12-Sanitaire voorzieningen'!H:H)</f>
        <v>0</v>
      </c>
      <c r="R35" s="630" t="e">
        <f t="shared" si="5"/>
        <v>#DIV/0!</v>
      </c>
      <c r="S35" s="521" t="e">
        <f t="shared" si="6"/>
        <v>#DIV/0!</v>
      </c>
    </row>
    <row r="36" spans="1:19" ht="15" customHeight="1">
      <c r="A36" s="659" t="s">
        <v>514</v>
      </c>
      <c r="B36" s="182" t="s">
        <v>516</v>
      </c>
      <c r="C36" s="616">
        <v>4</v>
      </c>
      <c r="D36" s="787" t="s">
        <v>815</v>
      </c>
      <c r="E36" s="788"/>
      <c r="F36" s="788"/>
      <c r="G36" s="788"/>
      <c r="H36" s="788"/>
      <c r="I36" s="789"/>
      <c r="K36" s="626" t="e">
        <f>(E36+F36+G36)*'6-Opbouw uurtarief productie'!$E$48</f>
        <v>#DIV/0!</v>
      </c>
      <c r="L36" s="627" t="e">
        <f>I36*'7-Opbouw uurtarief toezicht'!$E$48</f>
        <v>#DIV/0!</v>
      </c>
      <c r="M36" s="692">
        <f>+SUMIF('8b Industriele ruimten'!A:A,'2-Kosten per locatie'!A36,'8b Industriele ruimten'!K:K)</f>
        <v>0</v>
      </c>
      <c r="N36" s="628">
        <f>SUMIF('11-Machinekosten'!A:A,'2-Kosten per locatie'!A36,'11-Machinekosten'!Q:Q)</f>
        <v>0</v>
      </c>
      <c r="O36" s="629">
        <f>SUMIF('8a-Additionele werkzaamheden'!A:A,'2-Kosten per locatie'!A36,'8a-Additionele werkzaamheden'!H:H)</f>
        <v>0</v>
      </c>
      <c r="P36" s="629">
        <f>SUMIF('10-Glasbewassing'!A:A,'2-Kosten per locatie'!A36,'10-Glasbewassing'!L:L)</f>
        <v>0</v>
      </c>
      <c r="Q36" s="629">
        <f ca="1">+SUMIF('12-Sanitaire voorzieningen'!A:G,'2-Kosten per locatie'!A36,'12-Sanitaire voorzieningen'!H:H)</f>
        <v>0</v>
      </c>
      <c r="R36" s="630" t="e">
        <f t="shared" si="5"/>
        <v>#DIV/0!</v>
      </c>
      <c r="S36" s="521" t="e">
        <f t="shared" si="6"/>
        <v>#DIV/0!</v>
      </c>
    </row>
    <row r="37" spans="1:19" ht="15" customHeight="1">
      <c r="A37" s="659" t="s">
        <v>491</v>
      </c>
      <c r="B37" s="182" t="s">
        <v>494</v>
      </c>
      <c r="C37" s="616">
        <v>12</v>
      </c>
      <c r="D37" s="618">
        <f>SUMIF('4-Basis ruimtestaat'!B:B,'2-Kosten per locatie'!A37,'4-Basis ruimtestaat'!M:M)</f>
        <v>3</v>
      </c>
      <c r="E37" s="619" t="e">
        <f>SUMIF('4-Basis ruimtestaat'!B:B,'2-Kosten per locatie'!A37,'4-Basis ruimtestaat'!V:V)</f>
        <v>#DIV/0!</v>
      </c>
      <c r="F37" s="620">
        <f>SUMIF('4-Basis ruimtestaat'!B:B,'2-Kosten per locatie'!A46,'4-Basis ruimtestaat'!W:W)</f>
        <v>0</v>
      </c>
      <c r="G37" s="621"/>
      <c r="H37" s="552"/>
      <c r="I37" s="620" t="e">
        <f t="shared" si="4"/>
        <v>#DIV/0!</v>
      </c>
      <c r="K37" s="626" t="e">
        <f>(E37+F37+G37)*'6-Opbouw uurtarief productie'!$E$48</f>
        <v>#DIV/0!</v>
      </c>
      <c r="L37" s="627" t="e">
        <f>I37*'7-Opbouw uurtarief toezicht'!$E$48</f>
        <v>#DIV/0!</v>
      </c>
      <c r="M37" s="692">
        <f>+SUMIF('8b Industriele ruimten'!A:A,'2-Kosten per locatie'!A37,'8b Industriele ruimten'!K:K)</f>
        <v>0</v>
      </c>
      <c r="N37" s="628">
        <f>SUMIF('11-Machinekosten'!A:A,'2-Kosten per locatie'!A37,'11-Machinekosten'!Q:Q)</f>
        <v>0</v>
      </c>
      <c r="O37" s="629">
        <f>SUMIF('8a-Additionele werkzaamheden'!A:A,'2-Kosten per locatie'!A37,'8a-Additionele werkzaamheden'!H:H)</f>
        <v>0</v>
      </c>
      <c r="P37" s="629">
        <f>SUMIF('10-Glasbewassing'!A:A,'2-Kosten per locatie'!A37,'10-Glasbewassing'!L:L)</f>
        <v>0</v>
      </c>
      <c r="Q37" s="629">
        <f ca="1">+SUMIF('12-Sanitaire voorzieningen'!A:G,'2-Kosten per locatie'!A37,'12-Sanitaire voorzieningen'!H:H)</f>
        <v>0</v>
      </c>
      <c r="R37" s="630" t="e">
        <f t="shared" si="5"/>
        <v>#DIV/0!</v>
      </c>
      <c r="S37" s="521" t="e">
        <f t="shared" si="6"/>
        <v>#DIV/0!</v>
      </c>
    </row>
    <row r="38" spans="1:19" ht="15" customHeight="1">
      <c r="A38" s="659" t="s">
        <v>461</v>
      </c>
      <c r="B38" s="182" t="s">
        <v>464</v>
      </c>
      <c r="C38" s="616">
        <v>12</v>
      </c>
      <c r="D38" s="618">
        <f>SUMIF('4-Basis ruimtestaat'!B:B,'2-Kosten per locatie'!A38,'4-Basis ruimtestaat'!M:M)</f>
        <v>3</v>
      </c>
      <c r="E38" s="619" t="e">
        <f>SUMIF('4-Basis ruimtestaat'!B:B,'2-Kosten per locatie'!A38,'4-Basis ruimtestaat'!V:V)</f>
        <v>#DIV/0!</v>
      </c>
      <c r="F38" s="620">
        <f>SUMIF('4-Basis ruimtestaat'!B:B,'2-Kosten per locatie'!A31,'4-Basis ruimtestaat'!W:W)</f>
        <v>0</v>
      </c>
      <c r="G38" s="621"/>
      <c r="H38" s="552"/>
      <c r="I38" s="620" t="e">
        <f t="shared" si="4"/>
        <v>#DIV/0!</v>
      </c>
      <c r="K38" s="626" t="e">
        <f>(E38+F38+G38)*'6-Opbouw uurtarief productie'!$E$48</f>
        <v>#DIV/0!</v>
      </c>
      <c r="L38" s="627" t="e">
        <f>I38*'7-Opbouw uurtarief toezicht'!$E$48</f>
        <v>#DIV/0!</v>
      </c>
      <c r="M38" s="692">
        <f>+SUMIF('8b Industriele ruimten'!A:A,'2-Kosten per locatie'!A38,'8b Industriele ruimten'!K:K)</f>
        <v>0</v>
      </c>
      <c r="N38" s="628">
        <f>SUMIF('11-Machinekosten'!A:A,'2-Kosten per locatie'!A38,'11-Machinekosten'!Q:Q)</f>
        <v>0</v>
      </c>
      <c r="O38" s="629">
        <f>SUMIF('8a-Additionele werkzaamheden'!A:A,'2-Kosten per locatie'!A38,'8a-Additionele werkzaamheden'!H:H)</f>
        <v>0</v>
      </c>
      <c r="P38" s="629">
        <f>SUMIF('10-Glasbewassing'!A:A,'2-Kosten per locatie'!A38,'10-Glasbewassing'!L:L)</f>
        <v>0</v>
      </c>
      <c r="Q38" s="629">
        <f ca="1">+SUMIF('12-Sanitaire voorzieningen'!A:G,'2-Kosten per locatie'!A38,'12-Sanitaire voorzieningen'!H:H)</f>
        <v>0</v>
      </c>
      <c r="R38" s="630" t="e">
        <f t="shared" si="5"/>
        <v>#DIV/0!</v>
      </c>
      <c r="S38" s="521" t="e">
        <f t="shared" si="6"/>
        <v>#DIV/0!</v>
      </c>
    </row>
    <row r="39" spans="1:19" ht="15" customHeight="1">
      <c r="A39" s="659" t="s">
        <v>446</v>
      </c>
      <c r="B39" s="182" t="s">
        <v>451</v>
      </c>
      <c r="C39" s="616">
        <v>12</v>
      </c>
      <c r="D39" s="618">
        <f>SUMIF('4-Basis ruimtestaat'!B:B,'2-Kosten per locatie'!A39,'4-Basis ruimtestaat'!M:M)</f>
        <v>3</v>
      </c>
      <c r="E39" s="619" t="e">
        <f>SUMIF('4-Basis ruimtestaat'!B:B,'2-Kosten per locatie'!A39,'4-Basis ruimtestaat'!V:V)</f>
        <v>#DIV/0!</v>
      </c>
      <c r="F39" s="620">
        <f>SUMIF('4-Basis ruimtestaat'!B:B,'2-Kosten per locatie'!A27,'4-Basis ruimtestaat'!W:W)</f>
        <v>0</v>
      </c>
      <c r="G39" s="621"/>
      <c r="H39" s="552"/>
      <c r="I39" s="620" t="e">
        <f t="shared" si="4"/>
        <v>#DIV/0!</v>
      </c>
      <c r="K39" s="626" t="e">
        <f>(E39+F39+G39)*'6-Opbouw uurtarief productie'!$E$48</f>
        <v>#DIV/0!</v>
      </c>
      <c r="L39" s="627" t="e">
        <f>I39*'7-Opbouw uurtarief toezicht'!$E$48</f>
        <v>#DIV/0!</v>
      </c>
      <c r="M39" s="692">
        <f>+SUMIF('8b Industriele ruimten'!A:A,'2-Kosten per locatie'!A39,'8b Industriele ruimten'!K:K)</f>
        <v>0</v>
      </c>
      <c r="N39" s="628">
        <f>SUMIF('11-Machinekosten'!A:A,'2-Kosten per locatie'!A39,'11-Machinekosten'!Q:Q)</f>
        <v>0</v>
      </c>
      <c r="O39" s="629">
        <f>SUMIF('8a-Additionele werkzaamheden'!A:A,'2-Kosten per locatie'!A39,'8a-Additionele werkzaamheden'!H:H)</f>
        <v>0</v>
      </c>
      <c r="P39" s="629">
        <f>SUMIF('10-Glasbewassing'!A:A,'2-Kosten per locatie'!A39,'10-Glasbewassing'!L:L)</f>
        <v>0</v>
      </c>
      <c r="Q39" s="629">
        <f ca="1">+SUMIF('12-Sanitaire voorzieningen'!A:G,'2-Kosten per locatie'!A39,'12-Sanitaire voorzieningen'!H:H)</f>
        <v>0</v>
      </c>
      <c r="R39" s="630" t="e">
        <f t="shared" si="5"/>
        <v>#DIV/0!</v>
      </c>
      <c r="S39" s="521" t="e">
        <f t="shared" si="6"/>
        <v>#DIV/0!</v>
      </c>
    </row>
    <row r="40" spans="1:19" ht="15" customHeight="1">
      <c r="A40" s="659" t="s">
        <v>492</v>
      </c>
      <c r="B40" s="182" t="s">
        <v>495</v>
      </c>
      <c r="C40" s="616">
        <v>12</v>
      </c>
      <c r="D40" s="618">
        <f>SUMIF('4-Basis ruimtestaat'!B:B,'2-Kosten per locatie'!A40,'4-Basis ruimtestaat'!M:M)</f>
        <v>3</v>
      </c>
      <c r="E40" s="619" t="e">
        <f>SUMIF('4-Basis ruimtestaat'!B:B,'2-Kosten per locatie'!A40,'4-Basis ruimtestaat'!V:V)</f>
        <v>#DIV/0!</v>
      </c>
      <c r="F40" s="620">
        <f>SUMIF('4-Basis ruimtestaat'!B:B,'2-Kosten per locatie'!A47,'4-Basis ruimtestaat'!W:W)</f>
        <v>0</v>
      </c>
      <c r="G40" s="621"/>
      <c r="H40" s="552"/>
      <c r="I40" s="620" t="e">
        <f t="shared" si="4"/>
        <v>#DIV/0!</v>
      </c>
      <c r="K40" s="626" t="e">
        <f>(E40+F40+G40)*'6-Opbouw uurtarief productie'!$E$48</f>
        <v>#DIV/0!</v>
      </c>
      <c r="L40" s="627" t="e">
        <f>I40*'7-Opbouw uurtarief toezicht'!$E$48</f>
        <v>#DIV/0!</v>
      </c>
      <c r="M40" s="692">
        <f>+SUMIF('8b Industriele ruimten'!A:A,'2-Kosten per locatie'!A40,'8b Industriele ruimten'!K:K)</f>
        <v>0</v>
      </c>
      <c r="N40" s="628">
        <f>SUMIF('11-Machinekosten'!A:A,'2-Kosten per locatie'!A40,'11-Machinekosten'!Q:Q)</f>
        <v>0</v>
      </c>
      <c r="O40" s="629">
        <f>SUMIF('8a-Additionele werkzaamheden'!A:A,'2-Kosten per locatie'!A40,'8a-Additionele werkzaamheden'!H:H)</f>
        <v>0</v>
      </c>
      <c r="P40" s="629">
        <f>SUMIF('10-Glasbewassing'!A:A,'2-Kosten per locatie'!A40,'10-Glasbewassing'!L:L)</f>
        <v>0</v>
      </c>
      <c r="Q40" s="629">
        <f ca="1">+SUMIF('12-Sanitaire voorzieningen'!A:G,'2-Kosten per locatie'!A40,'12-Sanitaire voorzieningen'!H:H)</f>
        <v>0</v>
      </c>
      <c r="R40" s="630" t="e">
        <f t="shared" si="5"/>
        <v>#DIV/0!</v>
      </c>
      <c r="S40" s="521" t="e">
        <f t="shared" si="6"/>
        <v>#DIV/0!</v>
      </c>
    </row>
    <row r="41" spans="1:19" ht="15" customHeight="1">
      <c r="A41" s="659" t="s">
        <v>463</v>
      </c>
      <c r="B41" s="182" t="s">
        <v>466</v>
      </c>
      <c r="C41" s="616">
        <v>52</v>
      </c>
      <c r="D41" s="618">
        <f>SUMIF('4-Basis ruimtestaat'!B:B,'2-Kosten per locatie'!A41,'4-Basis ruimtestaat'!M:M)</f>
        <v>32</v>
      </c>
      <c r="E41" s="619" t="e">
        <f>SUMIF('4-Basis ruimtestaat'!B:B,'2-Kosten per locatie'!A41,'4-Basis ruimtestaat'!V:V)</f>
        <v>#DIV/0!</v>
      </c>
      <c r="F41" s="620">
        <f>SUMIF('4-Basis ruimtestaat'!B:B,'2-Kosten per locatie'!A33,'4-Basis ruimtestaat'!W:W)</f>
        <v>0</v>
      </c>
      <c r="G41" s="621"/>
      <c r="H41" s="552"/>
      <c r="I41" s="620" t="e">
        <f t="shared" si="4"/>
        <v>#DIV/0!</v>
      </c>
      <c r="K41" s="626" t="e">
        <f>(E41+F41+G41)*'6-Opbouw uurtarief productie'!$E$48</f>
        <v>#DIV/0!</v>
      </c>
      <c r="L41" s="627" t="e">
        <f>I41*'7-Opbouw uurtarief toezicht'!$E$48</f>
        <v>#DIV/0!</v>
      </c>
      <c r="M41" s="692">
        <f>+SUMIF('8b Industriele ruimten'!A:A,'2-Kosten per locatie'!A41,'8b Industriele ruimten'!K:K)</f>
        <v>0</v>
      </c>
      <c r="N41" s="628">
        <f>SUMIF('11-Machinekosten'!A:A,'2-Kosten per locatie'!A41,'11-Machinekosten'!Q:Q)</f>
        <v>0</v>
      </c>
      <c r="O41" s="629">
        <f>SUMIF('8a-Additionele werkzaamheden'!A:A,'2-Kosten per locatie'!A41,'8a-Additionele werkzaamheden'!H:H)</f>
        <v>0</v>
      </c>
      <c r="P41" s="629">
        <f>SUMIF('10-Glasbewassing'!A:A,'2-Kosten per locatie'!A41,'10-Glasbewassing'!L:L)</f>
        <v>0</v>
      </c>
      <c r="Q41" s="629">
        <f ca="1">+SUMIF('12-Sanitaire voorzieningen'!A:G,'2-Kosten per locatie'!A41,'12-Sanitaire voorzieningen'!H:H)</f>
        <v>0</v>
      </c>
      <c r="R41" s="630" t="e">
        <f t="shared" si="5"/>
        <v>#DIV/0!</v>
      </c>
      <c r="S41" s="521" t="e">
        <f t="shared" si="6"/>
        <v>#DIV/0!</v>
      </c>
    </row>
    <row r="42" spans="1:19" ht="15" customHeight="1">
      <c r="A42" s="659" t="s">
        <v>472</v>
      </c>
      <c r="B42" s="182" t="s">
        <v>482</v>
      </c>
      <c r="C42" s="616">
        <v>4</v>
      </c>
      <c r="D42" s="787" t="s">
        <v>815</v>
      </c>
      <c r="E42" s="788"/>
      <c r="F42" s="788"/>
      <c r="G42" s="788"/>
      <c r="H42" s="788"/>
      <c r="I42" s="789"/>
      <c r="K42" s="626" t="e">
        <f>(E42+F42+G42)*'6-Opbouw uurtarief productie'!$E$48</f>
        <v>#DIV/0!</v>
      </c>
      <c r="L42" s="627" t="e">
        <f>I42*'7-Opbouw uurtarief toezicht'!$E$48</f>
        <v>#DIV/0!</v>
      </c>
      <c r="M42" s="692">
        <f>+SUMIF('8b Industriele ruimten'!A:A,'2-Kosten per locatie'!A42,'8b Industriele ruimten'!K:K)</f>
        <v>0</v>
      </c>
      <c r="N42" s="628">
        <f>SUMIF('11-Machinekosten'!A:A,'2-Kosten per locatie'!A42,'11-Machinekosten'!Q:Q)</f>
        <v>0</v>
      </c>
      <c r="O42" s="629">
        <f>SUMIF('8a-Additionele werkzaamheden'!A:A,'2-Kosten per locatie'!A42,'8a-Additionele werkzaamheden'!H:H)</f>
        <v>0</v>
      </c>
      <c r="P42" s="629">
        <f>SUMIF('10-Glasbewassing'!A:A,'2-Kosten per locatie'!A42,'10-Glasbewassing'!L:L)</f>
        <v>0</v>
      </c>
      <c r="Q42" s="629">
        <f ca="1">+SUMIF('12-Sanitaire voorzieningen'!A:G,'2-Kosten per locatie'!A42,'12-Sanitaire voorzieningen'!H:H)</f>
        <v>0</v>
      </c>
      <c r="R42" s="630" t="e">
        <f t="shared" si="5"/>
        <v>#DIV/0!</v>
      </c>
      <c r="S42" s="521" t="e">
        <f t="shared" si="6"/>
        <v>#DIV/0!</v>
      </c>
    </row>
    <row r="43" spans="1:19" ht="15" customHeight="1">
      <c r="A43" s="659" t="s">
        <v>496</v>
      </c>
      <c r="B43" s="182" t="s">
        <v>497</v>
      </c>
      <c r="C43" s="616">
        <v>12</v>
      </c>
      <c r="D43" s="618">
        <f>SUMIF('4-Basis ruimtestaat'!B:B,'2-Kosten per locatie'!A43,'4-Basis ruimtestaat'!M:M)</f>
        <v>3</v>
      </c>
      <c r="E43" s="619" t="e">
        <f>SUMIF('4-Basis ruimtestaat'!B:B,'2-Kosten per locatie'!A43,'4-Basis ruimtestaat'!V:V)</f>
        <v>#DIV/0!</v>
      </c>
      <c r="F43" s="620">
        <f>SUMIF('4-Basis ruimtestaat'!B:B,'2-Kosten per locatie'!A48,'4-Basis ruimtestaat'!W:W)</f>
        <v>0</v>
      </c>
      <c r="G43" s="621"/>
      <c r="H43" s="552"/>
      <c r="I43" s="620" t="e">
        <f t="shared" si="4"/>
        <v>#DIV/0!</v>
      </c>
      <c r="K43" s="626" t="e">
        <f>(E43+F43+G43)*'6-Opbouw uurtarief productie'!$E$48</f>
        <v>#DIV/0!</v>
      </c>
      <c r="L43" s="627" t="e">
        <f>I43*'7-Opbouw uurtarief toezicht'!$E$48</f>
        <v>#DIV/0!</v>
      </c>
      <c r="M43" s="692">
        <f>+SUMIF('8b Industriele ruimten'!A:A,'2-Kosten per locatie'!A43,'8b Industriele ruimten'!K:K)</f>
        <v>0</v>
      </c>
      <c r="N43" s="628">
        <f>SUMIF('11-Machinekosten'!A:A,'2-Kosten per locatie'!A43,'11-Machinekosten'!Q:Q)</f>
        <v>0</v>
      </c>
      <c r="O43" s="629">
        <f>SUMIF('8a-Additionele werkzaamheden'!A:A,'2-Kosten per locatie'!A43,'8a-Additionele werkzaamheden'!H:H)</f>
        <v>0</v>
      </c>
      <c r="P43" s="629">
        <f>SUMIF('10-Glasbewassing'!A:A,'2-Kosten per locatie'!A43,'10-Glasbewassing'!L:L)</f>
        <v>0</v>
      </c>
      <c r="Q43" s="629">
        <f ca="1">+SUMIF('12-Sanitaire voorzieningen'!A:G,'2-Kosten per locatie'!A43,'12-Sanitaire voorzieningen'!H:H)</f>
        <v>0</v>
      </c>
      <c r="R43" s="630" t="e">
        <f t="shared" si="5"/>
        <v>#DIV/0!</v>
      </c>
      <c r="S43" s="521" t="e">
        <f t="shared" si="6"/>
        <v>#DIV/0!</v>
      </c>
    </row>
    <row r="44" spans="1:19" ht="15" customHeight="1">
      <c r="A44" s="659" t="s">
        <v>438</v>
      </c>
      <c r="B44" s="182" t="s">
        <v>441</v>
      </c>
      <c r="C44" s="616">
        <v>4</v>
      </c>
      <c r="D44" s="787" t="s">
        <v>815</v>
      </c>
      <c r="E44" s="788"/>
      <c r="F44" s="788"/>
      <c r="G44" s="788"/>
      <c r="H44" s="788"/>
      <c r="I44" s="789"/>
      <c r="K44" s="626" t="e">
        <f>(E44+F44+G44)*'6-Opbouw uurtarief productie'!$E$48</f>
        <v>#DIV/0!</v>
      </c>
      <c r="L44" s="627" t="e">
        <f>I44*'7-Opbouw uurtarief toezicht'!$E$48</f>
        <v>#DIV/0!</v>
      </c>
      <c r="M44" s="692">
        <f>+SUMIF('8b Industriele ruimten'!A:A,'2-Kosten per locatie'!A44,'8b Industriele ruimten'!K:K)</f>
        <v>0</v>
      </c>
      <c r="N44" s="628">
        <f>SUMIF('11-Machinekosten'!A:A,'2-Kosten per locatie'!A44,'11-Machinekosten'!Q:Q)</f>
        <v>0</v>
      </c>
      <c r="O44" s="629">
        <f>SUMIF('8a-Additionele werkzaamheden'!A:A,'2-Kosten per locatie'!A44,'8a-Additionele werkzaamheden'!H:H)</f>
        <v>0</v>
      </c>
      <c r="P44" s="629">
        <f>SUMIF('10-Glasbewassing'!A:A,'2-Kosten per locatie'!A44,'10-Glasbewassing'!L:L)</f>
        <v>0</v>
      </c>
      <c r="Q44" s="629">
        <f ca="1">+SUMIF('12-Sanitaire voorzieningen'!A:G,'2-Kosten per locatie'!A44,'12-Sanitaire voorzieningen'!H:H)</f>
        <v>0</v>
      </c>
      <c r="R44" s="630" t="e">
        <f t="shared" si="5"/>
        <v>#DIV/0!</v>
      </c>
      <c r="S44" s="521" t="e">
        <f t="shared" si="6"/>
        <v>#DIV/0!</v>
      </c>
    </row>
    <row r="45" spans="1:19" ht="15.75" customHeight="1">
      <c r="A45" s="659" t="s">
        <v>462</v>
      </c>
      <c r="B45" s="182" t="s">
        <v>465</v>
      </c>
      <c r="C45" s="616">
        <v>12</v>
      </c>
      <c r="D45" s="618">
        <f>SUMIF('4-Basis ruimtestaat'!B:B,'2-Kosten per locatie'!A45,'4-Basis ruimtestaat'!M:M)</f>
        <v>3</v>
      </c>
      <c r="E45" s="619" t="e">
        <f>SUMIF('4-Basis ruimtestaat'!B:B,'2-Kosten per locatie'!A45,'4-Basis ruimtestaat'!V:V)</f>
        <v>#DIV/0!</v>
      </c>
      <c r="F45" s="620">
        <f>SUMIF('4-Basis ruimtestaat'!B:B,'2-Kosten per locatie'!A32,'4-Basis ruimtestaat'!W:W)</f>
        <v>0</v>
      </c>
      <c r="G45" s="621"/>
      <c r="H45" s="552"/>
      <c r="I45" s="620" t="e">
        <f t="shared" si="4"/>
        <v>#DIV/0!</v>
      </c>
      <c r="K45" s="626" t="e">
        <f>(E45+F45+G45)*'6-Opbouw uurtarief productie'!$E$48</f>
        <v>#DIV/0!</v>
      </c>
      <c r="L45" s="627" t="e">
        <f>I45*'7-Opbouw uurtarief toezicht'!$E$48</f>
        <v>#DIV/0!</v>
      </c>
      <c r="M45" s="692">
        <f>+SUMIF('8b Industriele ruimten'!A:A,'2-Kosten per locatie'!A45,'8b Industriele ruimten'!K:K)</f>
        <v>0</v>
      </c>
      <c r="N45" s="628">
        <f>SUMIF('11-Machinekosten'!A:A,'2-Kosten per locatie'!A45,'11-Machinekosten'!Q:Q)</f>
        <v>0</v>
      </c>
      <c r="O45" s="629">
        <f>SUMIF('8a-Additionele werkzaamheden'!A:A,'2-Kosten per locatie'!A45,'8a-Additionele werkzaamheden'!H:H)</f>
        <v>0</v>
      </c>
      <c r="P45" s="629">
        <f>SUMIF('10-Glasbewassing'!A:A,'2-Kosten per locatie'!A45,'10-Glasbewassing'!L:L)</f>
        <v>0</v>
      </c>
      <c r="Q45" s="629">
        <f ca="1">+SUMIF('12-Sanitaire voorzieningen'!A:G,'2-Kosten per locatie'!A45,'12-Sanitaire voorzieningen'!H:H)</f>
        <v>0</v>
      </c>
      <c r="R45" s="630" t="e">
        <f t="shared" si="5"/>
        <v>#DIV/0!</v>
      </c>
      <c r="S45" s="521" t="e">
        <f t="shared" si="6"/>
        <v>#DIV/0!</v>
      </c>
    </row>
    <row r="46" spans="1:19" ht="15" customHeight="1">
      <c r="A46" s="659" t="s">
        <v>473</v>
      </c>
      <c r="B46" s="182" t="s">
        <v>483</v>
      </c>
      <c r="C46" s="616">
        <v>4</v>
      </c>
      <c r="D46" s="787" t="s">
        <v>815</v>
      </c>
      <c r="E46" s="788"/>
      <c r="F46" s="788"/>
      <c r="G46" s="788"/>
      <c r="H46" s="788"/>
      <c r="I46" s="789"/>
      <c r="K46" s="626" t="e">
        <f>(E46+F46+G46)*'6-Opbouw uurtarief productie'!$E$48</f>
        <v>#DIV/0!</v>
      </c>
      <c r="L46" s="627" t="e">
        <f>I46*'7-Opbouw uurtarief toezicht'!$E$48</f>
        <v>#DIV/0!</v>
      </c>
      <c r="M46" s="692">
        <f>+SUMIF('8b Industriele ruimten'!A:A,'2-Kosten per locatie'!A46,'8b Industriele ruimten'!K:K)</f>
        <v>0</v>
      </c>
      <c r="N46" s="628">
        <f>SUMIF('11-Machinekosten'!A:A,'2-Kosten per locatie'!A46,'11-Machinekosten'!Q:Q)</f>
        <v>0</v>
      </c>
      <c r="O46" s="629">
        <f>SUMIF('8a-Additionele werkzaamheden'!A:A,'2-Kosten per locatie'!A46,'8a-Additionele werkzaamheden'!H:H)</f>
        <v>0</v>
      </c>
      <c r="P46" s="629">
        <f>SUMIF('10-Glasbewassing'!A:A,'2-Kosten per locatie'!A46,'10-Glasbewassing'!L:L)</f>
        <v>0</v>
      </c>
      <c r="Q46" s="629">
        <f ca="1">+SUMIF('12-Sanitaire voorzieningen'!A:G,'2-Kosten per locatie'!A46,'12-Sanitaire voorzieningen'!H:H)</f>
        <v>0</v>
      </c>
      <c r="R46" s="630" t="e">
        <f t="shared" si="5"/>
        <v>#DIV/0!</v>
      </c>
      <c r="S46" s="521" t="e">
        <f t="shared" si="6"/>
        <v>#DIV/0!</v>
      </c>
    </row>
    <row r="47" spans="1:19" ht="15" customHeight="1">
      <c r="A47" s="659" t="s">
        <v>426</v>
      </c>
      <c r="B47" s="182" t="s">
        <v>433</v>
      </c>
      <c r="C47" s="616">
        <v>52</v>
      </c>
      <c r="D47" s="618">
        <f>SUMIF('4-Basis ruimtestaat'!B:B,'2-Kosten per locatie'!A47,'4-Basis ruimtestaat'!M:M)</f>
        <v>73</v>
      </c>
      <c r="E47" s="619" t="e">
        <f>SUMIF('4-Basis ruimtestaat'!B:B,'2-Kosten per locatie'!A47,'4-Basis ruimtestaat'!V:V)</f>
        <v>#DIV/0!</v>
      </c>
      <c r="F47" s="620">
        <f>SUMIF('4-Basis ruimtestaat'!B:B,'2-Kosten per locatie'!A18,'4-Basis ruimtestaat'!W:W)</f>
        <v>0</v>
      </c>
      <c r="G47" s="621"/>
      <c r="H47" s="552"/>
      <c r="I47" s="620" t="e">
        <f t="shared" si="4"/>
        <v>#DIV/0!</v>
      </c>
      <c r="K47" s="626" t="e">
        <f>(E47+F47+G47)*'6-Opbouw uurtarief productie'!$E$48</f>
        <v>#DIV/0!</v>
      </c>
      <c r="L47" s="627" t="e">
        <f>I47*'7-Opbouw uurtarief toezicht'!$E$48</f>
        <v>#DIV/0!</v>
      </c>
      <c r="M47" s="692">
        <f>+SUMIF('8b Industriele ruimten'!A:A,'2-Kosten per locatie'!A47,'8b Industriele ruimten'!K:K)</f>
        <v>0</v>
      </c>
      <c r="N47" s="628">
        <f>SUMIF('11-Machinekosten'!A:A,'2-Kosten per locatie'!A47,'11-Machinekosten'!Q:Q)</f>
        <v>0</v>
      </c>
      <c r="O47" s="629">
        <f>SUMIF('8a-Additionele werkzaamheden'!A:A,'2-Kosten per locatie'!A47,'8a-Additionele werkzaamheden'!H:H)</f>
        <v>0</v>
      </c>
      <c r="P47" s="629">
        <f>SUMIF('10-Glasbewassing'!A:A,'2-Kosten per locatie'!A47,'10-Glasbewassing'!L:L)</f>
        <v>0</v>
      </c>
      <c r="Q47" s="629">
        <f ca="1">+SUMIF('12-Sanitaire voorzieningen'!A:G,'2-Kosten per locatie'!A47,'12-Sanitaire voorzieningen'!H:H)</f>
        <v>0</v>
      </c>
      <c r="R47" s="630" t="e">
        <f t="shared" si="5"/>
        <v>#DIV/0!</v>
      </c>
      <c r="S47" s="521" t="e">
        <f t="shared" si="6"/>
        <v>#DIV/0!</v>
      </c>
    </row>
    <row r="48" spans="1:19" ht="15" customHeight="1">
      <c r="A48" s="659" t="s">
        <v>456</v>
      </c>
      <c r="B48" s="182" t="s">
        <v>457</v>
      </c>
      <c r="C48" s="616">
        <v>52</v>
      </c>
      <c r="D48" s="618">
        <f>SUMIF('4-Basis ruimtestaat'!B:B,'2-Kosten per locatie'!A48,'4-Basis ruimtestaat'!M:M)</f>
        <v>46</v>
      </c>
      <c r="E48" s="619" t="e">
        <f>SUMIF('4-Basis ruimtestaat'!B:B,'2-Kosten per locatie'!A48,'4-Basis ruimtestaat'!V:V)</f>
        <v>#DIV/0!</v>
      </c>
      <c r="F48" s="620">
        <f>SUMIF('4-Basis ruimtestaat'!B:B,'2-Kosten per locatie'!A30,'4-Basis ruimtestaat'!W:W)</f>
        <v>0</v>
      </c>
      <c r="G48" s="621"/>
      <c r="H48" s="552"/>
      <c r="I48" s="620" t="e">
        <f t="shared" si="4"/>
        <v>#DIV/0!</v>
      </c>
      <c r="K48" s="626" t="e">
        <f>(E48+F48+G48)*'6-Opbouw uurtarief productie'!$E$48</f>
        <v>#DIV/0!</v>
      </c>
      <c r="L48" s="627" t="e">
        <f>I48*'7-Opbouw uurtarief toezicht'!$E$48</f>
        <v>#DIV/0!</v>
      </c>
      <c r="M48" s="692">
        <f>+SUMIF('8b Industriele ruimten'!A:A,'2-Kosten per locatie'!A48,'8b Industriele ruimten'!K:K)</f>
        <v>0</v>
      </c>
      <c r="N48" s="628">
        <f>SUMIF('11-Machinekosten'!A:A,'2-Kosten per locatie'!A48,'11-Machinekosten'!Q:Q)</f>
        <v>0</v>
      </c>
      <c r="O48" s="629">
        <f>SUMIF('8a-Additionele werkzaamheden'!A:A,'2-Kosten per locatie'!A48,'8a-Additionele werkzaamheden'!H:H)</f>
        <v>0</v>
      </c>
      <c r="P48" s="629">
        <f>SUMIF('10-Glasbewassing'!A:A,'2-Kosten per locatie'!A48,'10-Glasbewassing'!L:L)</f>
        <v>0</v>
      </c>
      <c r="Q48" s="629">
        <f ca="1">+SUMIF('12-Sanitaire voorzieningen'!A:G,'2-Kosten per locatie'!A48,'12-Sanitaire voorzieningen'!H:H)</f>
        <v>0</v>
      </c>
      <c r="R48" s="630" t="e">
        <f t="shared" si="5"/>
        <v>#DIV/0!</v>
      </c>
      <c r="S48" s="521" t="e">
        <f t="shared" si="6"/>
        <v>#DIV/0!</v>
      </c>
    </row>
    <row r="49" spans="1:20" ht="15" customHeight="1">
      <c r="A49" s="659" t="s">
        <v>432</v>
      </c>
      <c r="B49" s="182" t="s">
        <v>437</v>
      </c>
      <c r="C49" s="616">
        <v>4</v>
      </c>
      <c r="D49" s="787" t="s">
        <v>815</v>
      </c>
      <c r="E49" s="788"/>
      <c r="F49" s="788"/>
      <c r="G49" s="788"/>
      <c r="H49" s="788"/>
      <c r="I49" s="789"/>
      <c r="K49" s="626" t="e">
        <f>(E49+F49+G49)*'6-Opbouw uurtarief productie'!$E$48</f>
        <v>#DIV/0!</v>
      </c>
      <c r="L49" s="627" t="e">
        <f>I49*'7-Opbouw uurtarief toezicht'!$E$48</f>
        <v>#DIV/0!</v>
      </c>
      <c r="M49" s="692">
        <f>+SUMIF('8b Industriele ruimten'!A:A,'2-Kosten per locatie'!A49,'8b Industriele ruimten'!K:K)</f>
        <v>0</v>
      </c>
      <c r="N49" s="628">
        <f>SUMIF('11-Machinekosten'!A:A,'2-Kosten per locatie'!A49,'11-Machinekosten'!Q:Q)</f>
        <v>0</v>
      </c>
      <c r="O49" s="629">
        <f>SUMIF('8a-Additionele werkzaamheden'!A:A,'2-Kosten per locatie'!A49,'8a-Additionele werkzaamheden'!H:H)</f>
        <v>0</v>
      </c>
      <c r="P49" s="629">
        <f>SUMIF('10-Glasbewassing'!A:A,'2-Kosten per locatie'!A49,'10-Glasbewassing'!L:L)</f>
        <v>0</v>
      </c>
      <c r="Q49" s="629">
        <f ca="1">+SUMIF('12-Sanitaire voorzieningen'!A:G,'2-Kosten per locatie'!A49,'12-Sanitaire voorzieningen'!H:H)</f>
        <v>0</v>
      </c>
      <c r="R49" s="630" t="e">
        <f t="shared" si="5"/>
        <v>#DIV/0!</v>
      </c>
      <c r="S49" s="521" t="e">
        <f t="shared" si="6"/>
        <v>#DIV/0!</v>
      </c>
    </row>
    <row r="50" spans="1:20" ht="15" customHeight="1">
      <c r="A50" s="659" t="s">
        <v>510</v>
      </c>
      <c r="B50" s="182" t="s">
        <v>511</v>
      </c>
      <c r="C50" s="616">
        <v>12</v>
      </c>
      <c r="D50" s="618">
        <f>SUMIF('4-Basis ruimtestaat'!B:B,'2-Kosten per locatie'!A50,'4-Basis ruimtestaat'!M:M)</f>
        <v>3</v>
      </c>
      <c r="E50" s="619" t="e">
        <f>SUMIF('4-Basis ruimtestaat'!B:B,'2-Kosten per locatie'!A50,'4-Basis ruimtestaat'!V:V)</f>
        <v>#DIV/0!</v>
      </c>
      <c r="F50" s="620">
        <f>SUMIF('4-Basis ruimtestaat'!B:B,'2-Kosten per locatie'!A55,'4-Basis ruimtestaat'!W:W)</f>
        <v>0</v>
      </c>
      <c r="G50" s="621"/>
      <c r="H50" s="552"/>
      <c r="I50" s="620" t="e">
        <f t="shared" si="4"/>
        <v>#DIV/0!</v>
      </c>
      <c r="K50" s="626" t="e">
        <f>(E50+F50+G50)*'6-Opbouw uurtarief productie'!$E$48</f>
        <v>#DIV/0!</v>
      </c>
      <c r="L50" s="627" t="e">
        <f>I50*'7-Opbouw uurtarief toezicht'!$E$48</f>
        <v>#DIV/0!</v>
      </c>
      <c r="M50" s="692">
        <f>+SUMIF('8b Industriele ruimten'!A:A,'2-Kosten per locatie'!A50,'8b Industriele ruimten'!K:K)</f>
        <v>0</v>
      </c>
      <c r="N50" s="628">
        <f>SUMIF('11-Machinekosten'!A:A,'2-Kosten per locatie'!A50,'11-Machinekosten'!Q:Q)</f>
        <v>0</v>
      </c>
      <c r="O50" s="629">
        <f>SUMIF('8a-Additionele werkzaamheden'!A:A,'2-Kosten per locatie'!A50,'8a-Additionele werkzaamheden'!H:H)</f>
        <v>0</v>
      </c>
      <c r="P50" s="629">
        <f>SUMIF('10-Glasbewassing'!A:A,'2-Kosten per locatie'!A50,'10-Glasbewassing'!L:L)</f>
        <v>0</v>
      </c>
      <c r="Q50" s="629">
        <f ca="1">+SUMIF('12-Sanitaire voorzieningen'!A:G,'2-Kosten per locatie'!A50,'12-Sanitaire voorzieningen'!H:H)</f>
        <v>0</v>
      </c>
      <c r="R50" s="630" t="e">
        <f t="shared" si="5"/>
        <v>#DIV/0!</v>
      </c>
      <c r="S50" s="521" t="e">
        <f t="shared" si="6"/>
        <v>#DIV/0!</v>
      </c>
    </row>
    <row r="51" spans="1:20" ht="15" customHeight="1">
      <c r="A51" s="659" t="s">
        <v>440</v>
      </c>
      <c r="B51" s="182" t="s">
        <v>443</v>
      </c>
      <c r="C51" s="616">
        <v>4</v>
      </c>
      <c r="D51" s="787" t="s">
        <v>815</v>
      </c>
      <c r="E51" s="788"/>
      <c r="F51" s="788"/>
      <c r="G51" s="788"/>
      <c r="H51" s="788"/>
      <c r="I51" s="789"/>
      <c r="K51" s="626" t="e">
        <f>(E51+F51+G51)*'6-Opbouw uurtarief productie'!$E$48</f>
        <v>#DIV/0!</v>
      </c>
      <c r="L51" s="627" t="e">
        <f>I51*'7-Opbouw uurtarief toezicht'!$E$48</f>
        <v>#DIV/0!</v>
      </c>
      <c r="M51" s="692">
        <f>+SUMIF('8b Industriele ruimten'!A:A,'2-Kosten per locatie'!A51,'8b Industriele ruimten'!K:K)</f>
        <v>0</v>
      </c>
      <c r="N51" s="628">
        <f>SUMIF('11-Machinekosten'!A:A,'2-Kosten per locatie'!A51,'11-Machinekosten'!Q:Q)</f>
        <v>0</v>
      </c>
      <c r="O51" s="629">
        <f>SUMIF('8a-Additionele werkzaamheden'!A:A,'2-Kosten per locatie'!A51,'8a-Additionele werkzaamheden'!H:H)</f>
        <v>0</v>
      </c>
      <c r="P51" s="629">
        <f>SUMIF('10-Glasbewassing'!A:A,'2-Kosten per locatie'!A51,'10-Glasbewassing'!L:L)</f>
        <v>0</v>
      </c>
      <c r="Q51" s="629">
        <f ca="1">+SUMIF('12-Sanitaire voorzieningen'!A:G,'2-Kosten per locatie'!A51,'12-Sanitaire voorzieningen'!H:H)</f>
        <v>0</v>
      </c>
      <c r="R51" s="630" t="e">
        <f t="shared" si="5"/>
        <v>#DIV/0!</v>
      </c>
      <c r="S51" s="521" t="e">
        <f t="shared" si="6"/>
        <v>#DIV/0!</v>
      </c>
    </row>
    <row r="52" spans="1:20" ht="15" customHeight="1">
      <c r="A52" s="659" t="s">
        <v>476</v>
      </c>
      <c r="B52" s="182" t="s">
        <v>486</v>
      </c>
      <c r="C52" s="616">
        <v>12</v>
      </c>
      <c r="D52" s="618">
        <f>SUMIF('4-Basis ruimtestaat'!B:B,'2-Kosten per locatie'!A52,'4-Basis ruimtestaat'!M:M)</f>
        <v>3</v>
      </c>
      <c r="E52" s="619" t="e">
        <f>SUMIF('4-Basis ruimtestaat'!B:B,'2-Kosten per locatie'!A52,'4-Basis ruimtestaat'!V:V)</f>
        <v>#DIV/0!</v>
      </c>
      <c r="F52" s="620">
        <f>SUMIF('4-Basis ruimtestaat'!B:B,'2-Kosten per locatie'!A42,'4-Basis ruimtestaat'!W:W)</f>
        <v>0</v>
      </c>
      <c r="G52" s="621"/>
      <c r="H52" s="552"/>
      <c r="I52" s="620" t="e">
        <f t="shared" si="4"/>
        <v>#DIV/0!</v>
      </c>
      <c r="K52" s="626" t="e">
        <f>(E52+F52+G52)*'6-Opbouw uurtarief productie'!$E$48</f>
        <v>#DIV/0!</v>
      </c>
      <c r="L52" s="627" t="e">
        <f>I52*'7-Opbouw uurtarief toezicht'!$E$48</f>
        <v>#DIV/0!</v>
      </c>
      <c r="M52" s="692">
        <f>+SUMIF('8b Industriele ruimten'!A:A,'2-Kosten per locatie'!A52,'8b Industriele ruimten'!K:K)</f>
        <v>0</v>
      </c>
      <c r="N52" s="628">
        <f>SUMIF('11-Machinekosten'!A:A,'2-Kosten per locatie'!A52,'11-Machinekosten'!Q:Q)</f>
        <v>0</v>
      </c>
      <c r="O52" s="629">
        <f>SUMIF('8a-Additionele werkzaamheden'!A:A,'2-Kosten per locatie'!A52,'8a-Additionele werkzaamheden'!H:H)</f>
        <v>0</v>
      </c>
      <c r="P52" s="629">
        <f>SUMIF('10-Glasbewassing'!A:A,'2-Kosten per locatie'!A52,'10-Glasbewassing'!L:L)</f>
        <v>0</v>
      </c>
      <c r="Q52" s="629">
        <f ca="1">+SUMIF('12-Sanitaire voorzieningen'!A:G,'2-Kosten per locatie'!A52,'12-Sanitaire voorzieningen'!H:H)</f>
        <v>0</v>
      </c>
      <c r="R52" s="630" t="e">
        <f t="shared" si="5"/>
        <v>#DIV/0!</v>
      </c>
      <c r="S52" s="521" t="e">
        <f t="shared" si="6"/>
        <v>#DIV/0!</v>
      </c>
    </row>
    <row r="53" spans="1:20" ht="15" customHeight="1">
      <c r="A53" s="659" t="s">
        <v>474</v>
      </c>
      <c r="B53" s="182" t="s">
        <v>484</v>
      </c>
      <c r="C53" s="616">
        <v>4</v>
      </c>
      <c r="D53" s="787" t="s">
        <v>815</v>
      </c>
      <c r="E53" s="788"/>
      <c r="F53" s="788"/>
      <c r="G53" s="788"/>
      <c r="H53" s="788"/>
      <c r="I53" s="789"/>
      <c r="K53" s="626" t="e">
        <f>(E53+F53+G53)*'6-Opbouw uurtarief productie'!$E$48</f>
        <v>#DIV/0!</v>
      </c>
      <c r="L53" s="627" t="e">
        <f>I53*'7-Opbouw uurtarief toezicht'!$E$48</f>
        <v>#DIV/0!</v>
      </c>
      <c r="M53" s="692">
        <f>+SUMIF('8b Industriele ruimten'!A:A,'2-Kosten per locatie'!A53,'8b Industriele ruimten'!K:K)</f>
        <v>0</v>
      </c>
      <c r="N53" s="628">
        <f>SUMIF('11-Machinekosten'!A:A,'2-Kosten per locatie'!A53,'11-Machinekosten'!Q:Q)</f>
        <v>0</v>
      </c>
      <c r="O53" s="629">
        <f>SUMIF('8a-Additionele werkzaamheden'!A:A,'2-Kosten per locatie'!A53,'8a-Additionele werkzaamheden'!H:H)</f>
        <v>0</v>
      </c>
      <c r="P53" s="629">
        <f>SUMIF('10-Glasbewassing'!A:A,'2-Kosten per locatie'!A53,'10-Glasbewassing'!L:L)</f>
        <v>0</v>
      </c>
      <c r="Q53" s="629">
        <f ca="1">+SUMIF('12-Sanitaire voorzieningen'!A:G,'2-Kosten per locatie'!A53,'12-Sanitaire voorzieningen'!H:H)</f>
        <v>0</v>
      </c>
      <c r="R53" s="630" t="e">
        <f t="shared" si="5"/>
        <v>#DIV/0!</v>
      </c>
      <c r="S53" s="521" t="e">
        <f t="shared" si="6"/>
        <v>#DIV/0!</v>
      </c>
    </row>
    <row r="54" spans="1:20" ht="15" customHeight="1">
      <c r="A54" s="659" t="s">
        <v>490</v>
      </c>
      <c r="B54" s="182" t="s">
        <v>493</v>
      </c>
      <c r="C54" s="616">
        <v>12</v>
      </c>
      <c r="D54" s="618">
        <f>SUMIF('4-Basis ruimtestaat'!B:B,'2-Kosten per locatie'!A54,'4-Basis ruimtestaat'!M:M)</f>
        <v>3</v>
      </c>
      <c r="E54" s="619" t="e">
        <f>SUMIF('4-Basis ruimtestaat'!B:B,'2-Kosten per locatie'!A54,'4-Basis ruimtestaat'!V:V)</f>
        <v>#DIV/0!</v>
      </c>
      <c r="F54" s="620">
        <f>SUMIF('4-Basis ruimtestaat'!B:B,'2-Kosten per locatie'!A45,'4-Basis ruimtestaat'!W:W)</f>
        <v>0</v>
      </c>
      <c r="G54" s="621"/>
      <c r="H54" s="552"/>
      <c r="I54" s="620" t="e">
        <f t="shared" si="4"/>
        <v>#DIV/0!</v>
      </c>
      <c r="K54" s="626" t="e">
        <f>(E54+F54+G54)*'6-Opbouw uurtarief productie'!$E$48</f>
        <v>#DIV/0!</v>
      </c>
      <c r="L54" s="627" t="e">
        <f>I54*'7-Opbouw uurtarief toezicht'!$E$48</f>
        <v>#DIV/0!</v>
      </c>
      <c r="M54" s="692">
        <f>+SUMIF('8b Industriele ruimten'!A:A,'2-Kosten per locatie'!A54,'8b Industriele ruimten'!K:K)</f>
        <v>0</v>
      </c>
      <c r="N54" s="628">
        <f>SUMIF('11-Machinekosten'!A:A,'2-Kosten per locatie'!A54,'11-Machinekosten'!Q:Q)</f>
        <v>0</v>
      </c>
      <c r="O54" s="629">
        <f>SUMIF('8a-Additionele werkzaamheden'!A:A,'2-Kosten per locatie'!A54,'8a-Additionele werkzaamheden'!H:H)</f>
        <v>0</v>
      </c>
      <c r="P54" s="629">
        <f>SUMIF('10-Glasbewassing'!A:A,'2-Kosten per locatie'!A54,'10-Glasbewassing'!L:L)</f>
        <v>0</v>
      </c>
      <c r="Q54" s="629">
        <f ca="1">+SUMIF('12-Sanitaire voorzieningen'!A:G,'2-Kosten per locatie'!A54,'12-Sanitaire voorzieningen'!H:H)</f>
        <v>0</v>
      </c>
      <c r="R54" s="630" t="e">
        <f t="shared" si="5"/>
        <v>#DIV/0!</v>
      </c>
      <c r="S54" s="521" t="e">
        <f t="shared" si="6"/>
        <v>#DIV/0!</v>
      </c>
    </row>
    <row r="55" spans="1:20" ht="15" customHeight="1">
      <c r="A55" s="659" t="s">
        <v>435</v>
      </c>
      <c r="B55" s="182" t="s">
        <v>436</v>
      </c>
      <c r="C55" s="616">
        <v>12</v>
      </c>
      <c r="D55" s="618">
        <f>SUMIF('4-Basis ruimtestaat'!B:B,'2-Kosten per locatie'!A55,'4-Basis ruimtestaat'!M:M)</f>
        <v>3</v>
      </c>
      <c r="E55" s="619" t="e">
        <f>SUMIF('4-Basis ruimtestaat'!B:B,'2-Kosten per locatie'!A55,'4-Basis ruimtestaat'!V:V)</f>
        <v>#DIV/0!</v>
      </c>
      <c r="F55" s="620">
        <f>SUMIF('4-Basis ruimtestaat'!B:B,'2-Kosten per locatie'!A21,'4-Basis ruimtestaat'!W:W)</f>
        <v>0</v>
      </c>
      <c r="G55" s="621"/>
      <c r="H55" s="552"/>
      <c r="I55" s="620" t="e">
        <f t="shared" si="4"/>
        <v>#DIV/0!</v>
      </c>
      <c r="K55" s="626" t="e">
        <f>(E55+F55+G55)*'6-Opbouw uurtarief productie'!$E$48</f>
        <v>#DIV/0!</v>
      </c>
      <c r="L55" s="627" t="e">
        <f>I55*'7-Opbouw uurtarief toezicht'!$E$48</f>
        <v>#DIV/0!</v>
      </c>
      <c r="M55" s="692">
        <f>+SUMIF('8b Industriele ruimten'!A:A,'2-Kosten per locatie'!A55,'8b Industriele ruimten'!K:K)</f>
        <v>0</v>
      </c>
      <c r="N55" s="628">
        <f>SUMIF('11-Machinekosten'!A:A,'2-Kosten per locatie'!A55,'11-Machinekosten'!Q:Q)</f>
        <v>0</v>
      </c>
      <c r="O55" s="629">
        <f>SUMIF('8a-Additionele werkzaamheden'!A:A,'2-Kosten per locatie'!A55,'8a-Additionele werkzaamheden'!H:H)</f>
        <v>0</v>
      </c>
      <c r="P55" s="629">
        <f>SUMIF('10-Glasbewassing'!A:A,'2-Kosten per locatie'!A55,'10-Glasbewassing'!L:L)</f>
        <v>0</v>
      </c>
      <c r="Q55" s="629">
        <f ca="1">+SUMIF('12-Sanitaire voorzieningen'!A:G,'2-Kosten per locatie'!A55,'12-Sanitaire voorzieningen'!H:H)</f>
        <v>0</v>
      </c>
      <c r="R55" s="630" t="e">
        <f t="shared" si="5"/>
        <v>#DIV/0!</v>
      </c>
      <c r="S55" s="521" t="e">
        <f t="shared" si="6"/>
        <v>#DIV/0!</v>
      </c>
    </row>
    <row r="56" spans="1:20" ht="15" customHeight="1">
      <c r="A56" s="659" t="s">
        <v>445</v>
      </c>
      <c r="B56" s="182" t="s">
        <v>450</v>
      </c>
      <c r="C56" s="616">
        <v>12</v>
      </c>
      <c r="D56" s="618">
        <f>SUMIF('4-Basis ruimtestaat'!B:B,'2-Kosten per locatie'!A56,'4-Basis ruimtestaat'!M:M)</f>
        <v>3</v>
      </c>
      <c r="E56" s="619" t="e">
        <f>SUMIF('4-Basis ruimtestaat'!B:B,'2-Kosten per locatie'!A56,'4-Basis ruimtestaat'!V:V)</f>
        <v>#DIV/0!</v>
      </c>
      <c r="F56" s="620">
        <f>SUMIF('4-Basis ruimtestaat'!B:B,'2-Kosten per locatie'!A26,'4-Basis ruimtestaat'!W:W)</f>
        <v>0</v>
      </c>
      <c r="G56" s="621"/>
      <c r="H56" s="552"/>
      <c r="I56" s="620" t="e">
        <f t="shared" si="4"/>
        <v>#DIV/0!</v>
      </c>
      <c r="K56" s="626" t="e">
        <f>(E56+F56+G56)*'6-Opbouw uurtarief productie'!$E$48</f>
        <v>#DIV/0!</v>
      </c>
      <c r="L56" s="627" t="e">
        <f>I56*'7-Opbouw uurtarief toezicht'!$E$48</f>
        <v>#DIV/0!</v>
      </c>
      <c r="M56" s="692">
        <f>+SUMIF('8b Industriele ruimten'!A:A,'2-Kosten per locatie'!A56,'8b Industriele ruimten'!K:K)</f>
        <v>0</v>
      </c>
      <c r="N56" s="628">
        <f>SUMIF('11-Machinekosten'!A:A,'2-Kosten per locatie'!A56,'11-Machinekosten'!Q:Q)</f>
        <v>0</v>
      </c>
      <c r="O56" s="629">
        <f>SUMIF('8a-Additionele werkzaamheden'!A:A,'2-Kosten per locatie'!A56,'8a-Additionele werkzaamheden'!H:H)</f>
        <v>0</v>
      </c>
      <c r="P56" s="629">
        <f>SUMIF('10-Glasbewassing'!A:A,'2-Kosten per locatie'!A56,'10-Glasbewassing'!L:L)</f>
        <v>0</v>
      </c>
      <c r="Q56" s="629">
        <f ca="1">+SUMIF('12-Sanitaire voorzieningen'!A:G,'2-Kosten per locatie'!A56,'12-Sanitaire voorzieningen'!H:H)</f>
        <v>0</v>
      </c>
      <c r="R56" s="630" t="e">
        <f t="shared" si="5"/>
        <v>#DIV/0!</v>
      </c>
      <c r="S56" s="521" t="e">
        <f t="shared" si="6"/>
        <v>#DIV/0!</v>
      </c>
    </row>
    <row r="57" spans="1:20" ht="15" customHeight="1">
      <c r="A57" s="659" t="s">
        <v>500</v>
      </c>
      <c r="B57" s="182" t="s">
        <v>506</v>
      </c>
      <c r="C57" s="616">
        <v>12</v>
      </c>
      <c r="D57" s="618">
        <f>SUMIF('4-Basis ruimtestaat'!B:B,'2-Kosten per locatie'!A57,'4-Basis ruimtestaat'!M:M)</f>
        <v>3</v>
      </c>
      <c r="E57" s="619" t="e">
        <f>SUMIF('4-Basis ruimtestaat'!B:B,'2-Kosten per locatie'!A57,'4-Basis ruimtestaat'!V:V)</f>
        <v>#DIV/0!</v>
      </c>
      <c r="F57" s="620">
        <f>SUMIF('4-Basis ruimtestaat'!B:B,'2-Kosten per locatie'!A51,'4-Basis ruimtestaat'!W:W)</f>
        <v>0</v>
      </c>
      <c r="G57" s="621"/>
      <c r="H57" s="552"/>
      <c r="I57" s="620" t="e">
        <f t="shared" si="4"/>
        <v>#DIV/0!</v>
      </c>
      <c r="K57" s="626" t="e">
        <f>(E57+F57+G57)*'6-Opbouw uurtarief productie'!$E$48</f>
        <v>#DIV/0!</v>
      </c>
      <c r="L57" s="627" t="e">
        <f>I57*'7-Opbouw uurtarief toezicht'!$E$48</f>
        <v>#DIV/0!</v>
      </c>
      <c r="M57" s="692">
        <f>+SUMIF('8b Industriele ruimten'!A:A,'2-Kosten per locatie'!A57,'8b Industriele ruimten'!K:K)</f>
        <v>0</v>
      </c>
      <c r="N57" s="628">
        <f>SUMIF('11-Machinekosten'!A:A,'2-Kosten per locatie'!A57,'11-Machinekosten'!Q:Q)</f>
        <v>0</v>
      </c>
      <c r="O57" s="629">
        <f>SUMIF('8a-Additionele werkzaamheden'!A:A,'2-Kosten per locatie'!A57,'8a-Additionele werkzaamheden'!H:H)</f>
        <v>0</v>
      </c>
      <c r="P57" s="629">
        <f>SUMIF('10-Glasbewassing'!A:A,'2-Kosten per locatie'!A57,'10-Glasbewassing'!L:L)</f>
        <v>0</v>
      </c>
      <c r="Q57" s="629">
        <f ca="1">+SUMIF('12-Sanitaire voorzieningen'!A:G,'2-Kosten per locatie'!A57,'12-Sanitaire voorzieningen'!H:H)</f>
        <v>0</v>
      </c>
      <c r="R57" s="630" t="e">
        <f t="shared" si="5"/>
        <v>#DIV/0!</v>
      </c>
      <c r="S57" s="521" t="e">
        <f t="shared" si="6"/>
        <v>#DIV/0!</v>
      </c>
    </row>
    <row r="58" spans="1:20" ht="15" customHeight="1" thickBot="1">
      <c r="A58" s="660" t="s">
        <v>477</v>
      </c>
      <c r="B58" s="598" t="s">
        <v>487</v>
      </c>
      <c r="C58" s="616">
        <v>12</v>
      </c>
      <c r="D58" s="618">
        <f>SUMIF('4-Basis ruimtestaat'!B:B,'2-Kosten per locatie'!A58,'4-Basis ruimtestaat'!M:M)</f>
        <v>3</v>
      </c>
      <c r="E58" s="619" t="e">
        <f>SUMIF('4-Basis ruimtestaat'!B:B,'2-Kosten per locatie'!A58,'4-Basis ruimtestaat'!V:V)</f>
        <v>#DIV/0!</v>
      </c>
      <c r="F58" s="622">
        <f>SUMIF('4-Basis ruimtestaat'!B:B,'2-Kosten per locatie'!A43,'4-Basis ruimtestaat'!W:W)</f>
        <v>0</v>
      </c>
      <c r="G58" s="621"/>
      <c r="H58" s="552"/>
      <c r="I58" s="620" t="e">
        <f t="shared" si="4"/>
        <v>#DIV/0!</v>
      </c>
      <c r="K58" s="626" t="e">
        <f>(E58+F58+G58)*'6-Opbouw uurtarief productie'!$E$48</f>
        <v>#DIV/0!</v>
      </c>
      <c r="L58" s="627" t="e">
        <f>I58*'7-Opbouw uurtarief toezicht'!$E$48</f>
        <v>#DIV/0!</v>
      </c>
      <c r="M58" s="692">
        <f>+SUMIF('8b Industriele ruimten'!A:A,'2-Kosten per locatie'!A58,'8b Industriele ruimten'!K:K)</f>
        <v>0</v>
      </c>
      <c r="N58" s="628">
        <f>SUMIF('11-Machinekosten'!A:A,'2-Kosten per locatie'!A58,'11-Machinekosten'!Q:Q)</f>
        <v>0</v>
      </c>
      <c r="O58" s="629">
        <f>SUMIF('8a-Additionele werkzaamheden'!A:A,'2-Kosten per locatie'!A58,'8a-Additionele werkzaamheden'!H:H)</f>
        <v>0</v>
      </c>
      <c r="P58" s="629">
        <f>SUMIF('10-Glasbewassing'!A:A,'2-Kosten per locatie'!A58,'10-Glasbewassing'!L:L)</f>
        <v>0</v>
      </c>
      <c r="Q58" s="629">
        <f ca="1">+SUMIF('12-Sanitaire voorzieningen'!A:G,'2-Kosten per locatie'!A58,'12-Sanitaire voorzieningen'!H:H)</f>
        <v>0</v>
      </c>
      <c r="R58" s="630" t="e">
        <f>SUM(K58:Q58)</f>
        <v>#DIV/0!</v>
      </c>
      <c r="S58" s="593" t="e">
        <f>R58/12</f>
        <v>#DIV/0!</v>
      </c>
    </row>
    <row r="59" spans="1:20" s="121" customFormat="1" ht="15" customHeight="1" thickBot="1">
      <c r="A59" s="584" t="s">
        <v>549</v>
      </c>
      <c r="B59" s="585"/>
      <c r="C59" s="586"/>
      <c r="D59" s="625">
        <f>SUM(D18:D58)</f>
        <v>290</v>
      </c>
      <c r="E59" s="625" t="e">
        <f t="shared" ref="E59:F59" si="7">SUM(E18:E58)</f>
        <v>#DIV/0!</v>
      </c>
      <c r="F59" s="625">
        <f t="shared" si="7"/>
        <v>0</v>
      </c>
      <c r="G59" s="625">
        <f>SUM(G18:G58)</f>
        <v>0</v>
      </c>
      <c r="H59" s="641" t="e">
        <f>I59/(E59+F59)</f>
        <v>#DIV/0!</v>
      </c>
      <c r="I59" s="624" t="e">
        <f>SUM(I18:I58)</f>
        <v>#DIV/0!</v>
      </c>
      <c r="K59" s="645" t="e">
        <f t="shared" ref="K59:O59" si="8">SUM(K18:K58)</f>
        <v>#DIV/0!</v>
      </c>
      <c r="L59" s="596" t="e">
        <f t="shared" si="8"/>
        <v>#DIV/0!</v>
      </c>
      <c r="M59" s="645">
        <f t="shared" ref="M59" si="9">SUM(M18:M58)</f>
        <v>0</v>
      </c>
      <c r="N59" s="596">
        <f t="shared" si="8"/>
        <v>0</v>
      </c>
      <c r="O59" s="596">
        <f t="shared" si="8"/>
        <v>0</v>
      </c>
      <c r="P59" s="596">
        <f>SUM(P18:P58)</f>
        <v>0</v>
      </c>
      <c r="Q59" s="596">
        <f ca="1">SUM(Q18:Q58)</f>
        <v>0</v>
      </c>
      <c r="R59" s="596" t="e">
        <f>SUM(R18:R58)</f>
        <v>#DIV/0!</v>
      </c>
      <c r="S59" s="613" t="e">
        <f t="shared" ref="S59" si="10">SUM(S18:S58)</f>
        <v>#DIV/0!</v>
      </c>
    </row>
    <row r="60" spans="1:20" s="122" customFormat="1" ht="14.1" customHeight="1">
      <c r="F60" s="706"/>
      <c r="J60" s="117"/>
      <c r="K60" s="632"/>
      <c r="L60" s="594"/>
      <c r="M60" s="632"/>
      <c r="N60" s="594"/>
      <c r="O60" s="594"/>
      <c r="P60" s="594"/>
      <c r="Q60" s="594"/>
      <c r="R60" s="595" t="s">
        <v>62</v>
      </c>
      <c r="S60" s="594"/>
    </row>
    <row r="61" spans="1:20" ht="14.1" customHeight="1">
      <c r="A61" s="614" t="s">
        <v>551</v>
      </c>
      <c r="B61" s="614"/>
      <c r="C61" s="614"/>
      <c r="D61" s="614"/>
      <c r="E61" s="614"/>
      <c r="F61" s="614"/>
      <c r="G61" s="614"/>
      <c r="H61" s="615"/>
      <c r="I61" s="615"/>
      <c r="K61" s="633"/>
      <c r="L61" s="633"/>
      <c r="M61" s="633"/>
      <c r="N61" s="633"/>
      <c r="O61" s="633"/>
      <c r="P61" s="633"/>
      <c r="Q61" s="633"/>
      <c r="R61" s="705"/>
      <c r="S61" s="633"/>
      <c r="T61" s="123"/>
    </row>
    <row r="62" spans="1:20" ht="15" customHeight="1">
      <c r="A62" s="661" t="s">
        <v>540</v>
      </c>
      <c r="B62" s="182" t="s">
        <v>541</v>
      </c>
      <c r="C62" s="616">
        <v>2</v>
      </c>
      <c r="D62" s="787" t="s">
        <v>815</v>
      </c>
      <c r="E62" s="788"/>
      <c r="F62" s="788"/>
      <c r="G62" s="788"/>
      <c r="H62" s="788"/>
      <c r="I62" s="789"/>
      <c r="K62" s="626" t="e">
        <f>(E62+F62+G62)*'6-Opbouw uurtarief productie'!$E$48</f>
        <v>#DIV/0!</v>
      </c>
      <c r="L62" s="627" t="e">
        <f>I62*'7-Opbouw uurtarief toezicht'!$E$48</f>
        <v>#DIV/0!</v>
      </c>
      <c r="M62" s="692">
        <f>+SUMIF('8b Industriele ruimten'!A:A,'2-Kosten per locatie'!A62,'8b Industriele ruimten'!K:K)</f>
        <v>0</v>
      </c>
      <c r="N62" s="628">
        <f>SUMIF('11-Machinekosten'!A:A,'2-Kosten per locatie'!A62,'11-Machinekosten'!Q:Q)</f>
        <v>0</v>
      </c>
      <c r="O62" s="629">
        <f>SUMIF('8a-Additionele werkzaamheden'!A:A,'2-Kosten per locatie'!A62,'8a-Additionele werkzaamheden'!H:H)</f>
        <v>0</v>
      </c>
      <c r="P62" s="629">
        <f>SUMIF('10-Glasbewassing'!A:A,'2-Kosten per locatie'!A62,'10-Glasbewassing'!L:L)</f>
        <v>0</v>
      </c>
      <c r="Q62" s="629">
        <f ca="1">+SUMIF('12-Sanitaire voorzieningen'!A:G,'2-Kosten per locatie'!A62,'12-Sanitaire voorzieningen'!H:H)</f>
        <v>0</v>
      </c>
      <c r="R62" s="630" t="e">
        <f t="shared" ref="R62:R73" si="11">SUM(K62:Q62)</f>
        <v>#DIV/0!</v>
      </c>
      <c r="S62" s="521" t="e">
        <f t="shared" ref="S62:S73" si="12">R62/12</f>
        <v>#DIV/0!</v>
      </c>
    </row>
    <row r="63" spans="1:20" ht="15" customHeight="1">
      <c r="A63" s="661" t="s">
        <v>531</v>
      </c>
      <c r="B63" s="182" t="s">
        <v>532</v>
      </c>
      <c r="C63" s="616">
        <v>12</v>
      </c>
      <c r="D63" s="618">
        <f>SUMIF('4-Basis ruimtestaat'!B:B,'2-Kosten per locatie'!A63,'4-Basis ruimtestaat'!M:M)</f>
        <v>3</v>
      </c>
      <c r="E63" s="619" t="e">
        <f>SUMIF('4-Basis ruimtestaat'!B:B,'2-Kosten per locatie'!A63,'4-Basis ruimtestaat'!V:V)</f>
        <v>#DIV/0!</v>
      </c>
      <c r="F63" s="620">
        <f>SUMIF('4-Basis ruimtestaat'!B:B,'2-Kosten per locatie'!A68,'4-Basis ruimtestaat'!W:W)</f>
        <v>0</v>
      </c>
      <c r="G63" s="621"/>
      <c r="H63" s="552"/>
      <c r="I63" s="620" t="e">
        <f t="shared" ref="I63:I73" si="13">+(E63+F63)*H63</f>
        <v>#DIV/0!</v>
      </c>
      <c r="K63" s="626" t="e">
        <f>(E63+F63+G63)*'6-Opbouw uurtarief productie'!$E$48</f>
        <v>#DIV/0!</v>
      </c>
      <c r="L63" s="627" t="e">
        <f>I63*'7-Opbouw uurtarief toezicht'!$E$48</f>
        <v>#DIV/0!</v>
      </c>
      <c r="M63" s="692">
        <f>+SUMIF('8b Industriele ruimten'!A:A,'2-Kosten per locatie'!A63,'8b Industriele ruimten'!K:K)</f>
        <v>0</v>
      </c>
      <c r="N63" s="628">
        <f>SUMIF('11-Machinekosten'!A:A,'2-Kosten per locatie'!A63,'11-Machinekosten'!Q:Q)</f>
        <v>0</v>
      </c>
      <c r="O63" s="629">
        <f>SUMIF('8a-Additionele werkzaamheden'!A:A,'2-Kosten per locatie'!A63,'8a-Additionele werkzaamheden'!H:H)</f>
        <v>0</v>
      </c>
      <c r="P63" s="629">
        <f>SUMIF('10-Glasbewassing'!A:A,'2-Kosten per locatie'!A63,'10-Glasbewassing'!L:L)</f>
        <v>0</v>
      </c>
      <c r="Q63" s="629">
        <f ca="1">+SUMIF('12-Sanitaire voorzieningen'!A:G,'2-Kosten per locatie'!A63,'12-Sanitaire voorzieningen'!H:H)</f>
        <v>0</v>
      </c>
      <c r="R63" s="630" t="e">
        <f t="shared" si="11"/>
        <v>#DIV/0!</v>
      </c>
      <c r="S63" s="521" t="e">
        <f t="shared" si="12"/>
        <v>#DIV/0!</v>
      </c>
    </row>
    <row r="64" spans="1:20" ht="15" customHeight="1">
      <c r="A64" s="661" t="s">
        <v>542</v>
      </c>
      <c r="B64" s="182" t="s">
        <v>543</v>
      </c>
      <c r="C64" s="616">
        <v>52</v>
      </c>
      <c r="D64" s="618">
        <f>SUMIF('4-Basis ruimtestaat'!B:B,'2-Kosten per locatie'!A64,'4-Basis ruimtestaat'!M:M)</f>
        <v>3</v>
      </c>
      <c r="E64" s="619" t="e">
        <f>SUMIF('4-Basis ruimtestaat'!B:B,'2-Kosten per locatie'!A64,'4-Basis ruimtestaat'!V:V)</f>
        <v>#DIV/0!</v>
      </c>
      <c r="F64" s="620">
        <f>SUMIF('4-Basis ruimtestaat'!B:B,'2-Kosten per locatie'!A73,'4-Basis ruimtestaat'!W:W)</f>
        <v>0</v>
      </c>
      <c r="G64" s="621"/>
      <c r="H64" s="552"/>
      <c r="I64" s="620" t="e">
        <f t="shared" si="13"/>
        <v>#DIV/0!</v>
      </c>
      <c r="K64" s="626" t="e">
        <f>(E64+F64+G64)*'6-Opbouw uurtarief productie'!$E$48</f>
        <v>#DIV/0!</v>
      </c>
      <c r="L64" s="627" t="e">
        <f>I64*'7-Opbouw uurtarief toezicht'!$E$48</f>
        <v>#DIV/0!</v>
      </c>
      <c r="M64" s="692">
        <f>+SUMIF('8b Industriele ruimten'!A:A,'2-Kosten per locatie'!A64,'8b Industriele ruimten'!K:K)</f>
        <v>0</v>
      </c>
      <c r="N64" s="628">
        <f>SUMIF('11-Machinekosten'!A:A,'2-Kosten per locatie'!A64,'11-Machinekosten'!Q:Q)</f>
        <v>0</v>
      </c>
      <c r="O64" s="629">
        <f>SUMIF('8a-Additionele werkzaamheden'!A:A,'2-Kosten per locatie'!A64,'8a-Additionele werkzaamheden'!H:H)</f>
        <v>0</v>
      </c>
      <c r="P64" s="629">
        <f>SUMIF('10-Glasbewassing'!A:A,'2-Kosten per locatie'!A64,'10-Glasbewassing'!L:L)</f>
        <v>0</v>
      </c>
      <c r="Q64" s="629">
        <f ca="1">+SUMIF('12-Sanitaire voorzieningen'!A:G,'2-Kosten per locatie'!A64,'12-Sanitaire voorzieningen'!H:H)</f>
        <v>0</v>
      </c>
      <c r="R64" s="630" t="e">
        <f t="shared" si="11"/>
        <v>#DIV/0!</v>
      </c>
      <c r="S64" s="521" t="e">
        <f t="shared" si="12"/>
        <v>#DIV/0!</v>
      </c>
    </row>
    <row r="65" spans="1:19" ht="15" customHeight="1">
      <c r="A65" s="661" t="s">
        <v>523</v>
      </c>
      <c r="B65" s="182" t="s">
        <v>524</v>
      </c>
      <c r="C65" s="616">
        <v>12</v>
      </c>
      <c r="D65" s="618">
        <f>SUMIF('4-Basis ruimtestaat'!B:B,'2-Kosten per locatie'!A65,'4-Basis ruimtestaat'!M:M)</f>
        <v>3</v>
      </c>
      <c r="E65" s="619" t="e">
        <f>SUMIF('4-Basis ruimtestaat'!B:B,'2-Kosten per locatie'!A65,'4-Basis ruimtestaat'!V:V)</f>
        <v>#DIV/0!</v>
      </c>
      <c r="F65" s="620">
        <f>SUMIF('4-Basis ruimtestaat'!B:B,'2-Kosten per locatie'!A64,'4-Basis ruimtestaat'!W:W)</f>
        <v>0</v>
      </c>
      <c r="G65" s="621"/>
      <c r="H65" s="552"/>
      <c r="I65" s="620" t="e">
        <f t="shared" si="13"/>
        <v>#DIV/0!</v>
      </c>
      <c r="K65" s="626" t="e">
        <f>(E65+F65+G65)*'6-Opbouw uurtarief productie'!$E$48</f>
        <v>#DIV/0!</v>
      </c>
      <c r="L65" s="627" t="e">
        <f>I65*'7-Opbouw uurtarief toezicht'!$E$48</f>
        <v>#DIV/0!</v>
      </c>
      <c r="M65" s="692">
        <f>+SUMIF('8b Industriele ruimten'!A:A,'2-Kosten per locatie'!A65,'8b Industriele ruimten'!K:K)</f>
        <v>0</v>
      </c>
      <c r="N65" s="628">
        <f>SUMIF('11-Machinekosten'!A:A,'2-Kosten per locatie'!A65,'11-Machinekosten'!Q:Q)</f>
        <v>0</v>
      </c>
      <c r="O65" s="629">
        <f>SUMIF('8a-Additionele werkzaamheden'!A:A,'2-Kosten per locatie'!A65,'8a-Additionele werkzaamheden'!H:H)</f>
        <v>0</v>
      </c>
      <c r="P65" s="629">
        <f>SUMIF('10-Glasbewassing'!A:A,'2-Kosten per locatie'!A65,'10-Glasbewassing'!L:L)</f>
        <v>0</v>
      </c>
      <c r="Q65" s="629">
        <f ca="1">+SUMIF('12-Sanitaire voorzieningen'!A:G,'2-Kosten per locatie'!A65,'12-Sanitaire voorzieningen'!H:H)</f>
        <v>0</v>
      </c>
      <c r="R65" s="630" t="e">
        <f t="shared" si="11"/>
        <v>#DIV/0!</v>
      </c>
      <c r="S65" s="521" t="e">
        <f t="shared" si="12"/>
        <v>#DIV/0!</v>
      </c>
    </row>
    <row r="66" spans="1:19" ht="15" customHeight="1">
      <c r="A66" s="661" t="s">
        <v>518</v>
      </c>
      <c r="B66" s="182" t="s">
        <v>519</v>
      </c>
      <c r="C66" s="616">
        <v>12</v>
      </c>
      <c r="D66" s="618">
        <f>SUMIF('4-Basis ruimtestaat'!B:B,'2-Kosten per locatie'!A66,'4-Basis ruimtestaat'!M:M)</f>
        <v>3</v>
      </c>
      <c r="E66" s="619" t="e">
        <f>SUMIF('4-Basis ruimtestaat'!B:B,'2-Kosten per locatie'!A66,'4-Basis ruimtestaat'!V:V)</f>
        <v>#DIV/0!</v>
      </c>
      <c r="F66" s="620">
        <f>SUMIF('4-Basis ruimtestaat'!B:B,'2-Kosten per locatie'!A62,'4-Basis ruimtestaat'!W:W)</f>
        <v>0</v>
      </c>
      <c r="G66" s="621"/>
      <c r="H66" s="552"/>
      <c r="I66" s="620" t="e">
        <f t="shared" si="13"/>
        <v>#DIV/0!</v>
      </c>
      <c r="K66" s="626" t="e">
        <f>(E66+F66+G66)*'6-Opbouw uurtarief productie'!$E$48</f>
        <v>#DIV/0!</v>
      </c>
      <c r="L66" s="627" t="e">
        <f>I66*'7-Opbouw uurtarief toezicht'!$E$48</f>
        <v>#DIV/0!</v>
      </c>
      <c r="M66" s="692">
        <f>+SUMIF('8b Industriele ruimten'!A:A,'2-Kosten per locatie'!A66,'8b Industriele ruimten'!K:K)</f>
        <v>0</v>
      </c>
      <c r="N66" s="628">
        <f>SUMIF('11-Machinekosten'!A:A,'2-Kosten per locatie'!A66,'11-Machinekosten'!Q:Q)</f>
        <v>0</v>
      </c>
      <c r="O66" s="629">
        <f>SUMIF('8a-Additionele werkzaamheden'!A:A,'2-Kosten per locatie'!A66,'8a-Additionele werkzaamheden'!H:H)</f>
        <v>0</v>
      </c>
      <c r="P66" s="629">
        <f>SUMIF('10-Glasbewassing'!A:A,'2-Kosten per locatie'!A66,'10-Glasbewassing'!L:L)</f>
        <v>0</v>
      </c>
      <c r="Q66" s="629">
        <f ca="1">+SUMIF('12-Sanitaire voorzieningen'!A:G,'2-Kosten per locatie'!A66,'12-Sanitaire voorzieningen'!H:H)</f>
        <v>0</v>
      </c>
      <c r="R66" s="630" t="e">
        <f t="shared" si="11"/>
        <v>#DIV/0!</v>
      </c>
      <c r="S66" s="521" t="e">
        <f t="shared" si="12"/>
        <v>#DIV/0!</v>
      </c>
    </row>
    <row r="67" spans="1:19" ht="15" customHeight="1">
      <c r="A67" s="661" t="s">
        <v>521</v>
      </c>
      <c r="B67" s="182" t="s">
        <v>522</v>
      </c>
      <c r="C67" s="616">
        <v>12</v>
      </c>
      <c r="D67" s="618">
        <f>SUMIF('4-Basis ruimtestaat'!B:B,'2-Kosten per locatie'!A67,'4-Basis ruimtestaat'!M:M)</f>
        <v>3</v>
      </c>
      <c r="E67" s="619" t="e">
        <f>SUMIF('4-Basis ruimtestaat'!B:B,'2-Kosten per locatie'!A67,'4-Basis ruimtestaat'!V:V)</f>
        <v>#DIV/0!</v>
      </c>
      <c r="F67" s="620">
        <f>SUMIF('4-Basis ruimtestaat'!B:B,'2-Kosten per locatie'!A63,'4-Basis ruimtestaat'!W:W)</f>
        <v>0</v>
      </c>
      <c r="G67" s="621"/>
      <c r="H67" s="552"/>
      <c r="I67" s="620" t="e">
        <f t="shared" si="13"/>
        <v>#DIV/0!</v>
      </c>
      <c r="K67" s="626" t="e">
        <f>(E67+F67+G67)*'6-Opbouw uurtarief productie'!$E$48</f>
        <v>#DIV/0!</v>
      </c>
      <c r="L67" s="627" t="e">
        <f>I67*'7-Opbouw uurtarief toezicht'!$E$48</f>
        <v>#DIV/0!</v>
      </c>
      <c r="M67" s="692">
        <f>+SUMIF('8b Industriele ruimten'!A:A,'2-Kosten per locatie'!A67,'8b Industriele ruimten'!K:K)</f>
        <v>0</v>
      </c>
      <c r="N67" s="628">
        <f>SUMIF('11-Machinekosten'!A:A,'2-Kosten per locatie'!A67,'11-Machinekosten'!Q:Q)</f>
        <v>0</v>
      </c>
      <c r="O67" s="629">
        <f>SUMIF('8a-Additionele werkzaamheden'!A:A,'2-Kosten per locatie'!A67,'8a-Additionele werkzaamheden'!H:H)</f>
        <v>0</v>
      </c>
      <c r="P67" s="629">
        <f>SUMIF('10-Glasbewassing'!A:A,'2-Kosten per locatie'!A67,'10-Glasbewassing'!L:L)</f>
        <v>0</v>
      </c>
      <c r="Q67" s="629">
        <f ca="1">+SUMIF('12-Sanitaire voorzieningen'!A:G,'2-Kosten per locatie'!A67,'12-Sanitaire voorzieningen'!H:H)</f>
        <v>0</v>
      </c>
      <c r="R67" s="630" t="e">
        <f t="shared" si="11"/>
        <v>#DIV/0!</v>
      </c>
      <c r="S67" s="521" t="e">
        <f t="shared" si="12"/>
        <v>#DIV/0!</v>
      </c>
    </row>
    <row r="68" spans="1:19" ht="15" customHeight="1">
      <c r="A68" s="661" t="s">
        <v>529</v>
      </c>
      <c r="B68" s="182" t="s">
        <v>530</v>
      </c>
      <c r="C68" s="616">
        <v>12</v>
      </c>
      <c r="D68" s="618">
        <f>SUMIF('4-Basis ruimtestaat'!B:B,'2-Kosten per locatie'!A68,'4-Basis ruimtestaat'!M:M)</f>
        <v>3</v>
      </c>
      <c r="E68" s="619" t="e">
        <f>SUMIF('4-Basis ruimtestaat'!B:B,'2-Kosten per locatie'!A68,'4-Basis ruimtestaat'!V:V)</f>
        <v>#DIV/0!</v>
      </c>
      <c r="F68" s="620">
        <f>SUMIF('4-Basis ruimtestaat'!B:B,'2-Kosten per locatie'!A67,'4-Basis ruimtestaat'!W:W)</f>
        <v>0</v>
      </c>
      <c r="G68" s="621"/>
      <c r="H68" s="552"/>
      <c r="I68" s="620" t="e">
        <f t="shared" si="13"/>
        <v>#DIV/0!</v>
      </c>
      <c r="K68" s="626" t="e">
        <f>(E68+F68+G68)*'6-Opbouw uurtarief productie'!$E$48</f>
        <v>#DIV/0!</v>
      </c>
      <c r="L68" s="627" t="e">
        <f>I68*'7-Opbouw uurtarief toezicht'!$E$48</f>
        <v>#DIV/0!</v>
      </c>
      <c r="M68" s="692">
        <f>+SUMIF('8b Industriele ruimten'!A:A,'2-Kosten per locatie'!A68,'8b Industriele ruimten'!K:K)</f>
        <v>0</v>
      </c>
      <c r="N68" s="628">
        <f>SUMIF('11-Machinekosten'!A:A,'2-Kosten per locatie'!A68,'11-Machinekosten'!Q:Q)</f>
        <v>0</v>
      </c>
      <c r="O68" s="629">
        <f>SUMIF('8a-Additionele werkzaamheden'!A:A,'2-Kosten per locatie'!A68,'8a-Additionele werkzaamheden'!H:H)</f>
        <v>0</v>
      </c>
      <c r="P68" s="629">
        <f>SUMIF('10-Glasbewassing'!A:A,'2-Kosten per locatie'!A68,'10-Glasbewassing'!L:L)</f>
        <v>0</v>
      </c>
      <c r="Q68" s="629">
        <f ca="1">+SUMIF('12-Sanitaire voorzieningen'!A:G,'2-Kosten per locatie'!A68,'12-Sanitaire voorzieningen'!H:H)</f>
        <v>0</v>
      </c>
      <c r="R68" s="630" t="e">
        <f t="shared" si="11"/>
        <v>#DIV/0!</v>
      </c>
      <c r="S68" s="521" t="e">
        <f t="shared" si="12"/>
        <v>#DIV/0!</v>
      </c>
    </row>
    <row r="69" spans="1:19" ht="15" customHeight="1">
      <c r="A69" s="661" t="s">
        <v>527</v>
      </c>
      <c r="B69" s="182" t="s">
        <v>528</v>
      </c>
      <c r="C69" s="616">
        <v>12</v>
      </c>
      <c r="D69" s="618">
        <f>SUMIF('4-Basis ruimtestaat'!B:B,'2-Kosten per locatie'!A69,'4-Basis ruimtestaat'!M:M)</f>
        <v>3</v>
      </c>
      <c r="E69" s="619" t="e">
        <f>SUMIF('4-Basis ruimtestaat'!B:B,'2-Kosten per locatie'!A69,'4-Basis ruimtestaat'!V:V)</f>
        <v>#DIV/0!</v>
      </c>
      <c r="F69" s="620">
        <f>SUMIF('4-Basis ruimtestaat'!B:B,'2-Kosten per locatie'!A66,'4-Basis ruimtestaat'!W:W)</f>
        <v>0</v>
      </c>
      <c r="G69" s="621"/>
      <c r="H69" s="552"/>
      <c r="I69" s="620" t="e">
        <f t="shared" si="13"/>
        <v>#DIV/0!</v>
      </c>
      <c r="K69" s="626" t="e">
        <f>(E69+F69+G69)*'6-Opbouw uurtarief productie'!$E$48</f>
        <v>#DIV/0!</v>
      </c>
      <c r="L69" s="627" t="e">
        <f>I69*'7-Opbouw uurtarief toezicht'!$E$48</f>
        <v>#DIV/0!</v>
      </c>
      <c r="M69" s="692">
        <f>+SUMIF('8b Industriele ruimten'!A:A,'2-Kosten per locatie'!A69,'8b Industriele ruimten'!K:K)</f>
        <v>0</v>
      </c>
      <c r="N69" s="628">
        <f>SUMIF('11-Machinekosten'!A:A,'2-Kosten per locatie'!A69,'11-Machinekosten'!Q:Q)</f>
        <v>0</v>
      </c>
      <c r="O69" s="629">
        <f>SUMIF('8a-Additionele werkzaamheden'!A:A,'2-Kosten per locatie'!A69,'8a-Additionele werkzaamheden'!H:H)</f>
        <v>0</v>
      </c>
      <c r="P69" s="629">
        <f>SUMIF('10-Glasbewassing'!A:A,'2-Kosten per locatie'!A69,'10-Glasbewassing'!L:L)</f>
        <v>0</v>
      </c>
      <c r="Q69" s="629">
        <f ca="1">+SUMIF('12-Sanitaire voorzieningen'!A:G,'2-Kosten per locatie'!A69,'12-Sanitaire voorzieningen'!H:H)</f>
        <v>0</v>
      </c>
      <c r="R69" s="630" t="e">
        <f t="shared" si="11"/>
        <v>#DIV/0!</v>
      </c>
      <c r="S69" s="521" t="e">
        <f t="shared" si="12"/>
        <v>#DIV/0!</v>
      </c>
    </row>
    <row r="70" spans="1:19" ht="15" customHeight="1">
      <c r="A70" s="661" t="s">
        <v>537</v>
      </c>
      <c r="B70" s="182" t="s">
        <v>538</v>
      </c>
      <c r="C70" s="616">
        <v>4</v>
      </c>
      <c r="D70" s="787" t="s">
        <v>815</v>
      </c>
      <c r="E70" s="788"/>
      <c r="F70" s="788"/>
      <c r="G70" s="788"/>
      <c r="H70" s="788"/>
      <c r="I70" s="789"/>
      <c r="K70" s="626" t="e">
        <f>(E70+F70+G70)*'6-Opbouw uurtarief productie'!$E$48</f>
        <v>#DIV/0!</v>
      </c>
      <c r="L70" s="627" t="e">
        <f>I70*'7-Opbouw uurtarief toezicht'!$E$48</f>
        <v>#DIV/0!</v>
      </c>
      <c r="M70" s="692">
        <f>+SUMIF('8b Industriele ruimten'!A:A,'2-Kosten per locatie'!A70,'8b Industriele ruimten'!K:K)</f>
        <v>0</v>
      </c>
      <c r="N70" s="628">
        <f>SUMIF('11-Machinekosten'!A:A,'2-Kosten per locatie'!A70,'11-Machinekosten'!Q:Q)</f>
        <v>0</v>
      </c>
      <c r="O70" s="629">
        <f>SUMIF('8a-Additionele werkzaamheden'!A:A,'2-Kosten per locatie'!A70,'8a-Additionele werkzaamheden'!H:H)</f>
        <v>0</v>
      </c>
      <c r="P70" s="629">
        <f>SUMIF('10-Glasbewassing'!A:A,'2-Kosten per locatie'!A70,'10-Glasbewassing'!L:L)</f>
        <v>0</v>
      </c>
      <c r="Q70" s="629">
        <f ca="1">+SUMIF('12-Sanitaire voorzieningen'!A:G,'2-Kosten per locatie'!A70,'12-Sanitaire voorzieningen'!H:H)</f>
        <v>0</v>
      </c>
      <c r="R70" s="630" t="e">
        <f t="shared" si="11"/>
        <v>#DIV/0!</v>
      </c>
      <c r="S70" s="521" t="e">
        <f t="shared" si="12"/>
        <v>#DIV/0!</v>
      </c>
    </row>
    <row r="71" spans="1:19" ht="15" customHeight="1">
      <c r="A71" s="661" t="s">
        <v>533</v>
      </c>
      <c r="B71" s="182" t="s">
        <v>534</v>
      </c>
      <c r="C71" s="616">
        <v>12</v>
      </c>
      <c r="D71" s="618">
        <f>SUMIF('4-Basis ruimtestaat'!B:B,'2-Kosten per locatie'!A71,'4-Basis ruimtestaat'!M:M)</f>
        <v>3</v>
      </c>
      <c r="E71" s="619" t="e">
        <f>SUMIF('4-Basis ruimtestaat'!B:B,'2-Kosten per locatie'!A71,'4-Basis ruimtestaat'!V:V)</f>
        <v>#DIV/0!</v>
      </c>
      <c r="F71" s="620">
        <f>SUMIF('4-Basis ruimtestaat'!B:B,'2-Kosten per locatie'!A69,'4-Basis ruimtestaat'!W:W)</f>
        <v>0</v>
      </c>
      <c r="G71" s="621"/>
      <c r="H71" s="552"/>
      <c r="I71" s="620" t="e">
        <f t="shared" si="13"/>
        <v>#DIV/0!</v>
      </c>
      <c r="K71" s="626" t="e">
        <f>(E71+F71+G71)*'6-Opbouw uurtarief productie'!$E$48</f>
        <v>#DIV/0!</v>
      </c>
      <c r="L71" s="627" t="e">
        <f>I71*'7-Opbouw uurtarief toezicht'!$E$48</f>
        <v>#DIV/0!</v>
      </c>
      <c r="M71" s="692">
        <f>+SUMIF('8b Industriele ruimten'!A:A,'2-Kosten per locatie'!A71,'8b Industriele ruimten'!K:K)</f>
        <v>0</v>
      </c>
      <c r="N71" s="628">
        <f>SUMIF('11-Machinekosten'!A:A,'2-Kosten per locatie'!A71,'11-Machinekosten'!Q:Q)</f>
        <v>0</v>
      </c>
      <c r="O71" s="629">
        <f>SUMIF('8a-Additionele werkzaamheden'!A:A,'2-Kosten per locatie'!A71,'8a-Additionele werkzaamheden'!H:H)</f>
        <v>0</v>
      </c>
      <c r="P71" s="629">
        <f>SUMIF('10-Glasbewassing'!A:A,'2-Kosten per locatie'!A71,'10-Glasbewassing'!L:L)</f>
        <v>0</v>
      </c>
      <c r="Q71" s="629">
        <f ca="1">+SUMIF('12-Sanitaire voorzieningen'!A:G,'2-Kosten per locatie'!A71,'12-Sanitaire voorzieningen'!H:H)</f>
        <v>0</v>
      </c>
      <c r="R71" s="630" t="e">
        <f t="shared" si="11"/>
        <v>#DIV/0!</v>
      </c>
      <c r="S71" s="521" t="e">
        <f t="shared" si="12"/>
        <v>#DIV/0!</v>
      </c>
    </row>
    <row r="72" spans="1:19" ht="15" customHeight="1">
      <c r="A72" s="661" t="s">
        <v>525</v>
      </c>
      <c r="B72" s="182" t="s">
        <v>526</v>
      </c>
      <c r="C72" s="616">
        <v>12</v>
      </c>
      <c r="D72" s="618">
        <f>SUMIF('4-Basis ruimtestaat'!B:B,'2-Kosten per locatie'!A72,'4-Basis ruimtestaat'!M:M)</f>
        <v>3</v>
      </c>
      <c r="E72" s="619" t="e">
        <f>SUMIF('4-Basis ruimtestaat'!B:B,'2-Kosten per locatie'!A72,'4-Basis ruimtestaat'!V:V)</f>
        <v>#DIV/0!</v>
      </c>
      <c r="F72" s="620">
        <f>SUMIF('4-Basis ruimtestaat'!B:B,'2-Kosten per locatie'!A65,'4-Basis ruimtestaat'!W:W)</f>
        <v>0</v>
      </c>
      <c r="G72" s="621"/>
      <c r="H72" s="552"/>
      <c r="I72" s="620" t="e">
        <f t="shared" si="13"/>
        <v>#DIV/0!</v>
      </c>
      <c r="K72" s="626" t="e">
        <f>(E72+F72+G72)*'6-Opbouw uurtarief productie'!$E$48</f>
        <v>#DIV/0!</v>
      </c>
      <c r="L72" s="627" t="e">
        <f>I72*'7-Opbouw uurtarief toezicht'!$E$48</f>
        <v>#DIV/0!</v>
      </c>
      <c r="M72" s="692">
        <f>+SUMIF('8b Industriele ruimten'!A:A,'2-Kosten per locatie'!A72,'8b Industriele ruimten'!K:K)</f>
        <v>0</v>
      </c>
      <c r="N72" s="628">
        <f>SUMIF('11-Machinekosten'!A:A,'2-Kosten per locatie'!A72,'11-Machinekosten'!Q:Q)</f>
        <v>0</v>
      </c>
      <c r="O72" s="629">
        <f>SUMIF('8a-Additionele werkzaamheden'!A:A,'2-Kosten per locatie'!A72,'8a-Additionele werkzaamheden'!H:H)</f>
        <v>0</v>
      </c>
      <c r="P72" s="629">
        <f>SUMIF('10-Glasbewassing'!A:A,'2-Kosten per locatie'!A72,'10-Glasbewassing'!L:L)</f>
        <v>0</v>
      </c>
      <c r="Q72" s="629">
        <f ca="1">+SUMIF('12-Sanitaire voorzieningen'!A:G,'2-Kosten per locatie'!A72,'12-Sanitaire voorzieningen'!H:H)</f>
        <v>0</v>
      </c>
      <c r="R72" s="630" t="e">
        <f t="shared" si="11"/>
        <v>#DIV/0!</v>
      </c>
      <c r="S72" s="521" t="e">
        <f t="shared" si="12"/>
        <v>#DIV/0!</v>
      </c>
    </row>
    <row r="73" spans="1:19" ht="15" customHeight="1" thickBot="1">
      <c r="A73" s="662" t="s">
        <v>535</v>
      </c>
      <c r="B73" s="598" t="s">
        <v>536</v>
      </c>
      <c r="C73" s="623">
        <v>12</v>
      </c>
      <c r="D73" s="618">
        <f>SUMIF('4-Basis ruimtestaat'!B:B,'2-Kosten per locatie'!A73,'4-Basis ruimtestaat'!M:M)</f>
        <v>3</v>
      </c>
      <c r="E73" s="619" t="e">
        <f>SUMIF('4-Basis ruimtestaat'!B:B,'2-Kosten per locatie'!A73,'4-Basis ruimtestaat'!V:V)</f>
        <v>#DIV/0!</v>
      </c>
      <c r="F73" s="622">
        <f>SUMIF('4-Basis ruimtestaat'!B:B,'2-Kosten per locatie'!A70,'4-Basis ruimtestaat'!W:W)</f>
        <v>0</v>
      </c>
      <c r="G73" s="621"/>
      <c r="H73" s="552"/>
      <c r="I73" s="620" t="e">
        <f t="shared" si="13"/>
        <v>#DIV/0!</v>
      </c>
      <c r="K73" s="626" t="e">
        <f>(E73+F73+G73)*'6-Opbouw uurtarief productie'!$E$48</f>
        <v>#DIV/0!</v>
      </c>
      <c r="L73" s="627" t="e">
        <f>I73*'7-Opbouw uurtarief toezicht'!$E$48</f>
        <v>#DIV/0!</v>
      </c>
      <c r="M73" s="692">
        <f>+SUMIF('8b Industriele ruimten'!A:A,'2-Kosten per locatie'!A73,'8b Industriele ruimten'!K:K)</f>
        <v>0</v>
      </c>
      <c r="N73" s="628">
        <f>SUMIF('11-Machinekosten'!A:A,'2-Kosten per locatie'!A73,'11-Machinekosten'!Q:Q)</f>
        <v>0</v>
      </c>
      <c r="O73" s="629">
        <f>SUMIF('8a-Additionele werkzaamheden'!A:A,'2-Kosten per locatie'!A73,'8a-Additionele werkzaamheden'!H:H)</f>
        <v>0</v>
      </c>
      <c r="P73" s="629">
        <f>SUMIF('10-Glasbewassing'!A:A,'2-Kosten per locatie'!A73,'10-Glasbewassing'!L:L)</f>
        <v>0</v>
      </c>
      <c r="Q73" s="629">
        <f ca="1">+SUMIF('12-Sanitaire voorzieningen'!A:G,'2-Kosten per locatie'!A73,'12-Sanitaire voorzieningen'!H:H)</f>
        <v>0</v>
      </c>
      <c r="R73" s="630" t="e">
        <f t="shared" si="11"/>
        <v>#DIV/0!</v>
      </c>
      <c r="S73" s="593" t="e">
        <f t="shared" si="12"/>
        <v>#DIV/0!</v>
      </c>
    </row>
    <row r="74" spans="1:19" s="121" customFormat="1" ht="15" customHeight="1" thickBot="1">
      <c r="A74" s="584" t="s">
        <v>552</v>
      </c>
      <c r="B74" s="585"/>
      <c r="C74" s="586"/>
      <c r="D74" s="625">
        <f>SUM(D62:D73)</f>
        <v>30</v>
      </c>
      <c r="E74" s="625" t="e">
        <f>SUM(E62:E73)</f>
        <v>#DIV/0!</v>
      </c>
      <c r="F74" s="625">
        <f>SUM(F62:F73)</f>
        <v>0</v>
      </c>
      <c r="G74" s="625">
        <f>SUM(G62:G73)</f>
        <v>0</v>
      </c>
      <c r="H74" s="641" t="e">
        <f>I74/(E74+F74)</f>
        <v>#DIV/0!</v>
      </c>
      <c r="I74" s="624" t="e">
        <f>SUM(I62:I73)</f>
        <v>#DIV/0!</v>
      </c>
      <c r="K74" s="645" t="e">
        <f t="shared" ref="K74:O74" si="14">SUM(K62:K73)</f>
        <v>#DIV/0!</v>
      </c>
      <c r="L74" s="596" t="e">
        <f t="shared" si="14"/>
        <v>#DIV/0!</v>
      </c>
      <c r="M74" s="645">
        <f t="shared" ref="M74" si="15">SUM(M62:M73)</f>
        <v>0</v>
      </c>
      <c r="N74" s="596">
        <f t="shared" si="14"/>
        <v>0</v>
      </c>
      <c r="O74" s="596">
        <f t="shared" si="14"/>
        <v>0</v>
      </c>
      <c r="P74" s="596">
        <f>SUM(P62:P73)</f>
        <v>0</v>
      </c>
      <c r="Q74" s="596">
        <f ca="1">SUM(Q62:Q73)</f>
        <v>0</v>
      </c>
      <c r="R74" s="596" t="e">
        <f>SUM(R62:R73)</f>
        <v>#DIV/0!</v>
      </c>
      <c r="S74" s="613" t="e">
        <f t="shared" ref="S74" si="16">SUM(S62:S73)</f>
        <v>#DIV/0!</v>
      </c>
    </row>
    <row r="75" spans="1:19" s="122" customFormat="1" ht="14.1" customHeight="1" thickBot="1">
      <c r="J75" s="117"/>
      <c r="K75" s="634"/>
      <c r="L75" s="634"/>
      <c r="M75" s="634"/>
      <c r="N75" s="634"/>
      <c r="O75" s="634"/>
      <c r="P75" s="639"/>
      <c r="Q75" s="639"/>
      <c r="R75" s="635"/>
      <c r="S75" s="634"/>
    </row>
    <row r="76" spans="1:19" s="587" customFormat="1" ht="15" customHeight="1" thickBot="1">
      <c r="A76" s="646" t="s">
        <v>8</v>
      </c>
      <c r="B76" s="647"/>
      <c r="C76" s="648"/>
      <c r="D76" s="682">
        <f t="shared" ref="D76:F76" si="17">D15+D59+D74</f>
        <v>8640</v>
      </c>
      <c r="E76" s="682" t="e">
        <f t="shared" si="17"/>
        <v>#DIV/0!</v>
      </c>
      <c r="F76" s="682" t="e">
        <f>F15+F59+F74</f>
        <v>#DIV/0!</v>
      </c>
      <c r="G76" s="682">
        <f>G15+G59+G74</f>
        <v>0</v>
      </c>
      <c r="H76" s="649" t="e">
        <f>I76/(E76+F76)</f>
        <v>#DIV/0!</v>
      </c>
      <c r="I76" s="683" t="e">
        <f>I15+I59+I74</f>
        <v>#DIV/0!</v>
      </c>
      <c r="K76" s="650" t="e">
        <f t="shared" ref="K76:O76" si="18">SUM(K15,K59,K74)</f>
        <v>#DIV/0!</v>
      </c>
      <c r="L76" s="651" t="e">
        <f t="shared" si="18"/>
        <v>#DIV/0!</v>
      </c>
      <c r="M76" s="650">
        <f t="shared" ref="M76" si="19">SUM(M15,M59,M74)</f>
        <v>0</v>
      </c>
      <c r="N76" s="651">
        <f t="shared" si="18"/>
        <v>0</v>
      </c>
      <c r="O76" s="651">
        <f t="shared" si="18"/>
        <v>0</v>
      </c>
      <c r="P76" s="651">
        <f>SUM(P15,P59,P74)</f>
        <v>0</v>
      </c>
      <c r="Q76" s="651">
        <f ca="1">SUM(Q15,Q59,Q74)</f>
        <v>0</v>
      </c>
      <c r="R76" s="651" t="e">
        <f>SUM(R15,R59,R74)</f>
        <v>#DIV/0!</v>
      </c>
      <c r="S76" s="652" t="e">
        <f t="shared" ref="S76" si="20">SUM(S15,S59,S74)</f>
        <v>#DIV/0!</v>
      </c>
    </row>
    <row r="77" spans="1:19" s="122" customFormat="1" ht="14.1" customHeight="1">
      <c r="G77" s="122">
        <f>+G76*27</f>
        <v>0</v>
      </c>
      <c r="J77" s="117"/>
      <c r="P77" s="636"/>
      <c r="Q77" s="636"/>
      <c r="R77" s="653"/>
    </row>
    <row r="78" spans="1:19" s="122" customFormat="1" ht="14.1" customHeight="1">
      <c r="E78" s="654"/>
      <c r="G78" s="706"/>
      <c r="I78" s="684"/>
      <c r="J78" s="117"/>
      <c r="K78" s="636"/>
      <c r="L78" s="636"/>
      <c r="M78" s="636"/>
      <c r="N78" s="637"/>
      <c r="O78" s="637"/>
      <c r="P78" s="637"/>
      <c r="Q78" s="637"/>
      <c r="R78" s="653"/>
    </row>
    <row r="79" spans="1:19" s="120" customFormat="1" ht="15" customHeight="1">
      <c r="A79" s="122"/>
      <c r="B79" s="117"/>
      <c r="C79" s="117"/>
      <c r="R79" s="599"/>
    </row>
    <row r="80" spans="1:19" ht="15" customHeight="1">
      <c r="A80" s="122"/>
      <c r="B80" s="122"/>
      <c r="C80" s="122"/>
      <c r="D80" s="122"/>
      <c r="E80" s="122"/>
      <c r="F80" s="122"/>
      <c r="G80" s="122"/>
      <c r="H80" s="122"/>
      <c r="I80" s="122"/>
      <c r="K80" s="685"/>
      <c r="M80" s="685"/>
    </row>
    <row r="81" spans="1:9" ht="15" customHeight="1">
      <c r="A81" s="357"/>
      <c r="B81" s="357"/>
      <c r="C81" s="122"/>
      <c r="D81" s="122"/>
      <c r="E81" s="122"/>
      <c r="F81" s="122"/>
      <c r="G81" s="122"/>
      <c r="H81" s="122"/>
      <c r="I81" s="122"/>
    </row>
    <row r="82" spans="1:9" ht="15" customHeight="1">
      <c r="A82" s="357"/>
      <c r="B82" s="357"/>
      <c r="C82" s="122"/>
      <c r="D82" s="122"/>
      <c r="E82" s="706"/>
      <c r="F82" s="706"/>
      <c r="G82" s="706"/>
      <c r="H82" s="122"/>
      <c r="I82" s="122"/>
    </row>
    <row r="83" spans="1:9" ht="15" customHeight="1">
      <c r="A83" s="357"/>
      <c r="B83" s="357"/>
      <c r="C83" s="122"/>
      <c r="D83" s="122"/>
      <c r="E83" s="122"/>
      <c r="F83" s="122"/>
      <c r="G83" s="122"/>
      <c r="H83" s="122"/>
      <c r="I83" s="122"/>
    </row>
    <row r="84" spans="1:9" ht="15" customHeight="1">
      <c r="A84" s="357"/>
      <c r="B84" s="357"/>
      <c r="C84" s="122"/>
      <c r="D84" s="122"/>
      <c r="E84" s="122"/>
      <c r="F84" s="122"/>
      <c r="G84" s="122"/>
      <c r="H84" s="122"/>
      <c r="I84" s="122"/>
    </row>
    <row r="85" spans="1:9" ht="15" customHeight="1">
      <c r="A85" s="357"/>
      <c r="B85" s="357"/>
      <c r="C85" s="122"/>
      <c r="D85" s="122"/>
      <c r="E85" s="122"/>
      <c r="F85" s="122"/>
      <c r="G85" s="122"/>
      <c r="H85" s="122"/>
      <c r="I85" s="122"/>
    </row>
    <row r="86" spans="1:9" ht="15" customHeight="1">
      <c r="A86" s="357"/>
      <c r="B86" s="357"/>
      <c r="C86" s="122"/>
      <c r="D86" s="122"/>
      <c r="E86" s="122"/>
      <c r="F86" s="122"/>
      <c r="G86" s="122"/>
      <c r="H86" s="122"/>
      <c r="I86" s="122"/>
    </row>
    <row r="87" spans="1:9" ht="15" customHeight="1">
      <c r="A87" s="357"/>
      <c r="B87" s="357"/>
      <c r="C87" s="122"/>
      <c r="D87" s="122"/>
      <c r="E87" s="122"/>
      <c r="F87" s="122"/>
      <c r="G87" s="122"/>
      <c r="H87" s="122"/>
      <c r="I87" s="122"/>
    </row>
    <row r="88" spans="1:9" ht="15" customHeight="1">
      <c r="A88" s="357"/>
      <c r="B88" s="357"/>
      <c r="C88" s="122"/>
      <c r="D88" s="122"/>
      <c r="E88" s="122"/>
      <c r="F88" s="122"/>
      <c r="G88" s="122"/>
      <c r="H88" s="122"/>
      <c r="I88" s="122"/>
    </row>
    <row r="89" spans="1:9" ht="15" customHeight="1">
      <c r="A89" s="357"/>
      <c r="B89" s="357"/>
      <c r="C89" s="122"/>
      <c r="D89" s="122"/>
      <c r="E89" s="122"/>
      <c r="F89" s="122"/>
      <c r="G89" s="122"/>
      <c r="H89" s="122"/>
      <c r="I89" s="122"/>
    </row>
    <row r="90" spans="1:9" ht="15" customHeight="1">
      <c r="A90" s="357"/>
      <c r="B90" s="357"/>
      <c r="C90" s="122"/>
      <c r="D90" s="122"/>
      <c r="E90" s="122"/>
      <c r="F90" s="122"/>
      <c r="G90" s="122"/>
      <c r="H90" s="122"/>
      <c r="I90" s="122"/>
    </row>
    <row r="91" spans="1:9" ht="15" customHeight="1">
      <c r="A91" s="357"/>
      <c r="B91" s="357"/>
      <c r="C91" s="122"/>
      <c r="D91" s="122"/>
      <c r="E91" s="122"/>
      <c r="F91" s="122"/>
      <c r="G91" s="122"/>
      <c r="H91" s="122"/>
      <c r="I91" s="122"/>
    </row>
    <row r="92" spans="1:9" ht="15" customHeight="1">
      <c r="A92" s="357"/>
      <c r="B92" s="357"/>
      <c r="C92" s="122"/>
      <c r="D92" s="122"/>
      <c r="E92" s="122"/>
      <c r="F92" s="122"/>
      <c r="G92" s="122"/>
      <c r="H92" s="122"/>
      <c r="I92" s="122"/>
    </row>
    <row r="93" spans="1:9" ht="15" customHeight="1">
      <c r="A93" s="122"/>
      <c r="B93" s="122"/>
      <c r="C93" s="122"/>
      <c r="D93" s="122"/>
      <c r="E93" s="122"/>
      <c r="F93" s="122"/>
      <c r="G93" s="122"/>
      <c r="H93" s="122"/>
      <c r="I93" s="122"/>
    </row>
    <row r="94" spans="1:9" ht="15" customHeight="1">
      <c r="A94" s="122"/>
      <c r="B94" s="122"/>
      <c r="C94" s="122"/>
      <c r="D94" s="122"/>
      <c r="E94" s="122"/>
      <c r="F94" s="122"/>
      <c r="G94" s="122"/>
      <c r="H94" s="122"/>
      <c r="I94" s="122"/>
    </row>
    <row r="95" spans="1:9" ht="15" customHeight="1"/>
    <row r="96" spans="1:9" ht="15" customHeight="1"/>
    <row r="97" spans="2:19" ht="15" customHeight="1"/>
    <row r="98" spans="2:19" ht="15" customHeight="1"/>
    <row r="99" spans="2:19" ht="15" customHeight="1"/>
    <row r="100" spans="2:19" ht="15" customHeight="1"/>
    <row r="101" spans="2:19" ht="15" customHeight="1"/>
    <row r="102" spans="2:19" ht="15" customHeight="1"/>
    <row r="103" spans="2:19" ht="15" customHeight="1"/>
    <row r="104" spans="2:19" ht="15" customHeight="1"/>
    <row r="105" spans="2:19" ht="15" customHeight="1"/>
    <row r="106" spans="2:19" s="121" customFormat="1" ht="15" customHeight="1">
      <c r="B106" s="117"/>
      <c r="C106" s="117"/>
      <c r="D106" s="117"/>
      <c r="E106" s="117"/>
      <c r="F106" s="117"/>
      <c r="G106" s="117"/>
      <c r="H106" s="117"/>
      <c r="I106" s="117"/>
      <c r="J106" s="122"/>
      <c r="K106" s="117"/>
      <c r="L106" s="117"/>
      <c r="M106" s="117"/>
      <c r="N106" s="117"/>
      <c r="O106" s="117"/>
      <c r="P106" s="117"/>
      <c r="Q106" s="117"/>
      <c r="S106" s="117"/>
    </row>
    <row r="107" spans="2:19" ht="15" customHeight="1">
      <c r="J107" s="122"/>
    </row>
    <row r="108" spans="2:19" ht="13.5"/>
    <row r="109" spans="2:19" ht="15" customHeight="1"/>
    <row r="110" spans="2:19" ht="15" customHeight="1"/>
    <row r="111" spans="2:19" ht="15" customHeight="1"/>
    <row r="112" spans="2:19" ht="15" customHeight="1"/>
    <row r="113" spans="1:19" ht="15" customHeight="1"/>
    <row r="114" spans="1:19" ht="15" customHeight="1"/>
    <row r="115" spans="1:19" ht="15" customHeight="1"/>
    <row r="116" spans="1:19" ht="15" customHeight="1"/>
    <row r="117" spans="1:19" ht="15" customHeight="1"/>
    <row r="118" spans="1:19" ht="15" customHeight="1"/>
    <row r="119" spans="1:19" ht="15" customHeight="1"/>
    <row r="120" spans="1:19" ht="15" customHeight="1">
      <c r="J120" s="122"/>
      <c r="K120" s="122"/>
      <c r="M120" s="122"/>
    </row>
    <row r="121" spans="1:19" s="121" customFormat="1" ht="15" customHeight="1">
      <c r="A121" s="117"/>
      <c r="B121" s="117"/>
      <c r="C121" s="117"/>
      <c r="D121" s="117"/>
      <c r="E121" s="117"/>
      <c r="F121" s="117"/>
      <c r="G121" s="117"/>
      <c r="H121" s="117"/>
      <c r="I121" s="117"/>
      <c r="J121" s="122"/>
      <c r="K121" s="122"/>
      <c r="L121" s="117"/>
      <c r="M121" s="122"/>
      <c r="N121" s="117"/>
      <c r="O121" s="117"/>
      <c r="P121" s="117"/>
      <c r="Q121" s="117"/>
      <c r="S121" s="117"/>
    </row>
    <row r="122" spans="1:19" ht="14.1" customHeight="1">
      <c r="J122" s="122"/>
      <c r="K122" s="122"/>
      <c r="M122" s="122"/>
    </row>
    <row r="123" spans="1:19" s="121" customFormat="1" ht="15" customHeight="1">
      <c r="A123" s="117"/>
      <c r="B123" s="117"/>
      <c r="C123" s="117"/>
      <c r="D123" s="117"/>
      <c r="E123" s="117"/>
      <c r="F123" s="117"/>
      <c r="G123" s="117"/>
      <c r="H123" s="117"/>
      <c r="I123" s="117"/>
      <c r="J123" s="122"/>
      <c r="K123" s="122"/>
      <c r="L123" s="117"/>
      <c r="M123" s="122"/>
      <c r="N123" s="117"/>
      <c r="O123" s="117"/>
      <c r="P123" s="117"/>
      <c r="Q123" s="117"/>
      <c r="S123" s="117"/>
    </row>
    <row r="124" spans="1:19" ht="14.1" customHeight="1">
      <c r="J124" s="122"/>
      <c r="K124" s="122"/>
      <c r="M124" s="122"/>
    </row>
    <row r="125" spans="1:19" ht="14.1" customHeight="1">
      <c r="J125" s="122"/>
      <c r="K125" s="122"/>
      <c r="M125" s="122"/>
    </row>
    <row r="126" spans="1:19" ht="14.1" customHeight="1">
      <c r="J126" s="122"/>
      <c r="K126" s="122"/>
      <c r="M126" s="122"/>
    </row>
    <row r="127" spans="1:19" ht="14.1" customHeight="1">
      <c r="J127" s="122"/>
      <c r="K127" s="122"/>
      <c r="M127" s="122"/>
    </row>
    <row r="128" spans="1:19" ht="14.1" customHeight="1">
      <c r="J128" s="122"/>
      <c r="K128" s="122"/>
      <c r="M128" s="122"/>
    </row>
  </sheetData>
  <mergeCells count="22">
    <mergeCell ref="D62:I62"/>
    <mergeCell ref="D70:I70"/>
    <mergeCell ref="D44:I44"/>
    <mergeCell ref="D46:I46"/>
    <mergeCell ref="D49:I49"/>
    <mergeCell ref="D51:I51"/>
    <mergeCell ref="D53:I53"/>
    <mergeCell ref="D33:I33"/>
    <mergeCell ref="D34:I34"/>
    <mergeCell ref="D35:I35"/>
    <mergeCell ref="D36:I36"/>
    <mergeCell ref="D42:I42"/>
    <mergeCell ref="D24:I24"/>
    <mergeCell ref="D25:I25"/>
    <mergeCell ref="D27:I27"/>
    <mergeCell ref="D28:I28"/>
    <mergeCell ref="D30:I30"/>
    <mergeCell ref="E9:G9"/>
    <mergeCell ref="H9:I9"/>
    <mergeCell ref="K9:S9"/>
    <mergeCell ref="D20:I20"/>
    <mergeCell ref="D23:I23"/>
  </mergeCells>
  <phoneticPr fontId="112" type="noConversion"/>
  <printOptions horizontalCentered="1" gridLinesSet="0"/>
  <pageMargins left="0.19685039370078741" right="0.19685039370078741" top="0.59055118110236227" bottom="0.78740157480314965" header="0.39370078740157483" footer="0.19685039370078741"/>
  <pageSetup paperSize="9" scale="83"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T37"/>
  <sheetViews>
    <sheetView showGridLines="0" zoomScale="85" zoomScaleNormal="85" workbookViewId="0">
      <pane ySplit="9" topLeftCell="A10" activePane="bottomLeft" state="frozen"/>
      <selection sqref="A1:XFD1048576"/>
      <selection pane="bottomLeft" activeCell="A10" sqref="A10"/>
    </sheetView>
  </sheetViews>
  <sheetFormatPr defaultColWidth="9.140625" defaultRowHeight="13.5"/>
  <cols>
    <col min="1" max="1" width="39" style="4" customWidth="1"/>
    <col min="2" max="2" width="9.140625" style="4" customWidth="1"/>
    <col min="3" max="8" width="9.140625" style="4"/>
    <col min="9" max="9" width="2.140625" style="4" customWidth="1"/>
    <col min="10" max="10" width="9.140625" style="126"/>
    <col min="11" max="11" width="2.28515625" style="4" customWidth="1"/>
    <col min="12" max="12" width="9.140625" style="126"/>
    <col min="13" max="13" width="10.140625" style="4" customWidth="1"/>
    <col min="14" max="14" width="9.85546875" style="4" customWidth="1"/>
    <col min="15" max="16" width="9.140625" style="4"/>
    <col min="17" max="17" width="16.140625" style="4" customWidth="1"/>
    <col min="18" max="19" width="9.140625" style="4"/>
    <col min="20" max="20" width="30.42578125" style="4" customWidth="1"/>
    <col min="21" max="16384" width="9.140625" style="4"/>
  </cols>
  <sheetData>
    <row r="1" spans="1:20">
      <c r="A1" s="483" t="s">
        <v>25</v>
      </c>
    </row>
    <row r="3" spans="1:20" ht="17.25">
      <c r="A3" s="156" t="str">
        <f>'1-Contractblad totaal'!A3</f>
        <v>Naam opdrachtgever</v>
      </c>
      <c r="B3" s="157" t="str">
        <f>'1-Contractblad totaal'!B3</f>
        <v>Hoogheemraadschap van Delfland</v>
      </c>
      <c r="C3" s="482"/>
    </row>
    <row r="4" spans="1:20" ht="17.25">
      <c r="A4" s="577" t="s">
        <v>14</v>
      </c>
      <c r="B4" s="157" t="str">
        <f ca="1">MID(CELL("bestandsnaam",$B$7),SEARCH("]",CELL("bestandsnaam",$B$7),1)+1,256)</f>
        <v>3-Productie normen</v>
      </c>
      <c r="C4" s="158"/>
      <c r="E4" s="480" t="s">
        <v>208</v>
      </c>
      <c r="F4" s="481"/>
      <c r="G4" s="154" t="e">
        <f>SUM('4-Basis ruimtestaat'!AG:AG)/SUM('4-Basis ruimtestaat'!V:X)</f>
        <v>#DIV/0!</v>
      </c>
      <c r="H4" s="155" t="s">
        <v>209</v>
      </c>
    </row>
    <row r="5" spans="1:20" ht="17.25">
      <c r="A5" s="156" t="str">
        <f>'1-Contractblad totaal'!A5</f>
        <v>Gebouw/plaats</v>
      </c>
      <c r="B5" s="157" t="str">
        <f>'1-Contractblad totaal'!B5</f>
        <v>Regio Delft</v>
      </c>
      <c r="C5" s="158"/>
    </row>
    <row r="6" spans="1:20" ht="17.25">
      <c r="A6" s="156" t="str">
        <f>'1-Contractblad totaal'!A8</f>
        <v>Naam dienstverlener</v>
      </c>
      <c r="B6" s="157" t="str">
        <f>'1-Contractblad totaal'!B6</f>
        <v>INK2020.561</v>
      </c>
      <c r="C6" s="158"/>
    </row>
    <row r="7" spans="1:20">
      <c r="A7" s="127"/>
      <c r="B7" s="128"/>
      <c r="C7" s="128"/>
      <c r="D7" s="129"/>
      <c r="E7" s="130"/>
      <c r="F7" s="130"/>
      <c r="G7" s="131"/>
      <c r="H7" s="132"/>
      <c r="I7" s="134"/>
      <c r="J7" s="135"/>
      <c r="K7" s="134"/>
      <c r="L7" s="135"/>
      <c r="M7" s="133"/>
      <c r="N7" s="133"/>
      <c r="O7" s="134"/>
      <c r="P7" s="134"/>
      <c r="Q7" s="134"/>
      <c r="R7" s="134"/>
    </row>
    <row r="8" spans="1:20" ht="27.75" customHeight="1">
      <c r="A8" s="151" t="s">
        <v>113</v>
      </c>
      <c r="B8" s="152"/>
      <c r="C8" s="152"/>
      <c r="D8" s="152">
        <v>12</v>
      </c>
      <c r="E8" s="152">
        <v>52</v>
      </c>
      <c r="F8" s="152">
        <v>102</v>
      </c>
      <c r="G8" s="152">
        <v>156</v>
      </c>
      <c r="H8" s="152">
        <v>255</v>
      </c>
      <c r="I8" s="134"/>
      <c r="J8" s="4"/>
      <c r="L8" s="4"/>
      <c r="M8" s="484"/>
      <c r="N8" s="680" t="s">
        <v>592</v>
      </c>
      <c r="O8" s="680" t="s">
        <v>592</v>
      </c>
      <c r="P8" s="136"/>
      <c r="Q8" s="136"/>
      <c r="R8" s="136"/>
    </row>
    <row r="9" spans="1:20" ht="30" customHeight="1">
      <c r="A9" s="473" t="s">
        <v>61</v>
      </c>
      <c r="B9" s="790" t="s">
        <v>134</v>
      </c>
      <c r="C9" s="791"/>
      <c r="D9" s="791"/>
      <c r="E9" s="791"/>
      <c r="F9" s="791"/>
      <c r="G9" s="791"/>
      <c r="H9" s="792"/>
      <c r="I9" s="134"/>
      <c r="J9" s="471" t="s">
        <v>114</v>
      </c>
      <c r="K9" s="472"/>
      <c r="L9" s="471" t="s">
        <v>211</v>
      </c>
      <c r="M9" s="153" t="s">
        <v>205</v>
      </c>
      <c r="N9" s="153" t="s">
        <v>206</v>
      </c>
      <c r="O9" s="153" t="s">
        <v>243</v>
      </c>
      <c r="P9" s="136"/>
    </row>
    <row r="10" spans="1:20">
      <c r="A10" s="551" t="s">
        <v>220</v>
      </c>
      <c r="B10" s="550"/>
      <c r="C10" s="550"/>
      <c r="D10" s="550"/>
      <c r="E10" s="550"/>
      <c r="F10" s="550"/>
      <c r="G10" s="487"/>
      <c r="H10" s="487"/>
      <c r="I10" s="134"/>
      <c r="J10" s="138" t="s">
        <v>120</v>
      </c>
      <c r="K10" s="134"/>
      <c r="L10" s="474">
        <f>SUMIF('4-Basis ruimtestaat'!K:K,'3-Productie normen'!A10,'4-Basis ruimtestaat'!M:M)</f>
        <v>3633</v>
      </c>
    </row>
    <row r="11" spans="1:20" ht="14.25" thickBot="1">
      <c r="A11" s="551" t="s">
        <v>782</v>
      </c>
      <c r="B11" s="550"/>
      <c r="C11" s="550"/>
      <c r="D11" s="550"/>
      <c r="E11" s="487"/>
      <c r="F11" s="550"/>
      <c r="G11" s="550"/>
      <c r="H11" s="550"/>
      <c r="I11" s="134"/>
      <c r="J11" s="138" t="s">
        <v>120</v>
      </c>
      <c r="K11" s="134"/>
      <c r="L11" s="474">
        <f>SUMIF('4-Basis ruimtestaat'!K:K,'3-Productie normen'!A11,'4-Basis ruimtestaat'!M:M)</f>
        <v>215</v>
      </c>
      <c r="O11" s="134"/>
      <c r="P11" s="463"/>
      <c r="Q11" s="463"/>
      <c r="R11" s="463"/>
      <c r="S11" s="464"/>
    </row>
    <row r="12" spans="1:20" ht="14.25" thickTop="1">
      <c r="A12" s="137" t="s">
        <v>105</v>
      </c>
      <c r="B12" s="550"/>
      <c r="C12" s="550"/>
      <c r="D12" s="550"/>
      <c r="E12" s="550"/>
      <c r="F12" s="550"/>
      <c r="G12" s="487"/>
      <c r="H12" s="487"/>
      <c r="I12" s="134"/>
      <c r="J12" s="138" t="s">
        <v>121</v>
      </c>
      <c r="K12" s="134"/>
      <c r="L12" s="474">
        <f>SUMIF('4-Basis ruimtestaat'!K:K,'3-Productie normen'!A12,'4-Basis ruimtestaat'!M:M)</f>
        <v>208</v>
      </c>
      <c r="O12" s="469"/>
      <c r="P12" s="462"/>
      <c r="Q12" s="462"/>
      <c r="R12" s="462"/>
      <c r="S12" s="465"/>
      <c r="T12" s="567"/>
    </row>
    <row r="13" spans="1:20">
      <c r="A13" s="588" t="s">
        <v>224</v>
      </c>
      <c r="B13" s="550"/>
      <c r="C13" s="550"/>
      <c r="D13" s="550"/>
      <c r="E13" s="550"/>
      <c r="F13" s="550"/>
      <c r="G13" s="550"/>
      <c r="H13" s="487"/>
      <c r="I13" s="134"/>
      <c r="J13" s="138" t="s">
        <v>121</v>
      </c>
      <c r="K13" s="134"/>
      <c r="L13" s="474">
        <f>SUMIF('4-Basis ruimtestaat'!K:K,'3-Productie normen'!A13,'4-Basis ruimtestaat'!M:M)</f>
        <v>119</v>
      </c>
      <c r="O13" s="469"/>
      <c r="P13" s="9"/>
      <c r="Q13" s="159" t="s">
        <v>115</v>
      </c>
      <c r="R13" s="160" t="s">
        <v>203</v>
      </c>
      <c r="S13" s="466"/>
      <c r="T13" s="568" t="s">
        <v>239</v>
      </c>
    </row>
    <row r="14" spans="1:20">
      <c r="A14" s="589" t="s">
        <v>223</v>
      </c>
      <c r="B14" s="550"/>
      <c r="C14" s="550"/>
      <c r="D14" s="550"/>
      <c r="E14" s="487"/>
      <c r="F14" s="550"/>
      <c r="G14" s="550"/>
      <c r="H14" s="487"/>
      <c r="I14" s="134"/>
      <c r="J14" s="138" t="s">
        <v>121</v>
      </c>
      <c r="K14" s="134"/>
      <c r="L14" s="474">
        <f>SUMIF('4-Basis ruimtestaat'!K:K,'3-Productie normen'!A14,'4-Basis ruimtestaat'!M:M)</f>
        <v>27</v>
      </c>
      <c r="O14" s="469"/>
      <c r="P14" s="9"/>
      <c r="Q14" s="142"/>
      <c r="R14" s="161"/>
      <c r="S14" s="466"/>
      <c r="T14" s="569"/>
    </row>
    <row r="15" spans="1:20">
      <c r="A15" s="551" t="s">
        <v>221</v>
      </c>
      <c r="B15" s="550"/>
      <c r="C15" s="550"/>
      <c r="D15" s="550"/>
      <c r="E15" s="487"/>
      <c r="F15" s="550"/>
      <c r="G15" s="487"/>
      <c r="H15" s="487"/>
      <c r="I15" s="134"/>
      <c r="J15" s="138" t="s">
        <v>121</v>
      </c>
      <c r="K15" s="139"/>
      <c r="L15" s="474">
        <f>SUMIF('4-Basis ruimtestaat'!K:K,'3-Productie normen'!A15,'4-Basis ruimtestaat'!M:M)</f>
        <v>213</v>
      </c>
      <c r="O15" s="469"/>
      <c r="P15" s="9"/>
      <c r="Q15" s="142"/>
      <c r="R15" s="161"/>
      <c r="S15" s="466"/>
      <c r="T15" s="569"/>
    </row>
    <row r="16" spans="1:20">
      <c r="A16" s="141" t="s">
        <v>547</v>
      </c>
      <c r="B16" s="550"/>
      <c r="C16" s="550"/>
      <c r="D16" s="550"/>
      <c r="E16" s="550"/>
      <c r="F16" s="550"/>
      <c r="G16" s="550"/>
      <c r="H16" s="487"/>
      <c r="I16" s="139"/>
      <c r="J16" s="138" t="s">
        <v>120</v>
      </c>
      <c r="K16" s="134"/>
      <c r="L16" s="474">
        <f>SUMIF('4-Basis ruimtestaat'!K:K,'3-Productie normen'!A16,'4-Basis ruimtestaat'!M:M)</f>
        <v>38</v>
      </c>
      <c r="O16" s="469"/>
      <c r="P16" s="9"/>
      <c r="Q16" s="142">
        <v>12</v>
      </c>
      <c r="R16" s="161">
        <v>4</v>
      </c>
      <c r="S16" s="466"/>
      <c r="T16" s="569" t="s">
        <v>240</v>
      </c>
    </row>
    <row r="17" spans="1:20">
      <c r="A17" s="141" t="s">
        <v>593</v>
      </c>
      <c r="B17" s="550"/>
      <c r="C17" s="550"/>
      <c r="D17" s="550"/>
      <c r="E17" s="487"/>
      <c r="F17" s="550"/>
      <c r="G17" s="487"/>
      <c r="H17" s="487"/>
      <c r="I17" s="139"/>
      <c r="J17" s="138" t="s">
        <v>121</v>
      </c>
      <c r="K17" s="134"/>
      <c r="L17" s="474">
        <f>SUMIF('4-Basis ruimtestaat'!K:K,'3-Productie normen'!A17,'4-Basis ruimtestaat'!M:M)</f>
        <v>298</v>
      </c>
      <c r="O17" s="469"/>
      <c r="P17" s="9"/>
      <c r="Q17" s="142">
        <v>52</v>
      </c>
      <c r="R17" s="161">
        <v>5</v>
      </c>
      <c r="S17" s="466"/>
      <c r="T17" s="569" t="s">
        <v>602</v>
      </c>
    </row>
    <row r="18" spans="1:20">
      <c r="A18" s="137" t="s">
        <v>555</v>
      </c>
      <c r="B18" s="550"/>
      <c r="C18" s="550"/>
      <c r="D18" s="550"/>
      <c r="E18" s="550"/>
      <c r="F18" s="550"/>
      <c r="G18" s="550"/>
      <c r="H18" s="487"/>
      <c r="I18" s="139"/>
      <c r="J18" s="138" t="s">
        <v>121</v>
      </c>
      <c r="K18" s="134"/>
      <c r="L18" s="474">
        <f>SUMIF('4-Basis ruimtestaat'!K:K,'3-Productie normen'!A18,'4-Basis ruimtestaat'!M:M)</f>
        <v>5</v>
      </c>
      <c r="O18" s="469"/>
      <c r="P18" s="9"/>
      <c r="Q18" s="142">
        <v>102</v>
      </c>
      <c r="R18" s="161">
        <v>6</v>
      </c>
      <c r="S18" s="466"/>
      <c r="T18" s="569" t="s">
        <v>603</v>
      </c>
    </row>
    <row r="19" spans="1:20">
      <c r="A19" s="249" t="s">
        <v>619</v>
      </c>
      <c r="B19" s="550"/>
      <c r="C19" s="550"/>
      <c r="D19" s="550"/>
      <c r="E19" s="550"/>
      <c r="F19" s="550"/>
      <c r="G19" s="487"/>
      <c r="H19" s="487"/>
      <c r="I19" s="134"/>
      <c r="J19" s="138" t="s">
        <v>122</v>
      </c>
      <c r="K19" s="139"/>
      <c r="L19" s="474">
        <f>SUMIF('4-Basis ruimtestaat'!K:K,'3-Productie normen'!A19,'4-Basis ruimtestaat'!M:M)</f>
        <v>354</v>
      </c>
      <c r="O19" s="469"/>
      <c r="P19" s="9"/>
      <c r="Q19" s="143">
        <v>156</v>
      </c>
      <c r="R19" s="161">
        <v>7</v>
      </c>
      <c r="S19" s="466"/>
      <c r="T19" s="569" t="s">
        <v>604</v>
      </c>
    </row>
    <row r="20" spans="1:20">
      <c r="A20" s="712" t="s">
        <v>618</v>
      </c>
      <c r="B20" s="550"/>
      <c r="C20" s="550"/>
      <c r="D20" s="487"/>
      <c r="E20" s="487"/>
      <c r="F20" s="550"/>
      <c r="G20" s="550"/>
      <c r="H20" s="487"/>
      <c r="I20" s="134"/>
      <c r="J20" s="138" t="s">
        <v>122</v>
      </c>
      <c r="K20" s="139"/>
      <c r="L20" s="474">
        <f>SUMIF('4-Basis ruimtestaat'!K:K,'3-Productie normen'!A20,'4-Basis ruimtestaat'!M:M)</f>
        <v>207</v>
      </c>
      <c r="O20" s="469"/>
      <c r="P20" s="9"/>
      <c r="Q20" s="143">
        <v>255</v>
      </c>
      <c r="R20" s="161">
        <v>8</v>
      </c>
      <c r="S20" s="466"/>
      <c r="T20" s="569" t="s">
        <v>241</v>
      </c>
    </row>
    <row r="21" spans="1:20" ht="14.25" thickBot="1">
      <c r="A21" s="137" t="s">
        <v>546</v>
      </c>
      <c r="B21" s="550"/>
      <c r="C21" s="550"/>
      <c r="D21" s="487"/>
      <c r="E21" s="550"/>
      <c r="F21" s="550"/>
      <c r="G21" s="550"/>
      <c r="H21" s="487"/>
      <c r="I21" s="134"/>
      <c r="J21" s="138" t="s">
        <v>121</v>
      </c>
      <c r="K21" s="134"/>
      <c r="L21" s="474">
        <f>SUMIF('4-Basis ruimtestaat'!K:K,'3-Productie normen'!A21,'4-Basis ruimtestaat'!M:M)</f>
        <v>299</v>
      </c>
      <c r="O21" s="469"/>
      <c r="P21" s="467"/>
      <c r="Q21" s="467"/>
      <c r="R21" s="467"/>
      <c r="S21" s="468"/>
      <c r="T21" s="570"/>
    </row>
    <row r="22" spans="1:20">
      <c r="A22" s="551" t="s">
        <v>222</v>
      </c>
      <c r="B22" s="550"/>
      <c r="C22" s="550"/>
      <c r="D22" s="550"/>
      <c r="E22" s="550"/>
      <c r="F22" s="550"/>
      <c r="G22" s="487"/>
      <c r="H22" s="487"/>
      <c r="I22" s="134"/>
      <c r="J22" s="138" t="s">
        <v>120</v>
      </c>
      <c r="K22" s="139"/>
      <c r="L22" s="474">
        <f>SUMIF('4-Basis ruimtestaat'!K:K,'3-Productie normen'!A22,'4-Basis ruimtestaat'!M:M)</f>
        <v>1026</v>
      </c>
      <c r="O22" s="571"/>
    </row>
    <row r="23" spans="1:20">
      <c r="A23" s="551" t="s">
        <v>545</v>
      </c>
      <c r="B23" s="550"/>
      <c r="C23" s="550"/>
      <c r="D23" s="550"/>
      <c r="E23" s="487"/>
      <c r="F23" s="550"/>
      <c r="G23" s="487"/>
      <c r="H23" s="487"/>
      <c r="I23" s="134"/>
      <c r="J23" s="138" t="s">
        <v>121</v>
      </c>
      <c r="K23" s="134"/>
      <c r="L23" s="474">
        <f>SUMIF('4-Basis ruimtestaat'!K:K,'3-Productie normen'!A23,'4-Basis ruimtestaat'!M:M)</f>
        <v>1998</v>
      </c>
      <c r="O23" s="571"/>
    </row>
    <row r="24" spans="1:20">
      <c r="A24" s="137"/>
      <c r="B24" s="550"/>
      <c r="C24" s="550"/>
      <c r="D24" s="550"/>
      <c r="E24" s="550"/>
      <c r="F24" s="550"/>
      <c r="G24" s="550"/>
      <c r="H24" s="145"/>
      <c r="I24" s="139"/>
      <c r="J24" s="138"/>
      <c r="K24" s="134"/>
      <c r="L24" s="474"/>
      <c r="O24" s="571"/>
    </row>
    <row r="25" spans="1:20">
      <c r="A25" s="137"/>
      <c r="B25" s="550"/>
      <c r="C25" s="550"/>
      <c r="D25" s="550"/>
      <c r="E25" s="550"/>
      <c r="F25" s="550"/>
      <c r="G25" s="550"/>
      <c r="H25" s="145"/>
      <c r="I25" s="139"/>
      <c r="J25" s="138"/>
      <c r="K25" s="134"/>
      <c r="L25" s="474"/>
      <c r="O25" s="139"/>
    </row>
    <row r="26" spans="1:20">
      <c r="A26" s="137"/>
      <c r="B26" s="140"/>
      <c r="C26" s="140"/>
      <c r="D26" s="140"/>
      <c r="E26" s="140"/>
      <c r="F26" s="140"/>
      <c r="G26" s="140"/>
      <c r="H26" s="146"/>
      <c r="I26" s="139"/>
      <c r="J26" s="138"/>
      <c r="K26" s="139"/>
      <c r="L26" s="474"/>
      <c r="O26" s="139"/>
    </row>
    <row r="27" spans="1:20">
      <c r="A27" s="137"/>
      <c r="B27" s="140"/>
      <c r="C27" s="140"/>
      <c r="D27" s="140"/>
      <c r="E27" s="140"/>
      <c r="F27" s="140"/>
      <c r="G27" s="140"/>
      <c r="H27" s="146"/>
      <c r="I27" s="139"/>
      <c r="J27" s="138"/>
      <c r="K27" s="139"/>
      <c r="L27" s="474"/>
      <c r="O27" s="139"/>
    </row>
    <row r="28" spans="1:20">
      <c r="A28" s="137"/>
      <c r="B28" s="140"/>
      <c r="C28" s="140"/>
      <c r="D28" s="140"/>
      <c r="E28" s="140"/>
      <c r="F28" s="140"/>
      <c r="G28" s="140"/>
      <c r="H28" s="146"/>
      <c r="I28" s="139"/>
      <c r="J28" s="138"/>
      <c r="K28" s="139"/>
      <c r="L28" s="474"/>
      <c r="O28" s="139"/>
    </row>
    <row r="29" spans="1:20">
      <c r="A29" s="137"/>
      <c r="B29" s="140"/>
      <c r="C29" s="140"/>
      <c r="D29" s="140"/>
      <c r="E29" s="140"/>
      <c r="F29" s="140"/>
      <c r="G29" s="140"/>
      <c r="H29" s="146"/>
      <c r="I29" s="139"/>
      <c r="J29" s="138"/>
      <c r="K29" s="139"/>
      <c r="L29" s="474"/>
      <c r="O29" s="139"/>
    </row>
    <row r="30" spans="1:20">
      <c r="A30" s="137"/>
      <c r="B30" s="140"/>
      <c r="C30" s="140"/>
      <c r="D30" s="140"/>
      <c r="E30" s="140"/>
      <c r="F30" s="140"/>
      <c r="G30" s="140"/>
      <c r="H30" s="146"/>
      <c r="I30" s="139"/>
      <c r="J30" s="138"/>
      <c r="K30" s="139"/>
      <c r="L30" s="474"/>
      <c r="O30" s="139"/>
    </row>
    <row r="31" spans="1:20">
      <c r="A31" s="137" t="s">
        <v>601</v>
      </c>
      <c r="B31" s="550"/>
      <c r="C31" s="550"/>
      <c r="D31" s="550"/>
      <c r="E31" s="550"/>
      <c r="F31" s="550"/>
      <c r="G31" s="550"/>
      <c r="H31" s="145"/>
      <c r="I31" s="139"/>
      <c r="J31" s="138"/>
      <c r="K31" s="134"/>
      <c r="L31" s="474">
        <f>SUMIF('4-Basis ruimtestaat'!K:K,'3-Productie normen'!A31,'4-Basis ruimtestaat'!M:M)</f>
        <v>0</v>
      </c>
      <c r="O31" s="139"/>
    </row>
    <row r="32" spans="1:20">
      <c r="A32" s="137"/>
      <c r="B32" s="140"/>
      <c r="C32" s="140"/>
      <c r="D32" s="140"/>
      <c r="E32" s="140"/>
      <c r="F32" s="140"/>
      <c r="G32" s="140"/>
      <c r="H32" s="146"/>
      <c r="I32" s="139"/>
      <c r="J32" s="138"/>
      <c r="K32" s="139"/>
      <c r="L32" s="474"/>
      <c r="O32" s="139"/>
      <c r="P32" s="136"/>
      <c r="Q32" s="139"/>
      <c r="R32" s="139"/>
    </row>
    <row r="33" spans="1:12">
      <c r="A33" s="475" t="s">
        <v>8</v>
      </c>
      <c r="B33" s="476"/>
      <c r="C33" s="476"/>
      <c r="D33" s="476"/>
      <c r="E33" s="476"/>
      <c r="F33" s="476"/>
      <c r="G33" s="476"/>
      <c r="H33" s="147"/>
      <c r="I33" s="477"/>
      <c r="J33" s="478"/>
      <c r="K33" s="477"/>
      <c r="L33" s="479">
        <f>SUM(L10:L32)</f>
        <v>8640</v>
      </c>
    </row>
    <row r="34" spans="1:12">
      <c r="J34" s="4"/>
      <c r="L34" s="4"/>
    </row>
    <row r="35" spans="1:12">
      <c r="J35" s="4"/>
      <c r="L35" s="4"/>
    </row>
    <row r="36" spans="1:12">
      <c r="A36" s="149" t="s">
        <v>207</v>
      </c>
      <c r="B36" s="150">
        <v>2</v>
      </c>
      <c r="C36" s="150">
        <v>3</v>
      </c>
      <c r="D36" s="150">
        <v>4</v>
      </c>
      <c r="E36" s="150">
        <v>5</v>
      </c>
      <c r="F36" s="150">
        <v>6</v>
      </c>
      <c r="G36" s="150">
        <v>7</v>
      </c>
      <c r="H36" s="150">
        <v>8</v>
      </c>
      <c r="I36" s="139"/>
      <c r="K36" s="139"/>
    </row>
    <row r="37" spans="1:12">
      <c r="I37" s="139"/>
      <c r="K37" s="139"/>
    </row>
  </sheetData>
  <sortState xmlns:xlrd2="http://schemas.microsoft.com/office/spreadsheetml/2017/richdata2" ref="A10:L26">
    <sortCondition ref="A26"/>
  </sortState>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H713"/>
  <sheetViews>
    <sheetView showGridLines="0" showZeros="0" zoomScale="70" zoomScaleNormal="70" zoomScalePageLayoutView="75" workbookViewId="0">
      <pane xSplit="1" ySplit="9" topLeftCell="B10" activePane="bottomRight" state="frozen"/>
      <selection sqref="A1:XFD1048576"/>
      <selection pane="topRight" sqref="A1:XFD1048576"/>
      <selection pane="bottomLeft" sqref="A1:XFD1048576"/>
      <selection pane="bottomRight" activeCell="B10" sqref="B10"/>
    </sheetView>
  </sheetViews>
  <sheetFormatPr defaultColWidth="8.7109375" defaultRowHeight="14.1" customHeight="1"/>
  <cols>
    <col min="1" max="1" width="4.42578125" style="4" bestFit="1" customWidth="1"/>
    <col min="2" max="2" width="32.5703125" style="4" customWidth="1"/>
    <col min="3" max="3" width="47.28515625" style="4" bestFit="1" customWidth="1"/>
    <col min="4" max="4" width="24" style="4" bestFit="1" customWidth="1"/>
    <col min="5" max="5" width="13.140625" style="4" bestFit="1" customWidth="1"/>
    <col min="6" max="6" width="18.28515625" style="4" bestFit="1" customWidth="1"/>
    <col min="7" max="7" width="17.28515625" style="4" bestFit="1" customWidth="1"/>
    <col min="8" max="8" width="13.140625" style="44" bestFit="1" customWidth="1"/>
    <col min="9" max="9" width="32.42578125" style="4" bestFit="1" customWidth="1"/>
    <col min="10" max="10" width="13.140625" style="4" bestFit="1" customWidth="1"/>
    <col min="11" max="11" width="52" style="4" bestFit="1" customWidth="1"/>
    <col min="12" max="12" width="18.140625" style="4" bestFit="1" customWidth="1"/>
    <col min="13" max="13" width="10.28515625" style="4" bestFit="1" customWidth="1"/>
    <col min="14" max="15" width="15.140625" style="491" customWidth="1"/>
    <col min="16" max="16" width="21" style="491" customWidth="1"/>
    <col min="17" max="17" width="19.85546875" style="491" customWidth="1"/>
    <col min="18" max="18" width="14.28515625" style="215" bestFit="1" customWidth="1"/>
    <col min="19" max="19" width="15.42578125" style="215" bestFit="1" customWidth="1"/>
    <col min="20" max="20" width="13.5703125" style="215" customWidth="1"/>
    <col min="21" max="21" width="17.28515625" style="215" customWidth="1"/>
    <col min="22" max="23" width="19.28515625" style="4" bestFit="1" customWidth="1"/>
    <col min="24" max="24" width="16" style="4" customWidth="1"/>
    <col min="25" max="25" width="16.85546875" style="4" customWidth="1"/>
    <col min="26" max="27" width="18.28515625" style="4" bestFit="1" customWidth="1"/>
    <col min="28" max="28" width="14.5703125" style="4" customWidth="1"/>
    <col min="29" max="29" width="16" style="4" customWidth="1"/>
    <col min="30" max="30" width="13.42578125" style="4" bestFit="1" customWidth="1"/>
    <col min="31" max="31" width="40.5703125" style="4" bestFit="1" customWidth="1"/>
    <col min="32" max="32" width="3" style="4" customWidth="1"/>
    <col min="33" max="33" width="15.42578125" style="4" bestFit="1" customWidth="1"/>
    <col min="34" max="34" width="15.5703125" style="4" bestFit="1" customWidth="1"/>
    <col min="35" max="16384" width="8.7109375" style="4"/>
  </cols>
  <sheetData>
    <row r="1" spans="1:34" ht="13.5">
      <c r="B1" s="483" t="s">
        <v>25</v>
      </c>
      <c r="H1" s="4"/>
      <c r="N1" s="126"/>
      <c r="O1" s="126"/>
      <c r="P1" s="126"/>
      <c r="Q1" s="126"/>
      <c r="R1" s="4"/>
      <c r="S1" s="126"/>
      <c r="T1" s="4"/>
      <c r="U1" s="4"/>
    </row>
    <row r="2" spans="1:34" ht="14.1" customHeight="1">
      <c r="A2" s="163">
        <v>2</v>
      </c>
      <c r="B2" s="164"/>
      <c r="C2" s="164"/>
      <c r="D2" s="164"/>
      <c r="E2" s="164"/>
      <c r="F2" s="164"/>
      <c r="G2" s="165"/>
      <c r="H2" s="166"/>
      <c r="I2" s="167"/>
      <c r="J2" s="167"/>
      <c r="K2" s="168"/>
      <c r="L2" s="168"/>
      <c r="M2" s="169"/>
      <c r="N2" s="488"/>
      <c r="O2" s="488"/>
      <c r="P2" s="488"/>
      <c r="Q2" s="488"/>
      <c r="R2" s="170"/>
      <c r="S2" s="170"/>
      <c r="T2" s="170"/>
      <c r="U2" s="170"/>
      <c r="V2" s="171"/>
      <c r="W2" s="171"/>
      <c r="X2" s="172"/>
      <c r="Y2" s="172"/>
      <c r="Z2" s="172"/>
      <c r="AA2" s="172"/>
      <c r="AB2" s="172"/>
      <c r="AC2" s="172"/>
      <c r="AD2" s="173"/>
      <c r="AE2" s="173"/>
    </row>
    <row r="3" spans="1:34" ht="14.1" customHeight="1">
      <c r="A3" s="163">
        <v>3</v>
      </c>
      <c r="B3" s="124" t="str">
        <f>'1-Contractblad totaal'!A3</f>
        <v>Naam opdrachtgever</v>
      </c>
      <c r="C3" s="157" t="str">
        <f>'1-Contractblad totaal'!B3</f>
        <v>Hoogheemraadschap van Delfland</v>
      </c>
      <c r="D3" s="157"/>
      <c r="F3" s="157"/>
      <c r="H3" s="174"/>
      <c r="K3" s="168"/>
      <c r="L3" s="168"/>
      <c r="M3" s="169"/>
      <c r="N3" s="488"/>
      <c r="O3" s="488"/>
      <c r="P3" s="488"/>
      <c r="Q3" s="488"/>
      <c r="R3" s="170"/>
      <c r="S3" s="170"/>
      <c r="T3" s="170"/>
      <c r="U3" s="170"/>
      <c r="V3" s="171"/>
      <c r="W3" s="171"/>
      <c r="X3" s="172"/>
      <c r="Y3" s="172"/>
      <c r="Z3" s="172"/>
      <c r="AA3" s="172"/>
      <c r="AB3" s="172"/>
      <c r="AC3" s="172"/>
      <c r="AD3" s="173"/>
      <c r="AE3" s="173"/>
    </row>
    <row r="4" spans="1:34" ht="14.1" customHeight="1">
      <c r="A4" s="163">
        <v>4</v>
      </c>
      <c r="B4" s="124" t="str">
        <f>'1-Contractblad totaal'!A4</f>
        <v>Calculatie onderdeel</v>
      </c>
      <c r="C4" s="157" t="str">
        <f ca="1">MID(CELL("bestandsnaam",$G$9),SEARCH("]",CELL("bestandsnaam",$G$9),1)+1,256)</f>
        <v>4-Basis ruimtestaat</v>
      </c>
      <c r="D4" s="157"/>
      <c r="E4" s="157"/>
      <c r="F4" s="157"/>
      <c r="H4" s="175"/>
      <c r="K4" s="168"/>
      <c r="L4" s="168"/>
      <c r="M4" s="169"/>
      <c r="N4" s="488"/>
      <c r="O4" s="488"/>
      <c r="P4" s="488"/>
      <c r="Q4" s="488"/>
      <c r="R4" s="170"/>
      <c r="S4" s="170"/>
      <c r="T4" s="170"/>
      <c r="U4" s="170"/>
      <c r="V4" s="171"/>
      <c r="W4" s="171"/>
      <c r="X4" s="172"/>
      <c r="Y4" s="172"/>
      <c r="Z4" s="172"/>
      <c r="AA4" s="172"/>
      <c r="AB4" s="172"/>
      <c r="AC4" s="172"/>
      <c r="AD4" s="173"/>
      <c r="AE4" s="173"/>
    </row>
    <row r="5" spans="1:34" ht="14.1" customHeight="1">
      <c r="A5" s="163">
        <v>5</v>
      </c>
      <c r="B5" s="124" t="str">
        <f>'1-Contractblad totaal'!A5</f>
        <v>Gebouw/plaats</v>
      </c>
      <c r="C5" s="157" t="str">
        <f>'1-Contractblad totaal'!B5</f>
        <v>Regio Delft</v>
      </c>
      <c r="D5" s="157"/>
      <c r="E5" s="157"/>
      <c r="F5" s="157"/>
      <c r="H5" s="174"/>
      <c r="K5" s="168"/>
      <c r="L5" s="168"/>
      <c r="M5" s="169"/>
      <c r="N5" s="488"/>
      <c r="O5" s="488"/>
      <c r="P5" s="488"/>
      <c r="Q5" s="488"/>
      <c r="R5" s="170"/>
      <c r="S5" s="170"/>
      <c r="T5" s="170"/>
      <c r="U5" s="170"/>
      <c r="V5" s="171"/>
      <c r="W5" s="171"/>
      <c r="X5" s="172"/>
      <c r="Y5" s="172"/>
      <c r="Z5" s="172"/>
      <c r="AA5" s="172"/>
      <c r="AB5" s="172"/>
      <c r="AC5" s="172"/>
      <c r="AD5" s="173"/>
      <c r="AE5" s="173"/>
    </row>
    <row r="6" spans="1:34" ht="14.1" customHeight="1">
      <c r="A6" s="163">
        <v>6</v>
      </c>
      <c r="B6" s="124" t="str">
        <f>'1-Contractblad totaal'!A6</f>
        <v>Referentie nummer</v>
      </c>
      <c r="C6" s="157" t="str">
        <f>'1-Contractblad totaal'!B6</f>
        <v>INK2020.561</v>
      </c>
      <c r="D6" s="157"/>
      <c r="E6" s="157"/>
      <c r="F6" s="157"/>
      <c r="H6" s="174"/>
      <c r="K6" s="168"/>
      <c r="L6" s="168"/>
      <c r="M6" s="169"/>
      <c r="N6" s="488"/>
      <c r="O6" s="488"/>
      <c r="P6" s="488"/>
      <c r="Q6" s="488"/>
      <c r="R6" s="170"/>
      <c r="S6" s="170"/>
      <c r="T6" s="170"/>
      <c r="U6" s="170"/>
      <c r="V6" s="171"/>
      <c r="W6" s="171"/>
      <c r="X6" s="172"/>
      <c r="Y6" s="172"/>
      <c r="Z6" s="172"/>
      <c r="AA6" s="793" t="s">
        <v>116</v>
      </c>
      <c r="AB6" s="794"/>
      <c r="AC6" s="795"/>
      <c r="AD6" s="173"/>
      <c r="AE6" s="173"/>
    </row>
    <row r="7" spans="1:34" ht="12.75" customHeight="1">
      <c r="A7" s="163">
        <v>7</v>
      </c>
      <c r="B7" s="124" t="str">
        <f>'1-Contractblad totaal'!A8</f>
        <v>Naam dienstverlener</v>
      </c>
      <c r="C7" s="157">
        <f>'1-Contractblad totaal'!B8</f>
        <v>0</v>
      </c>
      <c r="D7" s="157"/>
      <c r="E7" s="157"/>
      <c r="F7" s="157"/>
      <c r="H7" s="174"/>
      <c r="K7" s="168"/>
      <c r="L7" s="168"/>
      <c r="M7" s="169"/>
      <c r="N7" s="556"/>
      <c r="O7" s="556"/>
      <c r="P7" s="556"/>
      <c r="Q7" s="556"/>
      <c r="R7" s="170"/>
      <c r="S7" s="170"/>
      <c r="T7" s="170"/>
      <c r="U7" s="170"/>
      <c r="V7" s="171"/>
      <c r="W7" s="171"/>
      <c r="X7" s="172"/>
      <c r="Y7" s="172"/>
      <c r="Z7" s="172"/>
      <c r="AA7" s="796"/>
      <c r="AB7" s="797"/>
      <c r="AC7" s="798"/>
      <c r="AD7" s="173"/>
      <c r="AE7" s="173"/>
    </row>
    <row r="8" spans="1:34" ht="14.1" customHeight="1">
      <c r="A8" s="163">
        <v>8</v>
      </c>
      <c r="B8" s="167"/>
      <c r="C8" s="167"/>
      <c r="D8" s="167"/>
      <c r="E8" s="167"/>
      <c r="F8" s="167"/>
      <c r="G8" s="165"/>
      <c r="H8" s="166"/>
      <c r="I8" s="167"/>
      <c r="J8" s="167"/>
      <c r="K8" s="168"/>
      <c r="L8" s="168"/>
      <c r="M8" s="169"/>
      <c r="N8" s="556"/>
      <c r="O8" s="556"/>
      <c r="P8" s="556"/>
      <c r="Q8" s="556"/>
      <c r="R8" s="170"/>
      <c r="S8" s="170"/>
      <c r="T8" s="170"/>
      <c r="U8" s="170"/>
      <c r="V8" s="171"/>
      <c r="W8" s="171"/>
      <c r="X8" s="171"/>
      <c r="Y8" s="171"/>
      <c r="Z8" s="171"/>
      <c r="AA8" s="176">
        <f>'3-Productie normen'!M8</f>
        <v>0</v>
      </c>
      <c r="AB8" s="176" t="str">
        <f>'3-Productie normen'!N8</f>
        <v>nvt</v>
      </c>
      <c r="AC8" s="176" t="str">
        <f>'3-Productie normen'!O8</f>
        <v>nvt</v>
      </c>
      <c r="AD8" s="173"/>
      <c r="AE8" s="173"/>
    </row>
    <row r="9" spans="1:34" ht="44.1" customHeight="1">
      <c r="A9" s="163">
        <v>9</v>
      </c>
      <c r="B9" s="177" t="s">
        <v>91</v>
      </c>
      <c r="C9" s="177" t="s">
        <v>112</v>
      </c>
      <c r="D9" s="581" t="s">
        <v>590</v>
      </c>
      <c r="E9" s="581" t="s">
        <v>591</v>
      </c>
      <c r="F9" s="581" t="s">
        <v>424</v>
      </c>
      <c r="G9" s="177" t="s">
        <v>92</v>
      </c>
      <c r="H9" s="177" t="s">
        <v>97</v>
      </c>
      <c r="I9" s="177" t="s">
        <v>98</v>
      </c>
      <c r="J9" s="581" t="s">
        <v>544</v>
      </c>
      <c r="K9" s="177" t="s">
        <v>99</v>
      </c>
      <c r="L9" s="178" t="s">
        <v>100</v>
      </c>
      <c r="M9" s="179" t="s">
        <v>101</v>
      </c>
      <c r="N9" s="180" t="s">
        <v>232</v>
      </c>
      <c r="O9" s="180" t="s">
        <v>233</v>
      </c>
      <c r="P9" s="180" t="s">
        <v>234</v>
      </c>
      <c r="Q9" s="180" t="s">
        <v>249</v>
      </c>
      <c r="R9" s="180" t="s">
        <v>201</v>
      </c>
      <c r="S9" s="180" t="s">
        <v>200</v>
      </c>
      <c r="T9" s="180" t="s">
        <v>245</v>
      </c>
      <c r="U9" s="180" t="s">
        <v>246</v>
      </c>
      <c r="V9" s="181" t="s">
        <v>102</v>
      </c>
      <c r="W9" s="181" t="s">
        <v>204</v>
      </c>
      <c r="X9" s="181" t="s">
        <v>119</v>
      </c>
      <c r="Y9" s="181" t="s">
        <v>244</v>
      </c>
      <c r="Z9" s="181" t="s">
        <v>117</v>
      </c>
      <c r="AA9" s="181" t="s">
        <v>202</v>
      </c>
      <c r="AB9" s="181" t="s">
        <v>247</v>
      </c>
      <c r="AC9" s="181" t="s">
        <v>248</v>
      </c>
      <c r="AD9" s="492" t="s">
        <v>103</v>
      </c>
      <c r="AE9" s="549" t="s">
        <v>219</v>
      </c>
      <c r="AF9" s="162"/>
      <c r="AG9" s="492" t="s">
        <v>104</v>
      </c>
    </row>
    <row r="10" spans="1:34" s="190" customFormat="1" ht="14.1" customHeight="1">
      <c r="A10" s="163">
        <v>10</v>
      </c>
      <c r="B10" s="182" t="s">
        <v>256</v>
      </c>
      <c r="C10" s="182" t="s">
        <v>772</v>
      </c>
      <c r="D10" s="182"/>
      <c r="E10" s="583">
        <v>13973</v>
      </c>
      <c r="F10" s="583" t="s">
        <v>620</v>
      </c>
      <c r="G10" s="148" t="s">
        <v>621</v>
      </c>
      <c r="H10" s="588" t="s">
        <v>257</v>
      </c>
      <c r="I10" s="588" t="s">
        <v>277</v>
      </c>
      <c r="J10" s="588" t="s">
        <v>289</v>
      </c>
      <c r="K10" s="141" t="s">
        <v>105</v>
      </c>
      <c r="L10" s="588" t="s">
        <v>293</v>
      </c>
      <c r="M10" s="588">
        <v>8</v>
      </c>
      <c r="N10" s="539">
        <v>1</v>
      </c>
      <c r="O10" s="539">
        <v>1</v>
      </c>
      <c r="P10" s="539"/>
      <c r="Q10" s="539"/>
      <c r="R10" s="186">
        <v>156</v>
      </c>
      <c r="S10" s="186"/>
      <c r="T10" s="186"/>
      <c r="U10" s="186"/>
      <c r="V10" s="187" t="e">
        <f>IF(R10="nio",0,IF(R10&gt;0,R10*M10/Z10,0))*N10</f>
        <v>#DIV/0!</v>
      </c>
      <c r="W10" s="187">
        <f>IF(S10&gt;0,S10*M10/AA10,0)*O10</f>
        <v>0</v>
      </c>
      <c r="X10" s="187">
        <f t="shared" ref="X10" si="0">IF(T10&gt;0,T10*M10/AB10,0)*P10</f>
        <v>0</v>
      </c>
      <c r="Y10" s="187">
        <f t="shared" ref="Y10" si="1">IF(U10&gt;0,U10*M10/AC10,0)*Q10</f>
        <v>0</v>
      </c>
      <c r="Z10" s="188">
        <f>IF(R10="nio",0,IF(R10&gt;0,VLOOKUP(K10,'3-Productie normen'!A:N,VLOOKUP(R10,'3-Productie normen'!Q:R,2,FALSE),FALSE)))</f>
        <v>0</v>
      </c>
      <c r="AA10" s="188">
        <f t="shared" ref="AA10" si="2">IF(S10&gt;0,Z10*$AA$8,0)</f>
        <v>0</v>
      </c>
      <c r="AB10" s="188">
        <f t="shared" ref="AB10" si="3">IF(T10&gt;0,Z10*$AB$8,0)</f>
        <v>0</v>
      </c>
      <c r="AC10" s="188">
        <f t="shared" ref="AC10" si="4">IF(U10&gt;0,Z10*$AC$8,0)</f>
        <v>0</v>
      </c>
      <c r="AD10" s="189" t="str">
        <f>VLOOKUP(K10,'3-Productie normen'!A:N,10,FALSE)</f>
        <v>V</v>
      </c>
      <c r="AE10" s="189"/>
      <c r="AF10" s="4"/>
      <c r="AG10" s="144">
        <f t="shared" ref="AG10" si="5">SUM(R10:T10)*M10</f>
        <v>1248</v>
      </c>
      <c r="AH10" s="4"/>
    </row>
    <row r="11" spans="1:34" ht="14.1" customHeight="1">
      <c r="A11" s="163">
        <v>11</v>
      </c>
      <c r="B11" s="182" t="s">
        <v>256</v>
      </c>
      <c r="C11" s="182" t="s">
        <v>772</v>
      </c>
      <c r="D11" s="182"/>
      <c r="E11" s="583">
        <v>13973</v>
      </c>
      <c r="F11" s="583" t="s">
        <v>620</v>
      </c>
      <c r="G11" s="148" t="s">
        <v>621</v>
      </c>
      <c r="H11" s="183" t="s">
        <v>258</v>
      </c>
      <c r="I11" s="141" t="s">
        <v>278</v>
      </c>
      <c r="J11" s="141" t="s">
        <v>289</v>
      </c>
      <c r="K11" s="182" t="s">
        <v>545</v>
      </c>
      <c r="L11" s="184" t="s">
        <v>294</v>
      </c>
      <c r="M11" s="185">
        <v>24</v>
      </c>
      <c r="N11" s="539">
        <v>1</v>
      </c>
      <c r="O11" s="539">
        <v>1</v>
      </c>
      <c r="P11" s="539"/>
      <c r="Q11" s="539"/>
      <c r="R11" s="186">
        <v>156</v>
      </c>
      <c r="S11" s="186"/>
      <c r="T11" s="186"/>
      <c r="U11" s="186"/>
      <c r="V11" s="187" t="e">
        <f t="shared" ref="V11:V74" si="6">IF(R11="nio",0,IF(R11&gt;0,R11*M11/Z11,0))*N11</f>
        <v>#DIV/0!</v>
      </c>
      <c r="W11" s="187">
        <f t="shared" ref="W11:W74" si="7">IF(S11&gt;0,S11*M11/AA11,0)*O11</f>
        <v>0</v>
      </c>
      <c r="X11" s="187">
        <f t="shared" ref="X11:X74" si="8">IF(T11&gt;0,T11*M11/AB11,0)*P11</f>
        <v>0</v>
      </c>
      <c r="Y11" s="187">
        <f t="shared" ref="Y11:Y74" si="9">IF(U11&gt;0,U11*M11/AC11,0)*Q11</f>
        <v>0</v>
      </c>
      <c r="Z11" s="188">
        <f>IF(R11="nio",0,IF(R11&gt;0,VLOOKUP(K11,'3-Productie normen'!A:N,VLOOKUP(R11,'3-Productie normen'!Q:R,2,FALSE),FALSE)))</f>
        <v>0</v>
      </c>
      <c r="AA11" s="188">
        <f t="shared" ref="AA11:AA74" si="10">IF(S11&gt;0,Z11*$AA$8,0)</f>
        <v>0</v>
      </c>
      <c r="AB11" s="188">
        <f t="shared" ref="AB11:AB74" si="11">IF(T11&gt;0,Z11*$AB$8,0)</f>
        <v>0</v>
      </c>
      <c r="AC11" s="188">
        <f t="shared" ref="AC11:AC74" si="12">IF(U11&gt;0,Z11*$AC$8,0)</f>
        <v>0</v>
      </c>
      <c r="AD11" s="189" t="str">
        <f>VLOOKUP(K11,'3-Productie normen'!A:N,10,FALSE)</f>
        <v>V</v>
      </c>
      <c r="AE11" s="189"/>
      <c r="AG11" s="144">
        <f t="shared" ref="AG11:AG74" si="13">SUM(R11:T11)*M11</f>
        <v>3744</v>
      </c>
    </row>
    <row r="12" spans="1:34" ht="14.1" customHeight="1">
      <c r="A12" s="163">
        <v>12</v>
      </c>
      <c r="B12" s="182" t="s">
        <v>256</v>
      </c>
      <c r="C12" s="182" t="s">
        <v>772</v>
      </c>
      <c r="D12" s="182"/>
      <c r="E12" s="583">
        <v>13973</v>
      </c>
      <c r="F12" s="583" t="s">
        <v>620</v>
      </c>
      <c r="G12" s="148" t="s">
        <v>621</v>
      </c>
      <c r="H12" s="183" t="s">
        <v>259</v>
      </c>
      <c r="I12" s="141" t="s">
        <v>279</v>
      </c>
      <c r="J12" s="141" t="s">
        <v>290</v>
      </c>
      <c r="K12" s="182" t="s">
        <v>220</v>
      </c>
      <c r="L12" s="184" t="s">
        <v>294</v>
      </c>
      <c r="M12" s="185">
        <v>28</v>
      </c>
      <c r="N12" s="539">
        <v>1</v>
      </c>
      <c r="O12" s="539">
        <v>1</v>
      </c>
      <c r="P12" s="539"/>
      <c r="Q12" s="539"/>
      <c r="R12" s="186">
        <v>156</v>
      </c>
      <c r="S12" s="186"/>
      <c r="T12" s="186"/>
      <c r="U12" s="186"/>
      <c r="V12" s="187" t="e">
        <f t="shared" si="6"/>
        <v>#DIV/0!</v>
      </c>
      <c r="W12" s="187">
        <f t="shared" si="7"/>
        <v>0</v>
      </c>
      <c r="X12" s="187">
        <f t="shared" si="8"/>
        <v>0</v>
      </c>
      <c r="Y12" s="187">
        <f t="shared" si="9"/>
        <v>0</v>
      </c>
      <c r="Z12" s="188">
        <f>IF(R12="nio",0,IF(R12&gt;0,VLOOKUP(K12,'3-Productie normen'!A:N,VLOOKUP(R12,'3-Productie normen'!Q:R,2,FALSE),FALSE)))</f>
        <v>0</v>
      </c>
      <c r="AA12" s="188">
        <f t="shared" si="10"/>
        <v>0</v>
      </c>
      <c r="AB12" s="188">
        <f t="shared" si="11"/>
        <v>0</v>
      </c>
      <c r="AC12" s="188">
        <f t="shared" si="12"/>
        <v>0</v>
      </c>
      <c r="AD12" s="189" t="str">
        <f>VLOOKUP(K12,'3-Productie normen'!A:N,10,FALSE)</f>
        <v>B</v>
      </c>
      <c r="AE12" s="189"/>
      <c r="AG12" s="144">
        <f t="shared" si="13"/>
        <v>4368</v>
      </c>
    </row>
    <row r="13" spans="1:34" ht="14.1" customHeight="1">
      <c r="A13" s="163">
        <v>13</v>
      </c>
      <c r="B13" s="182" t="s">
        <v>256</v>
      </c>
      <c r="C13" s="182" t="s">
        <v>772</v>
      </c>
      <c r="D13" s="182"/>
      <c r="E13" s="583">
        <v>13973</v>
      </c>
      <c r="F13" s="583" t="s">
        <v>620</v>
      </c>
      <c r="G13" s="148" t="s">
        <v>621</v>
      </c>
      <c r="H13" s="183" t="s">
        <v>260</v>
      </c>
      <c r="I13" s="141" t="s">
        <v>280</v>
      </c>
      <c r="J13" s="141" t="s">
        <v>290</v>
      </c>
      <c r="K13" s="249" t="s">
        <v>222</v>
      </c>
      <c r="L13" s="184" t="s">
        <v>294</v>
      </c>
      <c r="M13" s="185">
        <v>17</v>
      </c>
      <c r="N13" s="539">
        <v>1</v>
      </c>
      <c r="O13" s="539">
        <v>1</v>
      </c>
      <c r="P13" s="539"/>
      <c r="Q13" s="539"/>
      <c r="R13" s="186">
        <v>156</v>
      </c>
      <c r="S13" s="186"/>
      <c r="T13" s="186"/>
      <c r="U13" s="186"/>
      <c r="V13" s="187" t="e">
        <f t="shared" si="6"/>
        <v>#DIV/0!</v>
      </c>
      <c r="W13" s="187">
        <f t="shared" si="7"/>
        <v>0</v>
      </c>
      <c r="X13" s="187">
        <f t="shared" si="8"/>
        <v>0</v>
      </c>
      <c r="Y13" s="187">
        <f t="shared" si="9"/>
        <v>0</v>
      </c>
      <c r="Z13" s="188">
        <f>IF(R13="nio",0,IF(R13&gt;0,VLOOKUP(K13,'3-Productie normen'!A:N,VLOOKUP(R13,'3-Productie normen'!Q:R,2,FALSE),FALSE)))</f>
        <v>0</v>
      </c>
      <c r="AA13" s="188">
        <f t="shared" si="10"/>
        <v>0</v>
      </c>
      <c r="AB13" s="188">
        <f t="shared" si="11"/>
        <v>0</v>
      </c>
      <c r="AC13" s="188">
        <f t="shared" si="12"/>
        <v>0</v>
      </c>
      <c r="AD13" s="189" t="str">
        <f>VLOOKUP(K13,'3-Productie normen'!A:N,10,FALSE)</f>
        <v>B</v>
      </c>
      <c r="AE13" s="189"/>
      <c r="AG13" s="144">
        <f>SUM(R13:T13)*M13</f>
        <v>2652</v>
      </c>
    </row>
    <row r="14" spans="1:34" ht="14.1" customHeight="1">
      <c r="A14" s="163">
        <v>14</v>
      </c>
      <c r="B14" s="182" t="s">
        <v>256</v>
      </c>
      <c r="C14" s="182" t="s">
        <v>772</v>
      </c>
      <c r="D14" s="182"/>
      <c r="E14" s="583">
        <v>13973</v>
      </c>
      <c r="F14" s="583" t="s">
        <v>620</v>
      </c>
      <c r="G14" s="148" t="s">
        <v>621</v>
      </c>
      <c r="H14" s="194" t="s">
        <v>261</v>
      </c>
      <c r="I14" s="668" t="s">
        <v>281</v>
      </c>
      <c r="J14" s="668" t="s">
        <v>291</v>
      </c>
      <c r="K14" s="249" t="s">
        <v>619</v>
      </c>
      <c r="L14" s="184" t="s">
        <v>295</v>
      </c>
      <c r="M14" s="185">
        <v>2</v>
      </c>
      <c r="N14" s="539">
        <v>1</v>
      </c>
      <c r="O14" s="539">
        <v>1</v>
      </c>
      <c r="P14" s="539"/>
      <c r="Q14" s="539"/>
      <c r="R14" s="186">
        <v>156</v>
      </c>
      <c r="S14" s="186"/>
      <c r="T14" s="186"/>
      <c r="U14" s="186"/>
      <c r="V14" s="187" t="e">
        <f t="shared" si="6"/>
        <v>#DIV/0!</v>
      </c>
      <c r="W14" s="187">
        <f t="shared" si="7"/>
        <v>0</v>
      </c>
      <c r="X14" s="187">
        <f t="shared" si="8"/>
        <v>0</v>
      </c>
      <c r="Y14" s="187">
        <f t="shared" si="9"/>
        <v>0</v>
      </c>
      <c r="Z14" s="188">
        <f>IF(R14="nio",0,IF(R14&gt;0,VLOOKUP(K14,'3-Productie normen'!A:N,VLOOKUP(R14,'3-Productie normen'!Q:R,2,FALSE),FALSE)))</f>
        <v>0</v>
      </c>
      <c r="AA14" s="188">
        <f t="shared" si="10"/>
        <v>0</v>
      </c>
      <c r="AB14" s="188">
        <f t="shared" si="11"/>
        <v>0</v>
      </c>
      <c r="AC14" s="188">
        <f t="shared" si="12"/>
        <v>0</v>
      </c>
      <c r="AD14" s="189" t="str">
        <f>VLOOKUP(K14,'3-Productie normen'!A:N,10,FALSE)</f>
        <v>S</v>
      </c>
      <c r="AE14" s="189"/>
      <c r="AG14" s="144">
        <f t="shared" si="13"/>
        <v>312</v>
      </c>
    </row>
    <row r="15" spans="1:34" ht="14.1" customHeight="1">
      <c r="A15" s="163">
        <v>15</v>
      </c>
      <c r="B15" s="182" t="s">
        <v>256</v>
      </c>
      <c r="C15" s="182" t="s">
        <v>772</v>
      </c>
      <c r="D15" s="182"/>
      <c r="E15" s="583">
        <v>13973</v>
      </c>
      <c r="F15" s="583" t="s">
        <v>620</v>
      </c>
      <c r="G15" s="148" t="s">
        <v>621</v>
      </c>
      <c r="H15" s="183" t="s">
        <v>262</v>
      </c>
      <c r="I15" s="141" t="s">
        <v>279</v>
      </c>
      <c r="J15" s="141" t="s">
        <v>290</v>
      </c>
      <c r="K15" s="141" t="s">
        <v>220</v>
      </c>
      <c r="L15" s="184" t="s">
        <v>296</v>
      </c>
      <c r="M15" s="185">
        <v>20</v>
      </c>
      <c r="N15" s="539">
        <v>1</v>
      </c>
      <c r="O15" s="539">
        <v>1</v>
      </c>
      <c r="P15" s="539"/>
      <c r="Q15" s="539"/>
      <c r="R15" s="186">
        <v>156</v>
      </c>
      <c r="S15" s="186"/>
      <c r="T15" s="186"/>
      <c r="U15" s="186"/>
      <c r="V15" s="187" t="e">
        <f t="shared" si="6"/>
        <v>#DIV/0!</v>
      </c>
      <c r="W15" s="187">
        <f t="shared" si="7"/>
        <v>0</v>
      </c>
      <c r="X15" s="187">
        <f t="shared" si="8"/>
        <v>0</v>
      </c>
      <c r="Y15" s="187">
        <f t="shared" si="9"/>
        <v>0</v>
      </c>
      <c r="Z15" s="188">
        <f>IF(R15="nio",0,IF(R15&gt;0,VLOOKUP(K15,'3-Productie normen'!A:N,VLOOKUP(R15,'3-Productie normen'!Q:R,2,FALSE),FALSE)))</f>
        <v>0</v>
      </c>
      <c r="AA15" s="188">
        <f t="shared" si="10"/>
        <v>0</v>
      </c>
      <c r="AB15" s="188">
        <f t="shared" si="11"/>
        <v>0</v>
      </c>
      <c r="AC15" s="188">
        <f t="shared" si="12"/>
        <v>0</v>
      </c>
      <c r="AD15" s="189" t="str">
        <f>VLOOKUP(K15,'3-Productie normen'!A:N,10,FALSE)</f>
        <v>B</v>
      </c>
      <c r="AE15" s="189"/>
      <c r="AG15" s="144">
        <f t="shared" si="13"/>
        <v>3120</v>
      </c>
    </row>
    <row r="16" spans="1:34" ht="14.1" customHeight="1">
      <c r="A16" s="163">
        <v>16</v>
      </c>
      <c r="B16" s="182" t="s">
        <v>256</v>
      </c>
      <c r="C16" s="182" t="s">
        <v>772</v>
      </c>
      <c r="D16" s="182"/>
      <c r="E16" s="583">
        <v>13973</v>
      </c>
      <c r="F16" s="583" t="s">
        <v>620</v>
      </c>
      <c r="G16" s="148" t="s">
        <v>621</v>
      </c>
      <c r="H16" s="183" t="s">
        <v>263</v>
      </c>
      <c r="I16" s="141" t="s">
        <v>282</v>
      </c>
      <c r="J16" s="141" t="s">
        <v>292</v>
      </c>
      <c r="K16" s="141" t="s">
        <v>593</v>
      </c>
      <c r="L16" s="184" t="s">
        <v>294</v>
      </c>
      <c r="M16" s="185">
        <v>24</v>
      </c>
      <c r="N16" s="539">
        <v>1</v>
      </c>
      <c r="O16" s="539">
        <v>1</v>
      </c>
      <c r="P16" s="539"/>
      <c r="Q16" s="539"/>
      <c r="R16" s="186">
        <v>156</v>
      </c>
      <c r="S16" s="186"/>
      <c r="T16" s="186"/>
      <c r="U16" s="186"/>
      <c r="V16" s="187" t="e">
        <f t="shared" si="6"/>
        <v>#DIV/0!</v>
      </c>
      <c r="W16" s="187">
        <f t="shared" si="7"/>
        <v>0</v>
      </c>
      <c r="X16" s="187">
        <f t="shared" si="8"/>
        <v>0</v>
      </c>
      <c r="Y16" s="187">
        <f t="shared" si="9"/>
        <v>0</v>
      </c>
      <c r="Z16" s="188">
        <f>IF(R16="nio",0,IF(R16&gt;0,VLOOKUP(K16,'3-Productie normen'!A:N,VLOOKUP(R16,'3-Productie normen'!Q:R,2,FALSE),FALSE)))</f>
        <v>0</v>
      </c>
      <c r="AA16" s="188">
        <f t="shared" si="10"/>
        <v>0</v>
      </c>
      <c r="AB16" s="188">
        <f t="shared" si="11"/>
        <v>0</v>
      </c>
      <c r="AC16" s="188">
        <f t="shared" si="12"/>
        <v>0</v>
      </c>
      <c r="AD16" s="189" t="str">
        <f>VLOOKUP(K16,'3-Productie normen'!A:N,10,FALSE)</f>
        <v>V</v>
      </c>
      <c r="AE16" s="189"/>
      <c r="AG16" s="144">
        <f t="shared" si="13"/>
        <v>3744</v>
      </c>
    </row>
    <row r="17" spans="1:33" ht="14.1" customHeight="1">
      <c r="A17" s="163">
        <v>17</v>
      </c>
      <c r="B17" s="182" t="s">
        <v>256</v>
      </c>
      <c r="C17" s="182" t="s">
        <v>772</v>
      </c>
      <c r="D17" s="182"/>
      <c r="E17" s="583">
        <v>13973</v>
      </c>
      <c r="F17" s="583" t="s">
        <v>620</v>
      </c>
      <c r="G17" s="148" t="s">
        <v>621</v>
      </c>
      <c r="H17" s="183" t="s">
        <v>264</v>
      </c>
      <c r="I17" s="141" t="s">
        <v>283</v>
      </c>
      <c r="J17" s="141" t="s">
        <v>289</v>
      </c>
      <c r="K17" s="184" t="s">
        <v>545</v>
      </c>
      <c r="L17" s="184" t="s">
        <v>295</v>
      </c>
      <c r="M17" s="185">
        <v>5</v>
      </c>
      <c r="N17" s="539">
        <v>1</v>
      </c>
      <c r="O17" s="539">
        <v>1</v>
      </c>
      <c r="P17" s="539"/>
      <c r="Q17" s="539"/>
      <c r="R17" s="186">
        <v>156</v>
      </c>
      <c r="S17" s="186"/>
      <c r="T17" s="186"/>
      <c r="U17" s="186"/>
      <c r="V17" s="187" t="e">
        <f t="shared" si="6"/>
        <v>#DIV/0!</v>
      </c>
      <c r="W17" s="187">
        <f t="shared" si="7"/>
        <v>0</v>
      </c>
      <c r="X17" s="187">
        <f t="shared" si="8"/>
        <v>0</v>
      </c>
      <c r="Y17" s="187">
        <f t="shared" si="9"/>
        <v>0</v>
      </c>
      <c r="Z17" s="188">
        <f>IF(R17="nio",0,IF(R17&gt;0,VLOOKUP(K17,'3-Productie normen'!A:N,VLOOKUP(R17,'3-Productie normen'!Q:R,2,FALSE),FALSE)))</f>
        <v>0</v>
      </c>
      <c r="AA17" s="188">
        <f t="shared" si="10"/>
        <v>0</v>
      </c>
      <c r="AB17" s="188">
        <f t="shared" si="11"/>
        <v>0</v>
      </c>
      <c r="AC17" s="188">
        <f t="shared" si="12"/>
        <v>0</v>
      </c>
      <c r="AD17" s="189" t="str">
        <f>VLOOKUP(K17,'3-Productie normen'!A:N,10,FALSE)</f>
        <v>V</v>
      </c>
      <c r="AE17" s="189"/>
      <c r="AG17" s="144">
        <f t="shared" si="13"/>
        <v>780</v>
      </c>
    </row>
    <row r="18" spans="1:33" ht="14.1" customHeight="1">
      <c r="A18" s="163">
        <v>18</v>
      </c>
      <c r="B18" s="182" t="s">
        <v>256</v>
      </c>
      <c r="C18" s="182" t="s">
        <v>772</v>
      </c>
      <c r="D18" s="182"/>
      <c r="E18" s="583">
        <v>13973</v>
      </c>
      <c r="F18" s="583" t="s">
        <v>620</v>
      </c>
      <c r="G18" s="148" t="s">
        <v>621</v>
      </c>
      <c r="H18" s="183" t="s">
        <v>265</v>
      </c>
      <c r="I18" s="141" t="s">
        <v>284</v>
      </c>
      <c r="J18" s="141" t="s">
        <v>291</v>
      </c>
      <c r="K18" s="249" t="s">
        <v>619</v>
      </c>
      <c r="L18" s="184" t="s">
        <v>295</v>
      </c>
      <c r="M18" s="185">
        <v>2</v>
      </c>
      <c r="N18" s="539">
        <v>1</v>
      </c>
      <c r="O18" s="539">
        <v>1</v>
      </c>
      <c r="P18" s="539"/>
      <c r="Q18" s="539"/>
      <c r="R18" s="186">
        <v>156</v>
      </c>
      <c r="S18" s="186"/>
      <c r="T18" s="186"/>
      <c r="U18" s="186"/>
      <c r="V18" s="187" t="e">
        <f t="shared" si="6"/>
        <v>#DIV/0!</v>
      </c>
      <c r="W18" s="187">
        <f t="shared" si="7"/>
        <v>0</v>
      </c>
      <c r="X18" s="187">
        <f t="shared" si="8"/>
        <v>0</v>
      </c>
      <c r="Y18" s="187">
        <f t="shared" si="9"/>
        <v>0</v>
      </c>
      <c r="Z18" s="188">
        <f>IF(R18="nio",0,IF(R18&gt;0,VLOOKUP(K18,'3-Productie normen'!A:N,VLOOKUP(R18,'3-Productie normen'!Q:R,2,FALSE),FALSE)))</f>
        <v>0</v>
      </c>
      <c r="AA18" s="188">
        <f t="shared" si="10"/>
        <v>0</v>
      </c>
      <c r="AB18" s="188">
        <f t="shared" si="11"/>
        <v>0</v>
      </c>
      <c r="AC18" s="188">
        <f t="shared" si="12"/>
        <v>0</v>
      </c>
      <c r="AD18" s="189" t="str">
        <f>VLOOKUP(K18,'3-Productie normen'!A:N,10,FALSE)</f>
        <v>S</v>
      </c>
      <c r="AE18" s="189"/>
      <c r="AG18" s="144">
        <f t="shared" si="13"/>
        <v>312</v>
      </c>
    </row>
    <row r="19" spans="1:33" ht="14.1" customHeight="1">
      <c r="A19" s="163">
        <v>19</v>
      </c>
      <c r="B19" s="182" t="s">
        <v>256</v>
      </c>
      <c r="C19" s="182" t="s">
        <v>772</v>
      </c>
      <c r="D19" s="182"/>
      <c r="E19" s="583">
        <v>13973</v>
      </c>
      <c r="F19" s="583" t="s">
        <v>620</v>
      </c>
      <c r="G19" s="148" t="s">
        <v>621</v>
      </c>
      <c r="H19" s="183" t="s">
        <v>266</v>
      </c>
      <c r="I19" s="141" t="s">
        <v>283</v>
      </c>
      <c r="J19" s="141" t="s">
        <v>289</v>
      </c>
      <c r="K19" s="249" t="s">
        <v>545</v>
      </c>
      <c r="L19" s="141" t="s">
        <v>294</v>
      </c>
      <c r="M19" s="185">
        <v>23</v>
      </c>
      <c r="N19" s="539">
        <v>1</v>
      </c>
      <c r="O19" s="539">
        <v>1</v>
      </c>
      <c r="P19" s="539"/>
      <c r="Q19" s="539"/>
      <c r="R19" s="186">
        <v>156</v>
      </c>
      <c r="S19" s="186"/>
      <c r="T19" s="186"/>
      <c r="U19" s="186"/>
      <c r="V19" s="187" t="e">
        <f t="shared" si="6"/>
        <v>#DIV/0!</v>
      </c>
      <c r="W19" s="187">
        <f t="shared" si="7"/>
        <v>0</v>
      </c>
      <c r="X19" s="187">
        <f t="shared" si="8"/>
        <v>0</v>
      </c>
      <c r="Y19" s="187">
        <f t="shared" si="9"/>
        <v>0</v>
      </c>
      <c r="Z19" s="188">
        <f>IF(R19="nio",0,IF(R19&gt;0,VLOOKUP(K19,'3-Productie normen'!A:N,VLOOKUP(R19,'3-Productie normen'!Q:R,2,FALSE),FALSE)))</f>
        <v>0</v>
      </c>
      <c r="AA19" s="188">
        <f t="shared" si="10"/>
        <v>0</v>
      </c>
      <c r="AB19" s="188">
        <f t="shared" si="11"/>
        <v>0</v>
      </c>
      <c r="AC19" s="188">
        <f t="shared" si="12"/>
        <v>0</v>
      </c>
      <c r="AD19" s="189" t="str">
        <f>VLOOKUP(K19,'3-Productie normen'!A:N,10,FALSE)</f>
        <v>V</v>
      </c>
      <c r="AE19" s="189"/>
      <c r="AG19" s="144">
        <f t="shared" si="13"/>
        <v>3588</v>
      </c>
    </row>
    <row r="20" spans="1:33" ht="14.1" customHeight="1">
      <c r="A20" s="163">
        <v>20</v>
      </c>
      <c r="B20" s="182" t="s">
        <v>256</v>
      </c>
      <c r="C20" s="182" t="s">
        <v>772</v>
      </c>
      <c r="D20" s="182"/>
      <c r="E20" s="583">
        <v>13973</v>
      </c>
      <c r="F20" s="583" t="s">
        <v>620</v>
      </c>
      <c r="G20" s="148" t="s">
        <v>621</v>
      </c>
      <c r="H20" s="183" t="s">
        <v>267</v>
      </c>
      <c r="I20" s="184" t="s">
        <v>279</v>
      </c>
      <c r="J20" s="184" t="s">
        <v>290</v>
      </c>
      <c r="K20" s="249" t="s">
        <v>220</v>
      </c>
      <c r="L20" s="184" t="s">
        <v>297</v>
      </c>
      <c r="M20" s="185">
        <v>28</v>
      </c>
      <c r="N20" s="539">
        <v>1</v>
      </c>
      <c r="O20" s="539">
        <v>1</v>
      </c>
      <c r="P20" s="539"/>
      <c r="Q20" s="539"/>
      <c r="R20" s="186">
        <v>156</v>
      </c>
      <c r="S20" s="186"/>
      <c r="T20" s="186"/>
      <c r="U20" s="186"/>
      <c r="V20" s="187" t="e">
        <f t="shared" si="6"/>
        <v>#DIV/0!</v>
      </c>
      <c r="W20" s="187">
        <f t="shared" si="7"/>
        <v>0</v>
      </c>
      <c r="X20" s="187">
        <f t="shared" si="8"/>
        <v>0</v>
      </c>
      <c r="Y20" s="187">
        <f t="shared" si="9"/>
        <v>0</v>
      </c>
      <c r="Z20" s="188">
        <f>IF(R20="nio",0,IF(R20&gt;0,VLOOKUP(K20,'3-Productie normen'!A:N,VLOOKUP(R20,'3-Productie normen'!Q:R,2,FALSE),FALSE)))</f>
        <v>0</v>
      </c>
      <c r="AA20" s="188">
        <f t="shared" si="10"/>
        <v>0</v>
      </c>
      <c r="AB20" s="188">
        <f t="shared" si="11"/>
        <v>0</v>
      </c>
      <c r="AC20" s="188">
        <f t="shared" si="12"/>
        <v>0</v>
      </c>
      <c r="AD20" s="189" t="str">
        <f>VLOOKUP(K20,'3-Productie normen'!A:N,10,FALSE)</f>
        <v>B</v>
      </c>
      <c r="AE20" s="189"/>
      <c r="AG20" s="144">
        <f t="shared" si="13"/>
        <v>4368</v>
      </c>
    </row>
    <row r="21" spans="1:33" ht="14.1" customHeight="1">
      <c r="A21" s="163">
        <v>21</v>
      </c>
      <c r="B21" s="182" t="s">
        <v>256</v>
      </c>
      <c r="C21" s="182" t="s">
        <v>772</v>
      </c>
      <c r="D21" s="182"/>
      <c r="E21" s="583">
        <v>13973</v>
      </c>
      <c r="F21" s="583" t="s">
        <v>620</v>
      </c>
      <c r="G21" s="148" t="s">
        <v>621</v>
      </c>
      <c r="H21" s="183" t="s">
        <v>268</v>
      </c>
      <c r="I21" s="184" t="s">
        <v>279</v>
      </c>
      <c r="J21" s="184" t="s">
        <v>290</v>
      </c>
      <c r="K21" s="249" t="s">
        <v>220</v>
      </c>
      <c r="L21" s="184" t="s">
        <v>297</v>
      </c>
      <c r="M21" s="185">
        <v>19</v>
      </c>
      <c r="N21" s="539">
        <v>1</v>
      </c>
      <c r="O21" s="539">
        <v>1</v>
      </c>
      <c r="P21" s="539"/>
      <c r="Q21" s="539"/>
      <c r="R21" s="186">
        <v>156</v>
      </c>
      <c r="S21" s="186"/>
      <c r="T21" s="186"/>
      <c r="U21" s="186"/>
      <c r="V21" s="187" t="e">
        <f t="shared" si="6"/>
        <v>#DIV/0!</v>
      </c>
      <c r="W21" s="187">
        <f t="shared" si="7"/>
        <v>0</v>
      </c>
      <c r="X21" s="187">
        <f t="shared" si="8"/>
        <v>0</v>
      </c>
      <c r="Y21" s="187">
        <f t="shared" si="9"/>
        <v>0</v>
      </c>
      <c r="Z21" s="188">
        <f>IF(R21="nio",0,IF(R21&gt;0,VLOOKUP(K21,'3-Productie normen'!A:N,VLOOKUP(R21,'3-Productie normen'!Q:R,2,FALSE),FALSE)))</f>
        <v>0</v>
      </c>
      <c r="AA21" s="188">
        <f t="shared" si="10"/>
        <v>0</v>
      </c>
      <c r="AB21" s="188">
        <f t="shared" si="11"/>
        <v>0</v>
      </c>
      <c r="AC21" s="188">
        <f t="shared" si="12"/>
        <v>0</v>
      </c>
      <c r="AD21" s="189" t="str">
        <f>VLOOKUP(K21,'3-Productie normen'!A:N,10,FALSE)</f>
        <v>B</v>
      </c>
      <c r="AE21" s="189"/>
      <c r="AG21" s="144">
        <f t="shared" si="13"/>
        <v>2964</v>
      </c>
    </row>
    <row r="22" spans="1:33" ht="14.1" customHeight="1">
      <c r="A22" s="163">
        <v>22</v>
      </c>
      <c r="B22" s="182" t="s">
        <v>256</v>
      </c>
      <c r="C22" s="182" t="s">
        <v>772</v>
      </c>
      <c r="D22" s="182"/>
      <c r="E22" s="583">
        <v>13973</v>
      </c>
      <c r="F22" s="583" t="s">
        <v>620</v>
      </c>
      <c r="G22" s="148" t="s">
        <v>621</v>
      </c>
      <c r="H22" s="183" t="s">
        <v>269</v>
      </c>
      <c r="I22" s="184" t="s">
        <v>279</v>
      </c>
      <c r="J22" s="184" t="s">
        <v>290</v>
      </c>
      <c r="K22" s="249" t="s">
        <v>220</v>
      </c>
      <c r="L22" s="184" t="s">
        <v>297</v>
      </c>
      <c r="M22" s="185">
        <v>18</v>
      </c>
      <c r="N22" s="539">
        <v>1</v>
      </c>
      <c r="O22" s="539">
        <v>1</v>
      </c>
      <c r="P22" s="539"/>
      <c r="Q22" s="539"/>
      <c r="R22" s="186">
        <v>156</v>
      </c>
      <c r="S22" s="186"/>
      <c r="T22" s="186"/>
      <c r="U22" s="186"/>
      <c r="V22" s="187" t="e">
        <f t="shared" si="6"/>
        <v>#DIV/0!</v>
      </c>
      <c r="W22" s="187">
        <f t="shared" si="7"/>
        <v>0</v>
      </c>
      <c r="X22" s="187">
        <f t="shared" si="8"/>
        <v>0</v>
      </c>
      <c r="Y22" s="187">
        <f t="shared" si="9"/>
        <v>0</v>
      </c>
      <c r="Z22" s="188">
        <f>IF(R22="nio",0,IF(R22&gt;0,VLOOKUP(K22,'3-Productie normen'!A:N,VLOOKUP(R22,'3-Productie normen'!Q:R,2,FALSE),FALSE)))</f>
        <v>0</v>
      </c>
      <c r="AA22" s="188">
        <f t="shared" si="10"/>
        <v>0</v>
      </c>
      <c r="AB22" s="188">
        <f t="shared" si="11"/>
        <v>0</v>
      </c>
      <c r="AC22" s="188">
        <f t="shared" si="12"/>
        <v>0</v>
      </c>
      <c r="AD22" s="189" t="str">
        <f>VLOOKUP(K22,'3-Productie normen'!A:N,10,FALSE)</f>
        <v>B</v>
      </c>
      <c r="AE22" s="189"/>
      <c r="AG22" s="144">
        <f t="shared" si="13"/>
        <v>2808</v>
      </c>
    </row>
    <row r="23" spans="1:33" ht="14.1" customHeight="1">
      <c r="A23" s="163">
        <v>23</v>
      </c>
      <c r="B23" s="182" t="s">
        <v>256</v>
      </c>
      <c r="C23" s="182" t="s">
        <v>772</v>
      </c>
      <c r="D23" s="182"/>
      <c r="E23" s="583">
        <v>13973</v>
      </c>
      <c r="F23" s="583" t="s">
        <v>620</v>
      </c>
      <c r="G23" s="148" t="s">
        <v>621</v>
      </c>
      <c r="H23" s="183" t="s">
        <v>270</v>
      </c>
      <c r="I23" s="184" t="s">
        <v>285</v>
      </c>
      <c r="J23" s="184" t="s">
        <v>289</v>
      </c>
      <c r="K23" s="249" t="s">
        <v>545</v>
      </c>
      <c r="L23" s="184" t="s">
        <v>297</v>
      </c>
      <c r="M23" s="185">
        <v>46</v>
      </c>
      <c r="N23" s="539">
        <v>1</v>
      </c>
      <c r="O23" s="539">
        <v>1</v>
      </c>
      <c r="P23" s="539"/>
      <c r="Q23" s="539"/>
      <c r="R23" s="186">
        <v>156</v>
      </c>
      <c r="S23" s="186"/>
      <c r="T23" s="186"/>
      <c r="U23" s="186"/>
      <c r="V23" s="187" t="e">
        <f t="shared" si="6"/>
        <v>#DIV/0!</v>
      </c>
      <c r="W23" s="187">
        <f t="shared" si="7"/>
        <v>0</v>
      </c>
      <c r="X23" s="187">
        <f t="shared" si="8"/>
        <v>0</v>
      </c>
      <c r="Y23" s="187">
        <f t="shared" si="9"/>
        <v>0</v>
      </c>
      <c r="Z23" s="188">
        <f>IF(R23="nio",0,IF(R23&gt;0,VLOOKUP(K23,'3-Productie normen'!A:N,VLOOKUP(R23,'3-Productie normen'!Q:R,2,FALSE),FALSE)))</f>
        <v>0</v>
      </c>
      <c r="AA23" s="188">
        <f t="shared" si="10"/>
        <v>0</v>
      </c>
      <c r="AB23" s="188">
        <f t="shared" si="11"/>
        <v>0</v>
      </c>
      <c r="AC23" s="188">
        <f t="shared" si="12"/>
        <v>0</v>
      </c>
      <c r="AD23" s="189" t="str">
        <f>VLOOKUP(K23,'3-Productie normen'!A:N,10,FALSE)</f>
        <v>V</v>
      </c>
      <c r="AE23" s="189"/>
      <c r="AG23" s="144">
        <f t="shared" si="13"/>
        <v>7176</v>
      </c>
    </row>
    <row r="24" spans="1:33" ht="14.1" customHeight="1">
      <c r="A24" s="163">
        <v>24</v>
      </c>
      <c r="B24" s="182" t="s">
        <v>256</v>
      </c>
      <c r="C24" s="182" t="s">
        <v>772</v>
      </c>
      <c r="D24" s="182"/>
      <c r="E24" s="583">
        <v>13973</v>
      </c>
      <c r="F24" s="583" t="s">
        <v>620</v>
      </c>
      <c r="G24" s="148" t="s">
        <v>621</v>
      </c>
      <c r="H24" s="183" t="s">
        <v>271</v>
      </c>
      <c r="I24" s="184" t="s">
        <v>285</v>
      </c>
      <c r="J24" s="184" t="s">
        <v>289</v>
      </c>
      <c r="K24" s="249" t="s">
        <v>545</v>
      </c>
      <c r="L24" s="184" t="s">
        <v>293</v>
      </c>
      <c r="M24" s="185">
        <v>4</v>
      </c>
      <c r="N24" s="539">
        <v>1</v>
      </c>
      <c r="O24" s="539">
        <v>1</v>
      </c>
      <c r="P24" s="539"/>
      <c r="Q24" s="539"/>
      <c r="R24" s="186">
        <v>156</v>
      </c>
      <c r="S24" s="186"/>
      <c r="T24" s="186"/>
      <c r="U24" s="186"/>
      <c r="V24" s="187" t="e">
        <f t="shared" si="6"/>
        <v>#DIV/0!</v>
      </c>
      <c r="W24" s="187">
        <f t="shared" si="7"/>
        <v>0</v>
      </c>
      <c r="X24" s="187">
        <f t="shared" si="8"/>
        <v>0</v>
      </c>
      <c r="Y24" s="187">
        <f t="shared" si="9"/>
        <v>0</v>
      </c>
      <c r="Z24" s="188">
        <f>IF(R24="nio",0,IF(R24&gt;0,VLOOKUP(K24,'3-Productie normen'!A:N,VLOOKUP(R24,'3-Productie normen'!Q:R,2,FALSE),FALSE)))</f>
        <v>0</v>
      </c>
      <c r="AA24" s="188">
        <f t="shared" si="10"/>
        <v>0</v>
      </c>
      <c r="AB24" s="188">
        <f t="shared" si="11"/>
        <v>0</v>
      </c>
      <c r="AC24" s="188">
        <f t="shared" si="12"/>
        <v>0</v>
      </c>
      <c r="AD24" s="189" t="str">
        <f>VLOOKUP(K24,'3-Productie normen'!A:N,10,FALSE)</f>
        <v>V</v>
      </c>
      <c r="AE24" s="189"/>
      <c r="AG24" s="144">
        <f t="shared" si="13"/>
        <v>624</v>
      </c>
    </row>
    <row r="25" spans="1:33" ht="14.1" customHeight="1">
      <c r="A25" s="163">
        <v>25</v>
      </c>
      <c r="B25" s="182" t="s">
        <v>256</v>
      </c>
      <c r="C25" s="182" t="s">
        <v>772</v>
      </c>
      <c r="D25" s="182"/>
      <c r="E25" s="583">
        <v>13973</v>
      </c>
      <c r="F25" s="583" t="s">
        <v>620</v>
      </c>
      <c r="G25" s="148" t="s">
        <v>621</v>
      </c>
      <c r="H25" s="183" t="s">
        <v>272</v>
      </c>
      <c r="I25" s="184" t="s">
        <v>286</v>
      </c>
      <c r="J25" s="184" t="s">
        <v>290</v>
      </c>
      <c r="K25" s="249" t="s">
        <v>619</v>
      </c>
      <c r="L25" s="184" t="s">
        <v>295</v>
      </c>
      <c r="M25" s="185">
        <v>16</v>
      </c>
      <c r="N25" s="539">
        <v>1</v>
      </c>
      <c r="O25" s="539">
        <v>1</v>
      </c>
      <c r="P25" s="539"/>
      <c r="Q25" s="539"/>
      <c r="R25" s="186">
        <v>156</v>
      </c>
      <c r="S25" s="186"/>
      <c r="T25" s="186"/>
      <c r="U25" s="186"/>
      <c r="V25" s="187" t="e">
        <f t="shared" si="6"/>
        <v>#DIV/0!</v>
      </c>
      <c r="W25" s="187">
        <f t="shared" si="7"/>
        <v>0</v>
      </c>
      <c r="X25" s="187">
        <f t="shared" si="8"/>
        <v>0</v>
      </c>
      <c r="Y25" s="187">
        <f t="shared" si="9"/>
        <v>0</v>
      </c>
      <c r="Z25" s="188">
        <f>IF(R25="nio",0,IF(R25&gt;0,VLOOKUP(K25,'3-Productie normen'!A:N,VLOOKUP(R25,'3-Productie normen'!Q:R,2,FALSE),FALSE)))</f>
        <v>0</v>
      </c>
      <c r="AA25" s="188">
        <f t="shared" si="10"/>
        <v>0</v>
      </c>
      <c r="AB25" s="188">
        <f t="shared" si="11"/>
        <v>0</v>
      </c>
      <c r="AC25" s="188">
        <f t="shared" si="12"/>
        <v>0</v>
      </c>
      <c r="AD25" s="189" t="str">
        <f>VLOOKUP(K25,'3-Productie normen'!A:N,10,FALSE)</f>
        <v>S</v>
      </c>
      <c r="AE25" s="189"/>
      <c r="AG25" s="144">
        <f t="shared" si="13"/>
        <v>2496</v>
      </c>
    </row>
    <row r="26" spans="1:33" ht="14.1" customHeight="1">
      <c r="A26" s="163">
        <v>26</v>
      </c>
      <c r="B26" s="182" t="s">
        <v>256</v>
      </c>
      <c r="C26" s="182" t="s">
        <v>772</v>
      </c>
      <c r="D26" s="182"/>
      <c r="E26" s="583">
        <v>13973</v>
      </c>
      <c r="F26" s="583" t="s">
        <v>620</v>
      </c>
      <c r="G26" s="148" t="s">
        <v>621</v>
      </c>
      <c r="H26" s="183" t="s">
        <v>273</v>
      </c>
      <c r="I26" s="184" t="s">
        <v>284</v>
      </c>
      <c r="J26" s="184" t="s">
        <v>291</v>
      </c>
      <c r="K26" s="249" t="s">
        <v>619</v>
      </c>
      <c r="L26" s="184" t="s">
        <v>295</v>
      </c>
      <c r="M26" s="185">
        <v>1</v>
      </c>
      <c r="N26" s="539">
        <v>1</v>
      </c>
      <c r="O26" s="539">
        <v>1</v>
      </c>
      <c r="P26" s="539"/>
      <c r="Q26" s="539"/>
      <c r="R26" s="186">
        <v>156</v>
      </c>
      <c r="S26" s="186"/>
      <c r="T26" s="186"/>
      <c r="U26" s="186"/>
      <c r="V26" s="187" t="e">
        <f t="shared" si="6"/>
        <v>#DIV/0!</v>
      </c>
      <c r="W26" s="187">
        <f t="shared" si="7"/>
        <v>0</v>
      </c>
      <c r="X26" s="187">
        <f t="shared" si="8"/>
        <v>0</v>
      </c>
      <c r="Y26" s="187">
        <f t="shared" si="9"/>
        <v>0</v>
      </c>
      <c r="Z26" s="188">
        <f>IF(R26="nio",0,IF(R26&gt;0,VLOOKUP(K26,'3-Productie normen'!A:N,VLOOKUP(R26,'3-Productie normen'!Q:R,2,FALSE),FALSE)))</f>
        <v>0</v>
      </c>
      <c r="AA26" s="188">
        <f t="shared" si="10"/>
        <v>0</v>
      </c>
      <c r="AB26" s="188">
        <f t="shared" si="11"/>
        <v>0</v>
      </c>
      <c r="AC26" s="188">
        <f t="shared" si="12"/>
        <v>0</v>
      </c>
      <c r="AD26" s="189" t="str">
        <f>VLOOKUP(K26,'3-Productie normen'!A:N,10,FALSE)</f>
        <v>S</v>
      </c>
      <c r="AE26" s="189"/>
      <c r="AG26" s="144">
        <f t="shared" si="13"/>
        <v>156</v>
      </c>
    </row>
    <row r="27" spans="1:33" ht="14.1" customHeight="1">
      <c r="A27" s="163">
        <v>27</v>
      </c>
      <c r="B27" s="182" t="s">
        <v>256</v>
      </c>
      <c r="C27" s="182" t="s">
        <v>772</v>
      </c>
      <c r="D27" s="182"/>
      <c r="E27" s="583">
        <v>13973</v>
      </c>
      <c r="F27" s="583" t="s">
        <v>620</v>
      </c>
      <c r="G27" s="148" t="s">
        <v>621</v>
      </c>
      <c r="H27" s="183" t="s">
        <v>274</v>
      </c>
      <c r="I27" s="184" t="s">
        <v>287</v>
      </c>
      <c r="J27" s="184" t="s">
        <v>291</v>
      </c>
      <c r="K27" s="249" t="s">
        <v>619</v>
      </c>
      <c r="L27" s="184" t="s">
        <v>295</v>
      </c>
      <c r="M27" s="185">
        <v>2</v>
      </c>
      <c r="N27" s="539">
        <v>1</v>
      </c>
      <c r="O27" s="539">
        <v>1</v>
      </c>
      <c r="P27" s="539"/>
      <c r="Q27" s="539"/>
      <c r="R27" s="186">
        <v>156</v>
      </c>
      <c r="S27" s="186"/>
      <c r="T27" s="186"/>
      <c r="U27" s="186"/>
      <c r="V27" s="187" t="e">
        <f t="shared" si="6"/>
        <v>#DIV/0!</v>
      </c>
      <c r="W27" s="187">
        <f t="shared" si="7"/>
        <v>0</v>
      </c>
      <c r="X27" s="187">
        <f t="shared" si="8"/>
        <v>0</v>
      </c>
      <c r="Y27" s="187">
        <f t="shared" si="9"/>
        <v>0</v>
      </c>
      <c r="Z27" s="188">
        <f>IF(R27="nio",0,IF(R27&gt;0,VLOOKUP(K27,'3-Productie normen'!A:N,VLOOKUP(R27,'3-Productie normen'!Q:R,2,FALSE),FALSE)))</f>
        <v>0</v>
      </c>
      <c r="AA27" s="188">
        <f t="shared" si="10"/>
        <v>0</v>
      </c>
      <c r="AB27" s="188">
        <f t="shared" si="11"/>
        <v>0</v>
      </c>
      <c r="AC27" s="188">
        <f t="shared" si="12"/>
        <v>0</v>
      </c>
      <c r="AD27" s="189" t="str">
        <f>VLOOKUP(K27,'3-Productie normen'!A:N,10,FALSE)</f>
        <v>S</v>
      </c>
      <c r="AE27" s="189"/>
      <c r="AG27" s="144">
        <f t="shared" si="13"/>
        <v>312</v>
      </c>
    </row>
    <row r="28" spans="1:33" ht="14.1" customHeight="1">
      <c r="A28" s="163">
        <v>28</v>
      </c>
      <c r="B28" s="182" t="s">
        <v>256</v>
      </c>
      <c r="C28" s="182" t="s">
        <v>772</v>
      </c>
      <c r="D28" s="182"/>
      <c r="E28" s="583">
        <v>13973</v>
      </c>
      <c r="F28" s="583" t="s">
        <v>620</v>
      </c>
      <c r="G28" s="148" t="s">
        <v>621</v>
      </c>
      <c r="H28" s="183" t="s">
        <v>275</v>
      </c>
      <c r="I28" s="184" t="s">
        <v>283</v>
      </c>
      <c r="J28" s="184" t="s">
        <v>289</v>
      </c>
      <c r="K28" s="249" t="s">
        <v>545</v>
      </c>
      <c r="L28" s="184" t="s">
        <v>295</v>
      </c>
      <c r="M28" s="185">
        <v>11</v>
      </c>
      <c r="N28" s="539">
        <v>1</v>
      </c>
      <c r="O28" s="539">
        <v>1</v>
      </c>
      <c r="P28" s="539"/>
      <c r="Q28" s="539"/>
      <c r="R28" s="186">
        <v>156</v>
      </c>
      <c r="S28" s="186"/>
      <c r="T28" s="186"/>
      <c r="U28" s="186"/>
      <c r="V28" s="187" t="e">
        <f t="shared" si="6"/>
        <v>#DIV/0!</v>
      </c>
      <c r="W28" s="187">
        <f t="shared" si="7"/>
        <v>0</v>
      </c>
      <c r="X28" s="187">
        <f t="shared" si="8"/>
        <v>0</v>
      </c>
      <c r="Y28" s="187">
        <f t="shared" si="9"/>
        <v>0</v>
      </c>
      <c r="Z28" s="188">
        <f>IF(R28="nio",0,IF(R28&gt;0,VLOOKUP(K28,'3-Productie normen'!A:N,VLOOKUP(R28,'3-Productie normen'!Q:R,2,FALSE),FALSE)))</f>
        <v>0</v>
      </c>
      <c r="AA28" s="188">
        <f t="shared" si="10"/>
        <v>0</v>
      </c>
      <c r="AB28" s="188">
        <f t="shared" si="11"/>
        <v>0</v>
      </c>
      <c r="AC28" s="188">
        <f t="shared" si="12"/>
        <v>0</v>
      </c>
      <c r="AD28" s="189" t="str">
        <f>VLOOKUP(K28,'3-Productie normen'!A:N,10,FALSE)</f>
        <v>V</v>
      </c>
      <c r="AE28" s="189"/>
      <c r="AG28" s="144">
        <f t="shared" si="13"/>
        <v>1716</v>
      </c>
    </row>
    <row r="29" spans="1:33" ht="14.1" customHeight="1">
      <c r="A29" s="163">
        <v>29</v>
      </c>
      <c r="B29" s="182" t="s">
        <v>256</v>
      </c>
      <c r="C29" s="182" t="s">
        <v>772</v>
      </c>
      <c r="D29" s="182"/>
      <c r="E29" s="583">
        <v>13973</v>
      </c>
      <c r="F29" s="583" t="s">
        <v>620</v>
      </c>
      <c r="G29" s="148" t="s">
        <v>621</v>
      </c>
      <c r="H29" s="183" t="s">
        <v>276</v>
      </c>
      <c r="I29" s="191" t="s">
        <v>288</v>
      </c>
      <c r="J29" s="582" t="s">
        <v>291</v>
      </c>
      <c r="K29" s="598" t="s">
        <v>619</v>
      </c>
      <c r="L29" s="184" t="s">
        <v>295</v>
      </c>
      <c r="M29" s="185">
        <v>8</v>
      </c>
      <c r="N29" s="539">
        <v>1</v>
      </c>
      <c r="O29" s="539">
        <v>1</v>
      </c>
      <c r="P29" s="539"/>
      <c r="Q29" s="539"/>
      <c r="R29" s="186">
        <v>156</v>
      </c>
      <c r="S29" s="186"/>
      <c r="T29" s="186"/>
      <c r="U29" s="186"/>
      <c r="V29" s="187" t="e">
        <f t="shared" si="6"/>
        <v>#DIV/0!</v>
      </c>
      <c r="W29" s="187">
        <f t="shared" si="7"/>
        <v>0</v>
      </c>
      <c r="X29" s="187">
        <f t="shared" si="8"/>
        <v>0</v>
      </c>
      <c r="Y29" s="187">
        <f t="shared" si="9"/>
        <v>0</v>
      </c>
      <c r="Z29" s="188">
        <f>IF(R29="nio",0,IF(R29&gt;0,VLOOKUP(K29,'3-Productie normen'!A:N,VLOOKUP(R29,'3-Productie normen'!Q:R,2,FALSE),FALSE)))</f>
        <v>0</v>
      </c>
      <c r="AA29" s="188">
        <f t="shared" si="10"/>
        <v>0</v>
      </c>
      <c r="AB29" s="188">
        <f t="shared" si="11"/>
        <v>0</v>
      </c>
      <c r="AC29" s="188">
        <f t="shared" si="12"/>
        <v>0</v>
      </c>
      <c r="AD29" s="189" t="str">
        <f>VLOOKUP(K29,'3-Productie normen'!A:N,10,FALSE)</f>
        <v>S</v>
      </c>
      <c r="AE29" s="189"/>
      <c r="AG29" s="144">
        <f t="shared" si="13"/>
        <v>1248</v>
      </c>
    </row>
    <row r="30" spans="1:33" ht="14.1" customHeight="1">
      <c r="A30" s="163">
        <v>30</v>
      </c>
      <c r="B30" s="664" t="s">
        <v>256</v>
      </c>
      <c r="C30" s="182" t="s">
        <v>772</v>
      </c>
      <c r="D30" s="182" t="s">
        <v>767</v>
      </c>
      <c r="E30" s="583">
        <v>13973</v>
      </c>
      <c r="F30" s="583" t="s">
        <v>620</v>
      </c>
      <c r="G30" s="148" t="s">
        <v>621</v>
      </c>
      <c r="H30" s="183" t="s">
        <v>257</v>
      </c>
      <c r="I30" s="184" t="s">
        <v>277</v>
      </c>
      <c r="J30" s="184" t="s">
        <v>289</v>
      </c>
      <c r="K30" s="182" t="s">
        <v>105</v>
      </c>
      <c r="L30" s="193" t="s">
        <v>294</v>
      </c>
      <c r="M30" s="185">
        <v>6</v>
      </c>
      <c r="N30" s="539">
        <v>1</v>
      </c>
      <c r="O30" s="539">
        <v>1</v>
      </c>
      <c r="P30" s="539"/>
      <c r="Q30" s="539"/>
      <c r="R30" s="186">
        <v>156</v>
      </c>
      <c r="S30" s="186"/>
      <c r="T30" s="186"/>
      <c r="U30" s="186"/>
      <c r="V30" s="187" t="e">
        <f t="shared" si="6"/>
        <v>#DIV/0!</v>
      </c>
      <c r="W30" s="187">
        <f t="shared" si="7"/>
        <v>0</v>
      </c>
      <c r="X30" s="187">
        <f t="shared" si="8"/>
        <v>0</v>
      </c>
      <c r="Y30" s="187">
        <f t="shared" si="9"/>
        <v>0</v>
      </c>
      <c r="Z30" s="188">
        <f>IF(R30="nio",0,IF(R30&gt;0,VLOOKUP(K30,'3-Productie normen'!A:N,VLOOKUP(R30,'3-Productie normen'!Q:R,2,FALSE),FALSE)))</f>
        <v>0</v>
      </c>
      <c r="AA30" s="188">
        <f t="shared" si="10"/>
        <v>0</v>
      </c>
      <c r="AB30" s="188">
        <f t="shared" si="11"/>
        <v>0</v>
      </c>
      <c r="AC30" s="188">
        <f t="shared" si="12"/>
        <v>0</v>
      </c>
      <c r="AD30" s="189" t="str">
        <f>VLOOKUP(K30,'3-Productie normen'!A:N,10,FALSE)</f>
        <v>V</v>
      </c>
      <c r="AE30" s="189"/>
      <c r="AG30" s="144">
        <f t="shared" si="13"/>
        <v>936</v>
      </c>
    </row>
    <row r="31" spans="1:33" ht="14.1" customHeight="1">
      <c r="A31" s="163">
        <v>31</v>
      </c>
      <c r="B31" s="664" t="s">
        <v>256</v>
      </c>
      <c r="C31" s="182" t="s">
        <v>772</v>
      </c>
      <c r="D31" s="182" t="s">
        <v>767</v>
      </c>
      <c r="E31" s="583">
        <v>13973</v>
      </c>
      <c r="F31" s="583" t="s">
        <v>620</v>
      </c>
      <c r="G31" s="148" t="s">
        <v>621</v>
      </c>
      <c r="H31" s="194" t="s">
        <v>299</v>
      </c>
      <c r="I31" s="195" t="s">
        <v>277</v>
      </c>
      <c r="J31" s="195" t="s">
        <v>289</v>
      </c>
      <c r="K31" s="249" t="s">
        <v>105</v>
      </c>
      <c r="L31" s="184" t="s">
        <v>302</v>
      </c>
      <c r="M31" s="185">
        <v>1</v>
      </c>
      <c r="N31" s="539">
        <v>1</v>
      </c>
      <c r="O31" s="539">
        <v>1</v>
      </c>
      <c r="P31" s="539"/>
      <c r="Q31" s="539"/>
      <c r="R31" s="186">
        <v>156</v>
      </c>
      <c r="S31" s="186"/>
      <c r="T31" s="186"/>
      <c r="U31" s="186"/>
      <c r="V31" s="187" t="e">
        <f t="shared" si="6"/>
        <v>#DIV/0!</v>
      </c>
      <c r="W31" s="187">
        <f t="shared" si="7"/>
        <v>0</v>
      </c>
      <c r="X31" s="187">
        <f t="shared" si="8"/>
        <v>0</v>
      </c>
      <c r="Y31" s="187">
        <f t="shared" si="9"/>
        <v>0</v>
      </c>
      <c r="Z31" s="188">
        <f>IF(R31="nio",0,IF(R31&gt;0,VLOOKUP(K31,'3-Productie normen'!A:N,VLOOKUP(R31,'3-Productie normen'!Q:R,2,FALSE),FALSE)))</f>
        <v>0</v>
      </c>
      <c r="AA31" s="188">
        <f t="shared" si="10"/>
        <v>0</v>
      </c>
      <c r="AB31" s="188">
        <f t="shared" si="11"/>
        <v>0</v>
      </c>
      <c r="AC31" s="188">
        <f t="shared" si="12"/>
        <v>0</v>
      </c>
      <c r="AD31" s="189" t="str">
        <f>VLOOKUP(K31,'3-Productie normen'!A:N,10,FALSE)</f>
        <v>V</v>
      </c>
      <c r="AE31" s="189"/>
      <c r="AG31" s="144">
        <f t="shared" si="13"/>
        <v>156</v>
      </c>
    </row>
    <row r="32" spans="1:33" ht="14.1" customHeight="1">
      <c r="A32" s="163">
        <v>32</v>
      </c>
      <c r="B32" s="664" t="s">
        <v>256</v>
      </c>
      <c r="C32" s="182" t="s">
        <v>772</v>
      </c>
      <c r="D32" s="182" t="s">
        <v>767</v>
      </c>
      <c r="E32" s="583">
        <v>13973</v>
      </c>
      <c r="F32" s="583" t="s">
        <v>620</v>
      </c>
      <c r="G32" s="148" t="s">
        <v>621</v>
      </c>
      <c r="H32" s="183" t="s">
        <v>258</v>
      </c>
      <c r="I32" s="184" t="s">
        <v>284</v>
      </c>
      <c r="J32" s="184" t="s">
        <v>291</v>
      </c>
      <c r="K32" s="184" t="s">
        <v>619</v>
      </c>
      <c r="L32" s="184" t="s">
        <v>294</v>
      </c>
      <c r="M32" s="185">
        <v>3</v>
      </c>
      <c r="N32" s="539">
        <v>1</v>
      </c>
      <c r="O32" s="539">
        <v>1</v>
      </c>
      <c r="P32" s="539"/>
      <c r="Q32" s="539"/>
      <c r="R32" s="186">
        <v>156</v>
      </c>
      <c r="S32" s="186"/>
      <c r="T32" s="186"/>
      <c r="U32" s="186"/>
      <c r="V32" s="187" t="e">
        <f t="shared" si="6"/>
        <v>#DIV/0!</v>
      </c>
      <c r="W32" s="187">
        <f t="shared" si="7"/>
        <v>0</v>
      </c>
      <c r="X32" s="187">
        <f t="shared" si="8"/>
        <v>0</v>
      </c>
      <c r="Y32" s="187">
        <f t="shared" si="9"/>
        <v>0</v>
      </c>
      <c r="Z32" s="188">
        <f>IF(R32="nio",0,IF(R32&gt;0,VLOOKUP(K32,'3-Productie normen'!A:N,VLOOKUP(R32,'3-Productie normen'!Q:R,2,FALSE),FALSE)))</f>
        <v>0</v>
      </c>
      <c r="AA32" s="188">
        <f t="shared" si="10"/>
        <v>0</v>
      </c>
      <c r="AB32" s="188">
        <f t="shared" si="11"/>
        <v>0</v>
      </c>
      <c r="AC32" s="188">
        <f t="shared" si="12"/>
        <v>0</v>
      </c>
      <c r="AD32" s="189" t="str">
        <f>VLOOKUP(K32,'3-Productie normen'!A:N,10,FALSE)</f>
        <v>S</v>
      </c>
      <c r="AE32" s="189"/>
      <c r="AG32" s="144">
        <f t="shared" si="13"/>
        <v>468</v>
      </c>
    </row>
    <row r="33" spans="1:33" ht="14.1" customHeight="1">
      <c r="A33" s="163">
        <v>33</v>
      </c>
      <c r="B33" s="664" t="s">
        <v>256</v>
      </c>
      <c r="C33" s="182" t="s">
        <v>772</v>
      </c>
      <c r="D33" s="182" t="s">
        <v>767</v>
      </c>
      <c r="E33" s="583">
        <v>13973</v>
      </c>
      <c r="F33" s="583" t="s">
        <v>620</v>
      </c>
      <c r="G33" s="148" t="s">
        <v>621</v>
      </c>
      <c r="H33" s="183" t="s">
        <v>259</v>
      </c>
      <c r="I33" s="184" t="s">
        <v>284</v>
      </c>
      <c r="J33" s="184" t="s">
        <v>291</v>
      </c>
      <c r="K33" s="249" t="s">
        <v>619</v>
      </c>
      <c r="L33" s="184" t="s">
        <v>294</v>
      </c>
      <c r="M33" s="185">
        <v>3</v>
      </c>
      <c r="N33" s="539">
        <v>1</v>
      </c>
      <c r="O33" s="539">
        <v>1</v>
      </c>
      <c r="P33" s="539"/>
      <c r="Q33" s="539"/>
      <c r="R33" s="186">
        <v>156</v>
      </c>
      <c r="S33" s="186"/>
      <c r="T33" s="186"/>
      <c r="U33" s="186"/>
      <c r="V33" s="187" t="e">
        <f t="shared" si="6"/>
        <v>#DIV/0!</v>
      </c>
      <c r="W33" s="187">
        <f t="shared" si="7"/>
        <v>0</v>
      </c>
      <c r="X33" s="187">
        <f t="shared" si="8"/>
        <v>0</v>
      </c>
      <c r="Y33" s="187">
        <f t="shared" si="9"/>
        <v>0</v>
      </c>
      <c r="Z33" s="188">
        <f>IF(R33="nio",0,IF(R33&gt;0,VLOOKUP(K33,'3-Productie normen'!A:N,VLOOKUP(R33,'3-Productie normen'!Q:R,2,FALSE),FALSE)))</f>
        <v>0</v>
      </c>
      <c r="AA33" s="188">
        <f t="shared" si="10"/>
        <v>0</v>
      </c>
      <c r="AB33" s="188">
        <f t="shared" si="11"/>
        <v>0</v>
      </c>
      <c r="AC33" s="188">
        <f t="shared" si="12"/>
        <v>0</v>
      </c>
      <c r="AD33" s="189" t="str">
        <f>VLOOKUP(K33,'3-Productie normen'!A:N,10,FALSE)</f>
        <v>S</v>
      </c>
      <c r="AE33" s="189"/>
      <c r="AG33" s="144">
        <f t="shared" si="13"/>
        <v>468</v>
      </c>
    </row>
    <row r="34" spans="1:33" ht="14.1" customHeight="1">
      <c r="A34" s="163">
        <v>34</v>
      </c>
      <c r="B34" s="664" t="s">
        <v>256</v>
      </c>
      <c r="C34" s="182" t="s">
        <v>772</v>
      </c>
      <c r="D34" s="182" t="s">
        <v>767</v>
      </c>
      <c r="E34" s="583">
        <v>13973</v>
      </c>
      <c r="F34" s="583" t="s">
        <v>620</v>
      </c>
      <c r="G34" s="148" t="s">
        <v>621</v>
      </c>
      <c r="H34" s="183" t="s">
        <v>260</v>
      </c>
      <c r="I34" s="184" t="s">
        <v>280</v>
      </c>
      <c r="J34" s="184" t="s">
        <v>290</v>
      </c>
      <c r="K34" s="249" t="s">
        <v>222</v>
      </c>
      <c r="L34" s="184" t="s">
        <v>294</v>
      </c>
      <c r="M34" s="185">
        <v>51</v>
      </c>
      <c r="N34" s="539">
        <v>1</v>
      </c>
      <c r="O34" s="539">
        <v>1</v>
      </c>
      <c r="P34" s="539"/>
      <c r="Q34" s="539"/>
      <c r="R34" s="186">
        <v>156</v>
      </c>
      <c r="S34" s="186"/>
      <c r="T34" s="186"/>
      <c r="U34" s="186"/>
      <c r="V34" s="187" t="e">
        <f t="shared" si="6"/>
        <v>#DIV/0!</v>
      </c>
      <c r="W34" s="187">
        <f t="shared" si="7"/>
        <v>0</v>
      </c>
      <c r="X34" s="187">
        <f t="shared" si="8"/>
        <v>0</v>
      </c>
      <c r="Y34" s="187">
        <f t="shared" si="9"/>
        <v>0</v>
      </c>
      <c r="Z34" s="188">
        <f>IF(R34="nio",0,IF(R34&gt;0,VLOOKUP(K34,'3-Productie normen'!A:N,VLOOKUP(R34,'3-Productie normen'!Q:R,2,FALSE),FALSE)))</f>
        <v>0</v>
      </c>
      <c r="AA34" s="188">
        <f t="shared" si="10"/>
        <v>0</v>
      </c>
      <c r="AB34" s="188">
        <f t="shared" si="11"/>
        <v>0</v>
      </c>
      <c r="AC34" s="188">
        <f t="shared" si="12"/>
        <v>0</v>
      </c>
      <c r="AD34" s="189" t="str">
        <f>VLOOKUP(K34,'3-Productie normen'!A:N,10,FALSE)</f>
        <v>B</v>
      </c>
      <c r="AE34" s="189"/>
      <c r="AG34" s="144">
        <f t="shared" si="13"/>
        <v>7956</v>
      </c>
    </row>
    <row r="35" spans="1:33" ht="14.1" customHeight="1">
      <c r="A35" s="163">
        <v>35</v>
      </c>
      <c r="B35" s="664" t="s">
        <v>256</v>
      </c>
      <c r="C35" s="182" t="s">
        <v>772</v>
      </c>
      <c r="D35" s="182" t="s">
        <v>767</v>
      </c>
      <c r="E35" s="583">
        <v>13973</v>
      </c>
      <c r="F35" s="583" t="s">
        <v>620</v>
      </c>
      <c r="G35" s="148" t="s">
        <v>621</v>
      </c>
      <c r="H35" s="183" t="s">
        <v>300</v>
      </c>
      <c r="I35" s="184" t="s">
        <v>301</v>
      </c>
      <c r="J35" s="184" t="s">
        <v>292</v>
      </c>
      <c r="K35" s="141" t="s">
        <v>221</v>
      </c>
      <c r="L35" s="184" t="s">
        <v>294</v>
      </c>
      <c r="M35" s="185">
        <v>7</v>
      </c>
      <c r="N35" s="539">
        <v>1</v>
      </c>
      <c r="O35" s="539">
        <v>1</v>
      </c>
      <c r="P35" s="539"/>
      <c r="Q35" s="539"/>
      <c r="R35" s="186">
        <v>156</v>
      </c>
      <c r="S35" s="186"/>
      <c r="T35" s="186"/>
      <c r="U35" s="186"/>
      <c r="V35" s="187" t="e">
        <f t="shared" si="6"/>
        <v>#DIV/0!</v>
      </c>
      <c r="W35" s="187">
        <f t="shared" si="7"/>
        <v>0</v>
      </c>
      <c r="X35" s="187">
        <f t="shared" si="8"/>
        <v>0</v>
      </c>
      <c r="Y35" s="187">
        <f t="shared" si="9"/>
        <v>0</v>
      </c>
      <c r="Z35" s="188">
        <f>IF(R35="nio",0,IF(R35&gt;0,VLOOKUP(K35,'3-Productie normen'!A:N,VLOOKUP(R35,'3-Productie normen'!Q:R,2,FALSE),FALSE)))</f>
        <v>0</v>
      </c>
      <c r="AA35" s="188">
        <f t="shared" si="10"/>
        <v>0</v>
      </c>
      <c r="AB35" s="188">
        <f t="shared" si="11"/>
        <v>0</v>
      </c>
      <c r="AC35" s="188">
        <f t="shared" si="12"/>
        <v>0</v>
      </c>
      <c r="AD35" s="189" t="str">
        <f>VLOOKUP(K35,'3-Productie normen'!A:N,10,FALSE)</f>
        <v>V</v>
      </c>
      <c r="AE35" s="189"/>
      <c r="AG35" s="144">
        <f t="shared" si="13"/>
        <v>1092</v>
      </c>
    </row>
    <row r="36" spans="1:33" ht="14.1" customHeight="1">
      <c r="A36" s="163">
        <v>36</v>
      </c>
      <c r="B36" s="182" t="s">
        <v>622</v>
      </c>
      <c r="C36" s="182" t="s">
        <v>773</v>
      </c>
      <c r="D36" s="182" t="s">
        <v>303</v>
      </c>
      <c r="E36" s="583">
        <v>13974</v>
      </c>
      <c r="F36" s="583" t="s">
        <v>620</v>
      </c>
      <c r="G36" s="148" t="s">
        <v>621</v>
      </c>
      <c r="H36" s="183" t="s">
        <v>259</v>
      </c>
      <c r="I36" s="184" t="s">
        <v>309</v>
      </c>
      <c r="J36" s="184" t="s">
        <v>289</v>
      </c>
      <c r="K36" s="249" t="s">
        <v>220</v>
      </c>
      <c r="L36" s="184" t="s">
        <v>296</v>
      </c>
      <c r="M36" s="185">
        <v>20</v>
      </c>
      <c r="N36" s="539">
        <v>1</v>
      </c>
      <c r="O36" s="539">
        <v>1</v>
      </c>
      <c r="P36" s="539"/>
      <c r="Q36" s="539"/>
      <c r="R36" s="186">
        <v>255</v>
      </c>
      <c r="S36" s="186"/>
      <c r="T36" s="186"/>
      <c r="U36" s="186"/>
      <c r="V36" s="187" t="e">
        <f t="shared" si="6"/>
        <v>#DIV/0!</v>
      </c>
      <c r="W36" s="187">
        <f t="shared" si="7"/>
        <v>0</v>
      </c>
      <c r="X36" s="187">
        <f t="shared" si="8"/>
        <v>0</v>
      </c>
      <c r="Y36" s="187">
        <f t="shared" si="9"/>
        <v>0</v>
      </c>
      <c r="Z36" s="188">
        <f>IF(R36="nio",0,IF(R36&gt;0,VLOOKUP(K36,'3-Productie normen'!A:N,VLOOKUP(R36,'3-Productie normen'!Q:R,2,FALSE),FALSE)))</f>
        <v>0</v>
      </c>
      <c r="AA36" s="188">
        <f t="shared" si="10"/>
        <v>0</v>
      </c>
      <c r="AB36" s="188">
        <f t="shared" si="11"/>
        <v>0</v>
      </c>
      <c r="AC36" s="188">
        <f t="shared" si="12"/>
        <v>0</v>
      </c>
      <c r="AD36" s="189" t="str">
        <f>VLOOKUP(K36,'3-Productie normen'!A:N,10,FALSE)</f>
        <v>B</v>
      </c>
      <c r="AE36" s="189"/>
      <c r="AG36" s="144">
        <f t="shared" si="13"/>
        <v>5100</v>
      </c>
    </row>
    <row r="37" spans="1:33" ht="14.1" customHeight="1">
      <c r="A37" s="163">
        <v>37</v>
      </c>
      <c r="B37" s="182" t="s">
        <v>622</v>
      </c>
      <c r="C37" s="182" t="s">
        <v>773</v>
      </c>
      <c r="D37" s="182" t="s">
        <v>303</v>
      </c>
      <c r="E37" s="583">
        <v>13974</v>
      </c>
      <c r="F37" s="583" t="s">
        <v>620</v>
      </c>
      <c r="G37" s="148" t="s">
        <v>621</v>
      </c>
      <c r="H37" s="183" t="s">
        <v>257</v>
      </c>
      <c r="I37" s="184" t="s">
        <v>277</v>
      </c>
      <c r="J37" s="184" t="s">
        <v>289</v>
      </c>
      <c r="K37" s="184" t="s">
        <v>105</v>
      </c>
      <c r="L37" s="184" t="s">
        <v>302</v>
      </c>
      <c r="M37" s="185">
        <v>5</v>
      </c>
      <c r="N37" s="539">
        <v>1</v>
      </c>
      <c r="O37" s="539">
        <v>1</v>
      </c>
      <c r="P37" s="539"/>
      <c r="Q37" s="539"/>
      <c r="R37" s="186">
        <v>255</v>
      </c>
      <c r="S37" s="186"/>
      <c r="T37" s="186"/>
      <c r="U37" s="186"/>
      <c r="V37" s="187" t="e">
        <f t="shared" si="6"/>
        <v>#DIV/0!</v>
      </c>
      <c r="W37" s="187">
        <f t="shared" si="7"/>
        <v>0</v>
      </c>
      <c r="X37" s="187">
        <f t="shared" si="8"/>
        <v>0</v>
      </c>
      <c r="Y37" s="187">
        <f t="shared" si="9"/>
        <v>0</v>
      </c>
      <c r="Z37" s="188">
        <f>IF(R37="nio",0,IF(R37&gt;0,VLOOKUP(K37,'3-Productie normen'!A:N,VLOOKUP(R37,'3-Productie normen'!Q:R,2,FALSE),FALSE)))</f>
        <v>0</v>
      </c>
      <c r="AA37" s="188">
        <f t="shared" si="10"/>
        <v>0</v>
      </c>
      <c r="AB37" s="188">
        <f t="shared" si="11"/>
        <v>0</v>
      </c>
      <c r="AC37" s="188">
        <f t="shared" si="12"/>
        <v>0</v>
      </c>
      <c r="AD37" s="189" t="str">
        <f>VLOOKUP(K37,'3-Productie normen'!A:N,10,FALSE)</f>
        <v>V</v>
      </c>
      <c r="AE37" s="189"/>
      <c r="AG37" s="144">
        <f t="shared" si="13"/>
        <v>1275</v>
      </c>
    </row>
    <row r="38" spans="1:33" ht="14.1" customHeight="1">
      <c r="A38" s="163">
        <v>38</v>
      </c>
      <c r="B38" s="182" t="s">
        <v>622</v>
      </c>
      <c r="C38" s="182" t="s">
        <v>773</v>
      </c>
      <c r="D38" s="182" t="s">
        <v>303</v>
      </c>
      <c r="E38" s="583">
        <v>13974</v>
      </c>
      <c r="F38" s="583" t="s">
        <v>620</v>
      </c>
      <c r="G38" s="148" t="s">
        <v>621</v>
      </c>
      <c r="H38" s="183" t="s">
        <v>299</v>
      </c>
      <c r="I38" s="184" t="s">
        <v>278</v>
      </c>
      <c r="J38" s="184" t="s">
        <v>289</v>
      </c>
      <c r="K38" s="249" t="s">
        <v>545</v>
      </c>
      <c r="L38" s="184" t="s">
        <v>320</v>
      </c>
      <c r="M38" s="185">
        <v>44</v>
      </c>
      <c r="N38" s="539">
        <v>1</v>
      </c>
      <c r="O38" s="539">
        <v>1</v>
      </c>
      <c r="P38" s="539"/>
      <c r="Q38" s="539"/>
      <c r="R38" s="186">
        <v>255</v>
      </c>
      <c r="S38" s="186"/>
      <c r="T38" s="186"/>
      <c r="U38" s="186"/>
      <c r="V38" s="187" t="e">
        <f t="shared" si="6"/>
        <v>#DIV/0!</v>
      </c>
      <c r="W38" s="187">
        <f t="shared" si="7"/>
        <v>0</v>
      </c>
      <c r="X38" s="187">
        <f t="shared" si="8"/>
        <v>0</v>
      </c>
      <c r="Y38" s="187">
        <f t="shared" si="9"/>
        <v>0</v>
      </c>
      <c r="Z38" s="188">
        <f>IF(R38="nio",0,IF(R38&gt;0,VLOOKUP(K38,'3-Productie normen'!A:N,VLOOKUP(R38,'3-Productie normen'!Q:R,2,FALSE),FALSE)))</f>
        <v>0</v>
      </c>
      <c r="AA38" s="188">
        <f t="shared" si="10"/>
        <v>0</v>
      </c>
      <c r="AB38" s="188">
        <f t="shared" si="11"/>
        <v>0</v>
      </c>
      <c r="AC38" s="188">
        <f t="shared" si="12"/>
        <v>0</v>
      </c>
      <c r="AD38" s="189" t="str">
        <f>VLOOKUP(K38,'3-Productie normen'!A:N,10,FALSE)</f>
        <v>V</v>
      </c>
      <c r="AE38" s="189"/>
      <c r="AG38" s="144">
        <f t="shared" si="13"/>
        <v>11220</v>
      </c>
    </row>
    <row r="39" spans="1:33" ht="14.1" customHeight="1">
      <c r="A39" s="163">
        <v>39</v>
      </c>
      <c r="B39" s="182" t="s">
        <v>622</v>
      </c>
      <c r="C39" s="182" t="s">
        <v>773</v>
      </c>
      <c r="D39" s="182" t="s">
        <v>303</v>
      </c>
      <c r="E39" s="583">
        <v>13974</v>
      </c>
      <c r="F39" s="583" t="s">
        <v>620</v>
      </c>
      <c r="G39" s="148" t="s">
        <v>621</v>
      </c>
      <c r="H39" s="183" t="s">
        <v>623</v>
      </c>
      <c r="I39" s="184" t="s">
        <v>310</v>
      </c>
      <c r="J39" s="184" t="s">
        <v>289</v>
      </c>
      <c r="K39" s="249" t="s">
        <v>545</v>
      </c>
      <c r="L39" s="184" t="s">
        <v>296</v>
      </c>
      <c r="M39" s="185">
        <v>1</v>
      </c>
      <c r="N39" s="539">
        <v>1</v>
      </c>
      <c r="O39" s="539">
        <v>1</v>
      </c>
      <c r="P39" s="539"/>
      <c r="Q39" s="539"/>
      <c r="R39" s="186">
        <v>255</v>
      </c>
      <c r="S39" s="186"/>
      <c r="T39" s="186"/>
      <c r="U39" s="186"/>
      <c r="V39" s="187" t="e">
        <f t="shared" si="6"/>
        <v>#DIV/0!</v>
      </c>
      <c r="W39" s="187">
        <f t="shared" si="7"/>
        <v>0</v>
      </c>
      <c r="X39" s="187">
        <f t="shared" si="8"/>
        <v>0</v>
      </c>
      <c r="Y39" s="187">
        <f t="shared" si="9"/>
        <v>0</v>
      </c>
      <c r="Z39" s="188">
        <f>IF(R39="nio",0,IF(R39&gt;0,VLOOKUP(K39,'3-Productie normen'!A:N,VLOOKUP(R39,'3-Productie normen'!Q:R,2,FALSE),FALSE)))</f>
        <v>0</v>
      </c>
      <c r="AA39" s="188">
        <f t="shared" si="10"/>
        <v>0</v>
      </c>
      <c r="AB39" s="188">
        <f t="shared" si="11"/>
        <v>0</v>
      </c>
      <c r="AC39" s="188">
        <f t="shared" si="12"/>
        <v>0</v>
      </c>
      <c r="AD39" s="189" t="str">
        <f>VLOOKUP(K39,'3-Productie normen'!A:N,10,FALSE)</f>
        <v>V</v>
      </c>
      <c r="AE39" s="189"/>
      <c r="AG39" s="144">
        <f t="shared" si="13"/>
        <v>255</v>
      </c>
    </row>
    <row r="40" spans="1:33" ht="14.1" customHeight="1">
      <c r="A40" s="163">
        <v>40</v>
      </c>
      <c r="B40" s="182" t="s">
        <v>622</v>
      </c>
      <c r="C40" s="182" t="s">
        <v>773</v>
      </c>
      <c r="D40" s="182" t="s">
        <v>303</v>
      </c>
      <c r="E40" s="583">
        <v>13974</v>
      </c>
      <c r="F40" s="583" t="s">
        <v>620</v>
      </c>
      <c r="G40" s="148" t="s">
        <v>621</v>
      </c>
      <c r="H40" s="183" t="s">
        <v>261</v>
      </c>
      <c r="I40" s="184" t="s">
        <v>311</v>
      </c>
      <c r="J40" s="184" t="s">
        <v>289</v>
      </c>
      <c r="K40" s="249" t="s">
        <v>546</v>
      </c>
      <c r="L40" s="184" t="s">
        <v>296</v>
      </c>
      <c r="M40" s="185">
        <v>8</v>
      </c>
      <c r="N40" s="539">
        <v>1</v>
      </c>
      <c r="O40" s="539">
        <v>1</v>
      </c>
      <c r="P40" s="539"/>
      <c r="Q40" s="539"/>
      <c r="R40" s="186">
        <v>255</v>
      </c>
      <c r="S40" s="186"/>
      <c r="T40" s="186"/>
      <c r="U40" s="186"/>
      <c r="V40" s="187" t="e">
        <f t="shared" si="6"/>
        <v>#DIV/0!</v>
      </c>
      <c r="W40" s="187">
        <f t="shared" si="7"/>
        <v>0</v>
      </c>
      <c r="X40" s="187">
        <f t="shared" si="8"/>
        <v>0</v>
      </c>
      <c r="Y40" s="187">
        <f t="shared" si="9"/>
        <v>0</v>
      </c>
      <c r="Z40" s="188">
        <f>IF(R40="nio",0,IF(R40&gt;0,VLOOKUP(K40,'3-Productie normen'!A:N,VLOOKUP(R40,'3-Productie normen'!Q:R,2,FALSE),FALSE)))</f>
        <v>0</v>
      </c>
      <c r="AA40" s="188">
        <f t="shared" si="10"/>
        <v>0</v>
      </c>
      <c r="AB40" s="188">
        <f t="shared" si="11"/>
        <v>0</v>
      </c>
      <c r="AC40" s="188">
        <f t="shared" si="12"/>
        <v>0</v>
      </c>
      <c r="AD40" s="189" t="str">
        <f>VLOOKUP(K40,'3-Productie normen'!A:N,10,FALSE)</f>
        <v>V</v>
      </c>
      <c r="AE40" s="189"/>
      <c r="AG40" s="144">
        <f t="shared" si="13"/>
        <v>2040</v>
      </c>
    </row>
    <row r="41" spans="1:33" ht="14.1" customHeight="1">
      <c r="A41" s="163">
        <v>41</v>
      </c>
      <c r="B41" s="182" t="s">
        <v>622</v>
      </c>
      <c r="C41" s="182" t="s">
        <v>773</v>
      </c>
      <c r="D41" s="182" t="s">
        <v>303</v>
      </c>
      <c r="E41" s="583">
        <v>13974</v>
      </c>
      <c r="F41" s="583" t="s">
        <v>620</v>
      </c>
      <c r="G41" s="148" t="s">
        <v>621</v>
      </c>
      <c r="H41" s="183" t="s">
        <v>624</v>
      </c>
      <c r="I41" s="184" t="s">
        <v>312</v>
      </c>
      <c r="J41" s="184" t="s">
        <v>291</v>
      </c>
      <c r="K41" s="184" t="s">
        <v>619</v>
      </c>
      <c r="L41" s="184" t="s">
        <v>295</v>
      </c>
      <c r="M41" s="185">
        <v>5</v>
      </c>
      <c r="N41" s="539">
        <v>1</v>
      </c>
      <c r="O41" s="539">
        <v>1</v>
      </c>
      <c r="P41" s="539"/>
      <c r="Q41" s="539"/>
      <c r="R41" s="186">
        <v>255</v>
      </c>
      <c r="S41" s="186"/>
      <c r="T41" s="186"/>
      <c r="U41" s="186"/>
      <c r="V41" s="187" t="e">
        <f t="shared" si="6"/>
        <v>#DIV/0!</v>
      </c>
      <c r="W41" s="187">
        <f t="shared" si="7"/>
        <v>0</v>
      </c>
      <c r="X41" s="187">
        <f t="shared" si="8"/>
        <v>0</v>
      </c>
      <c r="Y41" s="187">
        <f t="shared" si="9"/>
        <v>0</v>
      </c>
      <c r="Z41" s="188">
        <f>IF(R41="nio",0,IF(R41&gt;0,VLOOKUP(K41,'3-Productie normen'!A:N,VLOOKUP(R41,'3-Productie normen'!Q:R,2,FALSE),FALSE)))</f>
        <v>0</v>
      </c>
      <c r="AA41" s="188">
        <f t="shared" si="10"/>
        <v>0</v>
      </c>
      <c r="AB41" s="188">
        <f t="shared" si="11"/>
        <v>0</v>
      </c>
      <c r="AC41" s="188">
        <f t="shared" si="12"/>
        <v>0</v>
      </c>
      <c r="AD41" s="189" t="str">
        <f>VLOOKUP(K41,'3-Productie normen'!A:N,10,FALSE)</f>
        <v>S</v>
      </c>
      <c r="AE41" s="189"/>
      <c r="AG41" s="144">
        <f t="shared" si="13"/>
        <v>1275</v>
      </c>
    </row>
    <row r="42" spans="1:33" ht="14.1" customHeight="1">
      <c r="A42" s="163">
        <v>42</v>
      </c>
      <c r="B42" s="182" t="s">
        <v>622</v>
      </c>
      <c r="C42" s="182" t="s">
        <v>773</v>
      </c>
      <c r="D42" s="182" t="s">
        <v>303</v>
      </c>
      <c r="E42" s="583">
        <v>13974</v>
      </c>
      <c r="F42" s="583" t="s">
        <v>620</v>
      </c>
      <c r="G42" s="148" t="s">
        <v>621</v>
      </c>
      <c r="H42" s="183" t="s">
        <v>262</v>
      </c>
      <c r="I42" s="184" t="s">
        <v>281</v>
      </c>
      <c r="J42" s="184" t="s">
        <v>291</v>
      </c>
      <c r="K42" s="551" t="s">
        <v>619</v>
      </c>
      <c r="L42" s="184" t="s">
        <v>295</v>
      </c>
      <c r="M42" s="185">
        <v>8</v>
      </c>
      <c r="N42" s="539">
        <v>1</v>
      </c>
      <c r="O42" s="539">
        <v>1</v>
      </c>
      <c r="P42" s="539"/>
      <c r="Q42" s="539"/>
      <c r="R42" s="186">
        <v>255</v>
      </c>
      <c r="S42" s="186"/>
      <c r="T42" s="186"/>
      <c r="U42" s="186"/>
      <c r="V42" s="187" t="e">
        <f t="shared" si="6"/>
        <v>#DIV/0!</v>
      </c>
      <c r="W42" s="187">
        <f t="shared" si="7"/>
        <v>0</v>
      </c>
      <c r="X42" s="187">
        <f t="shared" si="8"/>
        <v>0</v>
      </c>
      <c r="Y42" s="187">
        <f t="shared" si="9"/>
        <v>0</v>
      </c>
      <c r="Z42" s="188">
        <f>IF(R42="nio",0,IF(R42&gt;0,VLOOKUP(K42,'3-Productie normen'!A:N,VLOOKUP(R42,'3-Productie normen'!Q:R,2,FALSE),FALSE)))</f>
        <v>0</v>
      </c>
      <c r="AA42" s="188">
        <f t="shared" si="10"/>
        <v>0</v>
      </c>
      <c r="AB42" s="188">
        <f t="shared" si="11"/>
        <v>0</v>
      </c>
      <c r="AC42" s="188">
        <f t="shared" si="12"/>
        <v>0</v>
      </c>
      <c r="AD42" s="189" t="str">
        <f>VLOOKUP(K42,'3-Productie normen'!A:N,10,FALSE)</f>
        <v>S</v>
      </c>
      <c r="AE42" s="189"/>
      <c r="AG42" s="144">
        <f t="shared" si="13"/>
        <v>2040</v>
      </c>
    </row>
    <row r="43" spans="1:33" ht="14.1" customHeight="1">
      <c r="A43" s="163">
        <v>43</v>
      </c>
      <c r="B43" s="182" t="s">
        <v>622</v>
      </c>
      <c r="C43" s="182" t="s">
        <v>773</v>
      </c>
      <c r="D43" s="182" t="s">
        <v>303</v>
      </c>
      <c r="E43" s="583">
        <v>13974</v>
      </c>
      <c r="F43" s="583" t="s">
        <v>620</v>
      </c>
      <c r="G43" s="148" t="s">
        <v>621</v>
      </c>
      <c r="H43" s="183" t="s">
        <v>263</v>
      </c>
      <c r="I43" s="184" t="s">
        <v>313</v>
      </c>
      <c r="J43" s="184" t="s">
        <v>291</v>
      </c>
      <c r="K43" s="551" t="s">
        <v>619</v>
      </c>
      <c r="L43" s="184" t="s">
        <v>295</v>
      </c>
      <c r="M43" s="185">
        <v>5</v>
      </c>
      <c r="N43" s="539">
        <v>1</v>
      </c>
      <c r="O43" s="539">
        <v>1</v>
      </c>
      <c r="P43" s="539"/>
      <c r="Q43" s="539"/>
      <c r="R43" s="186">
        <v>255</v>
      </c>
      <c r="S43" s="186"/>
      <c r="T43" s="186"/>
      <c r="U43" s="186"/>
      <c r="V43" s="187" t="e">
        <f t="shared" si="6"/>
        <v>#DIV/0!</v>
      </c>
      <c r="W43" s="187">
        <f t="shared" si="7"/>
        <v>0</v>
      </c>
      <c r="X43" s="187">
        <f t="shared" si="8"/>
        <v>0</v>
      </c>
      <c r="Y43" s="187">
        <f t="shared" si="9"/>
        <v>0</v>
      </c>
      <c r="Z43" s="188">
        <f>IF(R43="nio",0,IF(R43&gt;0,VLOOKUP(K43,'3-Productie normen'!A:N,VLOOKUP(R43,'3-Productie normen'!Q:R,2,FALSE),FALSE)))</f>
        <v>0</v>
      </c>
      <c r="AA43" s="188">
        <f t="shared" si="10"/>
        <v>0</v>
      </c>
      <c r="AB43" s="188">
        <f t="shared" si="11"/>
        <v>0</v>
      </c>
      <c r="AC43" s="188">
        <f t="shared" si="12"/>
        <v>0</v>
      </c>
      <c r="AD43" s="189" t="str">
        <f>VLOOKUP(K43,'3-Productie normen'!A:N,10,FALSE)</f>
        <v>S</v>
      </c>
      <c r="AE43" s="189"/>
      <c r="AG43" s="144">
        <f t="shared" si="13"/>
        <v>1275</v>
      </c>
    </row>
    <row r="44" spans="1:33" ht="14.1" customHeight="1">
      <c r="A44" s="163">
        <v>44</v>
      </c>
      <c r="B44" s="182" t="s">
        <v>622</v>
      </c>
      <c r="C44" s="182" t="s">
        <v>773</v>
      </c>
      <c r="D44" s="182" t="s">
        <v>303</v>
      </c>
      <c r="E44" s="583">
        <v>13974</v>
      </c>
      <c r="F44" s="583" t="s">
        <v>620</v>
      </c>
      <c r="G44" s="148" t="s">
        <v>621</v>
      </c>
      <c r="H44" s="183" t="s">
        <v>304</v>
      </c>
      <c r="I44" s="182" t="s">
        <v>314</v>
      </c>
      <c r="J44" s="182" t="s">
        <v>290</v>
      </c>
      <c r="K44" s="551" t="s">
        <v>545</v>
      </c>
      <c r="L44" s="184" t="s">
        <v>294</v>
      </c>
      <c r="M44" s="185">
        <v>4</v>
      </c>
      <c r="N44" s="539">
        <v>1</v>
      </c>
      <c r="O44" s="539">
        <v>1</v>
      </c>
      <c r="P44" s="539"/>
      <c r="Q44" s="539"/>
      <c r="R44" s="186">
        <v>255</v>
      </c>
      <c r="S44" s="186"/>
      <c r="T44" s="186"/>
      <c r="U44" s="186"/>
      <c r="V44" s="187" t="e">
        <f t="shared" si="6"/>
        <v>#DIV/0!</v>
      </c>
      <c r="W44" s="187">
        <f t="shared" si="7"/>
        <v>0</v>
      </c>
      <c r="X44" s="187">
        <f t="shared" si="8"/>
        <v>0</v>
      </c>
      <c r="Y44" s="187">
        <f t="shared" si="9"/>
        <v>0</v>
      </c>
      <c r="Z44" s="188">
        <f>IF(R44="nio",0,IF(R44&gt;0,VLOOKUP(K44,'3-Productie normen'!A:N,VLOOKUP(R44,'3-Productie normen'!Q:R,2,FALSE),FALSE)))</f>
        <v>0</v>
      </c>
      <c r="AA44" s="188">
        <f t="shared" si="10"/>
        <v>0</v>
      </c>
      <c r="AB44" s="188">
        <f t="shared" si="11"/>
        <v>0</v>
      </c>
      <c r="AC44" s="188">
        <f t="shared" si="12"/>
        <v>0</v>
      </c>
      <c r="AD44" s="189" t="str">
        <f>VLOOKUP(K44,'3-Productie normen'!A:N,10,FALSE)</f>
        <v>V</v>
      </c>
      <c r="AE44" s="189"/>
      <c r="AG44" s="144">
        <f t="shared" si="13"/>
        <v>1020</v>
      </c>
    </row>
    <row r="45" spans="1:33" ht="14.1" customHeight="1">
      <c r="A45" s="163">
        <v>45</v>
      </c>
      <c r="B45" s="182" t="s">
        <v>622</v>
      </c>
      <c r="C45" s="182" t="s">
        <v>773</v>
      </c>
      <c r="D45" s="182" t="s">
        <v>303</v>
      </c>
      <c r="E45" s="583">
        <v>13974</v>
      </c>
      <c r="F45" s="583" t="s">
        <v>620</v>
      </c>
      <c r="G45" s="148" t="s">
        <v>621</v>
      </c>
      <c r="H45" s="183" t="s">
        <v>265</v>
      </c>
      <c r="I45" s="182" t="s">
        <v>279</v>
      </c>
      <c r="J45" s="182" t="s">
        <v>290</v>
      </c>
      <c r="K45" s="551" t="s">
        <v>220</v>
      </c>
      <c r="L45" s="184" t="s">
        <v>296</v>
      </c>
      <c r="M45" s="185">
        <v>16</v>
      </c>
      <c r="N45" s="539">
        <v>1</v>
      </c>
      <c r="O45" s="539">
        <v>1</v>
      </c>
      <c r="P45" s="539"/>
      <c r="Q45" s="539"/>
      <c r="R45" s="186">
        <v>255</v>
      </c>
      <c r="S45" s="186"/>
      <c r="T45" s="186"/>
      <c r="U45" s="186"/>
      <c r="V45" s="187" t="e">
        <f t="shared" si="6"/>
        <v>#DIV/0!</v>
      </c>
      <c r="W45" s="187">
        <f t="shared" si="7"/>
        <v>0</v>
      </c>
      <c r="X45" s="187">
        <f t="shared" si="8"/>
        <v>0</v>
      </c>
      <c r="Y45" s="187">
        <f t="shared" si="9"/>
        <v>0</v>
      </c>
      <c r="Z45" s="188">
        <f>IF(R45="nio",0,IF(R45&gt;0,VLOOKUP(K45,'3-Productie normen'!A:N,VLOOKUP(R45,'3-Productie normen'!Q:R,2,FALSE),FALSE)))</f>
        <v>0</v>
      </c>
      <c r="AA45" s="188">
        <f t="shared" si="10"/>
        <v>0</v>
      </c>
      <c r="AB45" s="188">
        <f t="shared" si="11"/>
        <v>0</v>
      </c>
      <c r="AC45" s="188">
        <f t="shared" si="12"/>
        <v>0</v>
      </c>
      <c r="AD45" s="189" t="str">
        <f>VLOOKUP(K45,'3-Productie normen'!A:N,10,FALSE)</f>
        <v>B</v>
      </c>
      <c r="AE45" s="189"/>
      <c r="AG45" s="144">
        <f t="shared" si="13"/>
        <v>4080</v>
      </c>
    </row>
    <row r="46" spans="1:33" ht="14.1" customHeight="1">
      <c r="A46" s="163">
        <v>46</v>
      </c>
      <c r="B46" s="182" t="s">
        <v>622</v>
      </c>
      <c r="C46" s="182" t="s">
        <v>773</v>
      </c>
      <c r="D46" s="182" t="s">
        <v>303</v>
      </c>
      <c r="E46" s="583">
        <v>13974</v>
      </c>
      <c r="F46" s="583" t="s">
        <v>620</v>
      </c>
      <c r="G46" s="148" t="s">
        <v>621</v>
      </c>
      <c r="H46" s="183" t="s">
        <v>266</v>
      </c>
      <c r="I46" s="182" t="s">
        <v>315</v>
      </c>
      <c r="J46" s="182" t="s">
        <v>290</v>
      </c>
      <c r="K46" s="551" t="s">
        <v>547</v>
      </c>
      <c r="L46" s="184" t="s">
        <v>296</v>
      </c>
      <c r="M46" s="185">
        <v>20</v>
      </c>
      <c r="N46" s="539">
        <v>1</v>
      </c>
      <c r="O46" s="539">
        <v>1</v>
      </c>
      <c r="P46" s="539"/>
      <c r="Q46" s="539"/>
      <c r="R46" s="186">
        <v>255</v>
      </c>
      <c r="S46" s="186"/>
      <c r="T46" s="186"/>
      <c r="U46" s="186"/>
      <c r="V46" s="187" t="e">
        <f t="shared" si="6"/>
        <v>#DIV/0!</v>
      </c>
      <c r="W46" s="187">
        <f t="shared" si="7"/>
        <v>0</v>
      </c>
      <c r="X46" s="187">
        <f t="shared" si="8"/>
        <v>0</v>
      </c>
      <c r="Y46" s="187">
        <f t="shared" si="9"/>
        <v>0</v>
      </c>
      <c r="Z46" s="188">
        <f>IF(R46="nio",0,IF(R46&gt;0,VLOOKUP(K46,'3-Productie normen'!A:N,VLOOKUP(R46,'3-Productie normen'!Q:R,2,FALSE),FALSE)))</f>
        <v>0</v>
      </c>
      <c r="AA46" s="188">
        <f t="shared" si="10"/>
        <v>0</v>
      </c>
      <c r="AB46" s="188">
        <f t="shared" si="11"/>
        <v>0</v>
      </c>
      <c r="AC46" s="188">
        <f t="shared" si="12"/>
        <v>0</v>
      </c>
      <c r="AD46" s="189" t="str">
        <f>VLOOKUP(K46,'3-Productie normen'!A:N,10,FALSE)</f>
        <v>B</v>
      </c>
      <c r="AE46" s="189"/>
      <c r="AG46" s="144">
        <f t="shared" si="13"/>
        <v>5100</v>
      </c>
    </row>
    <row r="47" spans="1:33" ht="14.1" customHeight="1">
      <c r="A47" s="163">
        <v>47</v>
      </c>
      <c r="B47" s="182" t="s">
        <v>622</v>
      </c>
      <c r="C47" s="182" t="s">
        <v>773</v>
      </c>
      <c r="D47" s="182" t="s">
        <v>303</v>
      </c>
      <c r="E47" s="583">
        <v>13974</v>
      </c>
      <c r="F47" s="583" t="s">
        <v>620</v>
      </c>
      <c r="G47" s="148" t="s">
        <v>621</v>
      </c>
      <c r="H47" s="183" t="s">
        <v>267</v>
      </c>
      <c r="I47" s="184" t="s">
        <v>279</v>
      </c>
      <c r="J47" s="184" t="s">
        <v>290</v>
      </c>
      <c r="K47" s="551" t="s">
        <v>220</v>
      </c>
      <c r="L47" s="184" t="s">
        <v>296</v>
      </c>
      <c r="M47" s="185">
        <v>21</v>
      </c>
      <c r="N47" s="539">
        <v>1</v>
      </c>
      <c r="O47" s="539">
        <v>1</v>
      </c>
      <c r="P47" s="539"/>
      <c r="Q47" s="539"/>
      <c r="R47" s="186">
        <v>255</v>
      </c>
      <c r="S47" s="186"/>
      <c r="T47" s="186"/>
      <c r="U47" s="186"/>
      <c r="V47" s="187" t="e">
        <f t="shared" si="6"/>
        <v>#DIV/0!</v>
      </c>
      <c r="W47" s="187">
        <f t="shared" si="7"/>
        <v>0</v>
      </c>
      <c r="X47" s="187">
        <f t="shared" si="8"/>
        <v>0</v>
      </c>
      <c r="Y47" s="187">
        <f t="shared" si="9"/>
        <v>0</v>
      </c>
      <c r="Z47" s="188">
        <f>IF(R47="nio",0,IF(R47&gt;0,VLOOKUP(K47,'3-Productie normen'!A:N,VLOOKUP(R47,'3-Productie normen'!Q:R,2,FALSE),FALSE)))</f>
        <v>0</v>
      </c>
      <c r="AA47" s="188">
        <f t="shared" si="10"/>
        <v>0</v>
      </c>
      <c r="AB47" s="188">
        <f t="shared" si="11"/>
        <v>0</v>
      </c>
      <c r="AC47" s="188">
        <f t="shared" si="12"/>
        <v>0</v>
      </c>
      <c r="AD47" s="189" t="str">
        <f>VLOOKUP(K47,'3-Productie normen'!A:N,10,FALSE)</f>
        <v>B</v>
      </c>
      <c r="AE47" s="189"/>
      <c r="AG47" s="144">
        <f t="shared" si="13"/>
        <v>5355</v>
      </c>
    </row>
    <row r="48" spans="1:33" ht="14.1" customHeight="1">
      <c r="A48" s="163">
        <v>48</v>
      </c>
      <c r="B48" s="182" t="s">
        <v>622</v>
      </c>
      <c r="C48" s="182" t="s">
        <v>773</v>
      </c>
      <c r="D48" s="182" t="s">
        <v>303</v>
      </c>
      <c r="E48" s="583">
        <v>13974</v>
      </c>
      <c r="F48" s="583" t="s">
        <v>620</v>
      </c>
      <c r="G48" s="148" t="s">
        <v>621</v>
      </c>
      <c r="H48" s="183" t="s">
        <v>268</v>
      </c>
      <c r="I48" s="184" t="s">
        <v>280</v>
      </c>
      <c r="J48" s="184" t="s">
        <v>290</v>
      </c>
      <c r="K48" s="551" t="s">
        <v>222</v>
      </c>
      <c r="L48" s="184" t="s">
        <v>296</v>
      </c>
      <c r="M48" s="185">
        <v>34</v>
      </c>
      <c r="N48" s="539">
        <v>1</v>
      </c>
      <c r="O48" s="539">
        <v>1</v>
      </c>
      <c r="P48" s="539"/>
      <c r="Q48" s="539"/>
      <c r="R48" s="186">
        <v>255</v>
      </c>
      <c r="S48" s="186"/>
      <c r="T48" s="186"/>
      <c r="U48" s="186"/>
      <c r="V48" s="187" t="e">
        <f t="shared" si="6"/>
        <v>#DIV/0!</v>
      </c>
      <c r="W48" s="187">
        <f t="shared" si="7"/>
        <v>0</v>
      </c>
      <c r="X48" s="187">
        <f t="shared" si="8"/>
        <v>0</v>
      </c>
      <c r="Y48" s="187">
        <f t="shared" si="9"/>
        <v>0</v>
      </c>
      <c r="Z48" s="188">
        <f>IF(R48="nio",0,IF(R48&gt;0,VLOOKUP(K48,'3-Productie normen'!A:N,VLOOKUP(R48,'3-Productie normen'!Q:R,2,FALSE),FALSE)))</f>
        <v>0</v>
      </c>
      <c r="AA48" s="188">
        <f t="shared" si="10"/>
        <v>0</v>
      </c>
      <c r="AB48" s="188">
        <f t="shared" si="11"/>
        <v>0</v>
      </c>
      <c r="AC48" s="188">
        <f t="shared" si="12"/>
        <v>0</v>
      </c>
      <c r="AD48" s="189" t="str">
        <f>VLOOKUP(K48,'3-Productie normen'!A:N,10,FALSE)</f>
        <v>B</v>
      </c>
      <c r="AE48" s="189"/>
      <c r="AG48" s="144">
        <f t="shared" si="13"/>
        <v>8670</v>
      </c>
    </row>
    <row r="49" spans="1:33" ht="14.1" customHeight="1">
      <c r="A49" s="163">
        <v>49</v>
      </c>
      <c r="B49" s="182" t="s">
        <v>622</v>
      </c>
      <c r="C49" s="182" t="s">
        <v>773</v>
      </c>
      <c r="D49" s="182" t="s">
        <v>303</v>
      </c>
      <c r="E49" s="583">
        <v>13974</v>
      </c>
      <c r="F49" s="583" t="s">
        <v>620</v>
      </c>
      <c r="G49" s="148" t="s">
        <v>621</v>
      </c>
      <c r="H49" s="183" t="s">
        <v>269</v>
      </c>
      <c r="I49" s="184" t="s">
        <v>316</v>
      </c>
      <c r="J49" s="184" t="s">
        <v>290</v>
      </c>
      <c r="K49" s="137" t="s">
        <v>222</v>
      </c>
      <c r="L49" s="184" t="s">
        <v>296</v>
      </c>
      <c r="M49" s="185">
        <v>27</v>
      </c>
      <c r="N49" s="539">
        <v>1</v>
      </c>
      <c r="O49" s="539">
        <v>1</v>
      </c>
      <c r="P49" s="539"/>
      <c r="Q49" s="539"/>
      <c r="R49" s="186">
        <v>255</v>
      </c>
      <c r="S49" s="186"/>
      <c r="T49" s="186"/>
      <c r="U49" s="186"/>
      <c r="V49" s="187" t="e">
        <f t="shared" si="6"/>
        <v>#DIV/0!</v>
      </c>
      <c r="W49" s="187">
        <f t="shared" si="7"/>
        <v>0</v>
      </c>
      <c r="X49" s="187">
        <f t="shared" si="8"/>
        <v>0</v>
      </c>
      <c r="Y49" s="187">
        <f t="shared" si="9"/>
        <v>0</v>
      </c>
      <c r="Z49" s="188">
        <f>IF(R49="nio",0,IF(R49&gt;0,VLOOKUP(K49,'3-Productie normen'!A:N,VLOOKUP(R49,'3-Productie normen'!Q:R,2,FALSE),FALSE)))</f>
        <v>0</v>
      </c>
      <c r="AA49" s="188">
        <f t="shared" si="10"/>
        <v>0</v>
      </c>
      <c r="AB49" s="188">
        <f t="shared" si="11"/>
        <v>0</v>
      </c>
      <c r="AC49" s="188">
        <f t="shared" si="12"/>
        <v>0</v>
      </c>
      <c r="AD49" s="189" t="str">
        <f>VLOOKUP(K49,'3-Productie normen'!A:N,10,FALSE)</f>
        <v>B</v>
      </c>
      <c r="AE49" s="189"/>
      <c r="AG49" s="144">
        <f t="shared" si="13"/>
        <v>6885</v>
      </c>
    </row>
    <row r="50" spans="1:33" ht="14.1" customHeight="1">
      <c r="A50" s="163">
        <v>50</v>
      </c>
      <c r="B50" s="182" t="s">
        <v>622</v>
      </c>
      <c r="C50" s="182" t="s">
        <v>773</v>
      </c>
      <c r="D50" s="182" t="s">
        <v>303</v>
      </c>
      <c r="E50" s="583">
        <v>13974</v>
      </c>
      <c r="F50" s="583" t="s">
        <v>620</v>
      </c>
      <c r="G50" s="148" t="s">
        <v>621</v>
      </c>
      <c r="H50" s="183" t="s">
        <v>270</v>
      </c>
      <c r="I50" s="184" t="s">
        <v>311</v>
      </c>
      <c r="J50" s="184" t="s">
        <v>289</v>
      </c>
      <c r="K50" s="551" t="s">
        <v>546</v>
      </c>
      <c r="L50" s="184" t="s">
        <v>320</v>
      </c>
      <c r="M50" s="185">
        <v>10</v>
      </c>
      <c r="N50" s="539">
        <v>1</v>
      </c>
      <c r="O50" s="539">
        <v>1</v>
      </c>
      <c r="P50" s="539"/>
      <c r="Q50" s="539"/>
      <c r="R50" s="186">
        <v>255</v>
      </c>
      <c r="S50" s="186"/>
      <c r="T50" s="186"/>
      <c r="U50" s="186"/>
      <c r="V50" s="187" t="e">
        <f t="shared" si="6"/>
        <v>#DIV/0!</v>
      </c>
      <c r="W50" s="187">
        <f t="shared" si="7"/>
        <v>0</v>
      </c>
      <c r="X50" s="187">
        <f t="shared" si="8"/>
        <v>0</v>
      </c>
      <c r="Y50" s="187">
        <f t="shared" si="9"/>
        <v>0</v>
      </c>
      <c r="Z50" s="188">
        <f>IF(R50="nio",0,IF(R50&gt;0,VLOOKUP(K50,'3-Productie normen'!A:N,VLOOKUP(R50,'3-Productie normen'!Q:R,2,FALSE),FALSE)))</f>
        <v>0</v>
      </c>
      <c r="AA50" s="188">
        <f t="shared" si="10"/>
        <v>0</v>
      </c>
      <c r="AB50" s="188">
        <f t="shared" si="11"/>
        <v>0</v>
      </c>
      <c r="AC50" s="188">
        <f t="shared" si="12"/>
        <v>0</v>
      </c>
      <c r="AD50" s="189" t="str">
        <f>VLOOKUP(K50,'3-Productie normen'!A:N,10,FALSE)</f>
        <v>V</v>
      </c>
      <c r="AE50" s="189"/>
      <c r="AG50" s="144">
        <f t="shared" si="13"/>
        <v>2550</v>
      </c>
    </row>
    <row r="51" spans="1:33" ht="14.1" customHeight="1">
      <c r="A51" s="163">
        <v>51</v>
      </c>
      <c r="B51" s="182" t="s">
        <v>622</v>
      </c>
      <c r="C51" s="182" t="s">
        <v>773</v>
      </c>
      <c r="D51" s="182" t="s">
        <v>303</v>
      </c>
      <c r="E51" s="583">
        <v>13974</v>
      </c>
      <c r="F51" s="583" t="s">
        <v>620</v>
      </c>
      <c r="G51" s="148" t="s">
        <v>621</v>
      </c>
      <c r="H51" s="183" t="s">
        <v>271</v>
      </c>
      <c r="I51" s="184" t="s">
        <v>317</v>
      </c>
      <c r="J51" s="184" t="s">
        <v>289</v>
      </c>
      <c r="K51" s="184" t="s">
        <v>547</v>
      </c>
      <c r="L51" s="184" t="s">
        <v>320</v>
      </c>
      <c r="M51" s="185">
        <v>6</v>
      </c>
      <c r="N51" s="539">
        <v>1</v>
      </c>
      <c r="O51" s="539">
        <v>1</v>
      </c>
      <c r="P51" s="539"/>
      <c r="Q51" s="539"/>
      <c r="R51" s="186">
        <v>255</v>
      </c>
      <c r="S51" s="186"/>
      <c r="T51" s="186"/>
      <c r="U51" s="186"/>
      <c r="V51" s="187" t="e">
        <f t="shared" si="6"/>
        <v>#DIV/0!</v>
      </c>
      <c r="W51" s="187">
        <f t="shared" si="7"/>
        <v>0</v>
      </c>
      <c r="X51" s="187">
        <f t="shared" si="8"/>
        <v>0</v>
      </c>
      <c r="Y51" s="187">
        <f t="shared" si="9"/>
        <v>0</v>
      </c>
      <c r="Z51" s="188">
        <f>IF(R51="nio",0,IF(R51&gt;0,VLOOKUP(K51,'3-Productie normen'!A:N,VLOOKUP(R51,'3-Productie normen'!Q:R,2,FALSE),FALSE)))</f>
        <v>0</v>
      </c>
      <c r="AA51" s="188">
        <f t="shared" si="10"/>
        <v>0</v>
      </c>
      <c r="AB51" s="188">
        <f t="shared" si="11"/>
        <v>0</v>
      </c>
      <c r="AC51" s="188">
        <f t="shared" si="12"/>
        <v>0</v>
      </c>
      <c r="AD51" s="189" t="str">
        <f>VLOOKUP(K51,'3-Productie normen'!A:N,10,FALSE)</f>
        <v>B</v>
      </c>
      <c r="AE51" s="189"/>
      <c r="AG51" s="144">
        <f t="shared" si="13"/>
        <v>1530</v>
      </c>
    </row>
    <row r="52" spans="1:33" ht="14.1" customHeight="1">
      <c r="A52" s="163">
        <v>52</v>
      </c>
      <c r="B52" s="182" t="s">
        <v>622</v>
      </c>
      <c r="C52" s="182" t="s">
        <v>773</v>
      </c>
      <c r="D52" s="182" t="s">
        <v>303</v>
      </c>
      <c r="E52" s="583">
        <v>13974</v>
      </c>
      <c r="F52" s="583" t="s">
        <v>620</v>
      </c>
      <c r="G52" s="148" t="s">
        <v>621</v>
      </c>
      <c r="H52" s="183" t="s">
        <v>625</v>
      </c>
      <c r="I52" s="670" t="s">
        <v>277</v>
      </c>
      <c r="J52" s="672" t="s">
        <v>289</v>
      </c>
      <c r="K52" s="670" t="s">
        <v>105</v>
      </c>
      <c r="L52" s="184" t="s">
        <v>302</v>
      </c>
      <c r="M52" s="185">
        <v>2</v>
      </c>
      <c r="N52" s="539">
        <v>1</v>
      </c>
      <c r="O52" s="539">
        <v>1</v>
      </c>
      <c r="P52" s="539"/>
      <c r="Q52" s="539"/>
      <c r="R52" s="186">
        <v>255</v>
      </c>
      <c r="S52" s="186"/>
      <c r="T52" s="186"/>
      <c r="U52" s="186"/>
      <c r="V52" s="187" t="e">
        <f t="shared" si="6"/>
        <v>#DIV/0!</v>
      </c>
      <c r="W52" s="187">
        <f t="shared" si="7"/>
        <v>0</v>
      </c>
      <c r="X52" s="187">
        <f t="shared" si="8"/>
        <v>0</v>
      </c>
      <c r="Y52" s="187">
        <f t="shared" si="9"/>
        <v>0</v>
      </c>
      <c r="Z52" s="188">
        <f>IF(R52="nio",0,IF(R52&gt;0,VLOOKUP(K52,'3-Productie normen'!A:N,VLOOKUP(R52,'3-Productie normen'!Q:R,2,FALSE),FALSE)))</f>
        <v>0</v>
      </c>
      <c r="AA52" s="188">
        <f t="shared" si="10"/>
        <v>0</v>
      </c>
      <c r="AB52" s="188">
        <f t="shared" si="11"/>
        <v>0</v>
      </c>
      <c r="AC52" s="188">
        <f t="shared" si="12"/>
        <v>0</v>
      </c>
      <c r="AD52" s="189" t="str">
        <f>VLOOKUP(K52,'3-Productie normen'!A:N,10,FALSE)</f>
        <v>V</v>
      </c>
      <c r="AE52" s="189"/>
      <c r="AG52" s="144">
        <f t="shared" si="13"/>
        <v>510</v>
      </c>
    </row>
    <row r="53" spans="1:33" ht="14.1" customHeight="1">
      <c r="A53" s="163">
        <v>53</v>
      </c>
      <c r="B53" s="182" t="s">
        <v>622</v>
      </c>
      <c r="C53" s="182" t="s">
        <v>773</v>
      </c>
      <c r="D53" s="182" t="s">
        <v>303</v>
      </c>
      <c r="E53" s="583">
        <v>13974</v>
      </c>
      <c r="F53" s="583" t="s">
        <v>620</v>
      </c>
      <c r="G53" s="148" t="s">
        <v>621</v>
      </c>
      <c r="H53" s="183" t="s">
        <v>305</v>
      </c>
      <c r="I53" s="184" t="s">
        <v>283</v>
      </c>
      <c r="J53" s="184" t="s">
        <v>289</v>
      </c>
      <c r="K53" s="551" t="s">
        <v>545</v>
      </c>
      <c r="L53" s="193" t="s">
        <v>320</v>
      </c>
      <c r="M53" s="185">
        <v>44</v>
      </c>
      <c r="N53" s="539">
        <v>1</v>
      </c>
      <c r="O53" s="539">
        <v>1</v>
      </c>
      <c r="P53" s="539"/>
      <c r="Q53" s="539"/>
      <c r="R53" s="186">
        <v>255</v>
      </c>
      <c r="S53" s="186"/>
      <c r="T53" s="186"/>
      <c r="U53" s="186"/>
      <c r="V53" s="187" t="e">
        <f t="shared" si="6"/>
        <v>#DIV/0!</v>
      </c>
      <c r="W53" s="187">
        <f t="shared" si="7"/>
        <v>0</v>
      </c>
      <c r="X53" s="187">
        <f t="shared" si="8"/>
        <v>0</v>
      </c>
      <c r="Y53" s="187">
        <f t="shared" si="9"/>
        <v>0</v>
      </c>
      <c r="Z53" s="188">
        <f>IF(R53="nio",0,IF(R53&gt;0,VLOOKUP(K53,'3-Productie normen'!A:N,VLOOKUP(R53,'3-Productie normen'!Q:R,2,FALSE),FALSE)))</f>
        <v>0</v>
      </c>
      <c r="AA53" s="188">
        <f t="shared" si="10"/>
        <v>0</v>
      </c>
      <c r="AB53" s="188">
        <f t="shared" si="11"/>
        <v>0</v>
      </c>
      <c r="AC53" s="188">
        <f t="shared" si="12"/>
        <v>0</v>
      </c>
      <c r="AD53" s="189" t="str">
        <f>VLOOKUP(K53,'3-Productie normen'!A:N,10,FALSE)</f>
        <v>V</v>
      </c>
      <c r="AE53" s="189"/>
      <c r="AG53" s="144">
        <f t="shared" si="13"/>
        <v>11220</v>
      </c>
    </row>
    <row r="54" spans="1:33" ht="14.1" customHeight="1">
      <c r="A54" s="163">
        <v>54</v>
      </c>
      <c r="B54" s="182" t="s">
        <v>622</v>
      </c>
      <c r="C54" s="182" t="s">
        <v>773</v>
      </c>
      <c r="D54" s="182" t="s">
        <v>303</v>
      </c>
      <c r="E54" s="583">
        <v>13974</v>
      </c>
      <c r="F54" s="583" t="s">
        <v>620</v>
      </c>
      <c r="G54" s="148" t="s">
        <v>621</v>
      </c>
      <c r="H54" s="194" t="s">
        <v>272</v>
      </c>
      <c r="I54" s="195" t="s">
        <v>318</v>
      </c>
      <c r="J54" s="195" t="s">
        <v>292</v>
      </c>
      <c r="K54" s="551" t="s">
        <v>221</v>
      </c>
      <c r="L54" s="184" t="s">
        <v>294</v>
      </c>
      <c r="M54" s="185">
        <v>5</v>
      </c>
      <c r="N54" s="539">
        <v>1</v>
      </c>
      <c r="O54" s="539">
        <v>1</v>
      </c>
      <c r="P54" s="539"/>
      <c r="Q54" s="539"/>
      <c r="R54" s="186">
        <v>255</v>
      </c>
      <c r="S54" s="186"/>
      <c r="T54" s="186"/>
      <c r="U54" s="186"/>
      <c r="V54" s="187" t="e">
        <f t="shared" si="6"/>
        <v>#DIV/0!</v>
      </c>
      <c r="W54" s="187">
        <f t="shared" si="7"/>
        <v>0</v>
      </c>
      <c r="X54" s="187">
        <f t="shared" si="8"/>
        <v>0</v>
      </c>
      <c r="Y54" s="187">
        <f t="shared" si="9"/>
        <v>0</v>
      </c>
      <c r="Z54" s="188">
        <f>IF(R54="nio",0,IF(R54&gt;0,VLOOKUP(K54,'3-Productie normen'!A:N,VLOOKUP(R54,'3-Productie normen'!Q:R,2,FALSE),FALSE)))</f>
        <v>0</v>
      </c>
      <c r="AA54" s="188">
        <f t="shared" si="10"/>
        <v>0</v>
      </c>
      <c r="AB54" s="188">
        <f t="shared" si="11"/>
        <v>0</v>
      </c>
      <c r="AC54" s="188">
        <f t="shared" si="12"/>
        <v>0</v>
      </c>
      <c r="AD54" s="189" t="str">
        <f>VLOOKUP(K54,'3-Productie normen'!A:N,10,FALSE)</f>
        <v>V</v>
      </c>
      <c r="AE54" s="189"/>
      <c r="AG54" s="144">
        <f t="shared" si="13"/>
        <v>1275</v>
      </c>
    </row>
    <row r="55" spans="1:33" ht="14.1" customHeight="1">
      <c r="A55" s="163">
        <v>55</v>
      </c>
      <c r="B55" s="182" t="s">
        <v>622</v>
      </c>
      <c r="C55" s="182" t="s">
        <v>773</v>
      </c>
      <c r="D55" s="182" t="s">
        <v>303</v>
      </c>
      <c r="E55" s="583">
        <v>13974</v>
      </c>
      <c r="F55" s="583" t="s">
        <v>620</v>
      </c>
      <c r="G55" s="148" t="s">
        <v>621</v>
      </c>
      <c r="H55" s="183" t="s">
        <v>306</v>
      </c>
      <c r="I55" s="141" t="s">
        <v>279</v>
      </c>
      <c r="J55" s="141" t="s">
        <v>290</v>
      </c>
      <c r="K55" s="551" t="s">
        <v>220</v>
      </c>
      <c r="L55" s="184" t="s">
        <v>296</v>
      </c>
      <c r="M55" s="185">
        <v>27</v>
      </c>
      <c r="N55" s="539">
        <v>1</v>
      </c>
      <c r="O55" s="539">
        <v>1</v>
      </c>
      <c r="P55" s="539"/>
      <c r="Q55" s="539"/>
      <c r="R55" s="186">
        <v>255</v>
      </c>
      <c r="S55" s="186"/>
      <c r="T55" s="186"/>
      <c r="U55" s="186"/>
      <c r="V55" s="187" t="e">
        <f t="shared" si="6"/>
        <v>#DIV/0!</v>
      </c>
      <c r="W55" s="187">
        <f t="shared" si="7"/>
        <v>0</v>
      </c>
      <c r="X55" s="187">
        <f t="shared" si="8"/>
        <v>0</v>
      </c>
      <c r="Y55" s="187">
        <f t="shared" si="9"/>
        <v>0</v>
      </c>
      <c r="Z55" s="188">
        <f>IF(R55="nio",0,IF(R55&gt;0,VLOOKUP(K55,'3-Productie normen'!A:N,VLOOKUP(R55,'3-Productie normen'!Q:R,2,FALSE),FALSE)))</f>
        <v>0</v>
      </c>
      <c r="AA55" s="188">
        <f t="shared" si="10"/>
        <v>0</v>
      </c>
      <c r="AB55" s="188">
        <f t="shared" si="11"/>
        <v>0</v>
      </c>
      <c r="AC55" s="188">
        <f t="shared" si="12"/>
        <v>0</v>
      </c>
      <c r="AD55" s="189" t="str">
        <f>VLOOKUP(K55,'3-Productie normen'!A:N,10,FALSE)</f>
        <v>B</v>
      </c>
      <c r="AE55" s="189"/>
      <c r="AG55" s="144">
        <f t="shared" si="13"/>
        <v>6885</v>
      </c>
    </row>
    <row r="56" spans="1:33" ht="14.1" customHeight="1">
      <c r="A56" s="163">
        <v>56</v>
      </c>
      <c r="B56" s="182" t="s">
        <v>622</v>
      </c>
      <c r="C56" s="182" t="s">
        <v>773</v>
      </c>
      <c r="D56" s="182" t="s">
        <v>303</v>
      </c>
      <c r="E56" s="583">
        <v>13974</v>
      </c>
      <c r="F56" s="583" t="s">
        <v>620</v>
      </c>
      <c r="G56" s="148" t="s">
        <v>621</v>
      </c>
      <c r="H56" s="183" t="s">
        <v>275</v>
      </c>
      <c r="I56" s="141" t="s">
        <v>279</v>
      </c>
      <c r="J56" s="141" t="s">
        <v>290</v>
      </c>
      <c r="K56" s="551" t="s">
        <v>220</v>
      </c>
      <c r="L56" s="184" t="s">
        <v>296</v>
      </c>
      <c r="M56" s="185">
        <v>27</v>
      </c>
      <c r="N56" s="539">
        <v>1</v>
      </c>
      <c r="O56" s="539">
        <v>1</v>
      </c>
      <c r="P56" s="539"/>
      <c r="Q56" s="539"/>
      <c r="R56" s="186">
        <v>255</v>
      </c>
      <c r="S56" s="186"/>
      <c r="T56" s="186"/>
      <c r="U56" s="186"/>
      <c r="V56" s="187" t="e">
        <f t="shared" si="6"/>
        <v>#DIV/0!</v>
      </c>
      <c r="W56" s="187">
        <f t="shared" si="7"/>
        <v>0</v>
      </c>
      <c r="X56" s="187">
        <f t="shared" si="8"/>
        <v>0</v>
      </c>
      <c r="Y56" s="187">
        <f t="shared" si="9"/>
        <v>0</v>
      </c>
      <c r="Z56" s="188">
        <f>IF(R56="nio",0,IF(R56&gt;0,VLOOKUP(K56,'3-Productie normen'!A:N,VLOOKUP(R56,'3-Productie normen'!Q:R,2,FALSE),FALSE)))</f>
        <v>0</v>
      </c>
      <c r="AA56" s="188">
        <f t="shared" si="10"/>
        <v>0</v>
      </c>
      <c r="AB56" s="188">
        <f t="shared" si="11"/>
        <v>0</v>
      </c>
      <c r="AC56" s="188">
        <f t="shared" si="12"/>
        <v>0</v>
      </c>
      <c r="AD56" s="189" t="str">
        <f>VLOOKUP(K56,'3-Productie normen'!A:N,10,FALSE)</f>
        <v>B</v>
      </c>
      <c r="AE56" s="189"/>
      <c r="AG56" s="144">
        <f t="shared" si="13"/>
        <v>6885</v>
      </c>
    </row>
    <row r="57" spans="1:33" ht="14.1" customHeight="1">
      <c r="A57" s="163">
        <v>57</v>
      </c>
      <c r="B57" s="182" t="s">
        <v>622</v>
      </c>
      <c r="C57" s="182" t="s">
        <v>773</v>
      </c>
      <c r="D57" s="182" t="s">
        <v>303</v>
      </c>
      <c r="E57" s="583">
        <v>13974</v>
      </c>
      <c r="F57" s="583" t="s">
        <v>620</v>
      </c>
      <c r="G57" s="148" t="s">
        <v>621</v>
      </c>
      <c r="H57" s="183" t="s">
        <v>276</v>
      </c>
      <c r="I57" s="141" t="s">
        <v>279</v>
      </c>
      <c r="J57" s="141" t="s">
        <v>290</v>
      </c>
      <c r="K57" s="141" t="s">
        <v>220</v>
      </c>
      <c r="L57" s="184" t="s">
        <v>296</v>
      </c>
      <c r="M57" s="185">
        <v>27</v>
      </c>
      <c r="N57" s="539">
        <v>1</v>
      </c>
      <c r="O57" s="539">
        <v>1</v>
      </c>
      <c r="P57" s="539"/>
      <c r="Q57" s="539"/>
      <c r="R57" s="186">
        <v>255</v>
      </c>
      <c r="S57" s="186"/>
      <c r="T57" s="186"/>
      <c r="U57" s="186"/>
      <c r="V57" s="187" t="e">
        <f t="shared" si="6"/>
        <v>#DIV/0!</v>
      </c>
      <c r="W57" s="187">
        <f t="shared" si="7"/>
        <v>0</v>
      </c>
      <c r="X57" s="187">
        <f t="shared" si="8"/>
        <v>0</v>
      </c>
      <c r="Y57" s="187">
        <f t="shared" si="9"/>
        <v>0</v>
      </c>
      <c r="Z57" s="188">
        <f>IF(R57="nio",0,IF(R57&gt;0,VLOOKUP(K57,'3-Productie normen'!A:N,VLOOKUP(R57,'3-Productie normen'!Q:R,2,FALSE),FALSE)))</f>
        <v>0</v>
      </c>
      <c r="AA57" s="188">
        <f t="shared" si="10"/>
        <v>0</v>
      </c>
      <c r="AB57" s="188">
        <f t="shared" si="11"/>
        <v>0</v>
      </c>
      <c r="AC57" s="188">
        <f t="shared" si="12"/>
        <v>0</v>
      </c>
      <c r="AD57" s="189" t="str">
        <f>VLOOKUP(K57,'3-Productie normen'!A:N,10,FALSE)</f>
        <v>B</v>
      </c>
      <c r="AE57" s="189"/>
      <c r="AG57" s="144">
        <f t="shared" si="13"/>
        <v>6885</v>
      </c>
    </row>
    <row r="58" spans="1:33" ht="14.1" customHeight="1">
      <c r="A58" s="163">
        <v>58</v>
      </c>
      <c r="B58" s="182" t="s">
        <v>622</v>
      </c>
      <c r="C58" s="182" t="s">
        <v>773</v>
      </c>
      <c r="D58" s="182" t="s">
        <v>303</v>
      </c>
      <c r="E58" s="583">
        <v>13974</v>
      </c>
      <c r="F58" s="583" t="s">
        <v>620</v>
      </c>
      <c r="G58" s="148" t="s">
        <v>621</v>
      </c>
      <c r="H58" s="183" t="s">
        <v>307</v>
      </c>
      <c r="I58" s="141" t="s">
        <v>279</v>
      </c>
      <c r="J58" s="141" t="s">
        <v>290</v>
      </c>
      <c r="K58" s="249" t="s">
        <v>220</v>
      </c>
      <c r="L58" s="184" t="s">
        <v>296</v>
      </c>
      <c r="M58" s="185">
        <v>27</v>
      </c>
      <c r="N58" s="539">
        <v>1</v>
      </c>
      <c r="O58" s="539">
        <v>1</v>
      </c>
      <c r="P58" s="539"/>
      <c r="Q58" s="539"/>
      <c r="R58" s="186">
        <v>255</v>
      </c>
      <c r="S58" s="186"/>
      <c r="T58" s="186"/>
      <c r="U58" s="186"/>
      <c r="V58" s="187" t="e">
        <f t="shared" si="6"/>
        <v>#DIV/0!</v>
      </c>
      <c r="W58" s="187">
        <f t="shared" si="7"/>
        <v>0</v>
      </c>
      <c r="X58" s="187">
        <f t="shared" si="8"/>
        <v>0</v>
      </c>
      <c r="Y58" s="187">
        <f t="shared" si="9"/>
        <v>0</v>
      </c>
      <c r="Z58" s="188">
        <f>IF(R58="nio",0,IF(R58&gt;0,VLOOKUP(K58,'3-Productie normen'!A:N,VLOOKUP(R58,'3-Productie normen'!Q:R,2,FALSE),FALSE)))</f>
        <v>0</v>
      </c>
      <c r="AA58" s="188">
        <f t="shared" si="10"/>
        <v>0</v>
      </c>
      <c r="AB58" s="188">
        <f t="shared" si="11"/>
        <v>0</v>
      </c>
      <c r="AC58" s="188">
        <f t="shared" si="12"/>
        <v>0</v>
      </c>
      <c r="AD58" s="189" t="str">
        <f>VLOOKUP(K58,'3-Productie normen'!A:N,10,FALSE)</f>
        <v>B</v>
      </c>
      <c r="AE58" s="189"/>
      <c r="AG58" s="144">
        <f t="shared" si="13"/>
        <v>6885</v>
      </c>
    </row>
    <row r="59" spans="1:33" ht="14.1" customHeight="1">
      <c r="A59" s="163">
        <v>59</v>
      </c>
      <c r="B59" s="182" t="s">
        <v>622</v>
      </c>
      <c r="C59" s="182" t="s">
        <v>773</v>
      </c>
      <c r="D59" s="182" t="s">
        <v>303</v>
      </c>
      <c r="E59" s="583">
        <v>13974</v>
      </c>
      <c r="F59" s="583" t="s">
        <v>620</v>
      </c>
      <c r="G59" s="148" t="s">
        <v>621</v>
      </c>
      <c r="H59" s="183" t="s">
        <v>626</v>
      </c>
      <c r="I59" s="182" t="s">
        <v>319</v>
      </c>
      <c r="J59" s="182" t="s">
        <v>291</v>
      </c>
      <c r="K59" s="249" t="s">
        <v>619</v>
      </c>
      <c r="L59" s="184" t="s">
        <v>295</v>
      </c>
      <c r="M59" s="185">
        <v>28</v>
      </c>
      <c r="N59" s="539">
        <v>1</v>
      </c>
      <c r="O59" s="539">
        <v>1</v>
      </c>
      <c r="P59" s="539"/>
      <c r="Q59" s="539"/>
      <c r="R59" s="186">
        <v>255</v>
      </c>
      <c r="S59" s="186"/>
      <c r="T59" s="186"/>
      <c r="U59" s="186"/>
      <c r="V59" s="187" t="e">
        <f t="shared" si="6"/>
        <v>#DIV/0!</v>
      </c>
      <c r="W59" s="187">
        <f t="shared" si="7"/>
        <v>0</v>
      </c>
      <c r="X59" s="187">
        <f t="shared" si="8"/>
        <v>0</v>
      </c>
      <c r="Y59" s="187">
        <f t="shared" si="9"/>
        <v>0</v>
      </c>
      <c r="Z59" s="188">
        <f>IF(R59="nio",0,IF(R59&gt;0,VLOOKUP(K59,'3-Productie normen'!A:N,VLOOKUP(R59,'3-Productie normen'!Q:R,2,FALSE),FALSE)))</f>
        <v>0</v>
      </c>
      <c r="AA59" s="188">
        <f t="shared" si="10"/>
        <v>0</v>
      </c>
      <c r="AB59" s="188">
        <f t="shared" si="11"/>
        <v>0</v>
      </c>
      <c r="AC59" s="188">
        <f t="shared" si="12"/>
        <v>0</v>
      </c>
      <c r="AD59" s="189" t="str">
        <f>VLOOKUP(K59,'3-Productie normen'!A:N,10,FALSE)</f>
        <v>S</v>
      </c>
      <c r="AE59" s="189"/>
      <c r="AG59" s="144">
        <f t="shared" si="13"/>
        <v>7140</v>
      </c>
    </row>
    <row r="60" spans="1:33" ht="14.1" customHeight="1">
      <c r="A60" s="163">
        <v>60</v>
      </c>
      <c r="B60" s="182" t="s">
        <v>622</v>
      </c>
      <c r="C60" s="182" t="s">
        <v>773</v>
      </c>
      <c r="D60" s="182" t="s">
        <v>303</v>
      </c>
      <c r="E60" s="583">
        <v>13974</v>
      </c>
      <c r="F60" s="583" t="s">
        <v>620</v>
      </c>
      <c r="G60" s="148" t="s">
        <v>621</v>
      </c>
      <c r="H60" s="183" t="s">
        <v>308</v>
      </c>
      <c r="I60" s="182" t="s">
        <v>284</v>
      </c>
      <c r="J60" s="182" t="s">
        <v>291</v>
      </c>
      <c r="K60" s="249" t="s">
        <v>619</v>
      </c>
      <c r="L60" s="184" t="s">
        <v>295</v>
      </c>
      <c r="M60" s="185">
        <v>1</v>
      </c>
      <c r="N60" s="539">
        <v>1</v>
      </c>
      <c r="O60" s="539">
        <v>1</v>
      </c>
      <c r="P60" s="539"/>
      <c r="Q60" s="539"/>
      <c r="R60" s="186">
        <v>255</v>
      </c>
      <c r="S60" s="186"/>
      <c r="T60" s="186"/>
      <c r="U60" s="186"/>
      <c r="V60" s="187" t="e">
        <f t="shared" si="6"/>
        <v>#DIV/0!</v>
      </c>
      <c r="W60" s="187">
        <f t="shared" si="7"/>
        <v>0</v>
      </c>
      <c r="X60" s="187">
        <f t="shared" si="8"/>
        <v>0</v>
      </c>
      <c r="Y60" s="187">
        <f t="shared" si="9"/>
        <v>0</v>
      </c>
      <c r="Z60" s="188">
        <f>IF(R60="nio",0,IF(R60&gt;0,VLOOKUP(K60,'3-Productie normen'!A:N,VLOOKUP(R60,'3-Productie normen'!Q:R,2,FALSE),FALSE)))</f>
        <v>0</v>
      </c>
      <c r="AA60" s="188">
        <f t="shared" si="10"/>
        <v>0</v>
      </c>
      <c r="AB60" s="188">
        <f t="shared" si="11"/>
        <v>0</v>
      </c>
      <c r="AC60" s="188">
        <f t="shared" si="12"/>
        <v>0</v>
      </c>
      <c r="AD60" s="189" t="str">
        <f>VLOOKUP(K60,'3-Productie normen'!A:N,10,FALSE)</f>
        <v>S</v>
      </c>
      <c r="AE60" s="189"/>
      <c r="AG60" s="144">
        <f t="shared" si="13"/>
        <v>255</v>
      </c>
    </row>
    <row r="61" spans="1:33" ht="14.1" customHeight="1">
      <c r="A61" s="163">
        <v>61</v>
      </c>
      <c r="B61" s="182" t="s">
        <v>622</v>
      </c>
      <c r="C61" s="182" t="s">
        <v>773</v>
      </c>
      <c r="D61" s="182" t="s">
        <v>303</v>
      </c>
      <c r="E61" s="583">
        <v>13974</v>
      </c>
      <c r="F61" s="583" t="s">
        <v>620</v>
      </c>
      <c r="G61" s="148" t="s">
        <v>621</v>
      </c>
      <c r="H61" s="183" t="s">
        <v>274</v>
      </c>
      <c r="I61" s="182" t="s">
        <v>287</v>
      </c>
      <c r="J61" s="182" t="s">
        <v>291</v>
      </c>
      <c r="K61" s="249" t="s">
        <v>619</v>
      </c>
      <c r="L61" s="184" t="s">
        <v>295</v>
      </c>
      <c r="M61" s="185">
        <v>2</v>
      </c>
      <c r="N61" s="539">
        <v>1</v>
      </c>
      <c r="O61" s="539">
        <v>1</v>
      </c>
      <c r="P61" s="539"/>
      <c r="Q61" s="539"/>
      <c r="R61" s="186">
        <v>255</v>
      </c>
      <c r="S61" s="186"/>
      <c r="T61" s="186"/>
      <c r="U61" s="186"/>
      <c r="V61" s="187" t="e">
        <f t="shared" si="6"/>
        <v>#DIV/0!</v>
      </c>
      <c r="W61" s="187">
        <f t="shared" si="7"/>
        <v>0</v>
      </c>
      <c r="X61" s="187">
        <f t="shared" si="8"/>
        <v>0</v>
      </c>
      <c r="Y61" s="187">
        <f t="shared" si="9"/>
        <v>0</v>
      </c>
      <c r="Z61" s="188">
        <f>IF(R61="nio",0,IF(R61&gt;0,VLOOKUP(K61,'3-Productie normen'!A:N,VLOOKUP(R61,'3-Productie normen'!Q:R,2,FALSE),FALSE)))</f>
        <v>0</v>
      </c>
      <c r="AA61" s="188">
        <f t="shared" si="10"/>
        <v>0</v>
      </c>
      <c r="AB61" s="188">
        <f t="shared" si="11"/>
        <v>0</v>
      </c>
      <c r="AC61" s="188">
        <f t="shared" si="12"/>
        <v>0</v>
      </c>
      <c r="AD61" s="189" t="str">
        <f>VLOOKUP(K61,'3-Productie normen'!A:N,10,FALSE)</f>
        <v>S</v>
      </c>
      <c r="AE61" s="189"/>
      <c r="AG61" s="144">
        <f t="shared" si="13"/>
        <v>510</v>
      </c>
    </row>
    <row r="62" spans="1:33" ht="14.1" customHeight="1">
      <c r="A62" s="163">
        <v>62</v>
      </c>
      <c r="B62" s="182" t="s">
        <v>622</v>
      </c>
      <c r="C62" s="182" t="s">
        <v>773</v>
      </c>
      <c r="D62" s="182" t="s">
        <v>303</v>
      </c>
      <c r="E62" s="583">
        <v>13974</v>
      </c>
      <c r="F62" s="583" t="s">
        <v>620</v>
      </c>
      <c r="G62" s="148" t="s">
        <v>621</v>
      </c>
      <c r="H62" s="183" t="s">
        <v>273</v>
      </c>
      <c r="I62" s="184" t="s">
        <v>287</v>
      </c>
      <c r="J62" s="184" t="s">
        <v>291</v>
      </c>
      <c r="K62" s="249" t="s">
        <v>619</v>
      </c>
      <c r="L62" s="184" t="s">
        <v>295</v>
      </c>
      <c r="M62" s="185">
        <v>2</v>
      </c>
      <c r="N62" s="539">
        <v>1</v>
      </c>
      <c r="O62" s="539">
        <v>1</v>
      </c>
      <c r="P62" s="539"/>
      <c r="Q62" s="539"/>
      <c r="R62" s="186">
        <v>255</v>
      </c>
      <c r="S62" s="186"/>
      <c r="T62" s="186"/>
      <c r="U62" s="186"/>
      <c r="V62" s="187" t="e">
        <f t="shared" si="6"/>
        <v>#DIV/0!</v>
      </c>
      <c r="W62" s="187">
        <f t="shared" si="7"/>
        <v>0</v>
      </c>
      <c r="X62" s="187">
        <f t="shared" si="8"/>
        <v>0</v>
      </c>
      <c r="Y62" s="187">
        <f t="shared" si="9"/>
        <v>0</v>
      </c>
      <c r="Z62" s="188">
        <f>IF(R62="nio",0,IF(R62&gt;0,VLOOKUP(K62,'3-Productie normen'!A:N,VLOOKUP(R62,'3-Productie normen'!Q:R,2,FALSE),FALSE)))</f>
        <v>0</v>
      </c>
      <c r="AA62" s="188">
        <f t="shared" si="10"/>
        <v>0</v>
      </c>
      <c r="AB62" s="188">
        <f t="shared" si="11"/>
        <v>0</v>
      </c>
      <c r="AC62" s="188">
        <f t="shared" si="12"/>
        <v>0</v>
      </c>
      <c r="AD62" s="189" t="str">
        <f>VLOOKUP(K62,'3-Productie normen'!A:N,10,FALSE)</f>
        <v>S</v>
      </c>
      <c r="AE62" s="189"/>
      <c r="AG62" s="144">
        <f t="shared" si="13"/>
        <v>510</v>
      </c>
    </row>
    <row r="63" spans="1:33" ht="14.1" customHeight="1">
      <c r="A63" s="163">
        <v>63</v>
      </c>
      <c r="B63" s="182" t="s">
        <v>622</v>
      </c>
      <c r="C63" s="182" t="s">
        <v>773</v>
      </c>
      <c r="D63" s="182" t="s">
        <v>303</v>
      </c>
      <c r="E63" s="583">
        <v>13974</v>
      </c>
      <c r="F63" s="583" t="s">
        <v>620</v>
      </c>
      <c r="G63" s="148" t="s">
        <v>627</v>
      </c>
      <c r="H63" s="183" t="s">
        <v>321</v>
      </c>
      <c r="I63" s="184" t="s">
        <v>278</v>
      </c>
      <c r="J63" s="184" t="s">
        <v>289</v>
      </c>
      <c r="K63" s="249" t="s">
        <v>545</v>
      </c>
      <c r="L63" s="184" t="s">
        <v>296</v>
      </c>
      <c r="M63" s="185">
        <v>17</v>
      </c>
      <c r="N63" s="539">
        <v>1</v>
      </c>
      <c r="O63" s="539">
        <v>1</v>
      </c>
      <c r="P63" s="539"/>
      <c r="Q63" s="539"/>
      <c r="R63" s="186">
        <v>255</v>
      </c>
      <c r="S63" s="186"/>
      <c r="T63" s="186"/>
      <c r="U63" s="186"/>
      <c r="V63" s="187" t="e">
        <f t="shared" si="6"/>
        <v>#DIV/0!</v>
      </c>
      <c r="W63" s="187">
        <f t="shared" si="7"/>
        <v>0</v>
      </c>
      <c r="X63" s="187">
        <f t="shared" si="8"/>
        <v>0</v>
      </c>
      <c r="Y63" s="187">
        <f t="shared" si="9"/>
        <v>0</v>
      </c>
      <c r="Z63" s="188">
        <f>IF(R63="nio",0,IF(R63&gt;0,VLOOKUP(K63,'3-Productie normen'!A:N,VLOOKUP(R63,'3-Productie normen'!Q:R,2,FALSE),FALSE)))</f>
        <v>0</v>
      </c>
      <c r="AA63" s="188">
        <f t="shared" si="10"/>
        <v>0</v>
      </c>
      <c r="AB63" s="188">
        <f t="shared" si="11"/>
        <v>0</v>
      </c>
      <c r="AC63" s="188">
        <f t="shared" si="12"/>
        <v>0</v>
      </c>
      <c r="AD63" s="189" t="str">
        <f>VLOOKUP(K63,'3-Productie normen'!A:N,10,FALSE)</f>
        <v>V</v>
      </c>
      <c r="AE63" s="189"/>
      <c r="AG63" s="144">
        <f t="shared" si="13"/>
        <v>4335</v>
      </c>
    </row>
    <row r="64" spans="1:33" ht="14.1" customHeight="1">
      <c r="A64" s="163">
        <v>64</v>
      </c>
      <c r="B64" s="182" t="s">
        <v>622</v>
      </c>
      <c r="C64" s="182" t="s">
        <v>773</v>
      </c>
      <c r="D64" s="182" t="s">
        <v>303</v>
      </c>
      <c r="E64" s="583">
        <v>13974</v>
      </c>
      <c r="F64" s="583" t="s">
        <v>620</v>
      </c>
      <c r="G64" s="148" t="s">
        <v>627</v>
      </c>
      <c r="H64" s="183" t="s">
        <v>322</v>
      </c>
      <c r="I64" s="184" t="s">
        <v>278</v>
      </c>
      <c r="J64" s="184" t="s">
        <v>289</v>
      </c>
      <c r="K64" s="249" t="s">
        <v>545</v>
      </c>
      <c r="L64" s="184" t="s">
        <v>296</v>
      </c>
      <c r="M64" s="185">
        <v>5</v>
      </c>
      <c r="N64" s="539">
        <v>1</v>
      </c>
      <c r="O64" s="539">
        <v>1</v>
      </c>
      <c r="P64" s="539"/>
      <c r="Q64" s="539"/>
      <c r="R64" s="186">
        <v>255</v>
      </c>
      <c r="S64" s="186"/>
      <c r="T64" s="186"/>
      <c r="U64" s="186"/>
      <c r="V64" s="187" t="e">
        <f t="shared" si="6"/>
        <v>#DIV/0!</v>
      </c>
      <c r="W64" s="187">
        <f t="shared" si="7"/>
        <v>0</v>
      </c>
      <c r="X64" s="187">
        <f t="shared" si="8"/>
        <v>0</v>
      </c>
      <c r="Y64" s="187">
        <f t="shared" si="9"/>
        <v>0</v>
      </c>
      <c r="Z64" s="188">
        <f>IF(R64="nio",0,IF(R64&gt;0,VLOOKUP(K64,'3-Productie normen'!A:N,VLOOKUP(R64,'3-Productie normen'!Q:R,2,FALSE),FALSE)))</f>
        <v>0</v>
      </c>
      <c r="AA64" s="188">
        <f t="shared" si="10"/>
        <v>0</v>
      </c>
      <c r="AB64" s="188">
        <f t="shared" si="11"/>
        <v>0</v>
      </c>
      <c r="AC64" s="188">
        <f t="shared" si="12"/>
        <v>0</v>
      </c>
      <c r="AD64" s="189" t="str">
        <f>VLOOKUP(K64,'3-Productie normen'!A:N,10,FALSE)</f>
        <v>V</v>
      </c>
      <c r="AE64" s="189"/>
      <c r="AG64" s="144">
        <f t="shared" si="13"/>
        <v>1275</v>
      </c>
    </row>
    <row r="65" spans="1:34" ht="14.1" customHeight="1">
      <c r="A65" s="163">
        <v>65</v>
      </c>
      <c r="B65" s="182" t="s">
        <v>622</v>
      </c>
      <c r="C65" s="182" t="s">
        <v>773</v>
      </c>
      <c r="D65" s="182" t="s">
        <v>303</v>
      </c>
      <c r="E65" s="583">
        <v>13974</v>
      </c>
      <c r="F65" s="583" t="s">
        <v>620</v>
      </c>
      <c r="G65" s="148" t="s">
        <v>627</v>
      </c>
      <c r="H65" s="183" t="s">
        <v>323</v>
      </c>
      <c r="I65" s="184" t="s">
        <v>311</v>
      </c>
      <c r="J65" s="184" t="s">
        <v>289</v>
      </c>
      <c r="K65" s="249" t="s">
        <v>546</v>
      </c>
      <c r="L65" s="184" t="s">
        <v>296</v>
      </c>
      <c r="M65" s="185">
        <v>24</v>
      </c>
      <c r="N65" s="539">
        <v>1</v>
      </c>
      <c r="O65" s="539">
        <v>1</v>
      </c>
      <c r="P65" s="539"/>
      <c r="Q65" s="539"/>
      <c r="R65" s="186">
        <v>255</v>
      </c>
      <c r="S65" s="186"/>
      <c r="T65" s="186"/>
      <c r="U65" s="186"/>
      <c r="V65" s="187" t="e">
        <f t="shared" si="6"/>
        <v>#DIV/0!</v>
      </c>
      <c r="W65" s="187">
        <f t="shared" si="7"/>
        <v>0</v>
      </c>
      <c r="X65" s="187">
        <f t="shared" si="8"/>
        <v>0</v>
      </c>
      <c r="Y65" s="187">
        <f t="shared" si="9"/>
        <v>0</v>
      </c>
      <c r="Z65" s="188">
        <f>IF(R65="nio",0,IF(R65&gt;0,VLOOKUP(K65,'3-Productie normen'!A:N,VLOOKUP(R65,'3-Productie normen'!Q:R,2,FALSE),FALSE)))</f>
        <v>0</v>
      </c>
      <c r="AA65" s="188">
        <f t="shared" si="10"/>
        <v>0</v>
      </c>
      <c r="AB65" s="188">
        <f t="shared" si="11"/>
        <v>0</v>
      </c>
      <c r="AC65" s="188">
        <f t="shared" si="12"/>
        <v>0</v>
      </c>
      <c r="AD65" s="189" t="str">
        <f>VLOOKUP(K65,'3-Productie normen'!A:N,10,FALSE)</f>
        <v>V</v>
      </c>
      <c r="AE65" s="189"/>
      <c r="AG65" s="144">
        <f t="shared" si="13"/>
        <v>6120</v>
      </c>
    </row>
    <row r="66" spans="1:34" ht="14.1" customHeight="1">
      <c r="A66" s="163">
        <v>66</v>
      </c>
      <c r="B66" s="182" t="s">
        <v>622</v>
      </c>
      <c r="C66" s="182" t="s">
        <v>773</v>
      </c>
      <c r="D66" s="182" t="s">
        <v>303</v>
      </c>
      <c r="E66" s="583">
        <v>13974</v>
      </c>
      <c r="F66" s="583" t="s">
        <v>620</v>
      </c>
      <c r="G66" s="148" t="s">
        <v>627</v>
      </c>
      <c r="H66" s="183" t="s">
        <v>366</v>
      </c>
      <c r="I66" s="184" t="s">
        <v>339</v>
      </c>
      <c r="J66" s="184" t="s">
        <v>290</v>
      </c>
      <c r="K66" s="249" t="s">
        <v>555</v>
      </c>
      <c r="L66" s="184" t="s">
        <v>296</v>
      </c>
      <c r="M66" s="185">
        <v>5</v>
      </c>
      <c r="N66" s="539">
        <v>1</v>
      </c>
      <c r="O66" s="539">
        <v>1</v>
      </c>
      <c r="P66" s="539"/>
      <c r="Q66" s="539"/>
      <c r="R66" s="186">
        <v>255</v>
      </c>
      <c r="S66" s="186"/>
      <c r="T66" s="186"/>
      <c r="U66" s="186"/>
      <c r="V66" s="187" t="e">
        <f t="shared" si="6"/>
        <v>#DIV/0!</v>
      </c>
      <c r="W66" s="187">
        <f t="shared" si="7"/>
        <v>0</v>
      </c>
      <c r="X66" s="187">
        <f t="shared" si="8"/>
        <v>0</v>
      </c>
      <c r="Y66" s="187">
        <f t="shared" si="9"/>
        <v>0</v>
      </c>
      <c r="Z66" s="188">
        <f>IF(R66="nio",0,IF(R66&gt;0,VLOOKUP(K66,'3-Productie normen'!A:N,VLOOKUP(R66,'3-Productie normen'!Q:R,2,FALSE),FALSE)))</f>
        <v>0</v>
      </c>
      <c r="AA66" s="188">
        <f t="shared" si="10"/>
        <v>0</v>
      </c>
      <c r="AB66" s="188">
        <f t="shared" si="11"/>
        <v>0</v>
      </c>
      <c r="AC66" s="188">
        <f t="shared" si="12"/>
        <v>0</v>
      </c>
      <c r="AD66" s="189" t="str">
        <f>VLOOKUP(K66,'3-Productie normen'!A:N,10,FALSE)</f>
        <v>V</v>
      </c>
      <c r="AE66" s="189"/>
      <c r="AG66" s="144">
        <f t="shared" si="13"/>
        <v>1275</v>
      </c>
    </row>
    <row r="67" spans="1:34" ht="14.1" customHeight="1">
      <c r="A67" s="163">
        <v>67</v>
      </c>
      <c r="B67" s="182" t="s">
        <v>622</v>
      </c>
      <c r="C67" s="182" t="s">
        <v>773</v>
      </c>
      <c r="D67" s="182" t="s">
        <v>303</v>
      </c>
      <c r="E67" s="583">
        <v>13974</v>
      </c>
      <c r="F67" s="583" t="s">
        <v>620</v>
      </c>
      <c r="G67" s="148" t="s">
        <v>627</v>
      </c>
      <c r="H67" s="183" t="s">
        <v>324</v>
      </c>
      <c r="I67" s="141" t="s">
        <v>281</v>
      </c>
      <c r="J67" s="141" t="s">
        <v>291</v>
      </c>
      <c r="K67" s="141" t="s">
        <v>619</v>
      </c>
      <c r="L67" s="184" t="s">
        <v>295</v>
      </c>
      <c r="M67" s="185">
        <v>8</v>
      </c>
      <c r="N67" s="539">
        <v>1</v>
      </c>
      <c r="O67" s="539">
        <v>1</v>
      </c>
      <c r="P67" s="539"/>
      <c r="Q67" s="539"/>
      <c r="R67" s="186">
        <v>255</v>
      </c>
      <c r="S67" s="186"/>
      <c r="T67" s="186"/>
      <c r="U67" s="186"/>
      <c r="V67" s="187" t="e">
        <f t="shared" si="6"/>
        <v>#DIV/0!</v>
      </c>
      <c r="W67" s="187">
        <f t="shared" si="7"/>
        <v>0</v>
      </c>
      <c r="X67" s="187">
        <f t="shared" si="8"/>
        <v>0</v>
      </c>
      <c r="Y67" s="187">
        <f t="shared" si="9"/>
        <v>0</v>
      </c>
      <c r="Z67" s="188">
        <f>IF(R67="nio",0,IF(R67&gt;0,VLOOKUP(K67,'3-Productie normen'!A:N,VLOOKUP(R67,'3-Productie normen'!Q:R,2,FALSE),FALSE)))</f>
        <v>0</v>
      </c>
      <c r="AA67" s="188">
        <f t="shared" si="10"/>
        <v>0</v>
      </c>
      <c r="AB67" s="188">
        <f t="shared" si="11"/>
        <v>0</v>
      </c>
      <c r="AC67" s="188">
        <f t="shared" si="12"/>
        <v>0</v>
      </c>
      <c r="AD67" s="189" t="str">
        <f>VLOOKUP(K67,'3-Productie normen'!A:N,10,FALSE)</f>
        <v>S</v>
      </c>
      <c r="AE67" s="189"/>
      <c r="AG67" s="144">
        <f t="shared" si="13"/>
        <v>2040</v>
      </c>
    </row>
    <row r="68" spans="1:34" ht="14.1" customHeight="1">
      <c r="A68" s="163">
        <v>68</v>
      </c>
      <c r="B68" s="182" t="s">
        <v>622</v>
      </c>
      <c r="C68" s="182" t="s">
        <v>773</v>
      </c>
      <c r="D68" s="182" t="s">
        <v>303</v>
      </c>
      <c r="E68" s="583">
        <v>13974</v>
      </c>
      <c r="F68" s="583" t="s">
        <v>620</v>
      </c>
      <c r="G68" s="148" t="s">
        <v>627</v>
      </c>
      <c r="H68" s="183" t="s">
        <v>325</v>
      </c>
      <c r="I68" s="141" t="s">
        <v>313</v>
      </c>
      <c r="J68" s="141" t="s">
        <v>291</v>
      </c>
      <c r="K68" s="249" t="s">
        <v>619</v>
      </c>
      <c r="L68" s="184" t="s">
        <v>295</v>
      </c>
      <c r="M68" s="185">
        <v>5</v>
      </c>
      <c r="N68" s="539">
        <v>1</v>
      </c>
      <c r="O68" s="539">
        <v>1</v>
      </c>
      <c r="P68" s="539"/>
      <c r="Q68" s="539"/>
      <c r="R68" s="186">
        <v>255</v>
      </c>
      <c r="S68" s="186"/>
      <c r="T68" s="186"/>
      <c r="U68" s="186"/>
      <c r="V68" s="187" t="e">
        <f t="shared" si="6"/>
        <v>#DIV/0!</v>
      </c>
      <c r="W68" s="187">
        <f t="shared" si="7"/>
        <v>0</v>
      </c>
      <c r="X68" s="187">
        <f t="shared" si="8"/>
        <v>0</v>
      </c>
      <c r="Y68" s="187">
        <f t="shared" si="9"/>
        <v>0</v>
      </c>
      <c r="Z68" s="188">
        <f>IF(R68="nio",0,IF(R68&gt;0,VLOOKUP(K68,'3-Productie normen'!A:N,VLOOKUP(R68,'3-Productie normen'!Q:R,2,FALSE),FALSE)))</f>
        <v>0</v>
      </c>
      <c r="AA68" s="188">
        <f t="shared" si="10"/>
        <v>0</v>
      </c>
      <c r="AB68" s="188">
        <f t="shared" si="11"/>
        <v>0</v>
      </c>
      <c r="AC68" s="188">
        <f t="shared" si="12"/>
        <v>0</v>
      </c>
      <c r="AD68" s="189" t="str">
        <f>VLOOKUP(K68,'3-Productie normen'!A:N,10,FALSE)</f>
        <v>S</v>
      </c>
      <c r="AE68" s="189"/>
      <c r="AG68" s="144">
        <f t="shared" si="13"/>
        <v>1275</v>
      </c>
    </row>
    <row r="69" spans="1:34" ht="14.1" customHeight="1">
      <c r="A69" s="163">
        <v>69</v>
      </c>
      <c r="B69" s="182" t="s">
        <v>622</v>
      </c>
      <c r="C69" s="182" t="s">
        <v>773</v>
      </c>
      <c r="D69" s="182" t="s">
        <v>303</v>
      </c>
      <c r="E69" s="583">
        <v>13974</v>
      </c>
      <c r="F69" s="583" t="s">
        <v>620</v>
      </c>
      <c r="G69" s="148" t="s">
        <v>627</v>
      </c>
      <c r="H69" s="183" t="s">
        <v>326</v>
      </c>
      <c r="I69" s="192" t="s">
        <v>318</v>
      </c>
      <c r="J69" s="192" t="s">
        <v>292</v>
      </c>
      <c r="K69" s="141" t="s">
        <v>221</v>
      </c>
      <c r="L69" s="184" t="s">
        <v>294</v>
      </c>
      <c r="M69" s="185">
        <v>4</v>
      </c>
      <c r="N69" s="539">
        <v>1</v>
      </c>
      <c r="O69" s="539">
        <v>1</v>
      </c>
      <c r="P69" s="539"/>
      <c r="Q69" s="539"/>
      <c r="R69" s="186">
        <v>255</v>
      </c>
      <c r="S69" s="186"/>
      <c r="T69" s="186"/>
      <c r="U69" s="186"/>
      <c r="V69" s="187" t="e">
        <f t="shared" si="6"/>
        <v>#DIV/0!</v>
      </c>
      <c r="W69" s="187">
        <f t="shared" si="7"/>
        <v>0</v>
      </c>
      <c r="X69" s="187">
        <f t="shared" si="8"/>
        <v>0</v>
      </c>
      <c r="Y69" s="187">
        <f t="shared" si="9"/>
        <v>0</v>
      </c>
      <c r="Z69" s="188">
        <f>IF(R69="nio",0,IF(R69&gt;0,VLOOKUP(K69,'3-Productie normen'!A:N,VLOOKUP(R69,'3-Productie normen'!Q:R,2,FALSE),FALSE)))</f>
        <v>0</v>
      </c>
      <c r="AA69" s="188">
        <f t="shared" si="10"/>
        <v>0</v>
      </c>
      <c r="AB69" s="188">
        <f t="shared" si="11"/>
        <v>0</v>
      </c>
      <c r="AC69" s="188">
        <f t="shared" si="12"/>
        <v>0</v>
      </c>
      <c r="AD69" s="189" t="str">
        <f>VLOOKUP(K69,'3-Productie normen'!A:N,10,FALSE)</f>
        <v>V</v>
      </c>
      <c r="AE69" s="189"/>
      <c r="AG69" s="144">
        <f t="shared" si="13"/>
        <v>1020</v>
      </c>
    </row>
    <row r="70" spans="1:34" ht="14.1" customHeight="1">
      <c r="A70" s="163">
        <v>70</v>
      </c>
      <c r="B70" s="182" t="s">
        <v>622</v>
      </c>
      <c r="C70" s="182" t="s">
        <v>773</v>
      </c>
      <c r="D70" s="182" t="s">
        <v>303</v>
      </c>
      <c r="E70" s="583">
        <v>13974</v>
      </c>
      <c r="F70" s="583" t="s">
        <v>620</v>
      </c>
      <c r="G70" s="148" t="s">
        <v>627</v>
      </c>
      <c r="H70" s="183" t="s">
        <v>327</v>
      </c>
      <c r="I70" s="184" t="s">
        <v>279</v>
      </c>
      <c r="J70" s="184" t="s">
        <v>290</v>
      </c>
      <c r="K70" s="249" t="s">
        <v>220</v>
      </c>
      <c r="L70" s="184" t="s">
        <v>296</v>
      </c>
      <c r="M70" s="185">
        <v>8</v>
      </c>
      <c r="N70" s="539">
        <v>1</v>
      </c>
      <c r="O70" s="539">
        <v>1</v>
      </c>
      <c r="P70" s="539"/>
      <c r="Q70" s="539"/>
      <c r="R70" s="186">
        <v>255</v>
      </c>
      <c r="S70" s="186"/>
      <c r="T70" s="186"/>
      <c r="U70" s="186"/>
      <c r="V70" s="187" t="e">
        <f t="shared" si="6"/>
        <v>#DIV/0!</v>
      </c>
      <c r="W70" s="187">
        <f t="shared" si="7"/>
        <v>0</v>
      </c>
      <c r="X70" s="187">
        <f t="shared" si="8"/>
        <v>0</v>
      </c>
      <c r="Y70" s="187">
        <f t="shared" si="9"/>
        <v>0</v>
      </c>
      <c r="Z70" s="188">
        <f>IF(R70="nio",0,IF(R70&gt;0,VLOOKUP(K70,'3-Productie normen'!A:N,VLOOKUP(R70,'3-Productie normen'!Q:R,2,FALSE),FALSE)))</f>
        <v>0</v>
      </c>
      <c r="AA70" s="188">
        <f t="shared" si="10"/>
        <v>0</v>
      </c>
      <c r="AB70" s="188">
        <f t="shared" si="11"/>
        <v>0</v>
      </c>
      <c r="AC70" s="188">
        <f t="shared" si="12"/>
        <v>0</v>
      </c>
      <c r="AD70" s="189" t="str">
        <f>VLOOKUP(K70,'3-Productie normen'!A:N,10,FALSE)</f>
        <v>B</v>
      </c>
      <c r="AE70" s="189"/>
      <c r="AG70" s="144">
        <f t="shared" si="13"/>
        <v>2040</v>
      </c>
    </row>
    <row r="71" spans="1:34" ht="14.1" customHeight="1">
      <c r="A71" s="163">
        <v>71</v>
      </c>
      <c r="B71" s="182" t="s">
        <v>622</v>
      </c>
      <c r="C71" s="182" t="s">
        <v>773</v>
      </c>
      <c r="D71" s="182" t="s">
        <v>303</v>
      </c>
      <c r="E71" s="583">
        <v>13974</v>
      </c>
      <c r="F71" s="583" t="s">
        <v>620</v>
      </c>
      <c r="G71" s="148" t="s">
        <v>627</v>
      </c>
      <c r="H71" s="183" t="s">
        <v>328</v>
      </c>
      <c r="I71" s="184" t="s">
        <v>279</v>
      </c>
      <c r="J71" s="184" t="s">
        <v>290</v>
      </c>
      <c r="K71" s="249" t="s">
        <v>220</v>
      </c>
      <c r="L71" s="184" t="s">
        <v>296</v>
      </c>
      <c r="M71" s="185">
        <v>5</v>
      </c>
      <c r="N71" s="539">
        <v>1</v>
      </c>
      <c r="O71" s="539">
        <v>1</v>
      </c>
      <c r="P71" s="539"/>
      <c r="Q71" s="539"/>
      <c r="R71" s="186">
        <v>255</v>
      </c>
      <c r="S71" s="186"/>
      <c r="T71" s="186"/>
      <c r="U71" s="186"/>
      <c r="V71" s="187" t="e">
        <f t="shared" si="6"/>
        <v>#DIV/0!</v>
      </c>
      <c r="W71" s="187">
        <f t="shared" si="7"/>
        <v>0</v>
      </c>
      <c r="X71" s="187">
        <f t="shared" si="8"/>
        <v>0</v>
      </c>
      <c r="Y71" s="187">
        <f t="shared" si="9"/>
        <v>0</v>
      </c>
      <c r="Z71" s="188">
        <f>IF(R71="nio",0,IF(R71&gt;0,VLOOKUP(K71,'3-Productie normen'!A:N,VLOOKUP(R71,'3-Productie normen'!Q:R,2,FALSE),FALSE)))</f>
        <v>0</v>
      </c>
      <c r="AA71" s="188">
        <f t="shared" si="10"/>
        <v>0</v>
      </c>
      <c r="AB71" s="188">
        <f t="shared" si="11"/>
        <v>0</v>
      </c>
      <c r="AC71" s="188">
        <f t="shared" si="12"/>
        <v>0</v>
      </c>
      <c r="AD71" s="189" t="str">
        <f>VLOOKUP(K71,'3-Productie normen'!A:N,10,FALSE)</f>
        <v>B</v>
      </c>
      <c r="AE71" s="189"/>
      <c r="AG71" s="144">
        <f t="shared" si="13"/>
        <v>1275</v>
      </c>
    </row>
    <row r="72" spans="1:34" ht="14.1" customHeight="1">
      <c r="A72" s="163">
        <v>72</v>
      </c>
      <c r="B72" s="182" t="s">
        <v>622</v>
      </c>
      <c r="C72" s="182" t="s">
        <v>773</v>
      </c>
      <c r="D72" s="182" t="s">
        <v>303</v>
      </c>
      <c r="E72" s="583">
        <v>13974</v>
      </c>
      <c r="F72" s="583" t="s">
        <v>620</v>
      </c>
      <c r="G72" s="148" t="s">
        <v>627</v>
      </c>
      <c r="H72" s="183" t="s">
        <v>329</v>
      </c>
      <c r="I72" s="182" t="s">
        <v>279</v>
      </c>
      <c r="J72" s="182" t="s">
        <v>290</v>
      </c>
      <c r="K72" s="182" t="s">
        <v>220</v>
      </c>
      <c r="L72" s="184" t="s">
        <v>296</v>
      </c>
      <c r="M72" s="185">
        <v>13</v>
      </c>
      <c r="N72" s="539">
        <v>1</v>
      </c>
      <c r="O72" s="539">
        <v>1</v>
      </c>
      <c r="P72" s="539"/>
      <c r="Q72" s="539"/>
      <c r="R72" s="186">
        <v>255</v>
      </c>
      <c r="S72" s="186"/>
      <c r="T72" s="186"/>
      <c r="U72" s="186"/>
      <c r="V72" s="187" t="e">
        <f t="shared" si="6"/>
        <v>#DIV/0!</v>
      </c>
      <c r="W72" s="187">
        <f t="shared" si="7"/>
        <v>0</v>
      </c>
      <c r="X72" s="187">
        <f t="shared" si="8"/>
        <v>0</v>
      </c>
      <c r="Y72" s="187">
        <f t="shared" si="9"/>
        <v>0</v>
      </c>
      <c r="Z72" s="188">
        <f>IF(R72="nio",0,IF(R72&gt;0,VLOOKUP(K72,'3-Productie normen'!A:N,VLOOKUP(R72,'3-Productie normen'!Q:R,2,FALSE),FALSE)))</f>
        <v>0</v>
      </c>
      <c r="AA72" s="188">
        <f t="shared" si="10"/>
        <v>0</v>
      </c>
      <c r="AB72" s="188">
        <f t="shared" si="11"/>
        <v>0</v>
      </c>
      <c r="AC72" s="188">
        <f t="shared" si="12"/>
        <v>0</v>
      </c>
      <c r="AD72" s="189" t="str">
        <f>VLOOKUP(K72,'3-Productie normen'!A:N,10,FALSE)</f>
        <v>B</v>
      </c>
      <c r="AE72" s="189"/>
      <c r="AG72" s="144">
        <f t="shared" si="13"/>
        <v>3315</v>
      </c>
      <c r="AH72" s="190"/>
    </row>
    <row r="73" spans="1:34" ht="14.1" customHeight="1">
      <c r="A73" s="163">
        <v>73</v>
      </c>
      <c r="B73" s="182" t="s">
        <v>622</v>
      </c>
      <c r="C73" s="182" t="s">
        <v>773</v>
      </c>
      <c r="D73" s="182" t="s">
        <v>303</v>
      </c>
      <c r="E73" s="583">
        <v>13974</v>
      </c>
      <c r="F73" s="583" t="s">
        <v>620</v>
      </c>
      <c r="G73" s="148" t="s">
        <v>627</v>
      </c>
      <c r="H73" s="183" t="s">
        <v>330</v>
      </c>
      <c r="I73" s="182" t="s">
        <v>279</v>
      </c>
      <c r="J73" s="182" t="s">
        <v>290</v>
      </c>
      <c r="K73" s="551" t="s">
        <v>220</v>
      </c>
      <c r="L73" s="184" t="s">
        <v>296</v>
      </c>
      <c r="M73" s="185">
        <v>41</v>
      </c>
      <c r="N73" s="539">
        <v>1</v>
      </c>
      <c r="O73" s="539">
        <v>1</v>
      </c>
      <c r="P73" s="539"/>
      <c r="Q73" s="539"/>
      <c r="R73" s="186">
        <v>255</v>
      </c>
      <c r="S73" s="186"/>
      <c r="T73" s="186"/>
      <c r="U73" s="186"/>
      <c r="V73" s="187" t="e">
        <f t="shared" si="6"/>
        <v>#DIV/0!</v>
      </c>
      <c r="W73" s="187">
        <f t="shared" si="7"/>
        <v>0</v>
      </c>
      <c r="X73" s="187">
        <f t="shared" si="8"/>
        <v>0</v>
      </c>
      <c r="Y73" s="187">
        <f t="shared" si="9"/>
        <v>0</v>
      </c>
      <c r="Z73" s="188">
        <f>IF(R73="nio",0,IF(R73&gt;0,VLOOKUP(K73,'3-Productie normen'!A:N,VLOOKUP(R73,'3-Productie normen'!Q:R,2,FALSE),FALSE)))</f>
        <v>0</v>
      </c>
      <c r="AA73" s="188">
        <f t="shared" si="10"/>
        <v>0</v>
      </c>
      <c r="AB73" s="188">
        <f t="shared" si="11"/>
        <v>0</v>
      </c>
      <c r="AC73" s="188">
        <f t="shared" si="12"/>
        <v>0</v>
      </c>
      <c r="AD73" s="189" t="str">
        <f>VLOOKUP(K73,'3-Productie normen'!A:N,10,FALSE)</f>
        <v>B</v>
      </c>
      <c r="AE73" s="189"/>
      <c r="AG73" s="144">
        <f t="shared" si="13"/>
        <v>10455</v>
      </c>
    </row>
    <row r="74" spans="1:34" ht="14.1" customHeight="1">
      <c r="A74" s="163">
        <v>74</v>
      </c>
      <c r="B74" s="182" t="s">
        <v>622</v>
      </c>
      <c r="C74" s="182" t="s">
        <v>773</v>
      </c>
      <c r="D74" s="182" t="s">
        <v>303</v>
      </c>
      <c r="E74" s="583">
        <v>13974</v>
      </c>
      <c r="F74" s="583" t="s">
        <v>620</v>
      </c>
      <c r="G74" s="148" t="s">
        <v>627</v>
      </c>
      <c r="H74" s="183" t="s">
        <v>331</v>
      </c>
      <c r="I74" s="182" t="s">
        <v>279</v>
      </c>
      <c r="J74" s="182" t="s">
        <v>290</v>
      </c>
      <c r="K74" s="551" t="s">
        <v>220</v>
      </c>
      <c r="L74" s="184" t="s">
        <v>296</v>
      </c>
      <c r="M74" s="185">
        <v>27</v>
      </c>
      <c r="N74" s="539">
        <v>1</v>
      </c>
      <c r="O74" s="539">
        <v>1</v>
      </c>
      <c r="P74" s="539"/>
      <c r="Q74" s="539"/>
      <c r="R74" s="186">
        <v>255</v>
      </c>
      <c r="S74" s="186"/>
      <c r="T74" s="186"/>
      <c r="U74" s="186"/>
      <c r="V74" s="187" t="e">
        <f t="shared" si="6"/>
        <v>#DIV/0!</v>
      </c>
      <c r="W74" s="187">
        <f t="shared" si="7"/>
        <v>0</v>
      </c>
      <c r="X74" s="187">
        <f t="shared" si="8"/>
        <v>0</v>
      </c>
      <c r="Y74" s="187">
        <f t="shared" si="9"/>
        <v>0</v>
      </c>
      <c r="Z74" s="188">
        <f>IF(R74="nio",0,IF(R74&gt;0,VLOOKUP(K74,'3-Productie normen'!A:N,VLOOKUP(R74,'3-Productie normen'!Q:R,2,FALSE),FALSE)))</f>
        <v>0</v>
      </c>
      <c r="AA74" s="188">
        <f t="shared" si="10"/>
        <v>0</v>
      </c>
      <c r="AB74" s="188">
        <f t="shared" si="11"/>
        <v>0</v>
      </c>
      <c r="AC74" s="188">
        <f t="shared" si="12"/>
        <v>0</v>
      </c>
      <c r="AD74" s="189" t="str">
        <f>VLOOKUP(K74,'3-Productie normen'!A:N,10,FALSE)</f>
        <v>B</v>
      </c>
      <c r="AE74" s="189"/>
      <c r="AG74" s="144">
        <f t="shared" si="13"/>
        <v>6885</v>
      </c>
    </row>
    <row r="75" spans="1:34" ht="14.1" customHeight="1">
      <c r="A75" s="163">
        <v>75</v>
      </c>
      <c r="B75" s="182" t="s">
        <v>622</v>
      </c>
      <c r="C75" s="182" t="s">
        <v>773</v>
      </c>
      <c r="D75" s="182" t="s">
        <v>303</v>
      </c>
      <c r="E75" s="583">
        <v>13974</v>
      </c>
      <c r="F75" s="583" t="s">
        <v>620</v>
      </c>
      <c r="G75" s="148" t="s">
        <v>627</v>
      </c>
      <c r="H75" s="183" t="s">
        <v>332</v>
      </c>
      <c r="I75" s="184" t="s">
        <v>279</v>
      </c>
      <c r="J75" s="184" t="s">
        <v>290</v>
      </c>
      <c r="K75" s="551" t="s">
        <v>220</v>
      </c>
      <c r="L75" s="184" t="s">
        <v>296</v>
      </c>
      <c r="M75" s="185">
        <v>27</v>
      </c>
      <c r="N75" s="539">
        <v>1</v>
      </c>
      <c r="O75" s="539">
        <v>1</v>
      </c>
      <c r="P75" s="539"/>
      <c r="Q75" s="539"/>
      <c r="R75" s="186">
        <v>255</v>
      </c>
      <c r="S75" s="186"/>
      <c r="T75" s="186"/>
      <c r="U75" s="186"/>
      <c r="V75" s="187" t="e">
        <f t="shared" ref="V75:V138" si="14">IF(R75="nio",0,IF(R75&gt;0,R75*M75/Z75,0))*N75</f>
        <v>#DIV/0!</v>
      </c>
      <c r="W75" s="187">
        <f t="shared" ref="W75:W138" si="15">IF(S75&gt;0,S75*M75/AA75,0)*O75</f>
        <v>0</v>
      </c>
      <c r="X75" s="187">
        <f t="shared" ref="X75:X138" si="16">IF(T75&gt;0,T75*M75/AB75,0)*P75</f>
        <v>0</v>
      </c>
      <c r="Y75" s="187">
        <f t="shared" ref="Y75:Y138" si="17">IF(U75&gt;0,U75*M75/AC75,0)*Q75</f>
        <v>0</v>
      </c>
      <c r="Z75" s="188">
        <f>IF(R75="nio",0,IF(R75&gt;0,VLOOKUP(K75,'3-Productie normen'!A:N,VLOOKUP(R75,'3-Productie normen'!Q:R,2,FALSE),FALSE)))</f>
        <v>0</v>
      </c>
      <c r="AA75" s="188">
        <f t="shared" ref="AA75:AA138" si="18">IF(S75&gt;0,Z75*$AA$8,0)</f>
        <v>0</v>
      </c>
      <c r="AB75" s="188">
        <f t="shared" ref="AB75:AB138" si="19">IF(T75&gt;0,Z75*$AB$8,0)</f>
        <v>0</v>
      </c>
      <c r="AC75" s="188">
        <f t="shared" ref="AC75:AC138" si="20">IF(U75&gt;0,Z75*$AC$8,0)</f>
        <v>0</v>
      </c>
      <c r="AD75" s="189" t="str">
        <f>VLOOKUP(K75,'3-Productie normen'!A:N,10,FALSE)</f>
        <v>B</v>
      </c>
      <c r="AE75" s="189"/>
      <c r="AG75" s="144">
        <f t="shared" ref="AG75:AG138" si="21">SUM(R75:T75)*M75</f>
        <v>6885</v>
      </c>
    </row>
    <row r="76" spans="1:34" ht="14.1" customHeight="1">
      <c r="A76" s="163">
        <v>76</v>
      </c>
      <c r="B76" s="182" t="s">
        <v>622</v>
      </c>
      <c r="C76" s="182" t="s">
        <v>773</v>
      </c>
      <c r="D76" s="182" t="s">
        <v>303</v>
      </c>
      <c r="E76" s="583">
        <v>13974</v>
      </c>
      <c r="F76" s="583" t="s">
        <v>620</v>
      </c>
      <c r="G76" s="148" t="s">
        <v>627</v>
      </c>
      <c r="H76" s="183" t="s">
        <v>628</v>
      </c>
      <c r="I76" s="184" t="s">
        <v>279</v>
      </c>
      <c r="J76" s="184" t="s">
        <v>290</v>
      </c>
      <c r="K76" s="249" t="s">
        <v>220</v>
      </c>
      <c r="L76" s="184" t="s">
        <v>296</v>
      </c>
      <c r="M76" s="185">
        <v>27</v>
      </c>
      <c r="N76" s="539">
        <v>1</v>
      </c>
      <c r="O76" s="539">
        <v>1</v>
      </c>
      <c r="P76" s="539"/>
      <c r="Q76" s="539"/>
      <c r="R76" s="186">
        <v>255</v>
      </c>
      <c r="S76" s="186"/>
      <c r="T76" s="186"/>
      <c r="U76" s="186"/>
      <c r="V76" s="187" t="e">
        <f t="shared" si="14"/>
        <v>#DIV/0!</v>
      </c>
      <c r="W76" s="187">
        <f t="shared" si="15"/>
        <v>0</v>
      </c>
      <c r="X76" s="187">
        <f t="shared" si="16"/>
        <v>0</v>
      </c>
      <c r="Y76" s="187">
        <f t="shared" si="17"/>
        <v>0</v>
      </c>
      <c r="Z76" s="188">
        <f>IF(R76="nio",0,IF(R76&gt;0,VLOOKUP(K76,'3-Productie normen'!A:N,VLOOKUP(R76,'3-Productie normen'!Q:R,2,FALSE),FALSE)))</f>
        <v>0</v>
      </c>
      <c r="AA76" s="188">
        <f t="shared" si="18"/>
        <v>0</v>
      </c>
      <c r="AB76" s="188">
        <f t="shared" si="19"/>
        <v>0</v>
      </c>
      <c r="AC76" s="188">
        <f t="shared" si="20"/>
        <v>0</v>
      </c>
      <c r="AD76" s="189" t="str">
        <f>VLOOKUP(K76,'3-Productie normen'!A:N,10,FALSE)</f>
        <v>B</v>
      </c>
      <c r="AE76" s="189"/>
      <c r="AG76" s="144">
        <f t="shared" si="21"/>
        <v>6885</v>
      </c>
    </row>
    <row r="77" spans="1:34" ht="14.1" customHeight="1">
      <c r="A77" s="163">
        <v>77</v>
      </c>
      <c r="B77" s="182" t="s">
        <v>622</v>
      </c>
      <c r="C77" s="182" t="s">
        <v>773</v>
      </c>
      <c r="D77" s="182" t="s">
        <v>303</v>
      </c>
      <c r="E77" s="583">
        <v>13974</v>
      </c>
      <c r="F77" s="583" t="s">
        <v>620</v>
      </c>
      <c r="G77" s="148" t="s">
        <v>627</v>
      </c>
      <c r="H77" s="183" t="s">
        <v>333</v>
      </c>
      <c r="I77" s="184" t="s">
        <v>311</v>
      </c>
      <c r="J77" s="184" t="s">
        <v>289</v>
      </c>
      <c r="K77" s="249" t="s">
        <v>546</v>
      </c>
      <c r="L77" s="184" t="s">
        <v>296</v>
      </c>
      <c r="M77" s="185">
        <v>27</v>
      </c>
      <c r="N77" s="539">
        <v>1</v>
      </c>
      <c r="O77" s="539">
        <v>1</v>
      </c>
      <c r="P77" s="539"/>
      <c r="Q77" s="539"/>
      <c r="R77" s="186">
        <v>255</v>
      </c>
      <c r="S77" s="186"/>
      <c r="T77" s="186"/>
      <c r="U77" s="186"/>
      <c r="V77" s="187" t="e">
        <f t="shared" si="14"/>
        <v>#DIV/0!</v>
      </c>
      <c r="W77" s="187">
        <f t="shared" si="15"/>
        <v>0</v>
      </c>
      <c r="X77" s="187">
        <f t="shared" si="16"/>
        <v>0</v>
      </c>
      <c r="Y77" s="187">
        <f t="shared" si="17"/>
        <v>0</v>
      </c>
      <c r="Z77" s="188">
        <f>IF(R77="nio",0,IF(R77&gt;0,VLOOKUP(K77,'3-Productie normen'!A:N,VLOOKUP(R77,'3-Productie normen'!Q:R,2,FALSE),FALSE)))</f>
        <v>0</v>
      </c>
      <c r="AA77" s="188">
        <f t="shared" si="18"/>
        <v>0</v>
      </c>
      <c r="AB77" s="188">
        <f t="shared" si="19"/>
        <v>0</v>
      </c>
      <c r="AC77" s="188">
        <f t="shared" si="20"/>
        <v>0</v>
      </c>
      <c r="AD77" s="189" t="str">
        <f>VLOOKUP(K77,'3-Productie normen'!A:N,10,FALSE)</f>
        <v>V</v>
      </c>
      <c r="AE77" s="189"/>
      <c r="AG77" s="144">
        <f t="shared" si="21"/>
        <v>6885</v>
      </c>
    </row>
    <row r="78" spans="1:34" ht="14.1" customHeight="1">
      <c r="A78" s="163">
        <v>78</v>
      </c>
      <c r="B78" s="182" t="s">
        <v>622</v>
      </c>
      <c r="C78" s="182" t="s">
        <v>773</v>
      </c>
      <c r="D78" s="182" t="s">
        <v>303</v>
      </c>
      <c r="E78" s="583">
        <v>13974</v>
      </c>
      <c r="F78" s="583" t="s">
        <v>620</v>
      </c>
      <c r="G78" s="148" t="s">
        <v>627</v>
      </c>
      <c r="H78" s="183" t="s">
        <v>629</v>
      </c>
      <c r="I78" s="141" t="s">
        <v>317</v>
      </c>
      <c r="J78" s="141" t="s">
        <v>289</v>
      </c>
      <c r="K78" s="141" t="s">
        <v>546</v>
      </c>
      <c r="L78" s="184" t="s">
        <v>296</v>
      </c>
      <c r="M78" s="185">
        <v>6</v>
      </c>
      <c r="N78" s="539">
        <v>1</v>
      </c>
      <c r="O78" s="539">
        <v>1</v>
      </c>
      <c r="P78" s="539"/>
      <c r="Q78" s="539"/>
      <c r="R78" s="186">
        <v>255</v>
      </c>
      <c r="S78" s="186"/>
      <c r="T78" s="186"/>
      <c r="U78" s="186"/>
      <c r="V78" s="187" t="e">
        <f t="shared" si="14"/>
        <v>#DIV/0!</v>
      </c>
      <c r="W78" s="187">
        <f t="shared" si="15"/>
        <v>0</v>
      </c>
      <c r="X78" s="187">
        <f t="shared" si="16"/>
        <v>0</v>
      </c>
      <c r="Y78" s="187">
        <f t="shared" si="17"/>
        <v>0</v>
      </c>
      <c r="Z78" s="188">
        <f>IF(R78="nio",0,IF(R78&gt;0,VLOOKUP(K78,'3-Productie normen'!A:N,VLOOKUP(R78,'3-Productie normen'!Q:R,2,FALSE),FALSE)))</f>
        <v>0</v>
      </c>
      <c r="AA78" s="188">
        <f t="shared" si="18"/>
        <v>0</v>
      </c>
      <c r="AB78" s="188">
        <f t="shared" si="19"/>
        <v>0</v>
      </c>
      <c r="AC78" s="188">
        <f t="shared" si="20"/>
        <v>0</v>
      </c>
      <c r="AD78" s="189" t="str">
        <f>VLOOKUP(K78,'3-Productie normen'!A:N,10,FALSE)</f>
        <v>V</v>
      </c>
      <c r="AE78" s="189"/>
      <c r="AG78" s="144">
        <f t="shared" si="21"/>
        <v>1530</v>
      </c>
    </row>
    <row r="79" spans="1:34" ht="14.1" customHeight="1">
      <c r="A79" s="163">
        <v>79</v>
      </c>
      <c r="B79" s="182" t="s">
        <v>622</v>
      </c>
      <c r="C79" s="182" t="s">
        <v>773</v>
      </c>
      <c r="D79" s="182" t="s">
        <v>303</v>
      </c>
      <c r="E79" s="583">
        <v>13974</v>
      </c>
      <c r="F79" s="583" t="s">
        <v>620</v>
      </c>
      <c r="G79" s="148" t="s">
        <v>627</v>
      </c>
      <c r="H79" s="183" t="s">
        <v>371</v>
      </c>
      <c r="I79" s="141" t="s">
        <v>283</v>
      </c>
      <c r="J79" s="141" t="s">
        <v>289</v>
      </c>
      <c r="K79" s="249" t="s">
        <v>545</v>
      </c>
      <c r="L79" s="184" t="s">
        <v>296</v>
      </c>
      <c r="M79" s="185">
        <v>44</v>
      </c>
      <c r="N79" s="539">
        <v>1</v>
      </c>
      <c r="O79" s="539">
        <v>1</v>
      </c>
      <c r="P79" s="539"/>
      <c r="Q79" s="539"/>
      <c r="R79" s="186">
        <v>255</v>
      </c>
      <c r="S79" s="186"/>
      <c r="T79" s="186"/>
      <c r="U79" s="186"/>
      <c r="V79" s="187" t="e">
        <f t="shared" si="14"/>
        <v>#DIV/0!</v>
      </c>
      <c r="W79" s="187">
        <f t="shared" si="15"/>
        <v>0</v>
      </c>
      <c r="X79" s="187">
        <f t="shared" si="16"/>
        <v>0</v>
      </c>
      <c r="Y79" s="187">
        <f t="shared" si="17"/>
        <v>0</v>
      </c>
      <c r="Z79" s="188">
        <f>IF(R79="nio",0,IF(R79&gt;0,VLOOKUP(K79,'3-Productie normen'!A:N,VLOOKUP(R79,'3-Productie normen'!Q:R,2,FALSE),FALSE)))</f>
        <v>0</v>
      </c>
      <c r="AA79" s="188">
        <f t="shared" si="18"/>
        <v>0</v>
      </c>
      <c r="AB79" s="188">
        <f t="shared" si="19"/>
        <v>0</v>
      </c>
      <c r="AC79" s="188">
        <f t="shared" si="20"/>
        <v>0</v>
      </c>
      <c r="AD79" s="189" t="str">
        <f>VLOOKUP(K79,'3-Productie normen'!A:N,10,FALSE)</f>
        <v>V</v>
      </c>
      <c r="AE79" s="189"/>
      <c r="AG79" s="144">
        <f t="shared" si="21"/>
        <v>11220</v>
      </c>
    </row>
    <row r="80" spans="1:34" ht="14.1" customHeight="1">
      <c r="A80" s="163">
        <v>80</v>
      </c>
      <c r="B80" s="182" t="s">
        <v>622</v>
      </c>
      <c r="C80" s="182" t="s">
        <v>773</v>
      </c>
      <c r="D80" s="182" t="s">
        <v>303</v>
      </c>
      <c r="E80" s="583">
        <v>13974</v>
      </c>
      <c r="F80" s="583" t="s">
        <v>620</v>
      </c>
      <c r="G80" s="148" t="s">
        <v>627</v>
      </c>
      <c r="H80" s="183" t="s">
        <v>334</v>
      </c>
      <c r="I80" s="141" t="s">
        <v>279</v>
      </c>
      <c r="J80" s="141" t="s">
        <v>290</v>
      </c>
      <c r="K80" s="249" t="s">
        <v>220</v>
      </c>
      <c r="L80" s="184" t="s">
        <v>296</v>
      </c>
      <c r="M80" s="185">
        <v>23</v>
      </c>
      <c r="N80" s="539">
        <v>1</v>
      </c>
      <c r="O80" s="539">
        <v>1</v>
      </c>
      <c r="P80" s="539"/>
      <c r="Q80" s="539"/>
      <c r="R80" s="186">
        <v>255</v>
      </c>
      <c r="S80" s="186"/>
      <c r="T80" s="186"/>
      <c r="U80" s="186"/>
      <c r="V80" s="187" t="e">
        <f t="shared" si="14"/>
        <v>#DIV/0!</v>
      </c>
      <c r="W80" s="187">
        <f t="shared" si="15"/>
        <v>0</v>
      </c>
      <c r="X80" s="187">
        <f t="shared" si="16"/>
        <v>0</v>
      </c>
      <c r="Y80" s="187">
        <f t="shared" si="17"/>
        <v>0</v>
      </c>
      <c r="Z80" s="188">
        <f>IF(R80="nio",0,IF(R80&gt;0,VLOOKUP(K80,'3-Productie normen'!A:N,VLOOKUP(R80,'3-Productie normen'!Q:R,2,FALSE),FALSE)))</f>
        <v>0</v>
      </c>
      <c r="AA80" s="188">
        <f t="shared" si="18"/>
        <v>0</v>
      </c>
      <c r="AB80" s="188">
        <f t="shared" si="19"/>
        <v>0</v>
      </c>
      <c r="AC80" s="188">
        <f t="shared" si="20"/>
        <v>0</v>
      </c>
      <c r="AD80" s="189" t="str">
        <f>VLOOKUP(K80,'3-Productie normen'!A:N,10,FALSE)</f>
        <v>B</v>
      </c>
      <c r="AE80" s="189"/>
      <c r="AG80" s="144">
        <f t="shared" si="21"/>
        <v>5865</v>
      </c>
    </row>
    <row r="81" spans="1:33" ht="14.1" customHeight="1">
      <c r="A81" s="163">
        <v>81</v>
      </c>
      <c r="B81" s="182" t="s">
        <v>622</v>
      </c>
      <c r="C81" s="182" t="s">
        <v>773</v>
      </c>
      <c r="D81" s="182" t="s">
        <v>303</v>
      </c>
      <c r="E81" s="583">
        <v>13974</v>
      </c>
      <c r="F81" s="583" t="s">
        <v>620</v>
      </c>
      <c r="G81" s="148" t="s">
        <v>627</v>
      </c>
      <c r="H81" s="183" t="s">
        <v>335</v>
      </c>
      <c r="I81" s="141" t="s">
        <v>279</v>
      </c>
      <c r="J81" s="141" t="s">
        <v>290</v>
      </c>
      <c r="K81" s="249" t="s">
        <v>220</v>
      </c>
      <c r="L81" s="184" t="s">
        <v>296</v>
      </c>
      <c r="M81" s="185">
        <v>20</v>
      </c>
      <c r="N81" s="539">
        <v>1</v>
      </c>
      <c r="O81" s="539">
        <v>1</v>
      </c>
      <c r="P81" s="539"/>
      <c r="Q81" s="539"/>
      <c r="R81" s="186">
        <v>255</v>
      </c>
      <c r="S81" s="186"/>
      <c r="T81" s="186"/>
      <c r="U81" s="186"/>
      <c r="V81" s="187" t="e">
        <f t="shared" si="14"/>
        <v>#DIV/0!</v>
      </c>
      <c r="W81" s="187">
        <f t="shared" si="15"/>
        <v>0</v>
      </c>
      <c r="X81" s="187">
        <f t="shared" si="16"/>
        <v>0</v>
      </c>
      <c r="Y81" s="187">
        <f t="shared" si="17"/>
        <v>0</v>
      </c>
      <c r="Z81" s="188">
        <f>IF(R81="nio",0,IF(R81&gt;0,VLOOKUP(K81,'3-Productie normen'!A:N,VLOOKUP(R81,'3-Productie normen'!Q:R,2,FALSE),FALSE)))</f>
        <v>0</v>
      </c>
      <c r="AA81" s="188">
        <f t="shared" si="18"/>
        <v>0</v>
      </c>
      <c r="AB81" s="188">
        <f t="shared" si="19"/>
        <v>0</v>
      </c>
      <c r="AC81" s="188">
        <f t="shared" si="20"/>
        <v>0</v>
      </c>
      <c r="AD81" s="189" t="str">
        <f>VLOOKUP(K81,'3-Productie normen'!A:N,10,FALSE)</f>
        <v>B</v>
      </c>
      <c r="AE81" s="189"/>
      <c r="AG81" s="144">
        <f t="shared" si="21"/>
        <v>5100</v>
      </c>
    </row>
    <row r="82" spans="1:33" ht="14.1" customHeight="1">
      <c r="A82" s="163">
        <v>82</v>
      </c>
      <c r="B82" s="182" t="s">
        <v>622</v>
      </c>
      <c r="C82" s="182" t="s">
        <v>773</v>
      </c>
      <c r="D82" s="182" t="s">
        <v>303</v>
      </c>
      <c r="E82" s="583">
        <v>13974</v>
      </c>
      <c r="F82" s="583" t="s">
        <v>620</v>
      </c>
      <c r="G82" s="148" t="s">
        <v>627</v>
      </c>
      <c r="H82" s="183" t="s">
        <v>336</v>
      </c>
      <c r="I82" s="141" t="s">
        <v>279</v>
      </c>
      <c r="J82" s="141" t="s">
        <v>290</v>
      </c>
      <c r="K82" s="249" t="s">
        <v>220</v>
      </c>
      <c r="L82" s="184" t="s">
        <v>296</v>
      </c>
      <c r="M82" s="185">
        <v>27</v>
      </c>
      <c r="N82" s="539">
        <v>1</v>
      </c>
      <c r="O82" s="539">
        <v>1</v>
      </c>
      <c r="P82" s="539"/>
      <c r="Q82" s="539"/>
      <c r="R82" s="186">
        <v>255</v>
      </c>
      <c r="S82" s="186"/>
      <c r="T82" s="186"/>
      <c r="U82" s="186"/>
      <c r="V82" s="187" t="e">
        <f t="shared" si="14"/>
        <v>#DIV/0!</v>
      </c>
      <c r="W82" s="187">
        <f t="shared" si="15"/>
        <v>0</v>
      </c>
      <c r="X82" s="187">
        <f t="shared" si="16"/>
        <v>0</v>
      </c>
      <c r="Y82" s="187">
        <f t="shared" si="17"/>
        <v>0</v>
      </c>
      <c r="Z82" s="188">
        <f>IF(R82="nio",0,IF(R82&gt;0,VLOOKUP(K82,'3-Productie normen'!A:N,VLOOKUP(R82,'3-Productie normen'!Q:R,2,FALSE),FALSE)))</f>
        <v>0</v>
      </c>
      <c r="AA82" s="188">
        <f t="shared" si="18"/>
        <v>0</v>
      </c>
      <c r="AB82" s="188">
        <f t="shared" si="19"/>
        <v>0</v>
      </c>
      <c r="AC82" s="188">
        <f t="shared" si="20"/>
        <v>0</v>
      </c>
      <c r="AD82" s="189" t="str">
        <f>VLOOKUP(K82,'3-Productie normen'!A:N,10,FALSE)</f>
        <v>B</v>
      </c>
      <c r="AE82" s="189"/>
      <c r="AG82" s="144">
        <f t="shared" si="21"/>
        <v>6885</v>
      </c>
    </row>
    <row r="83" spans="1:33" ht="14.1" customHeight="1">
      <c r="A83" s="163">
        <v>83</v>
      </c>
      <c r="B83" s="182" t="s">
        <v>622</v>
      </c>
      <c r="C83" s="182" t="s">
        <v>773</v>
      </c>
      <c r="D83" s="182" t="s">
        <v>303</v>
      </c>
      <c r="E83" s="583">
        <v>13974</v>
      </c>
      <c r="F83" s="583" t="s">
        <v>620</v>
      </c>
      <c r="G83" s="148" t="s">
        <v>627</v>
      </c>
      <c r="H83" s="183" t="s">
        <v>337</v>
      </c>
      <c r="I83" s="141" t="s">
        <v>280</v>
      </c>
      <c r="J83" s="141" t="s">
        <v>290</v>
      </c>
      <c r="K83" s="249" t="s">
        <v>222</v>
      </c>
      <c r="L83" s="184" t="s">
        <v>296</v>
      </c>
      <c r="M83" s="185">
        <v>27</v>
      </c>
      <c r="N83" s="539">
        <v>1</v>
      </c>
      <c r="O83" s="539">
        <v>1</v>
      </c>
      <c r="P83" s="539"/>
      <c r="Q83" s="539"/>
      <c r="R83" s="186">
        <v>255</v>
      </c>
      <c r="S83" s="186"/>
      <c r="T83" s="186"/>
      <c r="U83" s="186"/>
      <c r="V83" s="187" t="e">
        <f t="shared" si="14"/>
        <v>#DIV/0!</v>
      </c>
      <c r="W83" s="187">
        <f t="shared" si="15"/>
        <v>0</v>
      </c>
      <c r="X83" s="187">
        <f t="shared" si="16"/>
        <v>0</v>
      </c>
      <c r="Y83" s="187">
        <f t="shared" si="17"/>
        <v>0</v>
      </c>
      <c r="Z83" s="188">
        <f>IF(R83="nio",0,IF(R83&gt;0,VLOOKUP(K83,'3-Productie normen'!A:N,VLOOKUP(R83,'3-Productie normen'!Q:R,2,FALSE),FALSE)))</f>
        <v>0</v>
      </c>
      <c r="AA83" s="188">
        <f t="shared" si="18"/>
        <v>0</v>
      </c>
      <c r="AB83" s="188">
        <f t="shared" si="19"/>
        <v>0</v>
      </c>
      <c r="AC83" s="188">
        <f t="shared" si="20"/>
        <v>0</v>
      </c>
      <c r="AD83" s="189" t="str">
        <f>VLOOKUP(K83,'3-Productie normen'!A:N,10,FALSE)</f>
        <v>B</v>
      </c>
      <c r="AE83" s="189"/>
      <c r="AG83" s="144">
        <f t="shared" si="21"/>
        <v>6885</v>
      </c>
    </row>
    <row r="84" spans="1:33" ht="14.1" customHeight="1">
      <c r="A84" s="163">
        <v>84</v>
      </c>
      <c r="B84" s="182" t="s">
        <v>622</v>
      </c>
      <c r="C84" s="182" t="s">
        <v>773</v>
      </c>
      <c r="D84" s="182" t="s">
        <v>303</v>
      </c>
      <c r="E84" s="583">
        <v>13974</v>
      </c>
      <c r="F84" s="583" t="s">
        <v>620</v>
      </c>
      <c r="G84" s="148" t="s">
        <v>627</v>
      </c>
      <c r="H84" s="183" t="s">
        <v>338</v>
      </c>
      <c r="I84" s="141" t="s">
        <v>279</v>
      </c>
      <c r="J84" s="141" t="s">
        <v>290</v>
      </c>
      <c r="K84" s="249" t="s">
        <v>220</v>
      </c>
      <c r="L84" s="184" t="s">
        <v>296</v>
      </c>
      <c r="M84" s="185">
        <v>27</v>
      </c>
      <c r="N84" s="539">
        <v>1</v>
      </c>
      <c r="O84" s="539">
        <v>1</v>
      </c>
      <c r="P84" s="539"/>
      <c r="Q84" s="539"/>
      <c r="R84" s="186">
        <v>255</v>
      </c>
      <c r="S84" s="186"/>
      <c r="T84" s="186"/>
      <c r="U84" s="186"/>
      <c r="V84" s="187" t="e">
        <f t="shared" si="14"/>
        <v>#DIV/0!</v>
      </c>
      <c r="W84" s="187">
        <f t="shared" si="15"/>
        <v>0</v>
      </c>
      <c r="X84" s="187">
        <f t="shared" si="16"/>
        <v>0</v>
      </c>
      <c r="Y84" s="187">
        <f t="shared" si="17"/>
        <v>0</v>
      </c>
      <c r="Z84" s="188">
        <f>IF(R84="nio",0,IF(R84&gt;0,VLOOKUP(K84,'3-Productie normen'!A:N,VLOOKUP(R84,'3-Productie normen'!Q:R,2,FALSE),FALSE)))</f>
        <v>0</v>
      </c>
      <c r="AA84" s="188">
        <f t="shared" si="18"/>
        <v>0</v>
      </c>
      <c r="AB84" s="188">
        <f t="shared" si="19"/>
        <v>0</v>
      </c>
      <c r="AC84" s="188">
        <f t="shared" si="20"/>
        <v>0</v>
      </c>
      <c r="AD84" s="189" t="str">
        <f>VLOOKUP(K84,'3-Productie normen'!A:N,10,FALSE)</f>
        <v>B</v>
      </c>
      <c r="AE84" s="189"/>
      <c r="AG84" s="144">
        <f t="shared" si="21"/>
        <v>6885</v>
      </c>
    </row>
    <row r="85" spans="1:33" ht="14.1" customHeight="1">
      <c r="A85" s="163">
        <v>85</v>
      </c>
      <c r="B85" s="182" t="s">
        <v>622</v>
      </c>
      <c r="C85" s="182" t="s">
        <v>773</v>
      </c>
      <c r="D85" s="182" t="s">
        <v>340</v>
      </c>
      <c r="E85" s="583">
        <v>13974</v>
      </c>
      <c r="F85" s="583" t="s">
        <v>620</v>
      </c>
      <c r="G85" s="148" t="s">
        <v>621</v>
      </c>
      <c r="H85" s="183" t="s">
        <v>257</v>
      </c>
      <c r="I85" s="141" t="s">
        <v>277</v>
      </c>
      <c r="J85" s="141" t="s">
        <v>289</v>
      </c>
      <c r="K85" s="141" t="s">
        <v>105</v>
      </c>
      <c r="L85" s="184" t="s">
        <v>359</v>
      </c>
      <c r="M85" s="185">
        <v>23</v>
      </c>
      <c r="N85" s="539">
        <v>1</v>
      </c>
      <c r="O85" s="539">
        <v>1</v>
      </c>
      <c r="P85" s="539"/>
      <c r="Q85" s="539"/>
      <c r="R85" s="186">
        <v>255</v>
      </c>
      <c r="S85" s="186"/>
      <c r="T85" s="186"/>
      <c r="U85" s="186"/>
      <c r="V85" s="187" t="e">
        <f t="shared" si="14"/>
        <v>#DIV/0!</v>
      </c>
      <c r="W85" s="187">
        <f t="shared" si="15"/>
        <v>0</v>
      </c>
      <c r="X85" s="187">
        <f t="shared" si="16"/>
        <v>0</v>
      </c>
      <c r="Y85" s="187">
        <f t="shared" si="17"/>
        <v>0</v>
      </c>
      <c r="Z85" s="188">
        <f>IF(R85="nio",0,IF(R85&gt;0,VLOOKUP(K85,'3-Productie normen'!A:N,VLOOKUP(R85,'3-Productie normen'!Q:R,2,FALSE),FALSE)))</f>
        <v>0</v>
      </c>
      <c r="AA85" s="188">
        <f t="shared" si="18"/>
        <v>0</v>
      </c>
      <c r="AB85" s="188">
        <f t="shared" si="19"/>
        <v>0</v>
      </c>
      <c r="AC85" s="188">
        <f t="shared" si="20"/>
        <v>0</v>
      </c>
      <c r="AD85" s="189" t="str">
        <f>VLOOKUP(K85,'3-Productie normen'!A:N,10,FALSE)</f>
        <v>V</v>
      </c>
      <c r="AE85" s="189"/>
      <c r="AG85" s="144">
        <f t="shared" si="21"/>
        <v>5865</v>
      </c>
    </row>
    <row r="86" spans="1:33" ht="14.1" customHeight="1">
      <c r="A86" s="163">
        <v>86</v>
      </c>
      <c r="B86" s="182" t="s">
        <v>622</v>
      </c>
      <c r="C86" s="182" t="s">
        <v>773</v>
      </c>
      <c r="D86" s="182" t="s">
        <v>340</v>
      </c>
      <c r="E86" s="583">
        <v>13974</v>
      </c>
      <c r="F86" s="583" t="s">
        <v>620</v>
      </c>
      <c r="G86" s="148" t="s">
        <v>621</v>
      </c>
      <c r="H86" s="183" t="s">
        <v>299</v>
      </c>
      <c r="I86" s="182" t="s">
        <v>277</v>
      </c>
      <c r="J86" s="182" t="s">
        <v>289</v>
      </c>
      <c r="K86" s="141" t="s">
        <v>105</v>
      </c>
      <c r="L86" s="184" t="s">
        <v>302</v>
      </c>
      <c r="M86" s="185">
        <v>1</v>
      </c>
      <c r="N86" s="539">
        <v>1</v>
      </c>
      <c r="O86" s="539">
        <v>1</v>
      </c>
      <c r="P86" s="539"/>
      <c r="Q86" s="539"/>
      <c r="R86" s="186">
        <v>255</v>
      </c>
      <c r="S86" s="186"/>
      <c r="T86" s="186"/>
      <c r="U86" s="186"/>
      <c r="V86" s="187" t="e">
        <f t="shared" si="14"/>
        <v>#DIV/0!</v>
      </c>
      <c r="W86" s="187">
        <f t="shared" si="15"/>
        <v>0</v>
      </c>
      <c r="X86" s="187">
        <f t="shared" si="16"/>
        <v>0</v>
      </c>
      <c r="Y86" s="187">
        <f t="shared" si="17"/>
        <v>0</v>
      </c>
      <c r="Z86" s="188">
        <f>IF(R86="nio",0,IF(R86&gt;0,VLOOKUP(K86,'3-Productie normen'!A:N,VLOOKUP(R86,'3-Productie normen'!Q:R,2,FALSE),FALSE)))</f>
        <v>0</v>
      </c>
      <c r="AA86" s="188">
        <f t="shared" si="18"/>
        <v>0</v>
      </c>
      <c r="AB86" s="188">
        <f t="shared" si="19"/>
        <v>0</v>
      </c>
      <c r="AC86" s="188">
        <f t="shared" si="20"/>
        <v>0</v>
      </c>
      <c r="AD86" s="189" t="str">
        <f>VLOOKUP(K86,'3-Productie normen'!A:N,10,FALSE)</f>
        <v>V</v>
      </c>
      <c r="AE86" s="189"/>
      <c r="AG86" s="144">
        <f t="shared" si="21"/>
        <v>255</v>
      </c>
    </row>
    <row r="87" spans="1:33" ht="14.1" customHeight="1">
      <c r="A87" s="163">
        <v>87</v>
      </c>
      <c r="B87" s="182" t="s">
        <v>622</v>
      </c>
      <c r="C87" s="182" t="s">
        <v>773</v>
      </c>
      <c r="D87" s="182" t="s">
        <v>340</v>
      </c>
      <c r="E87" s="583">
        <v>13974</v>
      </c>
      <c r="F87" s="583" t="s">
        <v>620</v>
      </c>
      <c r="G87" s="148" t="s">
        <v>621</v>
      </c>
      <c r="H87" s="183" t="s">
        <v>258</v>
      </c>
      <c r="I87" s="184" t="s">
        <v>278</v>
      </c>
      <c r="J87" s="184" t="s">
        <v>289</v>
      </c>
      <c r="K87" s="249" t="s">
        <v>545</v>
      </c>
      <c r="L87" s="184" t="s">
        <v>359</v>
      </c>
      <c r="M87" s="185">
        <v>13</v>
      </c>
      <c r="N87" s="539">
        <v>1</v>
      </c>
      <c r="O87" s="539">
        <v>1</v>
      </c>
      <c r="P87" s="539"/>
      <c r="Q87" s="539"/>
      <c r="R87" s="186">
        <v>255</v>
      </c>
      <c r="S87" s="186"/>
      <c r="T87" s="186"/>
      <c r="U87" s="186"/>
      <c r="V87" s="187" t="e">
        <f t="shared" si="14"/>
        <v>#DIV/0!</v>
      </c>
      <c r="W87" s="187">
        <f t="shared" si="15"/>
        <v>0</v>
      </c>
      <c r="X87" s="187">
        <f t="shared" si="16"/>
        <v>0</v>
      </c>
      <c r="Y87" s="187">
        <f t="shared" si="17"/>
        <v>0</v>
      </c>
      <c r="Z87" s="188">
        <f>IF(R87="nio",0,IF(R87&gt;0,VLOOKUP(K87,'3-Productie normen'!A:N,VLOOKUP(R87,'3-Productie normen'!Q:R,2,FALSE),FALSE)))</f>
        <v>0</v>
      </c>
      <c r="AA87" s="188">
        <f t="shared" si="18"/>
        <v>0</v>
      </c>
      <c r="AB87" s="188">
        <f t="shared" si="19"/>
        <v>0</v>
      </c>
      <c r="AC87" s="188">
        <f t="shared" si="20"/>
        <v>0</v>
      </c>
      <c r="AD87" s="189" t="str">
        <f>VLOOKUP(K87,'3-Productie normen'!A:N,10,FALSE)</f>
        <v>V</v>
      </c>
      <c r="AE87" s="189"/>
      <c r="AG87" s="144">
        <f t="shared" si="21"/>
        <v>3315</v>
      </c>
    </row>
    <row r="88" spans="1:33" ht="14.1" customHeight="1">
      <c r="A88" s="163">
        <v>88</v>
      </c>
      <c r="B88" s="182" t="s">
        <v>622</v>
      </c>
      <c r="C88" s="182" t="s">
        <v>773</v>
      </c>
      <c r="D88" s="182" t="s">
        <v>340</v>
      </c>
      <c r="E88" s="583">
        <v>13974</v>
      </c>
      <c r="F88" s="583" t="s">
        <v>620</v>
      </c>
      <c r="G88" s="148" t="s">
        <v>621</v>
      </c>
      <c r="H88" s="183" t="s">
        <v>259</v>
      </c>
      <c r="I88" s="184" t="s">
        <v>311</v>
      </c>
      <c r="J88" s="184" t="s">
        <v>289</v>
      </c>
      <c r="K88" s="249" t="s">
        <v>546</v>
      </c>
      <c r="L88" s="184" t="s">
        <v>360</v>
      </c>
      <c r="M88" s="185">
        <v>6</v>
      </c>
      <c r="N88" s="539">
        <v>1</v>
      </c>
      <c r="O88" s="539">
        <v>1</v>
      </c>
      <c r="P88" s="539"/>
      <c r="Q88" s="539"/>
      <c r="R88" s="186">
        <v>255</v>
      </c>
      <c r="S88" s="186"/>
      <c r="T88" s="186"/>
      <c r="U88" s="186"/>
      <c r="V88" s="187" t="e">
        <f t="shared" si="14"/>
        <v>#DIV/0!</v>
      </c>
      <c r="W88" s="187">
        <f t="shared" si="15"/>
        <v>0</v>
      </c>
      <c r="X88" s="187">
        <f t="shared" si="16"/>
        <v>0</v>
      </c>
      <c r="Y88" s="187">
        <f t="shared" si="17"/>
        <v>0</v>
      </c>
      <c r="Z88" s="188">
        <f>IF(R88="nio",0,IF(R88&gt;0,VLOOKUP(K88,'3-Productie normen'!A:N,VLOOKUP(R88,'3-Productie normen'!Q:R,2,FALSE),FALSE)))</f>
        <v>0</v>
      </c>
      <c r="AA88" s="188">
        <f t="shared" si="18"/>
        <v>0</v>
      </c>
      <c r="AB88" s="188">
        <f t="shared" si="19"/>
        <v>0</v>
      </c>
      <c r="AC88" s="188">
        <f t="shared" si="20"/>
        <v>0</v>
      </c>
      <c r="AD88" s="189" t="str">
        <f>VLOOKUP(K88,'3-Productie normen'!A:N,10,FALSE)</f>
        <v>V</v>
      </c>
      <c r="AE88" s="189"/>
      <c r="AG88" s="144">
        <f t="shared" si="21"/>
        <v>1530</v>
      </c>
    </row>
    <row r="89" spans="1:33" ht="14.1" customHeight="1">
      <c r="A89" s="163">
        <v>89</v>
      </c>
      <c r="B89" s="182" t="s">
        <v>622</v>
      </c>
      <c r="C89" s="182" t="s">
        <v>773</v>
      </c>
      <c r="D89" s="182" t="s">
        <v>340</v>
      </c>
      <c r="E89" s="583">
        <v>13974</v>
      </c>
      <c r="F89" s="583" t="s">
        <v>620</v>
      </c>
      <c r="G89" s="148" t="s">
        <v>621</v>
      </c>
      <c r="H89" s="183" t="s">
        <v>300</v>
      </c>
      <c r="I89" s="184" t="s">
        <v>354</v>
      </c>
      <c r="J89" s="184" t="s">
        <v>289</v>
      </c>
      <c r="K89" s="249" t="s">
        <v>545</v>
      </c>
      <c r="L89" s="184" t="s">
        <v>361</v>
      </c>
      <c r="M89" s="185">
        <v>2</v>
      </c>
      <c r="N89" s="539">
        <v>1</v>
      </c>
      <c r="O89" s="539">
        <v>1</v>
      </c>
      <c r="P89" s="539"/>
      <c r="Q89" s="539"/>
      <c r="R89" s="186">
        <v>255</v>
      </c>
      <c r="S89" s="186"/>
      <c r="T89" s="186"/>
      <c r="U89" s="186"/>
      <c r="V89" s="187" t="e">
        <f t="shared" si="14"/>
        <v>#DIV/0!</v>
      </c>
      <c r="W89" s="187">
        <f t="shared" si="15"/>
        <v>0</v>
      </c>
      <c r="X89" s="187">
        <f t="shared" si="16"/>
        <v>0</v>
      </c>
      <c r="Y89" s="187">
        <f t="shared" si="17"/>
        <v>0</v>
      </c>
      <c r="Z89" s="188">
        <f>IF(R89="nio",0,IF(R89&gt;0,VLOOKUP(K89,'3-Productie normen'!A:N,VLOOKUP(R89,'3-Productie normen'!Q:R,2,FALSE),FALSE)))</f>
        <v>0</v>
      </c>
      <c r="AA89" s="188">
        <f t="shared" si="18"/>
        <v>0</v>
      </c>
      <c r="AB89" s="188">
        <f t="shared" si="19"/>
        <v>0</v>
      </c>
      <c r="AC89" s="188">
        <f t="shared" si="20"/>
        <v>0</v>
      </c>
      <c r="AD89" s="189" t="str">
        <f>VLOOKUP(K89,'3-Productie normen'!A:N,10,FALSE)</f>
        <v>V</v>
      </c>
      <c r="AE89" s="189"/>
      <c r="AG89" s="144">
        <f t="shared" si="21"/>
        <v>510</v>
      </c>
    </row>
    <row r="90" spans="1:33" ht="14.1" customHeight="1">
      <c r="A90" s="163">
        <v>90</v>
      </c>
      <c r="B90" s="182" t="s">
        <v>622</v>
      </c>
      <c r="C90" s="182" t="s">
        <v>773</v>
      </c>
      <c r="D90" s="182" t="s">
        <v>340</v>
      </c>
      <c r="E90" s="583">
        <v>13974</v>
      </c>
      <c r="F90" s="583" t="s">
        <v>620</v>
      </c>
      <c r="G90" s="148" t="s">
        <v>621</v>
      </c>
      <c r="H90" s="183" t="s">
        <v>261</v>
      </c>
      <c r="I90" s="184" t="s">
        <v>282</v>
      </c>
      <c r="J90" s="184" t="s">
        <v>292</v>
      </c>
      <c r="K90" s="249" t="s">
        <v>593</v>
      </c>
      <c r="L90" s="184" t="s">
        <v>295</v>
      </c>
      <c r="M90" s="185">
        <v>65</v>
      </c>
      <c r="N90" s="539">
        <v>1</v>
      </c>
      <c r="O90" s="539">
        <v>1</v>
      </c>
      <c r="P90" s="539"/>
      <c r="Q90" s="539"/>
      <c r="R90" s="186">
        <v>255</v>
      </c>
      <c r="S90" s="186"/>
      <c r="T90" s="186"/>
      <c r="U90" s="186"/>
      <c r="V90" s="187" t="e">
        <f t="shared" si="14"/>
        <v>#DIV/0!</v>
      </c>
      <c r="W90" s="187">
        <f t="shared" si="15"/>
        <v>0</v>
      </c>
      <c r="X90" s="187">
        <f t="shared" si="16"/>
        <v>0</v>
      </c>
      <c r="Y90" s="187">
        <f t="shared" si="17"/>
        <v>0</v>
      </c>
      <c r="Z90" s="188">
        <f>IF(R90="nio",0,IF(R90&gt;0,VLOOKUP(K90,'3-Productie normen'!A:N,VLOOKUP(R90,'3-Productie normen'!Q:R,2,FALSE),FALSE)))</f>
        <v>0</v>
      </c>
      <c r="AA90" s="188">
        <f t="shared" si="18"/>
        <v>0</v>
      </c>
      <c r="AB90" s="188">
        <f t="shared" si="19"/>
        <v>0</v>
      </c>
      <c r="AC90" s="188">
        <f t="shared" si="20"/>
        <v>0</v>
      </c>
      <c r="AD90" s="189" t="str">
        <f>VLOOKUP(K90,'3-Productie normen'!A:N,10,FALSE)</f>
        <v>V</v>
      </c>
      <c r="AE90" s="189"/>
      <c r="AG90" s="144">
        <f t="shared" si="21"/>
        <v>16575</v>
      </c>
    </row>
    <row r="91" spans="1:33" ht="14.1" customHeight="1">
      <c r="A91" s="163">
        <v>91</v>
      </c>
      <c r="B91" s="182" t="s">
        <v>622</v>
      </c>
      <c r="C91" s="182" t="s">
        <v>773</v>
      </c>
      <c r="D91" s="182" t="s">
        <v>340</v>
      </c>
      <c r="E91" s="583">
        <v>13974</v>
      </c>
      <c r="F91" s="583" t="s">
        <v>620</v>
      </c>
      <c r="G91" s="148" t="s">
        <v>621</v>
      </c>
      <c r="H91" s="183" t="s">
        <v>263</v>
      </c>
      <c r="I91" s="184" t="s">
        <v>355</v>
      </c>
      <c r="J91" s="184" t="s">
        <v>289</v>
      </c>
      <c r="K91" s="249" t="s">
        <v>223</v>
      </c>
      <c r="L91" s="184" t="s">
        <v>295</v>
      </c>
      <c r="M91" s="185">
        <v>5</v>
      </c>
      <c r="N91" s="539">
        <v>1</v>
      </c>
      <c r="O91" s="539">
        <v>1</v>
      </c>
      <c r="P91" s="539"/>
      <c r="Q91" s="539"/>
      <c r="R91" s="186">
        <v>255</v>
      </c>
      <c r="S91" s="186"/>
      <c r="T91" s="186"/>
      <c r="U91" s="186"/>
      <c r="V91" s="187" t="e">
        <f t="shared" si="14"/>
        <v>#DIV/0!</v>
      </c>
      <c r="W91" s="187">
        <f t="shared" si="15"/>
        <v>0</v>
      </c>
      <c r="X91" s="187">
        <f t="shared" si="16"/>
        <v>0</v>
      </c>
      <c r="Y91" s="187">
        <f t="shared" si="17"/>
        <v>0</v>
      </c>
      <c r="Z91" s="188">
        <f>IF(R91="nio",0,IF(R91&gt;0,VLOOKUP(K91,'3-Productie normen'!A:N,VLOOKUP(R91,'3-Productie normen'!Q:R,2,FALSE),FALSE)))</f>
        <v>0</v>
      </c>
      <c r="AA91" s="188">
        <f t="shared" si="18"/>
        <v>0</v>
      </c>
      <c r="AB91" s="188">
        <f t="shared" si="19"/>
        <v>0</v>
      </c>
      <c r="AC91" s="188">
        <f t="shared" si="20"/>
        <v>0</v>
      </c>
      <c r="AD91" s="189" t="str">
        <f>VLOOKUP(K91,'3-Productie normen'!A:N,10,FALSE)</f>
        <v>V</v>
      </c>
      <c r="AE91" s="189"/>
      <c r="AG91" s="144">
        <f t="shared" si="21"/>
        <v>1275</v>
      </c>
    </row>
    <row r="92" spans="1:33" ht="14.1" customHeight="1">
      <c r="A92" s="163">
        <v>92</v>
      </c>
      <c r="B92" s="663" t="s">
        <v>622</v>
      </c>
      <c r="C92" s="182" t="s">
        <v>773</v>
      </c>
      <c r="D92" s="182" t="s">
        <v>340</v>
      </c>
      <c r="E92" s="583">
        <v>13974</v>
      </c>
      <c r="F92" s="583" t="s">
        <v>620</v>
      </c>
      <c r="G92" s="148" t="s">
        <v>621</v>
      </c>
      <c r="H92" s="183" t="s">
        <v>265</v>
      </c>
      <c r="I92" s="192" t="s">
        <v>311</v>
      </c>
      <c r="J92" s="192" t="s">
        <v>289</v>
      </c>
      <c r="K92" s="182" t="s">
        <v>546</v>
      </c>
      <c r="L92" s="184" t="s">
        <v>360</v>
      </c>
      <c r="M92" s="185">
        <v>10</v>
      </c>
      <c r="N92" s="539">
        <v>1</v>
      </c>
      <c r="O92" s="539">
        <v>1</v>
      </c>
      <c r="P92" s="539"/>
      <c r="Q92" s="539"/>
      <c r="R92" s="186">
        <v>255</v>
      </c>
      <c r="S92" s="186"/>
      <c r="T92" s="186"/>
      <c r="U92" s="186"/>
      <c r="V92" s="187" t="e">
        <f t="shared" si="14"/>
        <v>#DIV/0!</v>
      </c>
      <c r="W92" s="187">
        <f t="shared" si="15"/>
        <v>0</v>
      </c>
      <c r="X92" s="187">
        <f t="shared" si="16"/>
        <v>0</v>
      </c>
      <c r="Y92" s="187">
        <f t="shared" si="17"/>
        <v>0</v>
      </c>
      <c r="Z92" s="188">
        <f>IF(R92="nio",0,IF(R92&gt;0,VLOOKUP(K92,'3-Productie normen'!A:N,VLOOKUP(R92,'3-Productie normen'!Q:R,2,FALSE),FALSE)))</f>
        <v>0</v>
      </c>
      <c r="AA92" s="188">
        <f t="shared" si="18"/>
        <v>0</v>
      </c>
      <c r="AB92" s="188">
        <f t="shared" si="19"/>
        <v>0</v>
      </c>
      <c r="AC92" s="188">
        <f t="shared" si="20"/>
        <v>0</v>
      </c>
      <c r="AD92" s="189" t="str">
        <f>VLOOKUP(K92,'3-Productie normen'!A:N,10,FALSE)</f>
        <v>V</v>
      </c>
      <c r="AE92" s="189"/>
      <c r="AG92" s="144">
        <f t="shared" si="21"/>
        <v>2550</v>
      </c>
    </row>
    <row r="93" spans="1:33" ht="14.1" customHeight="1">
      <c r="A93" s="163">
        <v>93</v>
      </c>
      <c r="B93" s="663" t="s">
        <v>622</v>
      </c>
      <c r="C93" s="182" t="s">
        <v>773</v>
      </c>
      <c r="D93" s="182" t="s">
        <v>340</v>
      </c>
      <c r="E93" s="583">
        <v>13974</v>
      </c>
      <c r="F93" s="583" t="s">
        <v>620</v>
      </c>
      <c r="G93" s="148" t="s">
        <v>621</v>
      </c>
      <c r="H93" s="183" t="s">
        <v>341</v>
      </c>
      <c r="I93" s="184" t="s">
        <v>287</v>
      </c>
      <c r="J93" s="184" t="s">
        <v>291</v>
      </c>
      <c r="K93" s="182" t="s">
        <v>618</v>
      </c>
      <c r="L93" s="184" t="s">
        <v>295</v>
      </c>
      <c r="M93" s="185">
        <v>2</v>
      </c>
      <c r="N93" s="539">
        <v>1</v>
      </c>
      <c r="O93" s="539">
        <v>1</v>
      </c>
      <c r="P93" s="539"/>
      <c r="Q93" s="539"/>
      <c r="R93" s="186">
        <v>255</v>
      </c>
      <c r="S93" s="186"/>
      <c r="T93" s="186"/>
      <c r="U93" s="186"/>
      <c r="V93" s="187" t="e">
        <f t="shared" si="14"/>
        <v>#DIV/0!</v>
      </c>
      <c r="W93" s="187">
        <f t="shared" si="15"/>
        <v>0</v>
      </c>
      <c r="X93" s="187">
        <f t="shared" si="16"/>
        <v>0</v>
      </c>
      <c r="Y93" s="187">
        <f t="shared" si="17"/>
        <v>0</v>
      </c>
      <c r="Z93" s="188">
        <f>IF(R93="nio",0,IF(R93&gt;0,VLOOKUP(K93,'3-Productie normen'!A:N,VLOOKUP(R93,'3-Productie normen'!Q:R,2,FALSE),FALSE)))</f>
        <v>0</v>
      </c>
      <c r="AA93" s="188">
        <f t="shared" si="18"/>
        <v>0</v>
      </c>
      <c r="AB93" s="188">
        <f t="shared" si="19"/>
        <v>0</v>
      </c>
      <c r="AC93" s="188">
        <f t="shared" si="20"/>
        <v>0</v>
      </c>
      <c r="AD93" s="189" t="str">
        <f>VLOOKUP(K93,'3-Productie normen'!A:N,10,FALSE)</f>
        <v>S</v>
      </c>
      <c r="AE93" s="189"/>
      <c r="AG93" s="144">
        <f t="shared" si="21"/>
        <v>510</v>
      </c>
    </row>
    <row r="94" spans="1:33" ht="14.1" customHeight="1">
      <c r="A94" s="163">
        <v>94</v>
      </c>
      <c r="B94" s="663" t="s">
        <v>622</v>
      </c>
      <c r="C94" s="182" t="s">
        <v>773</v>
      </c>
      <c r="D94" s="182" t="s">
        <v>340</v>
      </c>
      <c r="E94" s="583">
        <v>13974</v>
      </c>
      <c r="F94" s="583" t="s">
        <v>620</v>
      </c>
      <c r="G94" s="148" t="s">
        <v>621</v>
      </c>
      <c r="H94" s="183" t="s">
        <v>342</v>
      </c>
      <c r="I94" s="184" t="s">
        <v>287</v>
      </c>
      <c r="J94" s="184" t="s">
        <v>291</v>
      </c>
      <c r="K94" s="249" t="s">
        <v>618</v>
      </c>
      <c r="L94" s="184" t="s">
        <v>295</v>
      </c>
      <c r="M94" s="185">
        <v>2</v>
      </c>
      <c r="N94" s="539">
        <v>1</v>
      </c>
      <c r="O94" s="539">
        <v>1</v>
      </c>
      <c r="P94" s="539"/>
      <c r="Q94" s="539"/>
      <c r="R94" s="186">
        <v>255</v>
      </c>
      <c r="S94" s="186"/>
      <c r="T94" s="186"/>
      <c r="U94" s="186"/>
      <c r="V94" s="187" t="e">
        <f t="shared" si="14"/>
        <v>#DIV/0!</v>
      </c>
      <c r="W94" s="187">
        <f t="shared" si="15"/>
        <v>0</v>
      </c>
      <c r="X94" s="187">
        <f t="shared" si="16"/>
        <v>0</v>
      </c>
      <c r="Y94" s="187">
        <f t="shared" si="17"/>
        <v>0</v>
      </c>
      <c r="Z94" s="188">
        <f>IF(R94="nio",0,IF(R94&gt;0,VLOOKUP(K94,'3-Productie normen'!A:N,VLOOKUP(R94,'3-Productie normen'!Q:R,2,FALSE),FALSE)))</f>
        <v>0</v>
      </c>
      <c r="AA94" s="188">
        <f t="shared" si="18"/>
        <v>0</v>
      </c>
      <c r="AB94" s="188">
        <f t="shared" si="19"/>
        <v>0</v>
      </c>
      <c r="AC94" s="188">
        <f t="shared" si="20"/>
        <v>0</v>
      </c>
      <c r="AD94" s="189" t="str">
        <f>VLOOKUP(K94,'3-Productie normen'!A:N,10,FALSE)</f>
        <v>S</v>
      </c>
      <c r="AE94" s="189"/>
      <c r="AG94" s="144">
        <f t="shared" si="21"/>
        <v>510</v>
      </c>
    </row>
    <row r="95" spans="1:33" ht="14.1" customHeight="1">
      <c r="A95" s="163">
        <v>95</v>
      </c>
      <c r="B95" s="663" t="s">
        <v>622</v>
      </c>
      <c r="C95" s="182" t="s">
        <v>773</v>
      </c>
      <c r="D95" s="182" t="s">
        <v>340</v>
      </c>
      <c r="E95" s="583">
        <v>13974</v>
      </c>
      <c r="F95" s="583" t="s">
        <v>620</v>
      </c>
      <c r="G95" s="148" t="s">
        <v>621</v>
      </c>
      <c r="H95" s="183" t="s">
        <v>343</v>
      </c>
      <c r="I95" s="141" t="s">
        <v>287</v>
      </c>
      <c r="J95" s="141" t="s">
        <v>291</v>
      </c>
      <c r="K95" s="249" t="s">
        <v>618</v>
      </c>
      <c r="L95" s="184" t="s">
        <v>295</v>
      </c>
      <c r="M95" s="185">
        <v>2</v>
      </c>
      <c r="N95" s="539">
        <v>1</v>
      </c>
      <c r="O95" s="539">
        <v>1</v>
      </c>
      <c r="P95" s="539"/>
      <c r="Q95" s="539"/>
      <c r="R95" s="186">
        <v>255</v>
      </c>
      <c r="S95" s="186"/>
      <c r="T95" s="186"/>
      <c r="U95" s="186"/>
      <c r="V95" s="187" t="e">
        <f t="shared" si="14"/>
        <v>#DIV/0!</v>
      </c>
      <c r="W95" s="187">
        <f t="shared" si="15"/>
        <v>0</v>
      </c>
      <c r="X95" s="187">
        <f t="shared" si="16"/>
        <v>0</v>
      </c>
      <c r="Y95" s="187">
        <f t="shared" si="17"/>
        <v>0</v>
      </c>
      <c r="Z95" s="188">
        <f>IF(R95="nio",0,IF(R95&gt;0,VLOOKUP(K95,'3-Productie normen'!A:N,VLOOKUP(R95,'3-Productie normen'!Q:R,2,FALSE),FALSE)))</f>
        <v>0</v>
      </c>
      <c r="AA95" s="188">
        <f t="shared" si="18"/>
        <v>0</v>
      </c>
      <c r="AB95" s="188">
        <f t="shared" si="19"/>
        <v>0</v>
      </c>
      <c r="AC95" s="188">
        <f t="shared" si="20"/>
        <v>0</v>
      </c>
      <c r="AD95" s="189" t="str">
        <f>VLOOKUP(K95,'3-Productie normen'!A:N,10,FALSE)</f>
        <v>S</v>
      </c>
      <c r="AE95" s="189"/>
      <c r="AG95" s="144">
        <f t="shared" si="21"/>
        <v>510</v>
      </c>
    </row>
    <row r="96" spans="1:33" ht="14.1" customHeight="1">
      <c r="A96" s="163">
        <v>96</v>
      </c>
      <c r="B96" s="663" t="s">
        <v>622</v>
      </c>
      <c r="C96" s="182" t="s">
        <v>773</v>
      </c>
      <c r="D96" s="182" t="s">
        <v>340</v>
      </c>
      <c r="E96" s="583">
        <v>13974</v>
      </c>
      <c r="F96" s="583" t="s">
        <v>620</v>
      </c>
      <c r="G96" s="148" t="s">
        <v>621</v>
      </c>
      <c r="H96" s="183" t="s">
        <v>344</v>
      </c>
      <c r="I96" s="141" t="s">
        <v>287</v>
      </c>
      <c r="J96" s="141" t="s">
        <v>291</v>
      </c>
      <c r="K96" s="249" t="s">
        <v>618</v>
      </c>
      <c r="L96" s="184" t="s">
        <v>295</v>
      </c>
      <c r="M96" s="185">
        <v>2</v>
      </c>
      <c r="N96" s="539">
        <v>1</v>
      </c>
      <c r="O96" s="539">
        <v>1</v>
      </c>
      <c r="P96" s="539"/>
      <c r="Q96" s="539"/>
      <c r="R96" s="186">
        <v>255</v>
      </c>
      <c r="S96" s="186"/>
      <c r="T96" s="186"/>
      <c r="U96" s="186"/>
      <c r="V96" s="187" t="e">
        <f t="shared" si="14"/>
        <v>#DIV/0!</v>
      </c>
      <c r="W96" s="187">
        <f t="shared" si="15"/>
        <v>0</v>
      </c>
      <c r="X96" s="187">
        <f t="shared" si="16"/>
        <v>0</v>
      </c>
      <c r="Y96" s="187">
        <f t="shared" si="17"/>
        <v>0</v>
      </c>
      <c r="Z96" s="188">
        <f>IF(R96="nio",0,IF(R96&gt;0,VLOOKUP(K96,'3-Productie normen'!A:N,VLOOKUP(R96,'3-Productie normen'!Q:R,2,FALSE),FALSE)))</f>
        <v>0</v>
      </c>
      <c r="AA96" s="188">
        <f t="shared" si="18"/>
        <v>0</v>
      </c>
      <c r="AB96" s="188">
        <f t="shared" si="19"/>
        <v>0</v>
      </c>
      <c r="AC96" s="188">
        <f t="shared" si="20"/>
        <v>0</v>
      </c>
      <c r="AD96" s="189" t="str">
        <f>VLOOKUP(K96,'3-Productie normen'!A:N,10,FALSE)</f>
        <v>S</v>
      </c>
      <c r="AE96" s="189"/>
      <c r="AG96" s="144">
        <f t="shared" si="21"/>
        <v>510</v>
      </c>
    </row>
    <row r="97" spans="1:33" ht="14.1" customHeight="1">
      <c r="A97" s="163">
        <v>97</v>
      </c>
      <c r="B97" s="663" t="s">
        <v>622</v>
      </c>
      <c r="C97" s="182" t="s">
        <v>773</v>
      </c>
      <c r="D97" s="182" t="s">
        <v>340</v>
      </c>
      <c r="E97" s="583">
        <v>13974</v>
      </c>
      <c r="F97" s="583" t="s">
        <v>620</v>
      </c>
      <c r="G97" s="148" t="s">
        <v>621</v>
      </c>
      <c r="H97" s="183" t="s">
        <v>263</v>
      </c>
      <c r="I97" s="141" t="s">
        <v>319</v>
      </c>
      <c r="J97" s="141" t="s">
        <v>291</v>
      </c>
      <c r="K97" s="551" t="s">
        <v>618</v>
      </c>
      <c r="L97" s="184" t="s">
        <v>295</v>
      </c>
      <c r="M97" s="185">
        <v>46</v>
      </c>
      <c r="N97" s="539">
        <v>1</v>
      </c>
      <c r="O97" s="539">
        <v>1</v>
      </c>
      <c r="P97" s="539"/>
      <c r="Q97" s="539"/>
      <c r="R97" s="186">
        <v>255</v>
      </c>
      <c r="S97" s="186"/>
      <c r="T97" s="186"/>
      <c r="U97" s="186"/>
      <c r="V97" s="187" t="e">
        <f t="shared" si="14"/>
        <v>#DIV/0!</v>
      </c>
      <c r="W97" s="187">
        <f t="shared" si="15"/>
        <v>0</v>
      </c>
      <c r="X97" s="187">
        <f t="shared" si="16"/>
        <v>0</v>
      </c>
      <c r="Y97" s="187">
        <f t="shared" si="17"/>
        <v>0</v>
      </c>
      <c r="Z97" s="188">
        <f>IF(R97="nio",0,IF(R97&gt;0,VLOOKUP(K97,'3-Productie normen'!A:N,VLOOKUP(R97,'3-Productie normen'!Q:R,2,FALSE),FALSE)))</f>
        <v>0</v>
      </c>
      <c r="AA97" s="188">
        <f t="shared" si="18"/>
        <v>0</v>
      </c>
      <c r="AB97" s="188">
        <f t="shared" si="19"/>
        <v>0</v>
      </c>
      <c r="AC97" s="188">
        <f t="shared" si="20"/>
        <v>0</v>
      </c>
      <c r="AD97" s="189" t="str">
        <f>VLOOKUP(K97,'3-Productie normen'!A:N,10,FALSE)</f>
        <v>S</v>
      </c>
      <c r="AE97" s="189"/>
      <c r="AG97" s="144">
        <f t="shared" si="21"/>
        <v>11730</v>
      </c>
    </row>
    <row r="98" spans="1:33" ht="14.1" customHeight="1">
      <c r="A98" s="163">
        <v>98</v>
      </c>
      <c r="B98" s="182" t="s">
        <v>622</v>
      </c>
      <c r="C98" s="182" t="s">
        <v>773</v>
      </c>
      <c r="D98" s="182" t="s">
        <v>340</v>
      </c>
      <c r="E98" s="583">
        <v>13974</v>
      </c>
      <c r="F98" s="583" t="s">
        <v>620</v>
      </c>
      <c r="G98" s="148" t="s">
        <v>621</v>
      </c>
      <c r="H98" s="183" t="s">
        <v>345</v>
      </c>
      <c r="I98" s="141" t="s">
        <v>281</v>
      </c>
      <c r="J98" s="141" t="s">
        <v>291</v>
      </c>
      <c r="K98" s="141" t="s">
        <v>618</v>
      </c>
      <c r="L98" s="184" t="s">
        <v>295</v>
      </c>
      <c r="M98" s="185">
        <v>9</v>
      </c>
      <c r="N98" s="539">
        <v>1</v>
      </c>
      <c r="O98" s="539">
        <v>1</v>
      </c>
      <c r="P98" s="539"/>
      <c r="Q98" s="539"/>
      <c r="R98" s="186">
        <v>255</v>
      </c>
      <c r="S98" s="186"/>
      <c r="T98" s="186"/>
      <c r="U98" s="186"/>
      <c r="V98" s="187" t="e">
        <f t="shared" si="14"/>
        <v>#DIV/0!</v>
      </c>
      <c r="W98" s="187">
        <f t="shared" si="15"/>
        <v>0</v>
      </c>
      <c r="X98" s="187">
        <f t="shared" si="16"/>
        <v>0</v>
      </c>
      <c r="Y98" s="187">
        <f t="shared" si="17"/>
        <v>0</v>
      </c>
      <c r="Z98" s="188">
        <f>IF(R98="nio",0,IF(R98&gt;0,VLOOKUP(K98,'3-Productie normen'!A:N,VLOOKUP(R98,'3-Productie normen'!Q:R,2,FALSE),FALSE)))</f>
        <v>0</v>
      </c>
      <c r="AA98" s="188">
        <f t="shared" si="18"/>
        <v>0</v>
      </c>
      <c r="AB98" s="188">
        <f t="shared" si="19"/>
        <v>0</v>
      </c>
      <c r="AC98" s="188">
        <f t="shared" si="20"/>
        <v>0</v>
      </c>
      <c r="AD98" s="189" t="str">
        <f>VLOOKUP(K98,'3-Productie normen'!A:N,10,FALSE)</f>
        <v>S</v>
      </c>
      <c r="AE98" s="189"/>
      <c r="AG98" s="144">
        <f t="shared" si="21"/>
        <v>2295</v>
      </c>
    </row>
    <row r="99" spans="1:33" ht="14.1" customHeight="1">
      <c r="A99" s="163">
        <v>99</v>
      </c>
      <c r="B99" s="182" t="s">
        <v>622</v>
      </c>
      <c r="C99" s="182" t="s">
        <v>773</v>
      </c>
      <c r="D99" s="182" t="s">
        <v>340</v>
      </c>
      <c r="E99" s="583">
        <v>13974</v>
      </c>
      <c r="F99" s="583" t="s">
        <v>620</v>
      </c>
      <c r="G99" s="148" t="s">
        <v>621</v>
      </c>
      <c r="H99" s="183" t="s">
        <v>346</v>
      </c>
      <c r="I99" s="141" t="s">
        <v>287</v>
      </c>
      <c r="J99" s="141" t="s">
        <v>291</v>
      </c>
      <c r="K99" s="141" t="s">
        <v>618</v>
      </c>
      <c r="L99" s="184" t="s">
        <v>295</v>
      </c>
      <c r="M99" s="185">
        <v>2</v>
      </c>
      <c r="N99" s="539">
        <v>1</v>
      </c>
      <c r="O99" s="539">
        <v>1</v>
      </c>
      <c r="P99" s="539"/>
      <c r="Q99" s="539"/>
      <c r="R99" s="186">
        <v>255</v>
      </c>
      <c r="S99" s="186"/>
      <c r="T99" s="186"/>
      <c r="U99" s="186"/>
      <c r="V99" s="187" t="e">
        <f t="shared" si="14"/>
        <v>#DIV/0!</v>
      </c>
      <c r="W99" s="187">
        <f t="shared" si="15"/>
        <v>0</v>
      </c>
      <c r="X99" s="187">
        <f t="shared" si="16"/>
        <v>0</v>
      </c>
      <c r="Y99" s="187">
        <f t="shared" si="17"/>
        <v>0</v>
      </c>
      <c r="Z99" s="188">
        <f>IF(R99="nio",0,IF(R99&gt;0,VLOOKUP(K99,'3-Productie normen'!A:N,VLOOKUP(R99,'3-Productie normen'!Q:R,2,FALSE),FALSE)))</f>
        <v>0</v>
      </c>
      <c r="AA99" s="188">
        <f t="shared" si="18"/>
        <v>0</v>
      </c>
      <c r="AB99" s="188">
        <f t="shared" si="19"/>
        <v>0</v>
      </c>
      <c r="AC99" s="188">
        <f t="shared" si="20"/>
        <v>0</v>
      </c>
      <c r="AD99" s="189" t="str">
        <f>VLOOKUP(K99,'3-Productie normen'!A:N,10,FALSE)</f>
        <v>S</v>
      </c>
      <c r="AE99" s="189"/>
      <c r="AG99" s="144">
        <f t="shared" si="21"/>
        <v>510</v>
      </c>
    </row>
    <row r="100" spans="1:33" ht="14.1" customHeight="1">
      <c r="A100" s="163">
        <v>100</v>
      </c>
      <c r="B100" s="182" t="s">
        <v>622</v>
      </c>
      <c r="C100" s="182" t="s">
        <v>773</v>
      </c>
      <c r="D100" s="182" t="s">
        <v>340</v>
      </c>
      <c r="E100" s="583">
        <v>13974</v>
      </c>
      <c r="F100" s="583" t="s">
        <v>620</v>
      </c>
      <c r="G100" s="148" t="s">
        <v>621</v>
      </c>
      <c r="H100" s="183" t="s">
        <v>347</v>
      </c>
      <c r="I100" s="141" t="s">
        <v>313</v>
      </c>
      <c r="J100" s="141" t="s">
        <v>291</v>
      </c>
      <c r="K100" s="182" t="s">
        <v>618</v>
      </c>
      <c r="L100" s="184" t="s">
        <v>295</v>
      </c>
      <c r="M100" s="185">
        <v>5</v>
      </c>
      <c r="N100" s="539">
        <v>1</v>
      </c>
      <c r="O100" s="539">
        <v>1</v>
      </c>
      <c r="P100" s="539"/>
      <c r="Q100" s="539"/>
      <c r="R100" s="186">
        <v>255</v>
      </c>
      <c r="S100" s="186"/>
      <c r="T100" s="186"/>
      <c r="U100" s="186"/>
      <c r="V100" s="187" t="e">
        <f t="shared" si="14"/>
        <v>#DIV/0!</v>
      </c>
      <c r="W100" s="187">
        <f t="shared" si="15"/>
        <v>0</v>
      </c>
      <c r="X100" s="187">
        <f t="shared" si="16"/>
        <v>0</v>
      </c>
      <c r="Y100" s="187">
        <f t="shared" si="17"/>
        <v>0</v>
      </c>
      <c r="Z100" s="188">
        <f>IF(R100="nio",0,IF(R100&gt;0,VLOOKUP(K100,'3-Productie normen'!A:N,VLOOKUP(R100,'3-Productie normen'!Q:R,2,FALSE),FALSE)))</f>
        <v>0</v>
      </c>
      <c r="AA100" s="188">
        <f t="shared" si="18"/>
        <v>0</v>
      </c>
      <c r="AB100" s="188">
        <f t="shared" si="19"/>
        <v>0</v>
      </c>
      <c r="AC100" s="188">
        <f t="shared" si="20"/>
        <v>0</v>
      </c>
      <c r="AD100" s="189" t="str">
        <f>VLOOKUP(K100,'3-Productie normen'!A:N,10,FALSE)</f>
        <v>S</v>
      </c>
      <c r="AE100" s="189"/>
      <c r="AG100" s="144">
        <f t="shared" si="21"/>
        <v>1275</v>
      </c>
    </row>
    <row r="101" spans="1:33" ht="14.1" customHeight="1">
      <c r="A101" s="163">
        <v>101</v>
      </c>
      <c r="B101" s="182" t="s">
        <v>622</v>
      </c>
      <c r="C101" s="182" t="s">
        <v>773</v>
      </c>
      <c r="D101" s="182" t="s">
        <v>340</v>
      </c>
      <c r="E101" s="583">
        <v>13974</v>
      </c>
      <c r="F101" s="583" t="s">
        <v>620</v>
      </c>
      <c r="G101" s="148" t="s">
        <v>621</v>
      </c>
      <c r="H101" s="183" t="s">
        <v>264</v>
      </c>
      <c r="I101" s="141" t="s">
        <v>283</v>
      </c>
      <c r="J101" s="141" t="s">
        <v>289</v>
      </c>
      <c r="K101" s="182" t="s">
        <v>545</v>
      </c>
      <c r="L101" s="184" t="s">
        <v>295</v>
      </c>
      <c r="M101" s="185">
        <v>13</v>
      </c>
      <c r="N101" s="539">
        <v>1</v>
      </c>
      <c r="O101" s="539">
        <v>1</v>
      </c>
      <c r="P101" s="539"/>
      <c r="Q101" s="539"/>
      <c r="R101" s="186">
        <v>255</v>
      </c>
      <c r="S101" s="186"/>
      <c r="T101" s="186"/>
      <c r="U101" s="186"/>
      <c r="V101" s="187" t="e">
        <f t="shared" si="14"/>
        <v>#DIV/0!</v>
      </c>
      <c r="W101" s="187">
        <f t="shared" si="15"/>
        <v>0</v>
      </c>
      <c r="X101" s="187">
        <f t="shared" si="16"/>
        <v>0</v>
      </c>
      <c r="Y101" s="187">
        <f t="shared" si="17"/>
        <v>0</v>
      </c>
      <c r="Z101" s="188">
        <f>IF(R101="nio",0,IF(R101&gt;0,VLOOKUP(K101,'3-Productie normen'!A:N,VLOOKUP(R101,'3-Productie normen'!Q:R,2,FALSE),FALSE)))</f>
        <v>0</v>
      </c>
      <c r="AA101" s="188">
        <f t="shared" si="18"/>
        <v>0</v>
      </c>
      <c r="AB101" s="188">
        <f t="shared" si="19"/>
        <v>0</v>
      </c>
      <c r="AC101" s="188">
        <f t="shared" si="20"/>
        <v>0</v>
      </c>
      <c r="AD101" s="189" t="str">
        <f>VLOOKUP(K101,'3-Productie normen'!A:N,10,FALSE)</f>
        <v>V</v>
      </c>
      <c r="AE101" s="189"/>
      <c r="AG101" s="144">
        <f t="shared" si="21"/>
        <v>3315</v>
      </c>
    </row>
    <row r="102" spans="1:33" ht="14.1" customHeight="1">
      <c r="A102" s="163">
        <v>102</v>
      </c>
      <c r="B102" s="182" t="s">
        <v>622</v>
      </c>
      <c r="C102" s="182" t="s">
        <v>773</v>
      </c>
      <c r="D102" s="182" t="s">
        <v>340</v>
      </c>
      <c r="E102" s="583">
        <v>13974</v>
      </c>
      <c r="F102" s="583" t="s">
        <v>620</v>
      </c>
      <c r="G102" s="148" t="s">
        <v>621</v>
      </c>
      <c r="H102" s="183" t="s">
        <v>348</v>
      </c>
      <c r="I102" s="141" t="s">
        <v>311</v>
      </c>
      <c r="J102" s="141" t="s">
        <v>289</v>
      </c>
      <c r="K102" s="551" t="s">
        <v>546</v>
      </c>
      <c r="L102" s="184" t="s">
        <v>362</v>
      </c>
      <c r="M102" s="185">
        <v>6</v>
      </c>
      <c r="N102" s="539">
        <v>1</v>
      </c>
      <c r="O102" s="539">
        <v>1</v>
      </c>
      <c r="P102" s="539"/>
      <c r="Q102" s="539"/>
      <c r="R102" s="186">
        <v>255</v>
      </c>
      <c r="S102" s="186"/>
      <c r="T102" s="186"/>
      <c r="U102" s="186"/>
      <c r="V102" s="187" t="e">
        <f t="shared" si="14"/>
        <v>#DIV/0!</v>
      </c>
      <c r="W102" s="187">
        <f t="shared" si="15"/>
        <v>0</v>
      </c>
      <c r="X102" s="187">
        <f t="shared" si="16"/>
        <v>0</v>
      </c>
      <c r="Y102" s="187">
        <f t="shared" si="17"/>
        <v>0</v>
      </c>
      <c r="Z102" s="188">
        <f>IF(R102="nio",0,IF(R102&gt;0,VLOOKUP(K102,'3-Productie normen'!A:N,VLOOKUP(R102,'3-Productie normen'!Q:R,2,FALSE),FALSE)))</f>
        <v>0</v>
      </c>
      <c r="AA102" s="188">
        <f t="shared" si="18"/>
        <v>0</v>
      </c>
      <c r="AB102" s="188">
        <f t="shared" si="19"/>
        <v>0</v>
      </c>
      <c r="AC102" s="188">
        <f t="shared" si="20"/>
        <v>0</v>
      </c>
      <c r="AD102" s="189" t="str">
        <f>VLOOKUP(K102,'3-Productie normen'!A:N,10,FALSE)</f>
        <v>V</v>
      </c>
      <c r="AE102" s="189"/>
      <c r="AG102" s="144">
        <f t="shared" si="21"/>
        <v>1530</v>
      </c>
    </row>
    <row r="103" spans="1:33" ht="14.1" customHeight="1">
      <c r="A103" s="163">
        <v>103</v>
      </c>
      <c r="B103" s="182" t="s">
        <v>622</v>
      </c>
      <c r="C103" s="182" t="s">
        <v>773</v>
      </c>
      <c r="D103" s="182" t="s">
        <v>340</v>
      </c>
      <c r="E103" s="583">
        <v>13974</v>
      </c>
      <c r="F103" s="583" t="s">
        <v>620</v>
      </c>
      <c r="G103" s="148" t="s">
        <v>621</v>
      </c>
      <c r="H103" s="183" t="s">
        <v>304</v>
      </c>
      <c r="I103" s="141" t="s">
        <v>277</v>
      </c>
      <c r="J103" s="141" t="s">
        <v>289</v>
      </c>
      <c r="K103" s="551" t="s">
        <v>105</v>
      </c>
      <c r="L103" s="184" t="s">
        <v>295</v>
      </c>
      <c r="M103" s="185">
        <v>7</v>
      </c>
      <c r="N103" s="539">
        <v>1</v>
      </c>
      <c r="O103" s="539">
        <v>1</v>
      </c>
      <c r="P103" s="539"/>
      <c r="Q103" s="539"/>
      <c r="R103" s="186">
        <v>255</v>
      </c>
      <c r="S103" s="186"/>
      <c r="T103" s="186"/>
      <c r="U103" s="186"/>
      <c r="V103" s="187" t="e">
        <f t="shared" si="14"/>
        <v>#DIV/0!</v>
      </c>
      <c r="W103" s="187">
        <f t="shared" si="15"/>
        <v>0</v>
      </c>
      <c r="X103" s="187">
        <f t="shared" si="16"/>
        <v>0</v>
      </c>
      <c r="Y103" s="187">
        <f t="shared" si="17"/>
        <v>0</v>
      </c>
      <c r="Z103" s="188">
        <f>IF(R103="nio",0,IF(R103&gt;0,VLOOKUP(K103,'3-Productie normen'!A:N,VLOOKUP(R103,'3-Productie normen'!Q:R,2,FALSE),FALSE)))</f>
        <v>0</v>
      </c>
      <c r="AA103" s="188">
        <f t="shared" si="18"/>
        <v>0</v>
      </c>
      <c r="AB103" s="188">
        <f t="shared" si="19"/>
        <v>0</v>
      </c>
      <c r="AC103" s="188">
        <f t="shared" si="20"/>
        <v>0</v>
      </c>
      <c r="AD103" s="189" t="str">
        <f>VLOOKUP(K103,'3-Productie normen'!A:N,10,FALSE)</f>
        <v>V</v>
      </c>
      <c r="AE103" s="189"/>
      <c r="AG103" s="144">
        <f t="shared" si="21"/>
        <v>1785</v>
      </c>
    </row>
    <row r="104" spans="1:33" ht="14.1" customHeight="1">
      <c r="A104" s="163">
        <v>104</v>
      </c>
      <c r="B104" s="182" t="s">
        <v>622</v>
      </c>
      <c r="C104" s="182" t="s">
        <v>773</v>
      </c>
      <c r="D104" s="182" t="s">
        <v>340</v>
      </c>
      <c r="E104" s="583">
        <v>13974</v>
      </c>
      <c r="F104" s="583" t="s">
        <v>620</v>
      </c>
      <c r="G104" s="148" t="s">
        <v>621</v>
      </c>
      <c r="H104" s="183" t="s">
        <v>349</v>
      </c>
      <c r="I104" s="141" t="s">
        <v>277</v>
      </c>
      <c r="J104" s="141" t="s">
        <v>289</v>
      </c>
      <c r="K104" s="141" t="s">
        <v>105</v>
      </c>
      <c r="L104" s="184" t="s">
        <v>297</v>
      </c>
      <c r="M104" s="185">
        <v>1</v>
      </c>
      <c r="N104" s="539">
        <v>1</v>
      </c>
      <c r="O104" s="539">
        <v>1</v>
      </c>
      <c r="P104" s="539"/>
      <c r="Q104" s="539"/>
      <c r="R104" s="186">
        <v>255</v>
      </c>
      <c r="S104" s="186"/>
      <c r="T104" s="186"/>
      <c r="U104" s="186"/>
      <c r="V104" s="187" t="e">
        <f t="shared" si="14"/>
        <v>#DIV/0!</v>
      </c>
      <c r="W104" s="187">
        <f t="shared" si="15"/>
        <v>0</v>
      </c>
      <c r="X104" s="187">
        <f t="shared" si="16"/>
        <v>0</v>
      </c>
      <c r="Y104" s="187">
        <f t="shared" si="17"/>
        <v>0</v>
      </c>
      <c r="Z104" s="188">
        <f>IF(R104="nio",0,IF(R104&gt;0,VLOOKUP(K104,'3-Productie normen'!A:N,VLOOKUP(R104,'3-Productie normen'!Q:R,2,FALSE),FALSE)))</f>
        <v>0</v>
      </c>
      <c r="AA104" s="188">
        <f t="shared" si="18"/>
        <v>0</v>
      </c>
      <c r="AB104" s="188">
        <f t="shared" si="19"/>
        <v>0</v>
      </c>
      <c r="AC104" s="188">
        <f t="shared" si="20"/>
        <v>0</v>
      </c>
      <c r="AD104" s="189" t="str">
        <f>VLOOKUP(K104,'3-Productie normen'!A:N,10,FALSE)</f>
        <v>V</v>
      </c>
      <c r="AE104" s="189"/>
      <c r="AG104" s="144">
        <f t="shared" si="21"/>
        <v>255</v>
      </c>
    </row>
    <row r="105" spans="1:33" ht="14.1" customHeight="1">
      <c r="A105" s="163">
        <v>105</v>
      </c>
      <c r="B105" s="182" t="s">
        <v>622</v>
      </c>
      <c r="C105" s="182" t="s">
        <v>773</v>
      </c>
      <c r="D105" s="182" t="s">
        <v>340</v>
      </c>
      <c r="E105" s="583">
        <v>13974</v>
      </c>
      <c r="F105" s="583" t="s">
        <v>620</v>
      </c>
      <c r="G105" s="148" t="s">
        <v>621</v>
      </c>
      <c r="H105" s="183" t="s">
        <v>268</v>
      </c>
      <c r="I105" s="141" t="s">
        <v>283</v>
      </c>
      <c r="J105" s="141" t="s">
        <v>289</v>
      </c>
      <c r="K105" s="141" t="s">
        <v>545</v>
      </c>
      <c r="L105" s="184" t="s">
        <v>295</v>
      </c>
      <c r="M105" s="185">
        <v>31</v>
      </c>
      <c r="N105" s="539">
        <v>1</v>
      </c>
      <c r="O105" s="539">
        <v>1</v>
      </c>
      <c r="P105" s="539"/>
      <c r="Q105" s="539"/>
      <c r="R105" s="186">
        <v>255</v>
      </c>
      <c r="S105" s="186"/>
      <c r="T105" s="186"/>
      <c r="U105" s="186"/>
      <c r="V105" s="187" t="e">
        <f t="shared" si="14"/>
        <v>#DIV/0!</v>
      </c>
      <c r="W105" s="187">
        <f t="shared" si="15"/>
        <v>0</v>
      </c>
      <c r="X105" s="187">
        <f t="shared" si="16"/>
        <v>0</v>
      </c>
      <c r="Y105" s="187">
        <f t="shared" si="17"/>
        <v>0</v>
      </c>
      <c r="Z105" s="188">
        <f>IF(R105="nio",0,IF(R105&gt;0,VLOOKUP(K105,'3-Productie normen'!A:N,VLOOKUP(R105,'3-Productie normen'!Q:R,2,FALSE),FALSE)))</f>
        <v>0</v>
      </c>
      <c r="AA105" s="188">
        <f t="shared" si="18"/>
        <v>0</v>
      </c>
      <c r="AB105" s="188">
        <f t="shared" si="19"/>
        <v>0</v>
      </c>
      <c r="AC105" s="188">
        <f t="shared" si="20"/>
        <v>0</v>
      </c>
      <c r="AD105" s="189" t="str">
        <f>VLOOKUP(K105,'3-Productie normen'!A:N,10,FALSE)</f>
        <v>V</v>
      </c>
      <c r="AE105" s="189"/>
      <c r="AG105" s="144">
        <f t="shared" si="21"/>
        <v>7905</v>
      </c>
    </row>
    <row r="106" spans="1:33" ht="14.1" customHeight="1">
      <c r="A106" s="163">
        <v>106</v>
      </c>
      <c r="B106" s="182" t="s">
        <v>622</v>
      </c>
      <c r="C106" s="182" t="s">
        <v>773</v>
      </c>
      <c r="D106" s="182" t="s">
        <v>340</v>
      </c>
      <c r="E106" s="583">
        <v>13974</v>
      </c>
      <c r="F106" s="583" t="s">
        <v>620</v>
      </c>
      <c r="G106" s="148" t="s">
        <v>621</v>
      </c>
      <c r="H106" s="183" t="s">
        <v>267</v>
      </c>
      <c r="I106" s="141" t="s">
        <v>356</v>
      </c>
      <c r="J106" s="141" t="s">
        <v>289</v>
      </c>
      <c r="K106" s="137" t="s">
        <v>221</v>
      </c>
      <c r="L106" s="184" t="s">
        <v>295</v>
      </c>
      <c r="M106" s="185">
        <v>24</v>
      </c>
      <c r="N106" s="539">
        <v>1</v>
      </c>
      <c r="O106" s="539">
        <v>1</v>
      </c>
      <c r="P106" s="539"/>
      <c r="Q106" s="539"/>
      <c r="R106" s="186">
        <v>255</v>
      </c>
      <c r="S106" s="186"/>
      <c r="T106" s="186"/>
      <c r="U106" s="186"/>
      <c r="V106" s="187" t="e">
        <f t="shared" si="14"/>
        <v>#DIV/0!</v>
      </c>
      <c r="W106" s="187">
        <f t="shared" si="15"/>
        <v>0</v>
      </c>
      <c r="X106" s="187">
        <f t="shared" si="16"/>
        <v>0</v>
      </c>
      <c r="Y106" s="187">
        <f t="shared" si="17"/>
        <v>0</v>
      </c>
      <c r="Z106" s="188">
        <f>IF(R106="nio",0,IF(R106&gt;0,VLOOKUP(K106,'3-Productie normen'!A:N,VLOOKUP(R106,'3-Productie normen'!Q:R,2,FALSE),FALSE)))</f>
        <v>0</v>
      </c>
      <c r="AA106" s="188">
        <f t="shared" si="18"/>
        <v>0</v>
      </c>
      <c r="AB106" s="188">
        <f t="shared" si="19"/>
        <v>0</v>
      </c>
      <c r="AC106" s="188">
        <f t="shared" si="20"/>
        <v>0</v>
      </c>
      <c r="AD106" s="189" t="str">
        <f>VLOOKUP(K106,'3-Productie normen'!A:N,10,FALSE)</f>
        <v>V</v>
      </c>
      <c r="AE106" s="189"/>
      <c r="AG106" s="144">
        <f t="shared" si="21"/>
        <v>6120</v>
      </c>
    </row>
    <row r="107" spans="1:33" ht="14.1" customHeight="1">
      <c r="A107" s="163">
        <v>107</v>
      </c>
      <c r="B107" s="182" t="s">
        <v>622</v>
      </c>
      <c r="C107" s="182" t="s">
        <v>773</v>
      </c>
      <c r="D107" s="182" t="s">
        <v>340</v>
      </c>
      <c r="E107" s="583">
        <v>13974</v>
      </c>
      <c r="F107" s="583" t="s">
        <v>620</v>
      </c>
      <c r="G107" s="148" t="s">
        <v>621</v>
      </c>
      <c r="H107" s="183" t="s">
        <v>272</v>
      </c>
      <c r="I107" s="182" t="s">
        <v>279</v>
      </c>
      <c r="J107" s="182" t="s">
        <v>290</v>
      </c>
      <c r="K107" s="137" t="s">
        <v>220</v>
      </c>
      <c r="L107" s="184" t="s">
        <v>361</v>
      </c>
      <c r="M107" s="185">
        <v>75</v>
      </c>
      <c r="N107" s="539">
        <v>1</v>
      </c>
      <c r="O107" s="539">
        <v>1</v>
      </c>
      <c r="P107" s="539"/>
      <c r="Q107" s="539"/>
      <c r="R107" s="186">
        <v>255</v>
      </c>
      <c r="S107" s="186"/>
      <c r="T107" s="186"/>
      <c r="U107" s="186"/>
      <c r="V107" s="187" t="e">
        <f t="shared" si="14"/>
        <v>#DIV/0!</v>
      </c>
      <c r="W107" s="187">
        <f t="shared" si="15"/>
        <v>0</v>
      </c>
      <c r="X107" s="187">
        <f t="shared" si="16"/>
        <v>0</v>
      </c>
      <c r="Y107" s="187">
        <f t="shared" si="17"/>
        <v>0</v>
      </c>
      <c r="Z107" s="188">
        <f>IF(R107="nio",0,IF(R107&gt;0,VLOOKUP(K107,'3-Productie normen'!A:N,VLOOKUP(R107,'3-Productie normen'!Q:R,2,FALSE),FALSE)))</f>
        <v>0</v>
      </c>
      <c r="AA107" s="188">
        <f t="shared" si="18"/>
        <v>0</v>
      </c>
      <c r="AB107" s="188">
        <f t="shared" si="19"/>
        <v>0</v>
      </c>
      <c r="AC107" s="188">
        <f t="shared" si="20"/>
        <v>0</v>
      </c>
      <c r="AD107" s="189" t="str">
        <f>VLOOKUP(K107,'3-Productie normen'!A:N,10,FALSE)</f>
        <v>B</v>
      </c>
      <c r="AE107" s="189"/>
      <c r="AG107" s="144">
        <f t="shared" si="21"/>
        <v>19125</v>
      </c>
    </row>
    <row r="108" spans="1:33" ht="14.1" customHeight="1">
      <c r="A108" s="163">
        <v>108</v>
      </c>
      <c r="B108" s="182" t="s">
        <v>622</v>
      </c>
      <c r="C108" s="182" t="s">
        <v>773</v>
      </c>
      <c r="D108" s="182" t="s">
        <v>340</v>
      </c>
      <c r="E108" s="583">
        <v>13974</v>
      </c>
      <c r="F108" s="583" t="s">
        <v>620</v>
      </c>
      <c r="G108" s="148" t="s">
        <v>621</v>
      </c>
      <c r="H108" s="183" t="s">
        <v>350</v>
      </c>
      <c r="I108" s="182" t="s">
        <v>284</v>
      </c>
      <c r="J108" s="182" t="s">
        <v>291</v>
      </c>
      <c r="K108" s="551" t="s">
        <v>618</v>
      </c>
      <c r="L108" s="184" t="s">
        <v>295</v>
      </c>
      <c r="M108" s="185">
        <v>10</v>
      </c>
      <c r="N108" s="539">
        <v>1</v>
      </c>
      <c r="O108" s="539">
        <v>1</v>
      </c>
      <c r="P108" s="539"/>
      <c r="Q108" s="539"/>
      <c r="R108" s="186">
        <v>255</v>
      </c>
      <c r="S108" s="186"/>
      <c r="T108" s="186"/>
      <c r="U108" s="186"/>
      <c r="V108" s="187" t="e">
        <f t="shared" si="14"/>
        <v>#DIV/0!</v>
      </c>
      <c r="W108" s="187">
        <f t="shared" si="15"/>
        <v>0</v>
      </c>
      <c r="X108" s="187">
        <f t="shared" si="16"/>
        <v>0</v>
      </c>
      <c r="Y108" s="187">
        <f t="shared" si="17"/>
        <v>0</v>
      </c>
      <c r="Z108" s="188">
        <f>IF(R108="nio",0,IF(R108&gt;0,VLOOKUP(K108,'3-Productie normen'!A:N,VLOOKUP(R108,'3-Productie normen'!Q:R,2,FALSE),FALSE)))</f>
        <v>0</v>
      </c>
      <c r="AA108" s="188">
        <f t="shared" si="18"/>
        <v>0</v>
      </c>
      <c r="AB108" s="188">
        <f t="shared" si="19"/>
        <v>0</v>
      </c>
      <c r="AC108" s="188">
        <f t="shared" si="20"/>
        <v>0</v>
      </c>
      <c r="AD108" s="189" t="str">
        <f>VLOOKUP(K108,'3-Productie normen'!A:N,10,FALSE)</f>
        <v>S</v>
      </c>
      <c r="AE108" s="189"/>
      <c r="AG108" s="144">
        <f t="shared" si="21"/>
        <v>2550</v>
      </c>
    </row>
    <row r="109" spans="1:33" ht="14.1" customHeight="1">
      <c r="A109" s="163">
        <v>109</v>
      </c>
      <c r="B109" s="182" t="s">
        <v>622</v>
      </c>
      <c r="C109" s="182" t="s">
        <v>773</v>
      </c>
      <c r="D109" s="182" t="s">
        <v>340</v>
      </c>
      <c r="E109" s="583">
        <v>13974</v>
      </c>
      <c r="F109" s="583" t="s">
        <v>620</v>
      </c>
      <c r="G109" s="148" t="s">
        <v>621</v>
      </c>
      <c r="H109" s="183" t="s">
        <v>351</v>
      </c>
      <c r="I109" s="182" t="s">
        <v>357</v>
      </c>
      <c r="J109" s="182" t="s">
        <v>290</v>
      </c>
      <c r="K109" s="551" t="s">
        <v>220</v>
      </c>
      <c r="L109" s="184" t="s">
        <v>295</v>
      </c>
      <c r="M109" s="185">
        <v>11</v>
      </c>
      <c r="N109" s="539">
        <v>1</v>
      </c>
      <c r="O109" s="539">
        <v>1</v>
      </c>
      <c r="P109" s="539"/>
      <c r="Q109" s="539"/>
      <c r="R109" s="186">
        <v>255</v>
      </c>
      <c r="S109" s="186"/>
      <c r="T109" s="186"/>
      <c r="U109" s="186"/>
      <c r="V109" s="187" t="e">
        <f t="shared" si="14"/>
        <v>#DIV/0!</v>
      </c>
      <c r="W109" s="187">
        <f t="shared" si="15"/>
        <v>0</v>
      </c>
      <c r="X109" s="187">
        <f t="shared" si="16"/>
        <v>0</v>
      </c>
      <c r="Y109" s="187">
        <f t="shared" si="17"/>
        <v>0</v>
      </c>
      <c r="Z109" s="188">
        <f>IF(R109="nio",0,IF(R109&gt;0,VLOOKUP(K109,'3-Productie normen'!A:N,VLOOKUP(R109,'3-Productie normen'!Q:R,2,FALSE),FALSE)))</f>
        <v>0</v>
      </c>
      <c r="AA109" s="188">
        <f t="shared" si="18"/>
        <v>0</v>
      </c>
      <c r="AB109" s="188">
        <f t="shared" si="19"/>
        <v>0</v>
      </c>
      <c r="AC109" s="188">
        <f t="shared" si="20"/>
        <v>0</v>
      </c>
      <c r="AD109" s="189" t="str">
        <f>VLOOKUP(K109,'3-Productie normen'!A:N,10,FALSE)</f>
        <v>B</v>
      </c>
      <c r="AE109" s="189"/>
      <c r="AG109" s="144">
        <f t="shared" si="21"/>
        <v>2805</v>
      </c>
    </row>
    <row r="110" spans="1:33" ht="14.1" customHeight="1">
      <c r="A110" s="163">
        <v>110</v>
      </c>
      <c r="B110" s="182" t="s">
        <v>622</v>
      </c>
      <c r="C110" s="182" t="s">
        <v>773</v>
      </c>
      <c r="D110" s="182" t="s">
        <v>340</v>
      </c>
      <c r="E110" s="583">
        <v>13974</v>
      </c>
      <c r="F110" s="583" t="s">
        <v>620</v>
      </c>
      <c r="G110" s="148" t="s">
        <v>621</v>
      </c>
      <c r="H110" s="183" t="s">
        <v>352</v>
      </c>
      <c r="I110" s="184" t="s">
        <v>358</v>
      </c>
      <c r="J110" s="184" t="s">
        <v>290</v>
      </c>
      <c r="K110" s="551" t="s">
        <v>220</v>
      </c>
      <c r="L110" s="184" t="s">
        <v>361</v>
      </c>
      <c r="M110" s="185">
        <v>60</v>
      </c>
      <c r="N110" s="539">
        <v>1</v>
      </c>
      <c r="O110" s="539">
        <v>1</v>
      </c>
      <c r="P110" s="539"/>
      <c r="Q110" s="539"/>
      <c r="R110" s="186">
        <v>255</v>
      </c>
      <c r="S110" s="186"/>
      <c r="T110" s="186"/>
      <c r="U110" s="186"/>
      <c r="V110" s="187" t="e">
        <f t="shared" si="14"/>
        <v>#DIV/0!</v>
      </c>
      <c r="W110" s="187">
        <f t="shared" si="15"/>
        <v>0</v>
      </c>
      <c r="X110" s="187">
        <f t="shared" si="16"/>
        <v>0</v>
      </c>
      <c r="Y110" s="187">
        <f t="shared" si="17"/>
        <v>0</v>
      </c>
      <c r="Z110" s="188">
        <f>IF(R110="nio",0,IF(R110&gt;0,VLOOKUP(K110,'3-Productie normen'!A:N,VLOOKUP(R110,'3-Productie normen'!Q:R,2,FALSE),FALSE)))</f>
        <v>0</v>
      </c>
      <c r="AA110" s="188">
        <f t="shared" si="18"/>
        <v>0</v>
      </c>
      <c r="AB110" s="188">
        <f t="shared" si="19"/>
        <v>0</v>
      </c>
      <c r="AC110" s="188">
        <f t="shared" si="20"/>
        <v>0</v>
      </c>
      <c r="AD110" s="189" t="str">
        <f>VLOOKUP(K110,'3-Productie normen'!A:N,10,FALSE)</f>
        <v>B</v>
      </c>
      <c r="AE110" s="189"/>
      <c r="AG110" s="144">
        <f t="shared" si="21"/>
        <v>15300</v>
      </c>
    </row>
    <row r="111" spans="1:33" ht="14.1" customHeight="1">
      <c r="A111" s="163">
        <v>111</v>
      </c>
      <c r="B111" s="182" t="s">
        <v>622</v>
      </c>
      <c r="C111" s="182" t="s">
        <v>773</v>
      </c>
      <c r="D111" s="182" t="s">
        <v>340</v>
      </c>
      <c r="E111" s="583">
        <v>13974</v>
      </c>
      <c r="F111" s="583" t="s">
        <v>620</v>
      </c>
      <c r="G111" s="148" t="s">
        <v>621</v>
      </c>
      <c r="H111" s="183" t="s">
        <v>353</v>
      </c>
      <c r="I111" s="184" t="s">
        <v>358</v>
      </c>
      <c r="J111" s="184" t="s">
        <v>290</v>
      </c>
      <c r="K111" s="551" t="s">
        <v>220</v>
      </c>
      <c r="L111" s="184" t="s">
        <v>302</v>
      </c>
      <c r="M111" s="185">
        <v>1</v>
      </c>
      <c r="N111" s="539">
        <v>1</v>
      </c>
      <c r="O111" s="539">
        <v>1</v>
      </c>
      <c r="P111" s="539"/>
      <c r="Q111" s="539"/>
      <c r="R111" s="186">
        <v>255</v>
      </c>
      <c r="S111" s="186"/>
      <c r="T111" s="186"/>
      <c r="U111" s="186"/>
      <c r="V111" s="187" t="e">
        <f t="shared" si="14"/>
        <v>#DIV/0!</v>
      </c>
      <c r="W111" s="187">
        <f t="shared" si="15"/>
        <v>0</v>
      </c>
      <c r="X111" s="187">
        <f t="shared" si="16"/>
        <v>0</v>
      </c>
      <c r="Y111" s="187">
        <f t="shared" si="17"/>
        <v>0</v>
      </c>
      <c r="Z111" s="188">
        <f>IF(R111="nio",0,IF(R111&gt;0,VLOOKUP(K111,'3-Productie normen'!A:N,VLOOKUP(R111,'3-Productie normen'!Q:R,2,FALSE),FALSE)))</f>
        <v>0</v>
      </c>
      <c r="AA111" s="188">
        <f t="shared" si="18"/>
        <v>0</v>
      </c>
      <c r="AB111" s="188">
        <f t="shared" si="19"/>
        <v>0</v>
      </c>
      <c r="AC111" s="188">
        <f t="shared" si="20"/>
        <v>0</v>
      </c>
      <c r="AD111" s="189" t="str">
        <f>VLOOKUP(K111,'3-Productie normen'!A:N,10,FALSE)</f>
        <v>B</v>
      </c>
      <c r="AE111" s="189"/>
      <c r="AG111" s="144">
        <f t="shared" si="21"/>
        <v>255</v>
      </c>
    </row>
    <row r="112" spans="1:33" ht="14.1" customHeight="1">
      <c r="A112" s="163">
        <v>112</v>
      </c>
      <c r="B112" s="182" t="s">
        <v>622</v>
      </c>
      <c r="C112" s="182" t="s">
        <v>773</v>
      </c>
      <c r="D112" s="182" t="s">
        <v>340</v>
      </c>
      <c r="E112" s="583">
        <v>13974</v>
      </c>
      <c r="F112" s="583" t="s">
        <v>620</v>
      </c>
      <c r="G112" s="148" t="s">
        <v>627</v>
      </c>
      <c r="H112" s="183" t="s">
        <v>363</v>
      </c>
      <c r="I112" s="184" t="s">
        <v>317</v>
      </c>
      <c r="J112" s="184" t="s">
        <v>289</v>
      </c>
      <c r="K112" s="551" t="s">
        <v>546</v>
      </c>
      <c r="L112" s="184" t="s">
        <v>360</v>
      </c>
      <c r="M112" s="185">
        <v>2</v>
      </c>
      <c r="N112" s="539">
        <v>1</v>
      </c>
      <c r="O112" s="539">
        <v>1</v>
      </c>
      <c r="P112" s="539"/>
      <c r="Q112" s="539"/>
      <c r="R112" s="186">
        <v>255</v>
      </c>
      <c r="S112" s="186"/>
      <c r="T112" s="186"/>
      <c r="U112" s="186"/>
      <c r="V112" s="187" t="e">
        <f t="shared" si="14"/>
        <v>#DIV/0!</v>
      </c>
      <c r="W112" s="187">
        <f t="shared" si="15"/>
        <v>0</v>
      </c>
      <c r="X112" s="187">
        <f t="shared" si="16"/>
        <v>0</v>
      </c>
      <c r="Y112" s="187">
        <f t="shared" si="17"/>
        <v>0</v>
      </c>
      <c r="Z112" s="188">
        <f>IF(R112="nio",0,IF(R112&gt;0,VLOOKUP(K112,'3-Productie normen'!A:N,VLOOKUP(R112,'3-Productie normen'!Q:R,2,FALSE),FALSE)))</f>
        <v>0</v>
      </c>
      <c r="AA112" s="188">
        <f t="shared" si="18"/>
        <v>0</v>
      </c>
      <c r="AB112" s="188">
        <f t="shared" si="19"/>
        <v>0</v>
      </c>
      <c r="AC112" s="188">
        <f t="shared" si="20"/>
        <v>0</v>
      </c>
      <c r="AD112" s="189" t="str">
        <f>VLOOKUP(K112,'3-Productie normen'!A:N,10,FALSE)</f>
        <v>V</v>
      </c>
      <c r="AE112" s="189"/>
      <c r="AG112" s="144">
        <f t="shared" si="21"/>
        <v>510</v>
      </c>
    </row>
    <row r="113" spans="1:33" ht="14.1" customHeight="1">
      <c r="A113" s="163">
        <v>113</v>
      </c>
      <c r="B113" s="182" t="s">
        <v>622</v>
      </c>
      <c r="C113" s="182" t="s">
        <v>773</v>
      </c>
      <c r="D113" s="182" t="s">
        <v>340</v>
      </c>
      <c r="E113" s="583">
        <v>13974</v>
      </c>
      <c r="F113" s="583" t="s">
        <v>620</v>
      </c>
      <c r="G113" s="148" t="s">
        <v>627</v>
      </c>
      <c r="H113" s="183" t="s">
        <v>364</v>
      </c>
      <c r="I113" s="184" t="s">
        <v>317</v>
      </c>
      <c r="J113" s="184" t="s">
        <v>289</v>
      </c>
      <c r="K113" s="551" t="s">
        <v>546</v>
      </c>
      <c r="L113" s="184" t="s">
        <v>361</v>
      </c>
      <c r="M113" s="185">
        <v>6</v>
      </c>
      <c r="N113" s="539">
        <v>1</v>
      </c>
      <c r="O113" s="539">
        <v>1</v>
      </c>
      <c r="P113" s="539"/>
      <c r="Q113" s="539"/>
      <c r="R113" s="186">
        <v>255</v>
      </c>
      <c r="S113" s="186"/>
      <c r="T113" s="186"/>
      <c r="U113" s="186"/>
      <c r="V113" s="187" t="e">
        <f t="shared" si="14"/>
        <v>#DIV/0!</v>
      </c>
      <c r="W113" s="187">
        <f t="shared" si="15"/>
        <v>0</v>
      </c>
      <c r="X113" s="187">
        <f t="shared" si="16"/>
        <v>0</v>
      </c>
      <c r="Y113" s="187">
        <f t="shared" si="17"/>
        <v>0</v>
      </c>
      <c r="Z113" s="188">
        <f>IF(R113="nio",0,IF(R113&gt;0,VLOOKUP(K113,'3-Productie normen'!A:N,VLOOKUP(R113,'3-Productie normen'!Q:R,2,FALSE),FALSE)))</f>
        <v>0</v>
      </c>
      <c r="AA113" s="188">
        <f t="shared" si="18"/>
        <v>0</v>
      </c>
      <c r="AB113" s="188">
        <f t="shared" si="19"/>
        <v>0</v>
      </c>
      <c r="AC113" s="188">
        <f t="shared" si="20"/>
        <v>0</v>
      </c>
      <c r="AD113" s="189" t="str">
        <f>VLOOKUP(K113,'3-Productie normen'!A:N,10,FALSE)</f>
        <v>V</v>
      </c>
      <c r="AE113" s="189"/>
      <c r="AG113" s="144">
        <f t="shared" si="21"/>
        <v>1530</v>
      </c>
    </row>
    <row r="114" spans="1:33" ht="14.1" customHeight="1">
      <c r="A114" s="163">
        <v>114</v>
      </c>
      <c r="B114" s="182" t="s">
        <v>622</v>
      </c>
      <c r="C114" s="182" t="s">
        <v>773</v>
      </c>
      <c r="D114" s="182" t="s">
        <v>340</v>
      </c>
      <c r="E114" s="583">
        <v>13974</v>
      </c>
      <c r="F114" s="583" t="s">
        <v>620</v>
      </c>
      <c r="G114" s="148" t="s">
        <v>627</v>
      </c>
      <c r="H114" s="183" t="s">
        <v>323</v>
      </c>
      <c r="I114" s="184" t="s">
        <v>311</v>
      </c>
      <c r="J114" s="184" t="s">
        <v>289</v>
      </c>
      <c r="K114" s="184" t="s">
        <v>546</v>
      </c>
      <c r="L114" s="184" t="s">
        <v>360</v>
      </c>
      <c r="M114" s="185">
        <v>6</v>
      </c>
      <c r="N114" s="539">
        <v>1</v>
      </c>
      <c r="O114" s="539">
        <v>1</v>
      </c>
      <c r="P114" s="539"/>
      <c r="Q114" s="539"/>
      <c r="R114" s="186">
        <v>255</v>
      </c>
      <c r="S114" s="186"/>
      <c r="T114" s="186"/>
      <c r="U114" s="186"/>
      <c r="V114" s="187" t="e">
        <f t="shared" si="14"/>
        <v>#DIV/0!</v>
      </c>
      <c r="W114" s="187">
        <f t="shared" si="15"/>
        <v>0</v>
      </c>
      <c r="X114" s="187">
        <f t="shared" si="16"/>
        <v>0</v>
      </c>
      <c r="Y114" s="187">
        <f t="shared" si="17"/>
        <v>0</v>
      </c>
      <c r="Z114" s="188">
        <f>IF(R114="nio",0,IF(R114&gt;0,VLOOKUP(K114,'3-Productie normen'!A:N,VLOOKUP(R114,'3-Productie normen'!Q:R,2,FALSE),FALSE)))</f>
        <v>0</v>
      </c>
      <c r="AA114" s="188">
        <f t="shared" si="18"/>
        <v>0</v>
      </c>
      <c r="AB114" s="188">
        <f t="shared" si="19"/>
        <v>0</v>
      </c>
      <c r="AC114" s="188">
        <f t="shared" si="20"/>
        <v>0</v>
      </c>
      <c r="AD114" s="189" t="str">
        <f>VLOOKUP(K114,'3-Productie normen'!A:N,10,FALSE)</f>
        <v>V</v>
      </c>
      <c r="AE114" s="189"/>
      <c r="AG114" s="144">
        <f t="shared" si="21"/>
        <v>1530</v>
      </c>
    </row>
    <row r="115" spans="1:33" ht="14.1" customHeight="1">
      <c r="A115" s="163">
        <v>115</v>
      </c>
      <c r="B115" s="182" t="s">
        <v>622</v>
      </c>
      <c r="C115" s="182" t="s">
        <v>773</v>
      </c>
      <c r="D115" s="182" t="s">
        <v>340</v>
      </c>
      <c r="E115" s="583">
        <v>13974</v>
      </c>
      <c r="F115" s="583" t="s">
        <v>620</v>
      </c>
      <c r="G115" s="148" t="s">
        <v>627</v>
      </c>
      <c r="H115" s="183" t="s">
        <v>321</v>
      </c>
      <c r="I115" s="192" t="s">
        <v>372</v>
      </c>
      <c r="J115" s="192" t="s">
        <v>289</v>
      </c>
      <c r="K115" s="192" t="s">
        <v>545</v>
      </c>
      <c r="L115" s="184" t="s">
        <v>361</v>
      </c>
      <c r="M115" s="185">
        <v>6</v>
      </c>
      <c r="N115" s="539">
        <v>1</v>
      </c>
      <c r="O115" s="539">
        <v>1</v>
      </c>
      <c r="P115" s="539"/>
      <c r="Q115" s="539"/>
      <c r="R115" s="186">
        <v>255</v>
      </c>
      <c r="S115" s="186"/>
      <c r="T115" s="186"/>
      <c r="U115" s="186"/>
      <c r="V115" s="187" t="e">
        <f t="shared" si="14"/>
        <v>#DIV/0!</v>
      </c>
      <c r="W115" s="187">
        <f t="shared" si="15"/>
        <v>0</v>
      </c>
      <c r="X115" s="187">
        <f t="shared" si="16"/>
        <v>0</v>
      </c>
      <c r="Y115" s="187">
        <f t="shared" si="17"/>
        <v>0</v>
      </c>
      <c r="Z115" s="188">
        <f>IF(R115="nio",0,IF(R115&gt;0,VLOOKUP(K115,'3-Productie normen'!A:N,VLOOKUP(R115,'3-Productie normen'!Q:R,2,FALSE),FALSE)))</f>
        <v>0</v>
      </c>
      <c r="AA115" s="188">
        <f t="shared" si="18"/>
        <v>0</v>
      </c>
      <c r="AB115" s="188">
        <f t="shared" si="19"/>
        <v>0</v>
      </c>
      <c r="AC115" s="188">
        <f t="shared" si="20"/>
        <v>0</v>
      </c>
      <c r="AD115" s="189" t="str">
        <f>VLOOKUP(K115,'3-Productie normen'!A:N,10,FALSE)</f>
        <v>V</v>
      </c>
      <c r="AE115" s="189"/>
      <c r="AG115" s="144">
        <f t="shared" si="21"/>
        <v>1530</v>
      </c>
    </row>
    <row r="116" spans="1:33" ht="14.1" customHeight="1">
      <c r="A116" s="163">
        <v>116</v>
      </c>
      <c r="B116" s="182" t="s">
        <v>622</v>
      </c>
      <c r="C116" s="182" t="s">
        <v>773</v>
      </c>
      <c r="D116" s="182" t="s">
        <v>340</v>
      </c>
      <c r="E116" s="583">
        <v>13974</v>
      </c>
      <c r="F116" s="583" t="s">
        <v>620</v>
      </c>
      <c r="G116" s="148" t="s">
        <v>627</v>
      </c>
      <c r="H116" s="183" t="s">
        <v>322</v>
      </c>
      <c r="I116" s="184" t="s">
        <v>279</v>
      </c>
      <c r="J116" s="184" t="s">
        <v>290</v>
      </c>
      <c r="K116" s="678" t="s">
        <v>220</v>
      </c>
      <c r="L116" s="184" t="s">
        <v>361</v>
      </c>
      <c r="M116" s="185">
        <v>36</v>
      </c>
      <c r="N116" s="539">
        <v>1</v>
      </c>
      <c r="O116" s="539">
        <v>1</v>
      </c>
      <c r="P116" s="539"/>
      <c r="Q116" s="539"/>
      <c r="R116" s="186">
        <v>255</v>
      </c>
      <c r="S116" s="186"/>
      <c r="T116" s="186"/>
      <c r="U116" s="186"/>
      <c r="V116" s="187" t="e">
        <f t="shared" si="14"/>
        <v>#DIV/0!</v>
      </c>
      <c r="W116" s="187">
        <f t="shared" si="15"/>
        <v>0</v>
      </c>
      <c r="X116" s="187">
        <f t="shared" si="16"/>
        <v>0</v>
      </c>
      <c r="Y116" s="187">
        <f t="shared" si="17"/>
        <v>0</v>
      </c>
      <c r="Z116" s="188">
        <f>IF(R116="nio",0,IF(R116&gt;0,VLOOKUP(K116,'3-Productie normen'!A:N,VLOOKUP(R116,'3-Productie normen'!Q:R,2,FALSE),FALSE)))</f>
        <v>0</v>
      </c>
      <c r="AA116" s="188">
        <f t="shared" si="18"/>
        <v>0</v>
      </c>
      <c r="AB116" s="188">
        <f t="shared" si="19"/>
        <v>0</v>
      </c>
      <c r="AC116" s="188">
        <f t="shared" si="20"/>
        <v>0</v>
      </c>
      <c r="AD116" s="189" t="str">
        <f>VLOOKUP(K116,'3-Productie normen'!A:N,10,FALSE)</f>
        <v>B</v>
      </c>
      <c r="AE116" s="189"/>
      <c r="AG116" s="144">
        <f t="shared" si="21"/>
        <v>9180</v>
      </c>
    </row>
    <row r="117" spans="1:33" ht="14.1" customHeight="1">
      <c r="A117" s="163">
        <v>117</v>
      </c>
      <c r="B117" s="182" t="s">
        <v>622</v>
      </c>
      <c r="C117" s="182" t="s">
        <v>773</v>
      </c>
      <c r="D117" s="182" t="s">
        <v>340</v>
      </c>
      <c r="E117" s="583">
        <v>13974</v>
      </c>
      <c r="F117" s="583" t="s">
        <v>620</v>
      </c>
      <c r="G117" s="148" t="s">
        <v>627</v>
      </c>
      <c r="H117" s="183" t="s">
        <v>365</v>
      </c>
      <c r="I117" s="184" t="s">
        <v>279</v>
      </c>
      <c r="J117" s="184" t="s">
        <v>290</v>
      </c>
      <c r="K117" s="551" t="s">
        <v>220</v>
      </c>
      <c r="L117" s="184" t="s">
        <v>361</v>
      </c>
      <c r="M117" s="185">
        <v>18</v>
      </c>
      <c r="N117" s="539">
        <v>1</v>
      </c>
      <c r="O117" s="539">
        <v>1</v>
      </c>
      <c r="P117" s="539"/>
      <c r="Q117" s="539"/>
      <c r="R117" s="186">
        <v>255</v>
      </c>
      <c r="S117" s="186"/>
      <c r="T117" s="186"/>
      <c r="U117" s="186"/>
      <c r="V117" s="187" t="e">
        <f t="shared" si="14"/>
        <v>#DIV/0!</v>
      </c>
      <c r="W117" s="187">
        <f t="shared" si="15"/>
        <v>0</v>
      </c>
      <c r="X117" s="187">
        <f t="shared" si="16"/>
        <v>0</v>
      </c>
      <c r="Y117" s="187">
        <f t="shared" si="17"/>
        <v>0</v>
      </c>
      <c r="Z117" s="188">
        <f>IF(R117="nio",0,IF(R117&gt;0,VLOOKUP(K117,'3-Productie normen'!A:N,VLOOKUP(R117,'3-Productie normen'!Q:R,2,FALSE),FALSE)))</f>
        <v>0</v>
      </c>
      <c r="AA117" s="188">
        <f t="shared" si="18"/>
        <v>0</v>
      </c>
      <c r="AB117" s="188">
        <f t="shared" si="19"/>
        <v>0</v>
      </c>
      <c r="AC117" s="188">
        <f t="shared" si="20"/>
        <v>0</v>
      </c>
      <c r="AD117" s="189" t="str">
        <f>VLOOKUP(K117,'3-Productie normen'!A:N,10,FALSE)</f>
        <v>B</v>
      </c>
      <c r="AE117" s="189"/>
      <c r="AG117" s="144">
        <f t="shared" si="21"/>
        <v>4590</v>
      </c>
    </row>
    <row r="118" spans="1:33" ht="14.1" customHeight="1">
      <c r="A118" s="163">
        <v>118</v>
      </c>
      <c r="B118" s="182" t="s">
        <v>622</v>
      </c>
      <c r="C118" s="182" t="s">
        <v>773</v>
      </c>
      <c r="D118" s="182" t="s">
        <v>340</v>
      </c>
      <c r="E118" s="583">
        <v>13974</v>
      </c>
      <c r="F118" s="583" t="s">
        <v>620</v>
      </c>
      <c r="G118" s="148" t="s">
        <v>627</v>
      </c>
      <c r="H118" s="183" t="s">
        <v>366</v>
      </c>
      <c r="I118" s="141" t="s">
        <v>283</v>
      </c>
      <c r="J118" s="141" t="s">
        <v>289</v>
      </c>
      <c r="K118" s="141" t="s">
        <v>545</v>
      </c>
      <c r="L118" s="184" t="s">
        <v>361</v>
      </c>
      <c r="M118" s="198">
        <v>15</v>
      </c>
      <c r="N118" s="539">
        <v>1</v>
      </c>
      <c r="O118" s="539">
        <v>1</v>
      </c>
      <c r="P118" s="539"/>
      <c r="Q118" s="539"/>
      <c r="R118" s="186">
        <v>255</v>
      </c>
      <c r="S118" s="186"/>
      <c r="T118" s="186"/>
      <c r="U118" s="186"/>
      <c r="V118" s="187" t="e">
        <f t="shared" si="14"/>
        <v>#DIV/0!</v>
      </c>
      <c r="W118" s="187">
        <f t="shared" si="15"/>
        <v>0</v>
      </c>
      <c r="X118" s="187">
        <f t="shared" si="16"/>
        <v>0</v>
      </c>
      <c r="Y118" s="187">
        <f t="shared" si="17"/>
        <v>0</v>
      </c>
      <c r="Z118" s="188">
        <f>IF(R118="nio",0,IF(R118&gt;0,VLOOKUP(K118,'3-Productie normen'!A:N,VLOOKUP(R118,'3-Productie normen'!Q:R,2,FALSE),FALSE)))</f>
        <v>0</v>
      </c>
      <c r="AA118" s="188">
        <f t="shared" si="18"/>
        <v>0</v>
      </c>
      <c r="AB118" s="188">
        <f t="shared" si="19"/>
        <v>0</v>
      </c>
      <c r="AC118" s="188">
        <f t="shared" si="20"/>
        <v>0</v>
      </c>
      <c r="AD118" s="189" t="str">
        <f>VLOOKUP(K118,'3-Productie normen'!A:N,10,FALSE)</f>
        <v>V</v>
      </c>
      <c r="AE118" s="189"/>
      <c r="AG118" s="144">
        <f t="shared" si="21"/>
        <v>3825</v>
      </c>
    </row>
    <row r="119" spans="1:33" ht="14.1" customHeight="1">
      <c r="A119" s="163">
        <v>119</v>
      </c>
      <c r="B119" s="182" t="s">
        <v>622</v>
      </c>
      <c r="C119" s="182" t="s">
        <v>773</v>
      </c>
      <c r="D119" s="182" t="s">
        <v>340</v>
      </c>
      <c r="E119" s="583">
        <v>13974</v>
      </c>
      <c r="F119" s="583" t="s">
        <v>620</v>
      </c>
      <c r="G119" s="148" t="s">
        <v>627</v>
      </c>
      <c r="H119" s="194" t="s">
        <v>326</v>
      </c>
      <c r="I119" s="668" t="s">
        <v>279</v>
      </c>
      <c r="J119" s="668" t="s">
        <v>290</v>
      </c>
      <c r="K119" s="141" t="s">
        <v>220</v>
      </c>
      <c r="L119" s="195" t="s">
        <v>361</v>
      </c>
      <c r="M119" s="185">
        <v>52</v>
      </c>
      <c r="N119" s="539">
        <v>1</v>
      </c>
      <c r="O119" s="539">
        <v>1</v>
      </c>
      <c r="P119" s="539"/>
      <c r="Q119" s="539"/>
      <c r="R119" s="186">
        <v>255</v>
      </c>
      <c r="S119" s="186"/>
      <c r="T119" s="186"/>
      <c r="U119" s="186"/>
      <c r="V119" s="187" t="e">
        <f t="shared" si="14"/>
        <v>#DIV/0!</v>
      </c>
      <c r="W119" s="187">
        <f t="shared" si="15"/>
        <v>0</v>
      </c>
      <c r="X119" s="187">
        <f t="shared" si="16"/>
        <v>0</v>
      </c>
      <c r="Y119" s="187">
        <f t="shared" si="17"/>
        <v>0</v>
      </c>
      <c r="Z119" s="188">
        <f>IF(R119="nio",0,IF(R119&gt;0,VLOOKUP(K119,'3-Productie normen'!A:N,VLOOKUP(R119,'3-Productie normen'!Q:R,2,FALSE),FALSE)))</f>
        <v>0</v>
      </c>
      <c r="AA119" s="188">
        <f t="shared" si="18"/>
        <v>0</v>
      </c>
      <c r="AB119" s="188">
        <f t="shared" si="19"/>
        <v>0</v>
      </c>
      <c r="AC119" s="188">
        <f t="shared" si="20"/>
        <v>0</v>
      </c>
      <c r="AD119" s="189" t="str">
        <f>VLOOKUP(K119,'3-Productie normen'!A:N,10,FALSE)</f>
        <v>B</v>
      </c>
      <c r="AE119" s="189"/>
      <c r="AG119" s="144">
        <f t="shared" si="21"/>
        <v>13260</v>
      </c>
    </row>
    <row r="120" spans="1:33" ht="14.1" customHeight="1">
      <c r="A120" s="163">
        <v>120</v>
      </c>
      <c r="B120" s="182" t="s">
        <v>622</v>
      </c>
      <c r="C120" s="182" t="s">
        <v>773</v>
      </c>
      <c r="D120" s="182" t="s">
        <v>340</v>
      </c>
      <c r="E120" s="583">
        <v>13974</v>
      </c>
      <c r="F120" s="583" t="s">
        <v>620</v>
      </c>
      <c r="G120" s="148" t="s">
        <v>627</v>
      </c>
      <c r="H120" s="183" t="s">
        <v>334</v>
      </c>
      <c r="I120" s="141" t="s">
        <v>279</v>
      </c>
      <c r="J120" s="141" t="s">
        <v>290</v>
      </c>
      <c r="K120" s="551" t="s">
        <v>220</v>
      </c>
      <c r="L120" s="184" t="s">
        <v>361</v>
      </c>
      <c r="M120" s="185">
        <v>22</v>
      </c>
      <c r="N120" s="539">
        <v>1</v>
      </c>
      <c r="O120" s="539">
        <v>1</v>
      </c>
      <c r="P120" s="539"/>
      <c r="Q120" s="539"/>
      <c r="R120" s="186">
        <v>255</v>
      </c>
      <c r="S120" s="186"/>
      <c r="T120" s="186"/>
      <c r="U120" s="186"/>
      <c r="V120" s="187" t="e">
        <f t="shared" si="14"/>
        <v>#DIV/0!</v>
      </c>
      <c r="W120" s="187">
        <f t="shared" si="15"/>
        <v>0</v>
      </c>
      <c r="X120" s="187">
        <f t="shared" si="16"/>
        <v>0</v>
      </c>
      <c r="Y120" s="187">
        <f t="shared" si="17"/>
        <v>0</v>
      </c>
      <c r="Z120" s="188">
        <f>IF(R120="nio",0,IF(R120&gt;0,VLOOKUP(K120,'3-Productie normen'!A:N,VLOOKUP(R120,'3-Productie normen'!Q:R,2,FALSE),FALSE)))</f>
        <v>0</v>
      </c>
      <c r="AA120" s="188">
        <f t="shared" si="18"/>
        <v>0</v>
      </c>
      <c r="AB120" s="188">
        <f t="shared" si="19"/>
        <v>0</v>
      </c>
      <c r="AC120" s="188">
        <f t="shared" si="20"/>
        <v>0</v>
      </c>
      <c r="AD120" s="189" t="str">
        <f>VLOOKUP(K120,'3-Productie normen'!A:N,10,FALSE)</f>
        <v>B</v>
      </c>
      <c r="AE120" s="189"/>
      <c r="AG120" s="144">
        <f t="shared" si="21"/>
        <v>5610</v>
      </c>
    </row>
    <row r="121" spans="1:33" ht="14.1" customHeight="1">
      <c r="A121" s="163">
        <v>121</v>
      </c>
      <c r="B121" s="182" t="s">
        <v>622</v>
      </c>
      <c r="C121" s="182" t="s">
        <v>773</v>
      </c>
      <c r="D121" s="182" t="s">
        <v>340</v>
      </c>
      <c r="E121" s="583">
        <v>13974</v>
      </c>
      <c r="F121" s="583" t="s">
        <v>620</v>
      </c>
      <c r="G121" s="148" t="s">
        <v>627</v>
      </c>
      <c r="H121" s="183" t="s">
        <v>325</v>
      </c>
      <c r="I121" s="141" t="s">
        <v>313</v>
      </c>
      <c r="J121" s="141" t="s">
        <v>291</v>
      </c>
      <c r="K121" s="551" t="s">
        <v>618</v>
      </c>
      <c r="L121" s="184" t="s">
        <v>295</v>
      </c>
      <c r="M121" s="185">
        <v>7</v>
      </c>
      <c r="N121" s="539">
        <v>1</v>
      </c>
      <c r="O121" s="539">
        <v>1</v>
      </c>
      <c r="P121" s="539"/>
      <c r="Q121" s="539"/>
      <c r="R121" s="186">
        <v>255</v>
      </c>
      <c r="S121" s="186"/>
      <c r="T121" s="186"/>
      <c r="U121" s="186"/>
      <c r="V121" s="187" t="e">
        <f t="shared" si="14"/>
        <v>#DIV/0!</v>
      </c>
      <c r="W121" s="187">
        <f t="shared" si="15"/>
        <v>0</v>
      </c>
      <c r="X121" s="187">
        <f t="shared" si="16"/>
        <v>0</v>
      </c>
      <c r="Y121" s="187">
        <f t="shared" si="17"/>
        <v>0</v>
      </c>
      <c r="Z121" s="188">
        <f>IF(R121="nio",0,IF(R121&gt;0,VLOOKUP(K121,'3-Productie normen'!A:N,VLOOKUP(R121,'3-Productie normen'!Q:R,2,FALSE),FALSE)))</f>
        <v>0</v>
      </c>
      <c r="AA121" s="188">
        <f t="shared" si="18"/>
        <v>0</v>
      </c>
      <c r="AB121" s="188">
        <f t="shared" si="19"/>
        <v>0</v>
      </c>
      <c r="AC121" s="188">
        <f t="shared" si="20"/>
        <v>0</v>
      </c>
      <c r="AD121" s="189" t="str">
        <f>VLOOKUP(K121,'3-Productie normen'!A:N,10,FALSE)</f>
        <v>S</v>
      </c>
      <c r="AE121" s="189"/>
      <c r="AG121" s="144">
        <f t="shared" si="21"/>
        <v>1785</v>
      </c>
    </row>
    <row r="122" spans="1:33" ht="14.1" customHeight="1">
      <c r="A122" s="163">
        <v>122</v>
      </c>
      <c r="B122" s="182" t="s">
        <v>622</v>
      </c>
      <c r="C122" s="182" t="s">
        <v>773</v>
      </c>
      <c r="D122" s="182" t="s">
        <v>340</v>
      </c>
      <c r="E122" s="583">
        <v>13974</v>
      </c>
      <c r="F122" s="583" t="s">
        <v>620</v>
      </c>
      <c r="G122" s="148" t="s">
        <v>627</v>
      </c>
      <c r="H122" s="183" t="s">
        <v>367</v>
      </c>
      <c r="I122" s="141" t="s">
        <v>281</v>
      </c>
      <c r="J122" s="141" t="s">
        <v>291</v>
      </c>
      <c r="K122" s="551" t="s">
        <v>618</v>
      </c>
      <c r="L122" s="184" t="s">
        <v>295</v>
      </c>
      <c r="M122" s="185">
        <v>6</v>
      </c>
      <c r="N122" s="539">
        <v>1</v>
      </c>
      <c r="O122" s="539">
        <v>1</v>
      </c>
      <c r="P122" s="539"/>
      <c r="Q122" s="539"/>
      <c r="R122" s="186">
        <v>255</v>
      </c>
      <c r="S122" s="186"/>
      <c r="T122" s="186"/>
      <c r="U122" s="186"/>
      <c r="V122" s="187" t="e">
        <f t="shared" si="14"/>
        <v>#DIV/0!</v>
      </c>
      <c r="W122" s="187">
        <f t="shared" si="15"/>
        <v>0</v>
      </c>
      <c r="X122" s="187">
        <f t="shared" si="16"/>
        <v>0</v>
      </c>
      <c r="Y122" s="187">
        <f t="shared" si="17"/>
        <v>0</v>
      </c>
      <c r="Z122" s="188">
        <f>IF(R122="nio",0,IF(R122&gt;0,VLOOKUP(K122,'3-Productie normen'!A:N,VLOOKUP(R122,'3-Productie normen'!Q:R,2,FALSE),FALSE)))</f>
        <v>0</v>
      </c>
      <c r="AA122" s="188">
        <f t="shared" si="18"/>
        <v>0</v>
      </c>
      <c r="AB122" s="188">
        <f t="shared" si="19"/>
        <v>0</v>
      </c>
      <c r="AC122" s="188">
        <f t="shared" si="20"/>
        <v>0</v>
      </c>
      <c r="AD122" s="189" t="str">
        <f>VLOOKUP(K122,'3-Productie normen'!A:N,10,FALSE)</f>
        <v>S</v>
      </c>
      <c r="AE122" s="189"/>
      <c r="AG122" s="144">
        <f t="shared" si="21"/>
        <v>1530</v>
      </c>
    </row>
    <row r="123" spans="1:33" ht="14.1" customHeight="1">
      <c r="A123" s="163">
        <v>123</v>
      </c>
      <c r="B123" s="182" t="s">
        <v>622</v>
      </c>
      <c r="C123" s="182" t="s">
        <v>773</v>
      </c>
      <c r="D123" s="182" t="s">
        <v>340</v>
      </c>
      <c r="E123" s="583">
        <v>13974</v>
      </c>
      <c r="F123" s="583" t="s">
        <v>620</v>
      </c>
      <c r="G123" s="148" t="s">
        <v>627</v>
      </c>
      <c r="H123" s="183" t="s">
        <v>368</v>
      </c>
      <c r="I123" s="141" t="s">
        <v>317</v>
      </c>
      <c r="J123" s="141" t="s">
        <v>289</v>
      </c>
      <c r="K123" s="551" t="s">
        <v>546</v>
      </c>
      <c r="L123" s="184" t="s">
        <v>361</v>
      </c>
      <c r="M123" s="185">
        <v>2</v>
      </c>
      <c r="N123" s="539">
        <v>1</v>
      </c>
      <c r="O123" s="539">
        <v>1</v>
      </c>
      <c r="P123" s="539"/>
      <c r="Q123" s="539"/>
      <c r="R123" s="186">
        <v>255</v>
      </c>
      <c r="S123" s="186"/>
      <c r="T123" s="186"/>
      <c r="U123" s="186"/>
      <c r="V123" s="187" t="e">
        <f t="shared" si="14"/>
        <v>#DIV/0!</v>
      </c>
      <c r="W123" s="187">
        <f t="shared" si="15"/>
        <v>0</v>
      </c>
      <c r="X123" s="187">
        <f t="shared" si="16"/>
        <v>0</v>
      </c>
      <c r="Y123" s="187">
        <f t="shared" si="17"/>
        <v>0</v>
      </c>
      <c r="Z123" s="188">
        <f>IF(R123="nio",0,IF(R123&gt;0,VLOOKUP(K123,'3-Productie normen'!A:N,VLOOKUP(R123,'3-Productie normen'!Q:R,2,FALSE),FALSE)))</f>
        <v>0</v>
      </c>
      <c r="AA123" s="188">
        <f t="shared" si="18"/>
        <v>0</v>
      </c>
      <c r="AB123" s="188">
        <f t="shared" si="19"/>
        <v>0</v>
      </c>
      <c r="AC123" s="188">
        <f t="shared" si="20"/>
        <v>0</v>
      </c>
      <c r="AD123" s="189" t="str">
        <f>VLOOKUP(K123,'3-Productie normen'!A:N,10,FALSE)</f>
        <v>V</v>
      </c>
      <c r="AE123" s="189"/>
      <c r="AG123" s="144">
        <f t="shared" si="21"/>
        <v>510</v>
      </c>
    </row>
    <row r="124" spans="1:33" ht="14.1" customHeight="1">
      <c r="A124" s="163">
        <v>124</v>
      </c>
      <c r="B124" s="182" t="s">
        <v>622</v>
      </c>
      <c r="C124" s="182" t="s">
        <v>773</v>
      </c>
      <c r="D124" s="182" t="s">
        <v>340</v>
      </c>
      <c r="E124" s="583">
        <v>13974</v>
      </c>
      <c r="F124" s="583" t="s">
        <v>620</v>
      </c>
      <c r="G124" s="148" t="s">
        <v>627</v>
      </c>
      <c r="H124" s="183" t="s">
        <v>328</v>
      </c>
      <c r="I124" s="141" t="s">
        <v>283</v>
      </c>
      <c r="J124" s="141" t="s">
        <v>289</v>
      </c>
      <c r="K124" s="551" t="s">
        <v>545</v>
      </c>
      <c r="L124" s="184" t="s">
        <v>361</v>
      </c>
      <c r="M124" s="185">
        <v>14</v>
      </c>
      <c r="N124" s="539">
        <v>1</v>
      </c>
      <c r="O124" s="539">
        <v>1</v>
      </c>
      <c r="P124" s="539"/>
      <c r="Q124" s="539"/>
      <c r="R124" s="186">
        <v>255</v>
      </c>
      <c r="S124" s="186"/>
      <c r="T124" s="186"/>
      <c r="U124" s="186"/>
      <c r="V124" s="187" t="e">
        <f t="shared" si="14"/>
        <v>#DIV/0!</v>
      </c>
      <c r="W124" s="187">
        <f t="shared" si="15"/>
        <v>0</v>
      </c>
      <c r="X124" s="187">
        <f t="shared" si="16"/>
        <v>0</v>
      </c>
      <c r="Y124" s="187">
        <f t="shared" si="17"/>
        <v>0</v>
      </c>
      <c r="Z124" s="188">
        <f>IF(R124="nio",0,IF(R124&gt;0,VLOOKUP(K124,'3-Productie normen'!A:N,VLOOKUP(R124,'3-Productie normen'!Q:R,2,FALSE),FALSE)))</f>
        <v>0</v>
      </c>
      <c r="AA124" s="188">
        <f t="shared" si="18"/>
        <v>0</v>
      </c>
      <c r="AB124" s="188">
        <f t="shared" si="19"/>
        <v>0</v>
      </c>
      <c r="AC124" s="188">
        <f t="shared" si="20"/>
        <v>0</v>
      </c>
      <c r="AD124" s="189" t="str">
        <f>VLOOKUP(K124,'3-Productie normen'!A:N,10,FALSE)</f>
        <v>V</v>
      </c>
      <c r="AE124" s="189"/>
      <c r="AG124" s="144">
        <f t="shared" si="21"/>
        <v>3570</v>
      </c>
    </row>
    <row r="125" spans="1:33" ht="14.1" customHeight="1">
      <c r="A125" s="163">
        <v>125</v>
      </c>
      <c r="B125" s="182" t="s">
        <v>622</v>
      </c>
      <c r="C125" s="182" t="s">
        <v>773</v>
      </c>
      <c r="D125" s="182" t="s">
        <v>340</v>
      </c>
      <c r="E125" s="583">
        <v>13974</v>
      </c>
      <c r="F125" s="583" t="s">
        <v>620</v>
      </c>
      <c r="G125" s="148" t="s">
        <v>627</v>
      </c>
      <c r="H125" s="183" t="s">
        <v>337</v>
      </c>
      <c r="I125" s="141" t="s">
        <v>373</v>
      </c>
      <c r="J125" s="141" t="s">
        <v>289</v>
      </c>
      <c r="K125" s="551" t="s">
        <v>545</v>
      </c>
      <c r="L125" s="184" t="s">
        <v>361</v>
      </c>
      <c r="M125" s="185">
        <v>20</v>
      </c>
      <c r="N125" s="539">
        <v>1</v>
      </c>
      <c r="O125" s="539">
        <v>1</v>
      </c>
      <c r="P125" s="539"/>
      <c r="Q125" s="539"/>
      <c r="R125" s="186">
        <v>255</v>
      </c>
      <c r="S125" s="186"/>
      <c r="T125" s="186"/>
      <c r="U125" s="186"/>
      <c r="V125" s="187" t="e">
        <f t="shared" si="14"/>
        <v>#DIV/0!</v>
      </c>
      <c r="W125" s="187">
        <f t="shared" si="15"/>
        <v>0</v>
      </c>
      <c r="X125" s="187">
        <f t="shared" si="16"/>
        <v>0</v>
      </c>
      <c r="Y125" s="187">
        <f t="shared" si="17"/>
        <v>0</v>
      </c>
      <c r="Z125" s="188">
        <f>IF(R125="nio",0,IF(R125&gt;0,VLOOKUP(K125,'3-Productie normen'!A:N,VLOOKUP(R125,'3-Productie normen'!Q:R,2,FALSE),FALSE)))</f>
        <v>0</v>
      </c>
      <c r="AA125" s="188">
        <f t="shared" si="18"/>
        <v>0</v>
      </c>
      <c r="AB125" s="188">
        <f t="shared" si="19"/>
        <v>0</v>
      </c>
      <c r="AC125" s="188">
        <f t="shared" si="20"/>
        <v>0</v>
      </c>
      <c r="AD125" s="189" t="str">
        <f>VLOOKUP(K125,'3-Productie normen'!A:N,10,FALSE)</f>
        <v>V</v>
      </c>
      <c r="AE125" s="189"/>
      <c r="AG125" s="144">
        <f t="shared" si="21"/>
        <v>5100</v>
      </c>
    </row>
    <row r="126" spans="1:33" ht="14.1" customHeight="1">
      <c r="A126" s="163">
        <v>126</v>
      </c>
      <c r="B126" s="182" t="s">
        <v>622</v>
      </c>
      <c r="C126" s="182" t="s">
        <v>773</v>
      </c>
      <c r="D126" s="182" t="s">
        <v>340</v>
      </c>
      <c r="E126" s="583">
        <v>13974</v>
      </c>
      <c r="F126" s="583" t="s">
        <v>620</v>
      </c>
      <c r="G126" s="148" t="s">
        <v>627</v>
      </c>
      <c r="H126" s="183" t="s">
        <v>336</v>
      </c>
      <c r="I126" s="141" t="s">
        <v>309</v>
      </c>
      <c r="J126" s="141" t="s">
        <v>289</v>
      </c>
      <c r="K126" s="137" t="s">
        <v>220</v>
      </c>
      <c r="L126" s="184" t="s">
        <v>361</v>
      </c>
      <c r="M126" s="185">
        <v>34</v>
      </c>
      <c r="N126" s="539">
        <v>1</v>
      </c>
      <c r="O126" s="539">
        <v>1</v>
      </c>
      <c r="P126" s="539"/>
      <c r="Q126" s="539"/>
      <c r="R126" s="186">
        <v>255</v>
      </c>
      <c r="S126" s="186"/>
      <c r="T126" s="186"/>
      <c r="U126" s="186"/>
      <c r="V126" s="187" t="e">
        <f t="shared" si="14"/>
        <v>#DIV/0!</v>
      </c>
      <c r="W126" s="187">
        <f t="shared" si="15"/>
        <v>0</v>
      </c>
      <c r="X126" s="187">
        <f t="shared" si="16"/>
        <v>0</v>
      </c>
      <c r="Y126" s="187">
        <f t="shared" si="17"/>
        <v>0</v>
      </c>
      <c r="Z126" s="188">
        <f>IF(R126="nio",0,IF(R126&gt;0,VLOOKUP(K126,'3-Productie normen'!A:N,VLOOKUP(R126,'3-Productie normen'!Q:R,2,FALSE),FALSE)))</f>
        <v>0</v>
      </c>
      <c r="AA126" s="188">
        <f t="shared" si="18"/>
        <v>0</v>
      </c>
      <c r="AB126" s="188">
        <f t="shared" si="19"/>
        <v>0</v>
      </c>
      <c r="AC126" s="188">
        <f t="shared" si="20"/>
        <v>0</v>
      </c>
      <c r="AD126" s="189" t="str">
        <f>VLOOKUP(K126,'3-Productie normen'!A:N,10,FALSE)</f>
        <v>B</v>
      </c>
      <c r="AE126" s="189"/>
      <c r="AG126" s="144">
        <f t="shared" si="21"/>
        <v>8670</v>
      </c>
    </row>
    <row r="127" spans="1:33" ht="14.1" customHeight="1">
      <c r="A127" s="163">
        <v>127</v>
      </c>
      <c r="B127" s="182" t="s">
        <v>622</v>
      </c>
      <c r="C127" s="182" t="s">
        <v>773</v>
      </c>
      <c r="D127" s="182" t="s">
        <v>340</v>
      </c>
      <c r="E127" s="583">
        <v>13974</v>
      </c>
      <c r="F127" s="583" t="s">
        <v>620</v>
      </c>
      <c r="G127" s="148" t="s">
        <v>627</v>
      </c>
      <c r="H127" s="183" t="s">
        <v>369</v>
      </c>
      <c r="I127" s="141" t="s">
        <v>279</v>
      </c>
      <c r="J127" s="141" t="s">
        <v>290</v>
      </c>
      <c r="K127" s="137" t="s">
        <v>220</v>
      </c>
      <c r="L127" s="184" t="s">
        <v>361</v>
      </c>
      <c r="M127" s="185">
        <v>26</v>
      </c>
      <c r="N127" s="539">
        <v>1</v>
      </c>
      <c r="O127" s="539">
        <v>1</v>
      </c>
      <c r="P127" s="539"/>
      <c r="Q127" s="539"/>
      <c r="R127" s="186">
        <v>255</v>
      </c>
      <c r="S127" s="186"/>
      <c r="T127" s="186"/>
      <c r="U127" s="186"/>
      <c r="V127" s="187" t="e">
        <f t="shared" si="14"/>
        <v>#DIV/0!</v>
      </c>
      <c r="W127" s="187">
        <f t="shared" si="15"/>
        <v>0</v>
      </c>
      <c r="X127" s="187">
        <f t="shared" si="16"/>
        <v>0</v>
      </c>
      <c r="Y127" s="187">
        <f t="shared" si="17"/>
        <v>0</v>
      </c>
      <c r="Z127" s="188">
        <f>IF(R127="nio",0,IF(R127&gt;0,VLOOKUP(K127,'3-Productie normen'!A:N,VLOOKUP(R127,'3-Productie normen'!Q:R,2,FALSE),FALSE)))</f>
        <v>0</v>
      </c>
      <c r="AA127" s="188">
        <f t="shared" si="18"/>
        <v>0</v>
      </c>
      <c r="AB127" s="188">
        <f t="shared" si="19"/>
        <v>0</v>
      </c>
      <c r="AC127" s="188">
        <f t="shared" si="20"/>
        <v>0</v>
      </c>
      <c r="AD127" s="189" t="str">
        <f>VLOOKUP(K127,'3-Productie normen'!A:N,10,FALSE)</f>
        <v>B</v>
      </c>
      <c r="AE127" s="189"/>
      <c r="AG127" s="144">
        <f t="shared" si="21"/>
        <v>6630</v>
      </c>
    </row>
    <row r="128" spans="1:33" ht="14.1" customHeight="1">
      <c r="A128" s="163">
        <v>128</v>
      </c>
      <c r="B128" s="182" t="s">
        <v>622</v>
      </c>
      <c r="C128" s="182" t="s">
        <v>773</v>
      </c>
      <c r="D128" s="182" t="s">
        <v>340</v>
      </c>
      <c r="E128" s="583">
        <v>13974</v>
      </c>
      <c r="F128" s="583" t="s">
        <v>620</v>
      </c>
      <c r="G128" s="148" t="s">
        <v>627</v>
      </c>
      <c r="H128" s="183" t="s">
        <v>370</v>
      </c>
      <c r="I128" s="141" t="s">
        <v>280</v>
      </c>
      <c r="J128" s="141" t="s">
        <v>290</v>
      </c>
      <c r="K128" s="137" t="s">
        <v>222</v>
      </c>
      <c r="L128" s="184" t="s">
        <v>361</v>
      </c>
      <c r="M128" s="185">
        <v>51</v>
      </c>
      <c r="N128" s="539">
        <v>1</v>
      </c>
      <c r="O128" s="539">
        <v>1</v>
      </c>
      <c r="P128" s="539"/>
      <c r="Q128" s="539"/>
      <c r="R128" s="186">
        <v>255</v>
      </c>
      <c r="S128" s="186"/>
      <c r="T128" s="186"/>
      <c r="U128" s="186"/>
      <c r="V128" s="187" t="e">
        <f t="shared" si="14"/>
        <v>#DIV/0!</v>
      </c>
      <c r="W128" s="187">
        <f t="shared" si="15"/>
        <v>0</v>
      </c>
      <c r="X128" s="187">
        <f t="shared" si="16"/>
        <v>0</v>
      </c>
      <c r="Y128" s="187">
        <f t="shared" si="17"/>
        <v>0</v>
      </c>
      <c r="Z128" s="188">
        <f>IF(R128="nio",0,IF(R128&gt;0,VLOOKUP(K128,'3-Productie normen'!A:N,VLOOKUP(R128,'3-Productie normen'!Q:R,2,FALSE),FALSE)))</f>
        <v>0</v>
      </c>
      <c r="AA128" s="188">
        <f t="shared" si="18"/>
        <v>0</v>
      </c>
      <c r="AB128" s="188">
        <f t="shared" si="19"/>
        <v>0</v>
      </c>
      <c r="AC128" s="188">
        <f t="shared" si="20"/>
        <v>0</v>
      </c>
      <c r="AD128" s="189" t="str">
        <f>VLOOKUP(K128,'3-Productie normen'!A:N,10,FALSE)</f>
        <v>B</v>
      </c>
      <c r="AE128" s="189"/>
      <c r="AG128" s="144">
        <f t="shared" si="21"/>
        <v>13005</v>
      </c>
    </row>
    <row r="129" spans="1:33" ht="14.1" customHeight="1">
      <c r="A129" s="163">
        <v>129</v>
      </c>
      <c r="B129" s="182" t="s">
        <v>622</v>
      </c>
      <c r="C129" s="182" t="s">
        <v>773</v>
      </c>
      <c r="D129" s="182" t="s">
        <v>340</v>
      </c>
      <c r="E129" s="583">
        <v>13974</v>
      </c>
      <c r="F129" s="583" t="s">
        <v>620</v>
      </c>
      <c r="G129" s="148" t="s">
        <v>627</v>
      </c>
      <c r="H129" s="183" t="s">
        <v>327</v>
      </c>
      <c r="I129" s="141" t="s">
        <v>279</v>
      </c>
      <c r="J129" s="141" t="s">
        <v>290</v>
      </c>
      <c r="K129" s="137" t="s">
        <v>220</v>
      </c>
      <c r="L129" s="184" t="s">
        <v>361</v>
      </c>
      <c r="M129" s="185">
        <v>19</v>
      </c>
      <c r="N129" s="539">
        <v>1</v>
      </c>
      <c r="O129" s="539">
        <v>1</v>
      </c>
      <c r="P129" s="539"/>
      <c r="Q129" s="539"/>
      <c r="R129" s="186">
        <v>255</v>
      </c>
      <c r="S129" s="186"/>
      <c r="T129" s="186"/>
      <c r="U129" s="186"/>
      <c r="V129" s="187" t="e">
        <f t="shared" si="14"/>
        <v>#DIV/0!</v>
      </c>
      <c r="W129" s="187">
        <f t="shared" si="15"/>
        <v>0</v>
      </c>
      <c r="X129" s="187">
        <f t="shared" si="16"/>
        <v>0</v>
      </c>
      <c r="Y129" s="187">
        <f t="shared" si="17"/>
        <v>0</v>
      </c>
      <c r="Z129" s="188">
        <f>IF(R129="nio",0,IF(R129&gt;0,VLOOKUP(K129,'3-Productie normen'!A:N,VLOOKUP(R129,'3-Productie normen'!Q:R,2,FALSE),FALSE)))</f>
        <v>0</v>
      </c>
      <c r="AA129" s="188">
        <f t="shared" si="18"/>
        <v>0</v>
      </c>
      <c r="AB129" s="188">
        <f t="shared" si="19"/>
        <v>0</v>
      </c>
      <c r="AC129" s="188">
        <f t="shared" si="20"/>
        <v>0</v>
      </c>
      <c r="AD129" s="189" t="str">
        <f>VLOOKUP(K129,'3-Productie normen'!A:N,10,FALSE)</f>
        <v>B</v>
      </c>
      <c r="AE129" s="189"/>
      <c r="AG129" s="144">
        <f t="shared" si="21"/>
        <v>4845</v>
      </c>
    </row>
    <row r="130" spans="1:33" ht="14.1" customHeight="1">
      <c r="A130" s="163">
        <v>130</v>
      </c>
      <c r="B130" s="182" t="s">
        <v>622</v>
      </c>
      <c r="C130" s="182" t="s">
        <v>773</v>
      </c>
      <c r="D130" s="182" t="s">
        <v>340</v>
      </c>
      <c r="E130" s="583">
        <v>13974</v>
      </c>
      <c r="F130" s="583" t="s">
        <v>620</v>
      </c>
      <c r="G130" s="148" t="s">
        <v>627</v>
      </c>
      <c r="H130" s="183" t="s">
        <v>329</v>
      </c>
      <c r="I130" s="141" t="s">
        <v>283</v>
      </c>
      <c r="J130" s="141" t="s">
        <v>289</v>
      </c>
      <c r="K130" s="182" t="s">
        <v>545</v>
      </c>
      <c r="L130" s="184" t="s">
        <v>361</v>
      </c>
      <c r="M130" s="185">
        <v>19</v>
      </c>
      <c r="N130" s="539">
        <v>1</v>
      </c>
      <c r="O130" s="539">
        <v>1</v>
      </c>
      <c r="P130" s="539"/>
      <c r="Q130" s="539"/>
      <c r="R130" s="186">
        <v>255</v>
      </c>
      <c r="S130" s="186"/>
      <c r="T130" s="186"/>
      <c r="U130" s="186"/>
      <c r="V130" s="187" t="e">
        <f t="shared" si="14"/>
        <v>#DIV/0!</v>
      </c>
      <c r="W130" s="187">
        <f t="shared" si="15"/>
        <v>0</v>
      </c>
      <c r="X130" s="187">
        <f t="shared" si="16"/>
        <v>0</v>
      </c>
      <c r="Y130" s="187">
        <f t="shared" si="17"/>
        <v>0</v>
      </c>
      <c r="Z130" s="188">
        <f>IF(R130="nio",0,IF(R130&gt;0,VLOOKUP(K130,'3-Productie normen'!A:N,VLOOKUP(R130,'3-Productie normen'!Q:R,2,FALSE),FALSE)))</f>
        <v>0</v>
      </c>
      <c r="AA130" s="188">
        <f t="shared" si="18"/>
        <v>0</v>
      </c>
      <c r="AB130" s="188">
        <f t="shared" si="19"/>
        <v>0</v>
      </c>
      <c r="AC130" s="188">
        <f t="shared" si="20"/>
        <v>0</v>
      </c>
      <c r="AD130" s="189" t="str">
        <f>VLOOKUP(K130,'3-Productie normen'!A:N,10,FALSE)</f>
        <v>V</v>
      </c>
      <c r="AE130" s="189"/>
      <c r="AG130" s="144">
        <f t="shared" si="21"/>
        <v>4845</v>
      </c>
    </row>
    <row r="131" spans="1:33" ht="14.1" customHeight="1">
      <c r="A131" s="163">
        <v>131</v>
      </c>
      <c r="B131" s="182" t="s">
        <v>622</v>
      </c>
      <c r="C131" s="182" t="s">
        <v>773</v>
      </c>
      <c r="D131" s="182" t="s">
        <v>340</v>
      </c>
      <c r="E131" s="583">
        <v>13974</v>
      </c>
      <c r="F131" s="583" t="s">
        <v>620</v>
      </c>
      <c r="G131" s="148" t="s">
        <v>627</v>
      </c>
      <c r="H131" s="183" t="s">
        <v>371</v>
      </c>
      <c r="I131" s="141" t="s">
        <v>374</v>
      </c>
      <c r="J131" s="141" t="s">
        <v>290</v>
      </c>
      <c r="K131" s="182" t="s">
        <v>220</v>
      </c>
      <c r="L131" s="184" t="s">
        <v>361</v>
      </c>
      <c r="M131" s="185">
        <v>52</v>
      </c>
      <c r="N131" s="539">
        <v>1</v>
      </c>
      <c r="O131" s="539">
        <v>1</v>
      </c>
      <c r="P131" s="539"/>
      <c r="Q131" s="539"/>
      <c r="R131" s="186">
        <v>255</v>
      </c>
      <c r="S131" s="186"/>
      <c r="T131" s="186"/>
      <c r="U131" s="186"/>
      <c r="V131" s="187" t="e">
        <f t="shared" si="14"/>
        <v>#DIV/0!</v>
      </c>
      <c r="W131" s="187">
        <f t="shared" si="15"/>
        <v>0</v>
      </c>
      <c r="X131" s="187">
        <f t="shared" si="16"/>
        <v>0</v>
      </c>
      <c r="Y131" s="187">
        <f t="shared" si="17"/>
        <v>0</v>
      </c>
      <c r="Z131" s="188">
        <f>IF(R131="nio",0,IF(R131&gt;0,VLOOKUP(K131,'3-Productie normen'!A:N,VLOOKUP(R131,'3-Productie normen'!Q:R,2,FALSE),FALSE)))</f>
        <v>0</v>
      </c>
      <c r="AA131" s="188">
        <f t="shared" si="18"/>
        <v>0</v>
      </c>
      <c r="AB131" s="188">
        <f t="shared" si="19"/>
        <v>0</v>
      </c>
      <c r="AC131" s="188">
        <f t="shared" si="20"/>
        <v>0</v>
      </c>
      <c r="AD131" s="189" t="str">
        <f>VLOOKUP(K131,'3-Productie normen'!A:N,10,FALSE)</f>
        <v>B</v>
      </c>
      <c r="AE131" s="189"/>
      <c r="AG131" s="144">
        <f t="shared" si="21"/>
        <v>13260</v>
      </c>
    </row>
    <row r="132" spans="1:33" ht="14.1" customHeight="1">
      <c r="A132" s="163">
        <v>132</v>
      </c>
      <c r="B132" s="182" t="s">
        <v>622</v>
      </c>
      <c r="C132" s="182" t="s">
        <v>773</v>
      </c>
      <c r="D132" s="182" t="s">
        <v>340</v>
      </c>
      <c r="E132" s="583">
        <v>13974</v>
      </c>
      <c r="F132" s="583" t="s">
        <v>620</v>
      </c>
      <c r="G132" s="148" t="s">
        <v>627</v>
      </c>
      <c r="H132" s="183" t="s">
        <v>332</v>
      </c>
      <c r="I132" s="141" t="s">
        <v>311</v>
      </c>
      <c r="J132" s="141" t="s">
        <v>289</v>
      </c>
      <c r="K132" s="551" t="s">
        <v>546</v>
      </c>
      <c r="L132" s="184" t="s">
        <v>362</v>
      </c>
      <c r="M132" s="185">
        <v>2</v>
      </c>
      <c r="N132" s="539">
        <v>1</v>
      </c>
      <c r="O132" s="539">
        <v>1</v>
      </c>
      <c r="P132" s="539"/>
      <c r="Q132" s="539"/>
      <c r="R132" s="186">
        <v>255</v>
      </c>
      <c r="S132" s="186"/>
      <c r="T132" s="186"/>
      <c r="U132" s="186"/>
      <c r="V132" s="187" t="e">
        <f t="shared" si="14"/>
        <v>#DIV/0!</v>
      </c>
      <c r="W132" s="187">
        <f t="shared" si="15"/>
        <v>0</v>
      </c>
      <c r="X132" s="187">
        <f t="shared" si="16"/>
        <v>0</v>
      </c>
      <c r="Y132" s="187">
        <f t="shared" si="17"/>
        <v>0</v>
      </c>
      <c r="Z132" s="188">
        <f>IF(R132="nio",0,IF(R132&gt;0,VLOOKUP(K132,'3-Productie normen'!A:N,VLOOKUP(R132,'3-Productie normen'!Q:R,2,FALSE),FALSE)))</f>
        <v>0</v>
      </c>
      <c r="AA132" s="188">
        <f t="shared" si="18"/>
        <v>0</v>
      </c>
      <c r="AB132" s="188">
        <f t="shared" si="19"/>
        <v>0</v>
      </c>
      <c r="AC132" s="188">
        <f t="shared" si="20"/>
        <v>0</v>
      </c>
      <c r="AD132" s="189" t="str">
        <f>VLOOKUP(K132,'3-Productie normen'!A:N,10,FALSE)</f>
        <v>V</v>
      </c>
      <c r="AE132" s="189"/>
      <c r="AG132" s="144">
        <f t="shared" si="21"/>
        <v>510</v>
      </c>
    </row>
    <row r="133" spans="1:33" ht="14.1" customHeight="1">
      <c r="A133" s="163">
        <v>133</v>
      </c>
      <c r="B133" s="182" t="s">
        <v>622</v>
      </c>
      <c r="C133" s="182" t="s">
        <v>773</v>
      </c>
      <c r="D133" s="182" t="s">
        <v>340</v>
      </c>
      <c r="E133" s="583">
        <v>13974</v>
      </c>
      <c r="F133" s="583" t="s">
        <v>620</v>
      </c>
      <c r="G133" s="148" t="s">
        <v>627</v>
      </c>
      <c r="H133" s="183" t="s">
        <v>333</v>
      </c>
      <c r="I133" s="141" t="s">
        <v>279</v>
      </c>
      <c r="J133" s="141" t="s">
        <v>290</v>
      </c>
      <c r="K133" s="551" t="s">
        <v>220</v>
      </c>
      <c r="L133" s="184" t="s">
        <v>362</v>
      </c>
      <c r="M133" s="185">
        <v>19</v>
      </c>
      <c r="N133" s="539">
        <v>1</v>
      </c>
      <c r="O133" s="539">
        <v>1</v>
      </c>
      <c r="P133" s="539"/>
      <c r="Q133" s="539"/>
      <c r="R133" s="186">
        <v>255</v>
      </c>
      <c r="S133" s="186"/>
      <c r="T133" s="186"/>
      <c r="U133" s="186"/>
      <c r="V133" s="187" t="e">
        <f t="shared" si="14"/>
        <v>#DIV/0!</v>
      </c>
      <c r="W133" s="187">
        <f t="shared" si="15"/>
        <v>0</v>
      </c>
      <c r="X133" s="187">
        <f t="shared" si="16"/>
        <v>0</v>
      </c>
      <c r="Y133" s="187">
        <f t="shared" si="17"/>
        <v>0</v>
      </c>
      <c r="Z133" s="188">
        <f>IF(R133="nio",0,IF(R133&gt;0,VLOOKUP(K133,'3-Productie normen'!A:N,VLOOKUP(R133,'3-Productie normen'!Q:R,2,FALSE),FALSE)))</f>
        <v>0</v>
      </c>
      <c r="AA133" s="188">
        <f t="shared" si="18"/>
        <v>0</v>
      </c>
      <c r="AB133" s="188">
        <f t="shared" si="19"/>
        <v>0</v>
      </c>
      <c r="AC133" s="188">
        <f t="shared" si="20"/>
        <v>0</v>
      </c>
      <c r="AD133" s="189" t="str">
        <f>VLOOKUP(K133,'3-Productie normen'!A:N,10,FALSE)</f>
        <v>B</v>
      </c>
      <c r="AE133" s="189"/>
      <c r="AG133" s="144">
        <f t="shared" si="21"/>
        <v>4845</v>
      </c>
    </row>
    <row r="134" spans="1:33" ht="14.1" customHeight="1">
      <c r="A134" s="163">
        <v>134</v>
      </c>
      <c r="B134" s="182" t="s">
        <v>622</v>
      </c>
      <c r="C134" s="182" t="s">
        <v>773</v>
      </c>
      <c r="D134" s="182" t="s">
        <v>340</v>
      </c>
      <c r="E134" s="583">
        <v>13974</v>
      </c>
      <c r="F134" s="583" t="s">
        <v>620</v>
      </c>
      <c r="G134" s="148" t="s">
        <v>630</v>
      </c>
      <c r="H134" s="183" t="s">
        <v>375</v>
      </c>
      <c r="I134" s="141" t="s">
        <v>317</v>
      </c>
      <c r="J134" s="141" t="s">
        <v>289</v>
      </c>
      <c r="K134" s="551" t="s">
        <v>546</v>
      </c>
      <c r="L134" s="184" t="s">
        <v>360</v>
      </c>
      <c r="M134" s="185">
        <v>4</v>
      </c>
      <c r="N134" s="539">
        <v>1</v>
      </c>
      <c r="O134" s="539">
        <v>1</v>
      </c>
      <c r="P134" s="539"/>
      <c r="Q134" s="539"/>
      <c r="R134" s="186">
        <v>255</v>
      </c>
      <c r="S134" s="186"/>
      <c r="T134" s="186"/>
      <c r="U134" s="186"/>
      <c r="V134" s="187" t="e">
        <f t="shared" si="14"/>
        <v>#DIV/0!</v>
      </c>
      <c r="W134" s="187">
        <f t="shared" si="15"/>
        <v>0</v>
      </c>
      <c r="X134" s="187">
        <f t="shared" si="16"/>
        <v>0</v>
      </c>
      <c r="Y134" s="187">
        <f t="shared" si="17"/>
        <v>0</v>
      </c>
      <c r="Z134" s="188">
        <f>IF(R134="nio",0,IF(R134&gt;0,VLOOKUP(K134,'3-Productie normen'!A:N,VLOOKUP(R134,'3-Productie normen'!Q:R,2,FALSE),FALSE)))</f>
        <v>0</v>
      </c>
      <c r="AA134" s="188">
        <f t="shared" si="18"/>
        <v>0</v>
      </c>
      <c r="AB134" s="188">
        <f t="shared" si="19"/>
        <v>0</v>
      </c>
      <c r="AC134" s="188">
        <f t="shared" si="20"/>
        <v>0</v>
      </c>
      <c r="AD134" s="189" t="str">
        <f>VLOOKUP(K134,'3-Productie normen'!A:N,10,FALSE)</f>
        <v>V</v>
      </c>
      <c r="AE134" s="189"/>
      <c r="AG134" s="144">
        <f t="shared" si="21"/>
        <v>1020</v>
      </c>
    </row>
    <row r="135" spans="1:33" ht="14.1" customHeight="1">
      <c r="A135" s="163">
        <v>135</v>
      </c>
      <c r="B135" s="182" t="s">
        <v>622</v>
      </c>
      <c r="C135" s="182" t="s">
        <v>773</v>
      </c>
      <c r="D135" s="182" t="s">
        <v>340</v>
      </c>
      <c r="E135" s="583">
        <v>13974</v>
      </c>
      <c r="F135" s="583" t="s">
        <v>620</v>
      </c>
      <c r="G135" s="148" t="s">
        <v>630</v>
      </c>
      <c r="H135" s="183" t="s">
        <v>376</v>
      </c>
      <c r="I135" s="141" t="s">
        <v>317</v>
      </c>
      <c r="J135" s="141" t="s">
        <v>289</v>
      </c>
      <c r="K135" s="551" t="s">
        <v>546</v>
      </c>
      <c r="L135" s="184" t="s">
        <v>294</v>
      </c>
      <c r="M135" s="185">
        <v>6</v>
      </c>
      <c r="N135" s="539">
        <v>1</v>
      </c>
      <c r="O135" s="539">
        <v>1</v>
      </c>
      <c r="P135" s="539"/>
      <c r="Q135" s="539"/>
      <c r="R135" s="186">
        <v>255</v>
      </c>
      <c r="S135" s="186"/>
      <c r="T135" s="186"/>
      <c r="U135" s="186"/>
      <c r="V135" s="187" t="e">
        <f t="shared" si="14"/>
        <v>#DIV/0!</v>
      </c>
      <c r="W135" s="187">
        <f t="shared" si="15"/>
        <v>0</v>
      </c>
      <c r="X135" s="187">
        <f t="shared" si="16"/>
        <v>0</v>
      </c>
      <c r="Y135" s="187">
        <f t="shared" si="17"/>
        <v>0</v>
      </c>
      <c r="Z135" s="188">
        <f>IF(R135="nio",0,IF(R135&gt;0,VLOOKUP(K135,'3-Productie normen'!A:N,VLOOKUP(R135,'3-Productie normen'!Q:R,2,FALSE),FALSE)))</f>
        <v>0</v>
      </c>
      <c r="AA135" s="188">
        <f t="shared" si="18"/>
        <v>0</v>
      </c>
      <c r="AB135" s="188">
        <f t="shared" si="19"/>
        <v>0</v>
      </c>
      <c r="AC135" s="188">
        <f t="shared" si="20"/>
        <v>0</v>
      </c>
      <c r="AD135" s="189" t="str">
        <f>VLOOKUP(K135,'3-Productie normen'!A:N,10,FALSE)</f>
        <v>V</v>
      </c>
      <c r="AE135" s="189"/>
      <c r="AG135" s="144">
        <f t="shared" si="21"/>
        <v>1530</v>
      </c>
    </row>
    <row r="136" spans="1:33" ht="14.1" customHeight="1">
      <c r="A136" s="163">
        <v>136</v>
      </c>
      <c r="B136" s="182" t="s">
        <v>622</v>
      </c>
      <c r="C136" s="182" t="s">
        <v>773</v>
      </c>
      <c r="D136" s="182" t="s">
        <v>340</v>
      </c>
      <c r="E136" s="583">
        <v>13974</v>
      </c>
      <c r="F136" s="583" t="s">
        <v>620</v>
      </c>
      <c r="G136" s="148" t="s">
        <v>630</v>
      </c>
      <c r="H136" s="183" t="s">
        <v>377</v>
      </c>
      <c r="I136" s="141" t="s">
        <v>280</v>
      </c>
      <c r="J136" s="141" t="s">
        <v>290</v>
      </c>
      <c r="K136" s="551" t="s">
        <v>222</v>
      </c>
      <c r="L136" s="184" t="s">
        <v>361</v>
      </c>
      <c r="M136" s="185">
        <v>80</v>
      </c>
      <c r="N136" s="539">
        <v>1</v>
      </c>
      <c r="O136" s="539">
        <v>1</v>
      </c>
      <c r="P136" s="539"/>
      <c r="Q136" s="539"/>
      <c r="R136" s="186">
        <v>255</v>
      </c>
      <c r="S136" s="186"/>
      <c r="T136" s="186"/>
      <c r="U136" s="186"/>
      <c r="V136" s="187" t="e">
        <f t="shared" si="14"/>
        <v>#DIV/0!</v>
      </c>
      <c r="W136" s="187">
        <f t="shared" si="15"/>
        <v>0</v>
      </c>
      <c r="X136" s="187">
        <f t="shared" si="16"/>
        <v>0</v>
      </c>
      <c r="Y136" s="187">
        <f t="shared" si="17"/>
        <v>0</v>
      </c>
      <c r="Z136" s="188">
        <f>IF(R136="nio",0,IF(R136&gt;0,VLOOKUP(K136,'3-Productie normen'!A:N,VLOOKUP(R136,'3-Productie normen'!Q:R,2,FALSE),FALSE)))</f>
        <v>0</v>
      </c>
      <c r="AA136" s="188">
        <f t="shared" si="18"/>
        <v>0</v>
      </c>
      <c r="AB136" s="188">
        <f t="shared" si="19"/>
        <v>0</v>
      </c>
      <c r="AC136" s="188">
        <f t="shared" si="20"/>
        <v>0</v>
      </c>
      <c r="AD136" s="189" t="str">
        <f>VLOOKUP(K136,'3-Productie normen'!A:N,10,FALSE)</f>
        <v>B</v>
      </c>
      <c r="AE136" s="189"/>
      <c r="AG136" s="144">
        <f t="shared" si="21"/>
        <v>20400</v>
      </c>
    </row>
    <row r="137" spans="1:33" ht="14.1" customHeight="1">
      <c r="A137" s="163">
        <v>137</v>
      </c>
      <c r="B137" s="182" t="s">
        <v>622</v>
      </c>
      <c r="C137" s="182" t="s">
        <v>773</v>
      </c>
      <c r="D137" s="182" t="s">
        <v>340</v>
      </c>
      <c r="E137" s="583">
        <v>13974</v>
      </c>
      <c r="F137" s="583" t="s">
        <v>620</v>
      </c>
      <c r="G137" s="148" t="s">
        <v>630</v>
      </c>
      <c r="H137" s="183" t="s">
        <v>378</v>
      </c>
      <c r="I137" s="141" t="s">
        <v>318</v>
      </c>
      <c r="J137" s="141" t="s">
        <v>292</v>
      </c>
      <c r="K137" s="551" t="s">
        <v>221</v>
      </c>
      <c r="L137" s="184" t="s">
        <v>361</v>
      </c>
      <c r="M137" s="185">
        <v>6</v>
      </c>
      <c r="N137" s="539">
        <v>1</v>
      </c>
      <c r="O137" s="539">
        <v>1</v>
      </c>
      <c r="P137" s="539"/>
      <c r="Q137" s="539"/>
      <c r="R137" s="186">
        <v>255</v>
      </c>
      <c r="S137" s="186"/>
      <c r="T137" s="186"/>
      <c r="U137" s="186"/>
      <c r="V137" s="187" t="e">
        <f t="shared" si="14"/>
        <v>#DIV/0!</v>
      </c>
      <c r="W137" s="187">
        <f t="shared" si="15"/>
        <v>0</v>
      </c>
      <c r="X137" s="187">
        <f t="shared" si="16"/>
        <v>0</v>
      </c>
      <c r="Y137" s="187">
        <f t="shared" si="17"/>
        <v>0</v>
      </c>
      <c r="Z137" s="188">
        <f>IF(R137="nio",0,IF(R137&gt;0,VLOOKUP(K137,'3-Productie normen'!A:N,VLOOKUP(R137,'3-Productie normen'!Q:R,2,FALSE),FALSE)))</f>
        <v>0</v>
      </c>
      <c r="AA137" s="188">
        <f t="shared" si="18"/>
        <v>0</v>
      </c>
      <c r="AB137" s="188">
        <f t="shared" si="19"/>
        <v>0</v>
      </c>
      <c r="AC137" s="188">
        <f t="shared" si="20"/>
        <v>0</v>
      </c>
      <c r="AD137" s="189" t="str">
        <f>VLOOKUP(K137,'3-Productie normen'!A:N,10,FALSE)</f>
        <v>V</v>
      </c>
      <c r="AE137" s="189"/>
      <c r="AG137" s="144">
        <f t="shared" si="21"/>
        <v>1530</v>
      </c>
    </row>
    <row r="138" spans="1:33" ht="14.1" customHeight="1">
      <c r="A138" s="163">
        <v>138</v>
      </c>
      <c r="B138" s="182" t="s">
        <v>622</v>
      </c>
      <c r="C138" s="182" t="s">
        <v>773</v>
      </c>
      <c r="D138" s="182" t="s">
        <v>340</v>
      </c>
      <c r="E138" s="583">
        <v>13974</v>
      </c>
      <c r="F138" s="583" t="s">
        <v>620</v>
      </c>
      <c r="G138" s="148" t="s">
        <v>630</v>
      </c>
      <c r="H138" s="183" t="s">
        <v>379</v>
      </c>
      <c r="I138" s="141" t="s">
        <v>283</v>
      </c>
      <c r="J138" s="141" t="s">
        <v>289</v>
      </c>
      <c r="K138" s="551" t="s">
        <v>545</v>
      </c>
      <c r="L138" s="184" t="s">
        <v>361</v>
      </c>
      <c r="M138" s="185">
        <v>16</v>
      </c>
      <c r="N138" s="539">
        <v>1</v>
      </c>
      <c r="O138" s="539">
        <v>1</v>
      </c>
      <c r="P138" s="539"/>
      <c r="Q138" s="539"/>
      <c r="R138" s="186">
        <v>255</v>
      </c>
      <c r="S138" s="186"/>
      <c r="T138" s="186"/>
      <c r="U138" s="186"/>
      <c r="V138" s="187" t="e">
        <f t="shared" si="14"/>
        <v>#DIV/0!</v>
      </c>
      <c r="W138" s="187">
        <f t="shared" si="15"/>
        <v>0</v>
      </c>
      <c r="X138" s="187">
        <f t="shared" si="16"/>
        <v>0</v>
      </c>
      <c r="Y138" s="187">
        <f t="shared" si="17"/>
        <v>0</v>
      </c>
      <c r="Z138" s="188">
        <f>IF(R138="nio",0,IF(R138&gt;0,VLOOKUP(K138,'3-Productie normen'!A:N,VLOOKUP(R138,'3-Productie normen'!Q:R,2,FALSE),FALSE)))</f>
        <v>0</v>
      </c>
      <c r="AA138" s="188">
        <f t="shared" si="18"/>
        <v>0</v>
      </c>
      <c r="AB138" s="188">
        <f t="shared" si="19"/>
        <v>0</v>
      </c>
      <c r="AC138" s="188">
        <f t="shared" si="20"/>
        <v>0</v>
      </c>
      <c r="AD138" s="189" t="str">
        <f>VLOOKUP(K138,'3-Productie normen'!A:N,10,FALSE)</f>
        <v>V</v>
      </c>
      <c r="AE138" s="189"/>
      <c r="AG138" s="144">
        <f t="shared" si="21"/>
        <v>4080</v>
      </c>
    </row>
    <row r="139" spans="1:33" ht="14.1" customHeight="1">
      <c r="A139" s="163">
        <v>139</v>
      </c>
      <c r="B139" s="182" t="s">
        <v>622</v>
      </c>
      <c r="C139" s="182" t="s">
        <v>773</v>
      </c>
      <c r="D139" s="182" t="s">
        <v>340</v>
      </c>
      <c r="E139" s="583">
        <v>13974</v>
      </c>
      <c r="F139" s="583" t="s">
        <v>620</v>
      </c>
      <c r="G139" s="148" t="s">
        <v>630</v>
      </c>
      <c r="H139" s="183" t="s">
        <v>380</v>
      </c>
      <c r="I139" s="141" t="s">
        <v>281</v>
      </c>
      <c r="J139" s="141" t="s">
        <v>291</v>
      </c>
      <c r="K139" s="551" t="s">
        <v>618</v>
      </c>
      <c r="L139" s="184" t="s">
        <v>295</v>
      </c>
      <c r="M139" s="185">
        <v>5</v>
      </c>
      <c r="N139" s="539">
        <v>1</v>
      </c>
      <c r="O139" s="539">
        <v>1</v>
      </c>
      <c r="P139" s="539"/>
      <c r="Q139" s="539"/>
      <c r="R139" s="186">
        <v>255</v>
      </c>
      <c r="S139" s="186"/>
      <c r="T139" s="186"/>
      <c r="U139" s="186"/>
      <c r="V139" s="187" t="e">
        <f t="shared" ref="V139:V202" si="22">IF(R139="nio",0,IF(R139&gt;0,R139*M139/Z139,0))*N139</f>
        <v>#DIV/0!</v>
      </c>
      <c r="W139" s="187">
        <f t="shared" ref="W139:W202" si="23">IF(S139&gt;0,S139*M139/AA139,0)*O139</f>
        <v>0</v>
      </c>
      <c r="X139" s="187">
        <f t="shared" ref="X139:X202" si="24">IF(T139&gt;0,T139*M139/AB139,0)*P139</f>
        <v>0</v>
      </c>
      <c r="Y139" s="187">
        <f t="shared" ref="Y139:Y202" si="25">IF(U139&gt;0,U139*M139/AC139,0)*Q139</f>
        <v>0</v>
      </c>
      <c r="Z139" s="188">
        <f>IF(R139="nio",0,IF(R139&gt;0,VLOOKUP(K139,'3-Productie normen'!A:N,VLOOKUP(R139,'3-Productie normen'!Q:R,2,FALSE),FALSE)))</f>
        <v>0</v>
      </c>
      <c r="AA139" s="188">
        <f t="shared" ref="AA139:AA202" si="26">IF(S139&gt;0,Z139*$AA$8,0)</f>
        <v>0</v>
      </c>
      <c r="AB139" s="188">
        <f t="shared" ref="AB139:AB202" si="27">IF(T139&gt;0,Z139*$AB$8,0)</f>
        <v>0</v>
      </c>
      <c r="AC139" s="188">
        <f t="shared" ref="AC139:AC202" si="28">IF(U139&gt;0,Z139*$AC$8,0)</f>
        <v>0</v>
      </c>
      <c r="AD139" s="189" t="str">
        <f>VLOOKUP(K139,'3-Productie normen'!A:N,10,FALSE)</f>
        <v>S</v>
      </c>
      <c r="AE139" s="189"/>
      <c r="AG139" s="144">
        <f t="shared" ref="AG139:AG202" si="29">SUM(R139:T139)*M139</f>
        <v>1275</v>
      </c>
    </row>
    <row r="140" spans="1:33" ht="14.1" customHeight="1">
      <c r="A140" s="163">
        <v>140</v>
      </c>
      <c r="B140" s="182" t="s">
        <v>622</v>
      </c>
      <c r="C140" s="182" t="s">
        <v>773</v>
      </c>
      <c r="D140" s="182" t="s">
        <v>340</v>
      </c>
      <c r="E140" s="583">
        <v>13974</v>
      </c>
      <c r="F140" s="583" t="s">
        <v>620</v>
      </c>
      <c r="G140" s="148" t="s">
        <v>630</v>
      </c>
      <c r="H140" s="183" t="s">
        <v>381</v>
      </c>
      <c r="I140" s="141" t="s">
        <v>313</v>
      </c>
      <c r="J140" s="141" t="s">
        <v>291</v>
      </c>
      <c r="K140" s="551" t="s">
        <v>618</v>
      </c>
      <c r="L140" s="184" t="s">
        <v>295</v>
      </c>
      <c r="M140" s="185">
        <v>4</v>
      </c>
      <c r="N140" s="539">
        <v>1</v>
      </c>
      <c r="O140" s="539">
        <v>1</v>
      </c>
      <c r="P140" s="539"/>
      <c r="Q140" s="539"/>
      <c r="R140" s="186">
        <v>255</v>
      </c>
      <c r="S140" s="186"/>
      <c r="T140" s="186"/>
      <c r="U140" s="186"/>
      <c r="V140" s="187" t="e">
        <f t="shared" si="22"/>
        <v>#DIV/0!</v>
      </c>
      <c r="W140" s="187">
        <f t="shared" si="23"/>
        <v>0</v>
      </c>
      <c r="X140" s="187">
        <f t="shared" si="24"/>
        <v>0</v>
      </c>
      <c r="Y140" s="187">
        <f t="shared" si="25"/>
        <v>0</v>
      </c>
      <c r="Z140" s="188">
        <f>IF(R140="nio",0,IF(R140&gt;0,VLOOKUP(K140,'3-Productie normen'!A:N,VLOOKUP(R140,'3-Productie normen'!Q:R,2,FALSE),FALSE)))</f>
        <v>0</v>
      </c>
      <c r="AA140" s="188">
        <f t="shared" si="26"/>
        <v>0</v>
      </c>
      <c r="AB140" s="188">
        <f t="shared" si="27"/>
        <v>0</v>
      </c>
      <c r="AC140" s="188">
        <f t="shared" si="28"/>
        <v>0</v>
      </c>
      <c r="AD140" s="189" t="str">
        <f>VLOOKUP(K140,'3-Productie normen'!A:N,10,FALSE)</f>
        <v>S</v>
      </c>
      <c r="AE140" s="189"/>
      <c r="AG140" s="144">
        <f t="shared" si="29"/>
        <v>1020</v>
      </c>
    </row>
    <row r="141" spans="1:33" ht="14.1" customHeight="1">
      <c r="A141" s="163">
        <v>141</v>
      </c>
      <c r="B141" s="182" t="s">
        <v>421</v>
      </c>
      <c r="C141" s="182" t="s">
        <v>422</v>
      </c>
      <c r="D141" s="182" t="s">
        <v>421</v>
      </c>
      <c r="E141" s="583">
        <v>13974</v>
      </c>
      <c r="F141" s="583" t="s">
        <v>620</v>
      </c>
      <c r="G141" s="148" t="s">
        <v>621</v>
      </c>
      <c r="H141" s="183" t="s">
        <v>408</v>
      </c>
      <c r="I141" s="141" t="s">
        <v>423</v>
      </c>
      <c r="J141" s="141" t="s">
        <v>289</v>
      </c>
      <c r="K141" s="551" t="s">
        <v>545</v>
      </c>
      <c r="L141" s="184" t="s">
        <v>360</v>
      </c>
      <c r="M141" s="185">
        <v>12</v>
      </c>
      <c r="N141" s="539">
        <v>1</v>
      </c>
      <c r="O141" s="539">
        <v>1</v>
      </c>
      <c r="P141" s="539"/>
      <c r="Q141" s="539"/>
      <c r="R141" s="186">
        <v>52</v>
      </c>
      <c r="S141" s="186"/>
      <c r="T141" s="186"/>
      <c r="U141" s="186"/>
      <c r="V141" s="187" t="e">
        <f t="shared" si="22"/>
        <v>#DIV/0!</v>
      </c>
      <c r="W141" s="187">
        <f t="shared" si="23"/>
        <v>0</v>
      </c>
      <c r="X141" s="187">
        <f t="shared" si="24"/>
        <v>0</v>
      </c>
      <c r="Y141" s="187">
        <f t="shared" si="25"/>
        <v>0</v>
      </c>
      <c r="Z141" s="188">
        <f>IF(R141="nio",0,IF(R141&gt;0,VLOOKUP(K141,'3-Productie normen'!A:N,VLOOKUP(R141,'3-Productie normen'!Q:R,2,FALSE),FALSE)))</f>
        <v>0</v>
      </c>
      <c r="AA141" s="188">
        <f t="shared" si="26"/>
        <v>0</v>
      </c>
      <c r="AB141" s="188">
        <f t="shared" si="27"/>
        <v>0</v>
      </c>
      <c r="AC141" s="188">
        <f t="shared" si="28"/>
        <v>0</v>
      </c>
      <c r="AD141" s="189" t="str">
        <f>VLOOKUP(K141,'3-Productie normen'!A:N,10,FALSE)</f>
        <v>V</v>
      </c>
      <c r="AE141" s="189"/>
      <c r="AG141" s="144">
        <f t="shared" si="29"/>
        <v>624</v>
      </c>
    </row>
    <row r="142" spans="1:33" ht="14.1" customHeight="1">
      <c r="A142" s="163">
        <v>142</v>
      </c>
      <c r="B142" s="182" t="s">
        <v>384</v>
      </c>
      <c r="C142" s="182" t="s">
        <v>383</v>
      </c>
      <c r="D142" s="182"/>
      <c r="E142" s="583">
        <v>13975</v>
      </c>
      <c r="F142" s="583" t="s">
        <v>620</v>
      </c>
      <c r="G142" s="148" t="s">
        <v>385</v>
      </c>
      <c r="H142" s="183" t="s">
        <v>631</v>
      </c>
      <c r="I142" s="141" t="s">
        <v>386</v>
      </c>
      <c r="J142" s="141" t="s">
        <v>289</v>
      </c>
      <c r="K142" s="551" t="s">
        <v>545</v>
      </c>
      <c r="L142" s="184" t="s">
        <v>390</v>
      </c>
      <c r="M142" s="185">
        <v>15</v>
      </c>
      <c r="N142" s="539">
        <v>1</v>
      </c>
      <c r="O142" s="539">
        <v>1</v>
      </c>
      <c r="P142" s="539"/>
      <c r="Q142" s="539"/>
      <c r="R142" s="186">
        <v>255</v>
      </c>
      <c r="S142" s="186"/>
      <c r="T142" s="186"/>
      <c r="U142" s="186"/>
      <c r="V142" s="187" t="e">
        <f t="shared" si="22"/>
        <v>#DIV/0!</v>
      </c>
      <c r="W142" s="187">
        <f t="shared" si="23"/>
        <v>0</v>
      </c>
      <c r="X142" s="187">
        <f t="shared" si="24"/>
        <v>0</v>
      </c>
      <c r="Y142" s="187">
        <f t="shared" si="25"/>
        <v>0</v>
      </c>
      <c r="Z142" s="188">
        <f>IF(R142="nio",0,IF(R142&gt;0,VLOOKUP(K142,'3-Productie normen'!A:N,VLOOKUP(R142,'3-Productie normen'!Q:R,2,FALSE),FALSE)))</f>
        <v>0</v>
      </c>
      <c r="AA142" s="188">
        <f t="shared" si="26"/>
        <v>0</v>
      </c>
      <c r="AB142" s="188">
        <f t="shared" si="27"/>
        <v>0</v>
      </c>
      <c r="AC142" s="188">
        <f t="shared" si="28"/>
        <v>0</v>
      </c>
      <c r="AD142" s="189" t="str">
        <f>VLOOKUP(K142,'3-Productie normen'!A:N,10,FALSE)</f>
        <v>V</v>
      </c>
      <c r="AE142" s="189"/>
      <c r="AG142" s="144">
        <f t="shared" si="29"/>
        <v>3825</v>
      </c>
    </row>
    <row r="143" spans="1:33" ht="14.1" customHeight="1">
      <c r="A143" s="163">
        <v>143</v>
      </c>
      <c r="B143" s="182" t="s">
        <v>384</v>
      </c>
      <c r="C143" s="182" t="s">
        <v>383</v>
      </c>
      <c r="D143" s="182"/>
      <c r="E143" s="583">
        <v>13975</v>
      </c>
      <c r="F143" s="583" t="s">
        <v>620</v>
      </c>
      <c r="G143" s="148" t="s">
        <v>385</v>
      </c>
      <c r="H143" s="183" t="s">
        <v>632</v>
      </c>
      <c r="I143" s="141" t="s">
        <v>387</v>
      </c>
      <c r="J143" s="141" t="s">
        <v>289</v>
      </c>
      <c r="K143" s="551" t="s">
        <v>546</v>
      </c>
      <c r="L143" s="184" t="s">
        <v>390</v>
      </c>
      <c r="M143" s="185">
        <v>18</v>
      </c>
      <c r="N143" s="539">
        <v>1</v>
      </c>
      <c r="O143" s="539">
        <v>1</v>
      </c>
      <c r="P143" s="539"/>
      <c r="Q143" s="539"/>
      <c r="R143" s="186">
        <v>255</v>
      </c>
      <c r="S143" s="186"/>
      <c r="T143" s="186"/>
      <c r="U143" s="186"/>
      <c r="V143" s="187" t="e">
        <f t="shared" si="22"/>
        <v>#DIV/0!</v>
      </c>
      <c r="W143" s="187">
        <f t="shared" si="23"/>
        <v>0</v>
      </c>
      <c r="X143" s="187">
        <f t="shared" si="24"/>
        <v>0</v>
      </c>
      <c r="Y143" s="187">
        <f t="shared" si="25"/>
        <v>0</v>
      </c>
      <c r="Z143" s="188">
        <f>IF(R143="nio",0,IF(R143&gt;0,VLOOKUP(K143,'3-Productie normen'!A:N,VLOOKUP(R143,'3-Productie normen'!Q:R,2,FALSE),FALSE)))</f>
        <v>0</v>
      </c>
      <c r="AA143" s="188">
        <f t="shared" si="26"/>
        <v>0</v>
      </c>
      <c r="AB143" s="188">
        <f t="shared" si="27"/>
        <v>0</v>
      </c>
      <c r="AC143" s="188">
        <f t="shared" si="28"/>
        <v>0</v>
      </c>
      <c r="AD143" s="189" t="str">
        <f>VLOOKUP(K143,'3-Productie normen'!A:N,10,FALSE)</f>
        <v>V</v>
      </c>
      <c r="AE143" s="189"/>
      <c r="AG143" s="144">
        <f t="shared" si="29"/>
        <v>4590</v>
      </c>
    </row>
    <row r="144" spans="1:33" ht="14.1" customHeight="1">
      <c r="A144" s="163">
        <v>144</v>
      </c>
      <c r="B144" s="182" t="s">
        <v>384</v>
      </c>
      <c r="C144" s="182" t="s">
        <v>383</v>
      </c>
      <c r="D144" s="182"/>
      <c r="E144" s="583">
        <v>13975</v>
      </c>
      <c r="F144" s="583" t="s">
        <v>620</v>
      </c>
      <c r="G144" s="148" t="s">
        <v>385</v>
      </c>
      <c r="H144" s="183" t="s">
        <v>633</v>
      </c>
      <c r="I144" s="141" t="s">
        <v>286</v>
      </c>
      <c r="J144" s="141" t="s">
        <v>291</v>
      </c>
      <c r="K144" s="551" t="s">
        <v>619</v>
      </c>
      <c r="L144" s="184" t="s">
        <v>390</v>
      </c>
      <c r="M144" s="185">
        <v>73</v>
      </c>
      <c r="N144" s="539">
        <v>1</v>
      </c>
      <c r="O144" s="539">
        <v>1</v>
      </c>
      <c r="P144" s="539"/>
      <c r="Q144" s="539"/>
      <c r="R144" s="186">
        <v>255</v>
      </c>
      <c r="S144" s="186"/>
      <c r="T144" s="186"/>
      <c r="U144" s="186"/>
      <c r="V144" s="187" t="e">
        <f t="shared" si="22"/>
        <v>#DIV/0!</v>
      </c>
      <c r="W144" s="187">
        <f t="shared" si="23"/>
        <v>0</v>
      </c>
      <c r="X144" s="187">
        <f t="shared" si="24"/>
        <v>0</v>
      </c>
      <c r="Y144" s="187">
        <f t="shared" si="25"/>
        <v>0</v>
      </c>
      <c r="Z144" s="188">
        <f>IF(R144="nio",0,IF(R144&gt;0,VLOOKUP(K144,'3-Productie normen'!A:N,VLOOKUP(R144,'3-Productie normen'!Q:R,2,FALSE),FALSE)))</f>
        <v>0</v>
      </c>
      <c r="AA144" s="188">
        <f t="shared" si="26"/>
        <v>0</v>
      </c>
      <c r="AB144" s="188">
        <f t="shared" si="27"/>
        <v>0</v>
      </c>
      <c r="AC144" s="188">
        <f t="shared" si="28"/>
        <v>0</v>
      </c>
      <c r="AD144" s="189" t="str">
        <f>VLOOKUP(K144,'3-Productie normen'!A:N,10,FALSE)</f>
        <v>S</v>
      </c>
      <c r="AE144" s="189"/>
      <c r="AG144" s="144">
        <f t="shared" si="29"/>
        <v>18615</v>
      </c>
    </row>
    <row r="145" spans="1:33" ht="14.1" customHeight="1">
      <c r="A145" s="163">
        <v>145</v>
      </c>
      <c r="B145" s="182" t="s">
        <v>384</v>
      </c>
      <c r="C145" s="182" t="s">
        <v>383</v>
      </c>
      <c r="D145" s="182"/>
      <c r="E145" s="583">
        <v>13975</v>
      </c>
      <c r="F145" s="583" t="s">
        <v>620</v>
      </c>
      <c r="G145" s="148" t="s">
        <v>385</v>
      </c>
      <c r="H145" s="183" t="s">
        <v>634</v>
      </c>
      <c r="I145" s="141" t="s">
        <v>287</v>
      </c>
      <c r="J145" s="141" t="s">
        <v>291</v>
      </c>
      <c r="K145" s="551" t="s">
        <v>619</v>
      </c>
      <c r="L145" s="184" t="s">
        <v>390</v>
      </c>
      <c r="M145" s="185">
        <v>3</v>
      </c>
      <c r="N145" s="539">
        <v>1</v>
      </c>
      <c r="O145" s="539">
        <v>1</v>
      </c>
      <c r="P145" s="539"/>
      <c r="Q145" s="539"/>
      <c r="R145" s="186">
        <v>255</v>
      </c>
      <c r="S145" s="186"/>
      <c r="T145" s="186"/>
      <c r="U145" s="186"/>
      <c r="V145" s="187" t="e">
        <f t="shared" si="22"/>
        <v>#DIV/0!</v>
      </c>
      <c r="W145" s="187">
        <f t="shared" si="23"/>
        <v>0</v>
      </c>
      <c r="X145" s="187">
        <f t="shared" si="24"/>
        <v>0</v>
      </c>
      <c r="Y145" s="187">
        <f t="shared" si="25"/>
        <v>0</v>
      </c>
      <c r="Z145" s="188">
        <f>IF(R145="nio",0,IF(R145&gt;0,VLOOKUP(K145,'3-Productie normen'!A:N,VLOOKUP(R145,'3-Productie normen'!Q:R,2,FALSE),FALSE)))</f>
        <v>0</v>
      </c>
      <c r="AA145" s="188">
        <f t="shared" si="26"/>
        <v>0</v>
      </c>
      <c r="AB145" s="188">
        <f t="shared" si="27"/>
        <v>0</v>
      </c>
      <c r="AC145" s="188">
        <f t="shared" si="28"/>
        <v>0</v>
      </c>
      <c r="AD145" s="189" t="str">
        <f>VLOOKUP(K145,'3-Productie normen'!A:N,10,FALSE)</f>
        <v>S</v>
      </c>
      <c r="AE145" s="189"/>
      <c r="AG145" s="144">
        <f t="shared" si="29"/>
        <v>765</v>
      </c>
    </row>
    <row r="146" spans="1:33" ht="14.1" customHeight="1">
      <c r="A146" s="163">
        <v>146</v>
      </c>
      <c r="B146" s="182" t="s">
        <v>384</v>
      </c>
      <c r="C146" s="182" t="s">
        <v>383</v>
      </c>
      <c r="D146" s="182"/>
      <c r="E146" s="583">
        <v>13975</v>
      </c>
      <c r="F146" s="583" t="s">
        <v>620</v>
      </c>
      <c r="G146" s="148" t="s">
        <v>385</v>
      </c>
      <c r="H146" s="183" t="s">
        <v>635</v>
      </c>
      <c r="I146" s="141" t="s">
        <v>287</v>
      </c>
      <c r="J146" s="141" t="s">
        <v>291</v>
      </c>
      <c r="K146" s="551" t="s">
        <v>619</v>
      </c>
      <c r="L146" s="184" t="s">
        <v>390</v>
      </c>
      <c r="M146" s="185">
        <v>3</v>
      </c>
      <c r="N146" s="539">
        <v>1</v>
      </c>
      <c r="O146" s="539">
        <v>1</v>
      </c>
      <c r="P146" s="539"/>
      <c r="Q146" s="539"/>
      <c r="R146" s="186">
        <v>255</v>
      </c>
      <c r="S146" s="186"/>
      <c r="T146" s="186"/>
      <c r="U146" s="186"/>
      <c r="V146" s="187" t="e">
        <f t="shared" si="22"/>
        <v>#DIV/0!</v>
      </c>
      <c r="W146" s="187">
        <f t="shared" si="23"/>
        <v>0</v>
      </c>
      <c r="X146" s="187">
        <f t="shared" si="24"/>
        <v>0</v>
      </c>
      <c r="Y146" s="187">
        <f t="shared" si="25"/>
        <v>0</v>
      </c>
      <c r="Z146" s="188">
        <f>IF(R146="nio",0,IF(R146&gt;0,VLOOKUP(K146,'3-Productie normen'!A:N,VLOOKUP(R146,'3-Productie normen'!Q:R,2,FALSE),FALSE)))</f>
        <v>0</v>
      </c>
      <c r="AA146" s="188">
        <f t="shared" si="26"/>
        <v>0</v>
      </c>
      <c r="AB146" s="188">
        <f t="shared" si="27"/>
        <v>0</v>
      </c>
      <c r="AC146" s="188">
        <f t="shared" si="28"/>
        <v>0</v>
      </c>
      <c r="AD146" s="189" t="str">
        <f>VLOOKUP(K146,'3-Productie normen'!A:N,10,FALSE)</f>
        <v>S</v>
      </c>
      <c r="AE146" s="189"/>
      <c r="AG146" s="144">
        <f t="shared" si="29"/>
        <v>765</v>
      </c>
    </row>
    <row r="147" spans="1:33" ht="14.1" customHeight="1">
      <c r="A147" s="163">
        <v>147</v>
      </c>
      <c r="B147" s="182" t="s">
        <v>384</v>
      </c>
      <c r="C147" s="182" t="s">
        <v>383</v>
      </c>
      <c r="D147" s="182"/>
      <c r="E147" s="583">
        <v>13975</v>
      </c>
      <c r="F147" s="583" t="s">
        <v>620</v>
      </c>
      <c r="G147" s="148" t="s">
        <v>385</v>
      </c>
      <c r="H147" s="183" t="s">
        <v>636</v>
      </c>
      <c r="I147" s="141" t="s">
        <v>386</v>
      </c>
      <c r="J147" s="141" t="s">
        <v>289</v>
      </c>
      <c r="K147" s="551" t="s">
        <v>545</v>
      </c>
      <c r="L147" s="184" t="s">
        <v>637</v>
      </c>
      <c r="M147" s="185">
        <v>8</v>
      </c>
      <c r="N147" s="539">
        <v>1</v>
      </c>
      <c r="O147" s="539">
        <v>1</v>
      </c>
      <c r="P147" s="539"/>
      <c r="Q147" s="539"/>
      <c r="R147" s="186">
        <v>255</v>
      </c>
      <c r="S147" s="186"/>
      <c r="T147" s="186"/>
      <c r="U147" s="186"/>
      <c r="V147" s="187" t="e">
        <f t="shared" si="22"/>
        <v>#DIV/0!</v>
      </c>
      <c r="W147" s="187">
        <f t="shared" si="23"/>
        <v>0</v>
      </c>
      <c r="X147" s="187">
        <f t="shared" si="24"/>
        <v>0</v>
      </c>
      <c r="Y147" s="187">
        <f t="shared" si="25"/>
        <v>0</v>
      </c>
      <c r="Z147" s="188">
        <f>IF(R147="nio",0,IF(R147&gt;0,VLOOKUP(K147,'3-Productie normen'!A:N,VLOOKUP(R147,'3-Productie normen'!Q:R,2,FALSE),FALSE)))</f>
        <v>0</v>
      </c>
      <c r="AA147" s="188">
        <f t="shared" si="26"/>
        <v>0</v>
      </c>
      <c r="AB147" s="188">
        <f t="shared" si="27"/>
        <v>0</v>
      </c>
      <c r="AC147" s="188">
        <f t="shared" si="28"/>
        <v>0</v>
      </c>
      <c r="AD147" s="189" t="str">
        <f>VLOOKUP(K147,'3-Productie normen'!A:N,10,FALSE)</f>
        <v>V</v>
      </c>
      <c r="AE147" s="189"/>
      <c r="AG147" s="144">
        <f t="shared" si="29"/>
        <v>2040</v>
      </c>
    </row>
    <row r="148" spans="1:33" ht="14.1" customHeight="1">
      <c r="A148" s="163">
        <v>148</v>
      </c>
      <c r="B148" s="182" t="s">
        <v>384</v>
      </c>
      <c r="C148" s="182" t="s">
        <v>383</v>
      </c>
      <c r="D148" s="182"/>
      <c r="E148" s="583">
        <v>13975</v>
      </c>
      <c r="F148" s="583" t="s">
        <v>620</v>
      </c>
      <c r="G148" s="148" t="s">
        <v>385</v>
      </c>
      <c r="H148" s="183" t="s">
        <v>638</v>
      </c>
      <c r="I148" s="141" t="s">
        <v>386</v>
      </c>
      <c r="J148" s="141" t="s">
        <v>289</v>
      </c>
      <c r="K148" s="551" t="s">
        <v>545</v>
      </c>
      <c r="L148" s="184" t="s">
        <v>637</v>
      </c>
      <c r="M148" s="185">
        <v>11</v>
      </c>
      <c r="N148" s="539">
        <v>1</v>
      </c>
      <c r="O148" s="539">
        <v>1</v>
      </c>
      <c r="P148" s="539"/>
      <c r="Q148" s="539"/>
      <c r="R148" s="186">
        <v>255</v>
      </c>
      <c r="S148" s="186"/>
      <c r="T148" s="186"/>
      <c r="U148" s="186"/>
      <c r="V148" s="187" t="e">
        <f t="shared" si="22"/>
        <v>#DIV/0!</v>
      </c>
      <c r="W148" s="187">
        <f t="shared" si="23"/>
        <v>0</v>
      </c>
      <c r="X148" s="187">
        <f t="shared" si="24"/>
        <v>0</v>
      </c>
      <c r="Y148" s="187">
        <f t="shared" si="25"/>
        <v>0</v>
      </c>
      <c r="Z148" s="188">
        <f>IF(R148="nio",0,IF(R148&gt;0,VLOOKUP(K148,'3-Productie normen'!A:N,VLOOKUP(R148,'3-Productie normen'!Q:R,2,FALSE),FALSE)))</f>
        <v>0</v>
      </c>
      <c r="AA148" s="188">
        <f t="shared" si="26"/>
        <v>0</v>
      </c>
      <c r="AB148" s="188">
        <f t="shared" si="27"/>
        <v>0</v>
      </c>
      <c r="AC148" s="188">
        <f t="shared" si="28"/>
        <v>0</v>
      </c>
      <c r="AD148" s="189" t="str">
        <f>VLOOKUP(K148,'3-Productie normen'!A:N,10,FALSE)</f>
        <v>V</v>
      </c>
      <c r="AE148" s="189"/>
      <c r="AG148" s="144">
        <f t="shared" si="29"/>
        <v>2805</v>
      </c>
    </row>
    <row r="149" spans="1:33" ht="14.1" customHeight="1">
      <c r="A149" s="163">
        <v>149</v>
      </c>
      <c r="B149" s="182" t="s">
        <v>384</v>
      </c>
      <c r="C149" s="182" t="s">
        <v>383</v>
      </c>
      <c r="D149" s="182"/>
      <c r="E149" s="583">
        <v>13975</v>
      </c>
      <c r="F149" s="583" t="s">
        <v>620</v>
      </c>
      <c r="G149" s="148" t="s">
        <v>385</v>
      </c>
      <c r="H149" s="183" t="s">
        <v>639</v>
      </c>
      <c r="I149" s="141" t="s">
        <v>387</v>
      </c>
      <c r="J149" s="141" t="s">
        <v>640</v>
      </c>
      <c r="K149" s="249" t="s">
        <v>546</v>
      </c>
      <c r="L149" s="184" t="s">
        <v>489</v>
      </c>
      <c r="M149" s="185">
        <v>6</v>
      </c>
      <c r="N149" s="539">
        <v>1</v>
      </c>
      <c r="O149" s="539">
        <v>1</v>
      </c>
      <c r="P149" s="539"/>
      <c r="Q149" s="539"/>
      <c r="R149" s="186">
        <v>255</v>
      </c>
      <c r="S149" s="186"/>
      <c r="T149" s="186"/>
      <c r="U149" s="186"/>
      <c r="V149" s="187" t="e">
        <f t="shared" si="22"/>
        <v>#DIV/0!</v>
      </c>
      <c r="W149" s="187">
        <f t="shared" si="23"/>
        <v>0</v>
      </c>
      <c r="X149" s="187">
        <f t="shared" si="24"/>
        <v>0</v>
      </c>
      <c r="Y149" s="187">
        <f t="shared" si="25"/>
        <v>0</v>
      </c>
      <c r="Z149" s="188">
        <f>IF(R149="nio",0,IF(R149&gt;0,VLOOKUP(K149,'3-Productie normen'!A:N,VLOOKUP(R149,'3-Productie normen'!Q:R,2,FALSE),FALSE)))</f>
        <v>0</v>
      </c>
      <c r="AA149" s="188">
        <f t="shared" si="26"/>
        <v>0</v>
      </c>
      <c r="AB149" s="188">
        <f t="shared" si="27"/>
        <v>0</v>
      </c>
      <c r="AC149" s="188">
        <f t="shared" si="28"/>
        <v>0</v>
      </c>
      <c r="AD149" s="189" t="str">
        <f>VLOOKUP(K149,'3-Productie normen'!A:N,10,FALSE)</f>
        <v>V</v>
      </c>
      <c r="AE149" s="189"/>
      <c r="AG149" s="144">
        <f t="shared" si="29"/>
        <v>1530</v>
      </c>
    </row>
    <row r="150" spans="1:33" ht="14.1" customHeight="1">
      <c r="A150" s="163">
        <v>150</v>
      </c>
      <c r="B150" s="182" t="s">
        <v>384</v>
      </c>
      <c r="C150" s="182" t="s">
        <v>383</v>
      </c>
      <c r="D150" s="182"/>
      <c r="E150" s="583">
        <v>13975</v>
      </c>
      <c r="F150" s="583" t="s">
        <v>620</v>
      </c>
      <c r="G150" s="148" t="s">
        <v>385</v>
      </c>
      <c r="H150" s="183" t="s">
        <v>641</v>
      </c>
      <c r="I150" s="669" t="s">
        <v>386</v>
      </c>
      <c r="J150" s="671" t="s">
        <v>640</v>
      </c>
      <c r="K150" s="710" t="s">
        <v>545</v>
      </c>
      <c r="L150" s="184" t="s">
        <v>642</v>
      </c>
      <c r="M150" s="185">
        <v>12</v>
      </c>
      <c r="N150" s="539">
        <v>1</v>
      </c>
      <c r="O150" s="539">
        <v>1</v>
      </c>
      <c r="P150" s="539"/>
      <c r="Q150" s="539"/>
      <c r="R150" s="186">
        <v>255</v>
      </c>
      <c r="S150" s="186"/>
      <c r="T150" s="186"/>
      <c r="U150" s="186"/>
      <c r="V150" s="187" t="e">
        <f t="shared" si="22"/>
        <v>#DIV/0!</v>
      </c>
      <c r="W150" s="187">
        <f t="shared" si="23"/>
        <v>0</v>
      </c>
      <c r="X150" s="187">
        <f t="shared" si="24"/>
        <v>0</v>
      </c>
      <c r="Y150" s="187">
        <f t="shared" si="25"/>
        <v>0</v>
      </c>
      <c r="Z150" s="188">
        <f>IF(R150="nio",0,IF(R150&gt;0,VLOOKUP(K150,'3-Productie normen'!A:N,VLOOKUP(R150,'3-Productie normen'!Q:R,2,FALSE),FALSE)))</f>
        <v>0</v>
      </c>
      <c r="AA150" s="188">
        <f t="shared" si="26"/>
        <v>0</v>
      </c>
      <c r="AB150" s="188">
        <f t="shared" si="27"/>
        <v>0</v>
      </c>
      <c r="AC150" s="188">
        <f t="shared" si="28"/>
        <v>0</v>
      </c>
      <c r="AD150" s="189" t="str">
        <f>VLOOKUP(K150,'3-Productie normen'!A:N,10,FALSE)</f>
        <v>V</v>
      </c>
      <c r="AE150" s="189"/>
      <c r="AG150" s="144">
        <f t="shared" si="29"/>
        <v>3060</v>
      </c>
    </row>
    <row r="151" spans="1:33" ht="14.1" customHeight="1">
      <c r="A151" s="163">
        <v>151</v>
      </c>
      <c r="B151" s="182" t="s">
        <v>384</v>
      </c>
      <c r="C151" s="182" t="s">
        <v>383</v>
      </c>
      <c r="D151" s="182"/>
      <c r="E151" s="583">
        <v>13975</v>
      </c>
      <c r="F151" s="583" t="s">
        <v>620</v>
      </c>
      <c r="G151" s="148" t="s">
        <v>385</v>
      </c>
      <c r="H151" s="183" t="s">
        <v>389</v>
      </c>
      <c r="I151" s="141" t="s">
        <v>386</v>
      </c>
      <c r="J151" s="141" t="s">
        <v>289</v>
      </c>
      <c r="K151" s="249" t="s">
        <v>545</v>
      </c>
      <c r="L151" s="193" t="s">
        <v>642</v>
      </c>
      <c r="M151" s="185">
        <v>30</v>
      </c>
      <c r="N151" s="539">
        <v>1</v>
      </c>
      <c r="O151" s="539">
        <v>1</v>
      </c>
      <c r="P151" s="539"/>
      <c r="Q151" s="539"/>
      <c r="R151" s="186">
        <v>255</v>
      </c>
      <c r="S151" s="186"/>
      <c r="T151" s="186"/>
      <c r="U151" s="186"/>
      <c r="V151" s="187" t="e">
        <f t="shared" si="22"/>
        <v>#DIV/0!</v>
      </c>
      <c r="W151" s="187">
        <f t="shared" si="23"/>
        <v>0</v>
      </c>
      <c r="X151" s="187">
        <f t="shared" si="24"/>
        <v>0</v>
      </c>
      <c r="Y151" s="187">
        <f t="shared" si="25"/>
        <v>0</v>
      </c>
      <c r="Z151" s="188">
        <f>IF(R151="nio",0,IF(R151&gt;0,VLOOKUP(K151,'3-Productie normen'!A:N,VLOOKUP(R151,'3-Productie normen'!Q:R,2,FALSE),FALSE)))</f>
        <v>0</v>
      </c>
      <c r="AA151" s="188">
        <f t="shared" si="26"/>
        <v>0</v>
      </c>
      <c r="AB151" s="188">
        <f t="shared" si="27"/>
        <v>0</v>
      </c>
      <c r="AC151" s="188">
        <f t="shared" si="28"/>
        <v>0</v>
      </c>
      <c r="AD151" s="189" t="str">
        <f>VLOOKUP(K151,'3-Productie normen'!A:N,10,FALSE)</f>
        <v>V</v>
      </c>
      <c r="AE151" s="189"/>
      <c r="AG151" s="144">
        <f t="shared" si="29"/>
        <v>7650</v>
      </c>
    </row>
    <row r="152" spans="1:33" ht="14.1" customHeight="1">
      <c r="A152" s="163">
        <v>152</v>
      </c>
      <c r="B152" s="182" t="s">
        <v>384</v>
      </c>
      <c r="C152" s="182" t="s">
        <v>383</v>
      </c>
      <c r="D152" s="182"/>
      <c r="E152" s="583">
        <v>13975</v>
      </c>
      <c r="F152" s="583" t="s">
        <v>620</v>
      </c>
      <c r="G152" s="148" t="s">
        <v>385</v>
      </c>
      <c r="H152" s="194" t="s">
        <v>643</v>
      </c>
      <c r="I152" s="668" t="s">
        <v>286</v>
      </c>
      <c r="J152" s="668" t="s">
        <v>291</v>
      </c>
      <c r="K152" s="249" t="s">
        <v>619</v>
      </c>
      <c r="L152" s="184" t="s">
        <v>320</v>
      </c>
      <c r="M152" s="185">
        <v>62</v>
      </c>
      <c r="N152" s="539">
        <v>1</v>
      </c>
      <c r="O152" s="539">
        <v>1</v>
      </c>
      <c r="P152" s="539"/>
      <c r="Q152" s="539"/>
      <c r="R152" s="186">
        <v>255</v>
      </c>
      <c r="S152" s="186"/>
      <c r="T152" s="186"/>
      <c r="U152" s="186"/>
      <c r="V152" s="187" t="e">
        <f t="shared" si="22"/>
        <v>#DIV/0!</v>
      </c>
      <c r="W152" s="187">
        <f t="shared" si="23"/>
        <v>0</v>
      </c>
      <c r="X152" s="187">
        <f t="shared" si="24"/>
        <v>0</v>
      </c>
      <c r="Y152" s="187">
        <f t="shared" si="25"/>
        <v>0</v>
      </c>
      <c r="Z152" s="188">
        <f>IF(R152="nio",0,IF(R152&gt;0,VLOOKUP(K152,'3-Productie normen'!A:N,VLOOKUP(R152,'3-Productie normen'!Q:R,2,FALSE),FALSE)))</f>
        <v>0</v>
      </c>
      <c r="AA152" s="188">
        <f t="shared" si="26"/>
        <v>0</v>
      </c>
      <c r="AB152" s="188">
        <f t="shared" si="27"/>
        <v>0</v>
      </c>
      <c r="AC152" s="188">
        <f t="shared" si="28"/>
        <v>0</v>
      </c>
      <c r="AD152" s="189" t="str">
        <f>VLOOKUP(K152,'3-Productie normen'!A:N,10,FALSE)</f>
        <v>S</v>
      </c>
      <c r="AE152" s="189"/>
      <c r="AG152" s="144">
        <f t="shared" si="29"/>
        <v>15810</v>
      </c>
    </row>
    <row r="153" spans="1:33" ht="14.1" customHeight="1">
      <c r="A153" s="163">
        <v>153</v>
      </c>
      <c r="B153" s="182" t="s">
        <v>384</v>
      </c>
      <c r="C153" s="182" t="s">
        <v>383</v>
      </c>
      <c r="D153" s="182"/>
      <c r="E153" s="583">
        <v>13975</v>
      </c>
      <c r="F153" s="583" t="s">
        <v>620</v>
      </c>
      <c r="G153" s="148" t="s">
        <v>385</v>
      </c>
      <c r="H153" s="183" t="s">
        <v>388</v>
      </c>
      <c r="I153" s="141" t="s">
        <v>386</v>
      </c>
      <c r="J153" s="141" t="s">
        <v>289</v>
      </c>
      <c r="K153" s="141" t="s">
        <v>545</v>
      </c>
      <c r="L153" s="184" t="s">
        <v>642</v>
      </c>
      <c r="M153" s="185">
        <v>37</v>
      </c>
      <c r="N153" s="539">
        <v>1</v>
      </c>
      <c r="O153" s="539">
        <v>1</v>
      </c>
      <c r="P153" s="539"/>
      <c r="Q153" s="539"/>
      <c r="R153" s="186">
        <v>255</v>
      </c>
      <c r="S153" s="186"/>
      <c r="T153" s="186"/>
      <c r="U153" s="186"/>
      <c r="V153" s="187" t="e">
        <f t="shared" si="22"/>
        <v>#DIV/0!</v>
      </c>
      <c r="W153" s="187">
        <f t="shared" si="23"/>
        <v>0</v>
      </c>
      <c r="X153" s="187">
        <f t="shared" si="24"/>
        <v>0</v>
      </c>
      <c r="Y153" s="187">
        <f t="shared" si="25"/>
        <v>0</v>
      </c>
      <c r="Z153" s="188">
        <f>IF(R153="nio",0,IF(R153&gt;0,VLOOKUP(K153,'3-Productie normen'!A:N,VLOOKUP(R153,'3-Productie normen'!Q:R,2,FALSE),FALSE)))</f>
        <v>0</v>
      </c>
      <c r="AA153" s="188">
        <f t="shared" si="26"/>
        <v>0</v>
      </c>
      <c r="AB153" s="188">
        <f t="shared" si="27"/>
        <v>0</v>
      </c>
      <c r="AC153" s="188">
        <f t="shared" si="28"/>
        <v>0</v>
      </c>
      <c r="AD153" s="189" t="str">
        <f>VLOOKUP(K153,'3-Productie normen'!A:N,10,FALSE)</f>
        <v>V</v>
      </c>
      <c r="AE153" s="189"/>
      <c r="AG153" s="144">
        <f t="shared" si="29"/>
        <v>9435</v>
      </c>
    </row>
    <row r="154" spans="1:33" ht="14.1" customHeight="1">
      <c r="A154" s="163">
        <v>154</v>
      </c>
      <c r="B154" s="182" t="s">
        <v>384</v>
      </c>
      <c r="C154" s="182" t="s">
        <v>383</v>
      </c>
      <c r="D154" s="182"/>
      <c r="E154" s="583">
        <v>13975</v>
      </c>
      <c r="F154" s="583" t="s">
        <v>620</v>
      </c>
      <c r="G154" s="148" t="s">
        <v>385</v>
      </c>
      <c r="H154" s="183" t="s">
        <v>644</v>
      </c>
      <c r="I154" s="141" t="s">
        <v>387</v>
      </c>
      <c r="J154" s="141" t="s">
        <v>289</v>
      </c>
      <c r="K154" s="249" t="s">
        <v>546</v>
      </c>
      <c r="L154" s="184" t="s">
        <v>489</v>
      </c>
      <c r="M154" s="185">
        <v>10</v>
      </c>
      <c r="N154" s="539">
        <v>1</v>
      </c>
      <c r="O154" s="539">
        <v>1</v>
      </c>
      <c r="P154" s="539"/>
      <c r="Q154" s="539"/>
      <c r="R154" s="186">
        <v>12</v>
      </c>
      <c r="S154" s="186"/>
      <c r="T154" s="186"/>
      <c r="U154" s="186"/>
      <c r="V154" s="187" t="e">
        <f t="shared" si="22"/>
        <v>#DIV/0!</v>
      </c>
      <c r="W154" s="187">
        <f t="shared" si="23"/>
        <v>0</v>
      </c>
      <c r="X154" s="187">
        <f t="shared" si="24"/>
        <v>0</v>
      </c>
      <c r="Y154" s="187">
        <f t="shared" si="25"/>
        <v>0</v>
      </c>
      <c r="Z154" s="188">
        <f>IF(R154="nio",0,IF(R154&gt;0,VLOOKUP(K154,'3-Productie normen'!A:N,VLOOKUP(R154,'3-Productie normen'!Q:R,2,FALSE),FALSE)))</f>
        <v>0</v>
      </c>
      <c r="AA154" s="188">
        <f t="shared" si="26"/>
        <v>0</v>
      </c>
      <c r="AB154" s="188">
        <f t="shared" si="27"/>
        <v>0</v>
      </c>
      <c r="AC154" s="188">
        <f t="shared" si="28"/>
        <v>0</v>
      </c>
      <c r="AD154" s="189" t="str">
        <f>VLOOKUP(K154,'3-Productie normen'!A:N,10,FALSE)</f>
        <v>V</v>
      </c>
      <c r="AE154" s="189"/>
      <c r="AG154" s="144">
        <f t="shared" si="29"/>
        <v>120</v>
      </c>
    </row>
    <row r="155" spans="1:33" ht="14.1" customHeight="1">
      <c r="A155" s="163">
        <v>155</v>
      </c>
      <c r="B155" s="182" t="s">
        <v>384</v>
      </c>
      <c r="C155" s="182" t="s">
        <v>383</v>
      </c>
      <c r="D155" s="182"/>
      <c r="E155" s="583">
        <v>13975</v>
      </c>
      <c r="F155" s="583" t="s">
        <v>620</v>
      </c>
      <c r="G155" s="148" t="s">
        <v>621</v>
      </c>
      <c r="H155" s="183" t="s">
        <v>391</v>
      </c>
      <c r="I155" s="141" t="s">
        <v>277</v>
      </c>
      <c r="J155" s="141" t="s">
        <v>289</v>
      </c>
      <c r="K155" s="249" t="s">
        <v>645</v>
      </c>
      <c r="L155" s="184" t="s">
        <v>302</v>
      </c>
      <c r="M155" s="185">
        <v>5</v>
      </c>
      <c r="N155" s="539">
        <v>1</v>
      </c>
      <c r="O155" s="539">
        <v>1</v>
      </c>
      <c r="P155" s="539"/>
      <c r="Q155" s="539"/>
      <c r="R155" s="186">
        <v>255</v>
      </c>
      <c r="S155" s="186"/>
      <c r="T155" s="186"/>
      <c r="U155" s="186"/>
      <c r="V155" s="187" t="e">
        <f t="shared" si="22"/>
        <v>#DIV/0!</v>
      </c>
      <c r="W155" s="187">
        <f t="shared" si="23"/>
        <v>0</v>
      </c>
      <c r="X155" s="187">
        <f t="shared" si="24"/>
        <v>0</v>
      </c>
      <c r="Y155" s="187">
        <f t="shared" si="25"/>
        <v>0</v>
      </c>
      <c r="Z155" s="188">
        <f>IF(R155="nio",0,IF(R155&gt;0,VLOOKUP(K155,'3-Productie normen'!A:N,VLOOKUP(R155,'3-Productie normen'!Q:R,2,FALSE),FALSE)))</f>
        <v>0</v>
      </c>
      <c r="AA155" s="188">
        <f t="shared" si="26"/>
        <v>0</v>
      </c>
      <c r="AB155" s="188">
        <f t="shared" si="27"/>
        <v>0</v>
      </c>
      <c r="AC155" s="188">
        <f t="shared" si="28"/>
        <v>0</v>
      </c>
      <c r="AD155" s="189" t="str">
        <f>VLOOKUP(K155,'3-Productie normen'!A:N,10,FALSE)</f>
        <v>V</v>
      </c>
      <c r="AE155" s="189"/>
      <c r="AG155" s="144">
        <f t="shared" si="29"/>
        <v>1275</v>
      </c>
    </row>
    <row r="156" spans="1:33" ht="14.1" customHeight="1">
      <c r="A156" s="163">
        <v>156</v>
      </c>
      <c r="B156" s="182" t="s">
        <v>384</v>
      </c>
      <c r="C156" s="182" t="s">
        <v>383</v>
      </c>
      <c r="D156" s="182"/>
      <c r="E156" s="583">
        <v>13975</v>
      </c>
      <c r="F156" s="583" t="s">
        <v>620</v>
      </c>
      <c r="G156" s="148" t="s">
        <v>621</v>
      </c>
      <c r="H156" s="183" t="s">
        <v>646</v>
      </c>
      <c r="I156" s="141" t="s">
        <v>647</v>
      </c>
      <c r="J156" s="141" t="s">
        <v>289</v>
      </c>
      <c r="K156" s="249" t="s">
        <v>645</v>
      </c>
      <c r="L156" s="184" t="s">
        <v>320</v>
      </c>
      <c r="M156" s="185">
        <v>136</v>
      </c>
      <c r="N156" s="539">
        <v>1</v>
      </c>
      <c r="O156" s="539">
        <v>1</v>
      </c>
      <c r="P156" s="539"/>
      <c r="Q156" s="539"/>
      <c r="R156" s="186">
        <v>255</v>
      </c>
      <c r="S156" s="186"/>
      <c r="T156" s="186"/>
      <c r="U156" s="186"/>
      <c r="V156" s="187" t="e">
        <f t="shared" si="22"/>
        <v>#DIV/0!</v>
      </c>
      <c r="W156" s="187">
        <f t="shared" si="23"/>
        <v>0</v>
      </c>
      <c r="X156" s="187">
        <f t="shared" si="24"/>
        <v>0</v>
      </c>
      <c r="Y156" s="187">
        <f t="shared" si="25"/>
        <v>0</v>
      </c>
      <c r="Z156" s="188">
        <f>IF(R156="nio",0,IF(R156&gt;0,VLOOKUP(K156,'3-Productie normen'!A:N,VLOOKUP(R156,'3-Productie normen'!Q:R,2,FALSE),FALSE)))</f>
        <v>0</v>
      </c>
      <c r="AA156" s="188">
        <f t="shared" si="26"/>
        <v>0</v>
      </c>
      <c r="AB156" s="188">
        <f t="shared" si="27"/>
        <v>0</v>
      </c>
      <c r="AC156" s="188">
        <f t="shared" si="28"/>
        <v>0</v>
      </c>
      <c r="AD156" s="189" t="str">
        <f>VLOOKUP(K156,'3-Productie normen'!A:N,10,FALSE)</f>
        <v>V</v>
      </c>
      <c r="AE156" s="189"/>
      <c r="AG156" s="144">
        <f t="shared" si="29"/>
        <v>34680</v>
      </c>
    </row>
    <row r="157" spans="1:33" ht="14.1" customHeight="1">
      <c r="A157" s="163">
        <v>157</v>
      </c>
      <c r="B157" s="182" t="s">
        <v>384</v>
      </c>
      <c r="C157" s="182" t="s">
        <v>383</v>
      </c>
      <c r="D157" s="182"/>
      <c r="E157" s="583">
        <v>13975</v>
      </c>
      <c r="F157" s="583" t="s">
        <v>620</v>
      </c>
      <c r="G157" s="148" t="s">
        <v>621</v>
      </c>
      <c r="H157" s="183" t="s">
        <v>258</v>
      </c>
      <c r="I157" s="141" t="s">
        <v>392</v>
      </c>
      <c r="J157" s="141" t="s">
        <v>290</v>
      </c>
      <c r="K157" s="249" t="s">
        <v>220</v>
      </c>
      <c r="L157" s="184" t="s">
        <v>413</v>
      </c>
      <c r="M157" s="185">
        <v>150</v>
      </c>
      <c r="N157" s="539">
        <v>1</v>
      </c>
      <c r="O157" s="539">
        <v>1</v>
      </c>
      <c r="P157" s="539"/>
      <c r="Q157" s="539"/>
      <c r="R157" s="186">
        <v>255</v>
      </c>
      <c r="S157" s="186"/>
      <c r="T157" s="186"/>
      <c r="U157" s="186"/>
      <c r="V157" s="187" t="e">
        <f t="shared" si="22"/>
        <v>#DIV/0!</v>
      </c>
      <c r="W157" s="187">
        <f t="shared" si="23"/>
        <v>0</v>
      </c>
      <c r="X157" s="187">
        <f t="shared" si="24"/>
        <v>0</v>
      </c>
      <c r="Y157" s="187">
        <f t="shared" si="25"/>
        <v>0</v>
      </c>
      <c r="Z157" s="188">
        <f>IF(R157="nio",0,IF(R157&gt;0,VLOOKUP(K157,'3-Productie normen'!A:N,VLOOKUP(R157,'3-Productie normen'!Q:R,2,FALSE),FALSE)))</f>
        <v>0</v>
      </c>
      <c r="AA157" s="188">
        <f t="shared" si="26"/>
        <v>0</v>
      </c>
      <c r="AB157" s="188">
        <f t="shared" si="27"/>
        <v>0</v>
      </c>
      <c r="AC157" s="188">
        <f t="shared" si="28"/>
        <v>0</v>
      </c>
      <c r="AD157" s="189" t="str">
        <f>VLOOKUP(K157,'3-Productie normen'!A:N,10,FALSE)</f>
        <v>B</v>
      </c>
      <c r="AE157" s="189"/>
      <c r="AG157" s="144">
        <f t="shared" si="29"/>
        <v>38250</v>
      </c>
    </row>
    <row r="158" spans="1:33" ht="14.1" customHeight="1">
      <c r="A158" s="163">
        <v>158</v>
      </c>
      <c r="B158" s="182" t="s">
        <v>384</v>
      </c>
      <c r="C158" s="182" t="s">
        <v>383</v>
      </c>
      <c r="D158" s="182"/>
      <c r="E158" s="583">
        <v>13975</v>
      </c>
      <c r="F158" s="583" t="s">
        <v>620</v>
      </c>
      <c r="G158" s="148" t="s">
        <v>621</v>
      </c>
      <c r="H158" s="183" t="s">
        <v>259</v>
      </c>
      <c r="I158" s="141" t="s">
        <v>404</v>
      </c>
      <c r="J158" s="141" t="s">
        <v>290</v>
      </c>
      <c r="K158" s="249" t="s">
        <v>222</v>
      </c>
      <c r="L158" s="184" t="s">
        <v>413</v>
      </c>
      <c r="M158" s="185">
        <v>8</v>
      </c>
      <c r="N158" s="539">
        <v>1</v>
      </c>
      <c r="O158" s="539">
        <v>1</v>
      </c>
      <c r="P158" s="539"/>
      <c r="Q158" s="539"/>
      <c r="R158" s="186">
        <v>255</v>
      </c>
      <c r="S158" s="186"/>
      <c r="T158" s="186"/>
      <c r="U158" s="186"/>
      <c r="V158" s="187" t="e">
        <f t="shared" si="22"/>
        <v>#DIV/0!</v>
      </c>
      <c r="W158" s="187">
        <f t="shared" si="23"/>
        <v>0</v>
      </c>
      <c r="X158" s="187">
        <f t="shared" si="24"/>
        <v>0</v>
      </c>
      <c r="Y158" s="187">
        <f t="shared" si="25"/>
        <v>0</v>
      </c>
      <c r="Z158" s="188">
        <f>IF(R158="nio",0,IF(R158&gt;0,VLOOKUP(K158,'3-Productie normen'!A:N,VLOOKUP(R158,'3-Productie normen'!Q:R,2,FALSE),FALSE)))</f>
        <v>0</v>
      </c>
      <c r="AA158" s="188">
        <f t="shared" si="26"/>
        <v>0</v>
      </c>
      <c r="AB158" s="188">
        <f t="shared" si="27"/>
        <v>0</v>
      </c>
      <c r="AC158" s="188">
        <f t="shared" si="28"/>
        <v>0</v>
      </c>
      <c r="AD158" s="189" t="str">
        <f>VLOOKUP(K158,'3-Productie normen'!A:N,10,FALSE)</f>
        <v>B</v>
      </c>
      <c r="AE158" s="189"/>
      <c r="AG158" s="144">
        <f t="shared" si="29"/>
        <v>2040</v>
      </c>
    </row>
    <row r="159" spans="1:33" ht="14.1" customHeight="1">
      <c r="A159" s="163">
        <v>159</v>
      </c>
      <c r="B159" s="182" t="s">
        <v>384</v>
      </c>
      <c r="C159" s="182" t="s">
        <v>383</v>
      </c>
      <c r="D159" s="182"/>
      <c r="E159" s="583">
        <v>13975</v>
      </c>
      <c r="F159" s="583" t="s">
        <v>620</v>
      </c>
      <c r="G159" s="148" t="s">
        <v>621</v>
      </c>
      <c r="H159" s="183" t="s">
        <v>260</v>
      </c>
      <c r="I159" s="141" t="s">
        <v>404</v>
      </c>
      <c r="J159" s="141" t="s">
        <v>290</v>
      </c>
      <c r="K159" s="249" t="s">
        <v>222</v>
      </c>
      <c r="L159" s="184" t="s">
        <v>413</v>
      </c>
      <c r="M159" s="185">
        <v>8</v>
      </c>
      <c r="N159" s="539">
        <v>1</v>
      </c>
      <c r="O159" s="539">
        <v>1</v>
      </c>
      <c r="P159" s="539"/>
      <c r="Q159" s="539"/>
      <c r="R159" s="186">
        <v>255</v>
      </c>
      <c r="S159" s="186"/>
      <c r="T159" s="186"/>
      <c r="U159" s="186"/>
      <c r="V159" s="187" t="e">
        <f t="shared" si="22"/>
        <v>#DIV/0!</v>
      </c>
      <c r="W159" s="187">
        <f t="shared" si="23"/>
        <v>0</v>
      </c>
      <c r="X159" s="187">
        <f t="shared" si="24"/>
        <v>0</v>
      </c>
      <c r="Y159" s="187">
        <f t="shared" si="25"/>
        <v>0</v>
      </c>
      <c r="Z159" s="188">
        <f>IF(R159="nio",0,IF(R159&gt;0,VLOOKUP(K159,'3-Productie normen'!A:N,VLOOKUP(R159,'3-Productie normen'!Q:R,2,FALSE),FALSE)))</f>
        <v>0</v>
      </c>
      <c r="AA159" s="188">
        <f t="shared" si="26"/>
        <v>0</v>
      </c>
      <c r="AB159" s="188">
        <f t="shared" si="27"/>
        <v>0</v>
      </c>
      <c r="AC159" s="188">
        <f t="shared" si="28"/>
        <v>0</v>
      </c>
      <c r="AD159" s="189" t="str">
        <f>VLOOKUP(K159,'3-Productie normen'!A:N,10,FALSE)</f>
        <v>B</v>
      </c>
      <c r="AE159" s="189"/>
      <c r="AG159" s="144">
        <f t="shared" si="29"/>
        <v>2040</v>
      </c>
    </row>
    <row r="160" spans="1:33" ht="14.1" customHeight="1">
      <c r="A160" s="163">
        <v>160</v>
      </c>
      <c r="B160" s="182" t="s">
        <v>384</v>
      </c>
      <c r="C160" s="182" t="s">
        <v>383</v>
      </c>
      <c r="D160" s="182"/>
      <c r="E160" s="583">
        <v>13975</v>
      </c>
      <c r="F160" s="583" t="s">
        <v>620</v>
      </c>
      <c r="G160" s="148" t="s">
        <v>621</v>
      </c>
      <c r="H160" s="183" t="s">
        <v>648</v>
      </c>
      <c r="I160" s="141" t="s">
        <v>393</v>
      </c>
      <c r="J160" s="141" t="s">
        <v>289</v>
      </c>
      <c r="K160" s="249" t="s">
        <v>545</v>
      </c>
      <c r="L160" s="184" t="s">
        <v>637</v>
      </c>
      <c r="M160" s="185">
        <v>11</v>
      </c>
      <c r="N160" s="539">
        <v>1</v>
      </c>
      <c r="O160" s="539">
        <v>1</v>
      </c>
      <c r="P160" s="539"/>
      <c r="Q160" s="539"/>
      <c r="R160" s="186">
        <v>255</v>
      </c>
      <c r="S160" s="186"/>
      <c r="T160" s="186"/>
      <c r="U160" s="186"/>
      <c r="V160" s="187" t="e">
        <f t="shared" si="22"/>
        <v>#DIV/0!</v>
      </c>
      <c r="W160" s="187">
        <f t="shared" si="23"/>
        <v>0</v>
      </c>
      <c r="X160" s="187">
        <f t="shared" si="24"/>
        <v>0</v>
      </c>
      <c r="Y160" s="187">
        <f t="shared" si="25"/>
        <v>0</v>
      </c>
      <c r="Z160" s="188">
        <f>IF(R160="nio",0,IF(R160&gt;0,VLOOKUP(K160,'3-Productie normen'!A:N,VLOOKUP(R160,'3-Productie normen'!Q:R,2,FALSE),FALSE)))</f>
        <v>0</v>
      </c>
      <c r="AA160" s="188">
        <f t="shared" si="26"/>
        <v>0</v>
      </c>
      <c r="AB160" s="188">
        <f t="shared" si="27"/>
        <v>0</v>
      </c>
      <c r="AC160" s="188">
        <f t="shared" si="28"/>
        <v>0</v>
      </c>
      <c r="AD160" s="189" t="str">
        <f>VLOOKUP(K160,'3-Productie normen'!A:N,10,FALSE)</f>
        <v>V</v>
      </c>
      <c r="AE160" s="189"/>
      <c r="AG160" s="144">
        <f t="shared" si="29"/>
        <v>2805</v>
      </c>
    </row>
    <row r="161" spans="1:33" ht="14.1" customHeight="1">
      <c r="A161" s="163">
        <v>161</v>
      </c>
      <c r="B161" s="182" t="s">
        <v>384</v>
      </c>
      <c r="C161" s="182" t="s">
        <v>383</v>
      </c>
      <c r="D161" s="182"/>
      <c r="E161" s="583">
        <v>13975</v>
      </c>
      <c r="F161" s="583" t="s">
        <v>620</v>
      </c>
      <c r="G161" s="148" t="s">
        <v>621</v>
      </c>
      <c r="H161" s="183" t="s">
        <v>649</v>
      </c>
      <c r="I161" s="141" t="s">
        <v>386</v>
      </c>
      <c r="J161" s="141" t="s">
        <v>289</v>
      </c>
      <c r="K161" s="249" t="s">
        <v>545</v>
      </c>
      <c r="L161" s="184" t="s">
        <v>637</v>
      </c>
      <c r="M161" s="185">
        <v>12</v>
      </c>
      <c r="N161" s="539">
        <v>1</v>
      </c>
      <c r="O161" s="539">
        <v>1</v>
      </c>
      <c r="P161" s="539"/>
      <c r="Q161" s="539"/>
      <c r="R161" s="186">
        <v>255</v>
      </c>
      <c r="S161" s="186"/>
      <c r="T161" s="186"/>
      <c r="U161" s="186"/>
      <c r="V161" s="187" t="e">
        <f t="shared" si="22"/>
        <v>#DIV/0!</v>
      </c>
      <c r="W161" s="187">
        <f t="shared" si="23"/>
        <v>0</v>
      </c>
      <c r="X161" s="187">
        <f t="shared" si="24"/>
        <v>0</v>
      </c>
      <c r="Y161" s="187">
        <f t="shared" si="25"/>
        <v>0</v>
      </c>
      <c r="Z161" s="188">
        <f>IF(R161="nio",0,IF(R161&gt;0,VLOOKUP(K161,'3-Productie normen'!A:N,VLOOKUP(R161,'3-Productie normen'!Q:R,2,FALSE),FALSE)))</f>
        <v>0</v>
      </c>
      <c r="AA161" s="188">
        <f t="shared" si="26"/>
        <v>0</v>
      </c>
      <c r="AB161" s="188">
        <f t="shared" si="27"/>
        <v>0</v>
      </c>
      <c r="AC161" s="188">
        <f t="shared" si="28"/>
        <v>0</v>
      </c>
      <c r="AD161" s="189" t="str">
        <f>VLOOKUP(K161,'3-Productie normen'!A:N,10,FALSE)</f>
        <v>V</v>
      </c>
      <c r="AE161" s="189"/>
      <c r="AG161" s="144">
        <f t="shared" si="29"/>
        <v>3060</v>
      </c>
    </row>
    <row r="162" spans="1:33" ht="14.1" customHeight="1">
      <c r="A162" s="163">
        <v>162</v>
      </c>
      <c r="B162" s="182" t="s">
        <v>384</v>
      </c>
      <c r="C162" s="182" t="s">
        <v>383</v>
      </c>
      <c r="D162" s="182"/>
      <c r="E162" s="583">
        <v>13975</v>
      </c>
      <c r="F162" s="583" t="s">
        <v>620</v>
      </c>
      <c r="G162" s="148" t="s">
        <v>621</v>
      </c>
      <c r="H162" s="183" t="s">
        <v>257</v>
      </c>
      <c r="I162" s="141" t="s">
        <v>392</v>
      </c>
      <c r="J162" s="141" t="s">
        <v>290</v>
      </c>
      <c r="K162" s="249" t="s">
        <v>220</v>
      </c>
      <c r="L162" s="184" t="s">
        <v>413</v>
      </c>
      <c r="M162" s="185">
        <v>49</v>
      </c>
      <c r="N162" s="539">
        <v>1</v>
      </c>
      <c r="O162" s="539">
        <v>1</v>
      </c>
      <c r="P162" s="539"/>
      <c r="Q162" s="539"/>
      <c r="R162" s="186">
        <v>255</v>
      </c>
      <c r="S162" s="186"/>
      <c r="T162" s="186"/>
      <c r="U162" s="186"/>
      <c r="V162" s="187" t="e">
        <f t="shared" si="22"/>
        <v>#DIV/0!</v>
      </c>
      <c r="W162" s="187">
        <f t="shared" si="23"/>
        <v>0</v>
      </c>
      <c r="X162" s="187">
        <f t="shared" si="24"/>
        <v>0</v>
      </c>
      <c r="Y162" s="187">
        <f t="shared" si="25"/>
        <v>0</v>
      </c>
      <c r="Z162" s="188">
        <f>IF(R162="nio",0,IF(R162&gt;0,VLOOKUP(K162,'3-Productie normen'!A:N,VLOOKUP(R162,'3-Productie normen'!Q:R,2,FALSE),FALSE)))</f>
        <v>0</v>
      </c>
      <c r="AA162" s="188">
        <f t="shared" si="26"/>
        <v>0</v>
      </c>
      <c r="AB162" s="188">
        <f t="shared" si="27"/>
        <v>0</v>
      </c>
      <c r="AC162" s="188">
        <f t="shared" si="28"/>
        <v>0</v>
      </c>
      <c r="AD162" s="189" t="str">
        <f>VLOOKUP(K162,'3-Productie normen'!A:N,10,FALSE)</f>
        <v>B</v>
      </c>
      <c r="AE162" s="189"/>
      <c r="AG162" s="144">
        <f t="shared" si="29"/>
        <v>12495</v>
      </c>
    </row>
    <row r="163" spans="1:33" ht="14.1" customHeight="1">
      <c r="A163" s="163">
        <v>163</v>
      </c>
      <c r="B163" s="182" t="s">
        <v>384</v>
      </c>
      <c r="C163" s="182" t="s">
        <v>383</v>
      </c>
      <c r="D163" s="182"/>
      <c r="E163" s="583">
        <v>13975</v>
      </c>
      <c r="F163" s="583" t="s">
        <v>620</v>
      </c>
      <c r="G163" s="148" t="s">
        <v>621</v>
      </c>
      <c r="H163" s="183" t="s">
        <v>650</v>
      </c>
      <c r="I163" s="141" t="s">
        <v>386</v>
      </c>
      <c r="J163" s="141" t="s">
        <v>289</v>
      </c>
      <c r="K163" s="249" t="s">
        <v>545</v>
      </c>
      <c r="L163" s="184" t="s">
        <v>637</v>
      </c>
      <c r="M163" s="185">
        <v>33</v>
      </c>
      <c r="N163" s="539">
        <v>1</v>
      </c>
      <c r="O163" s="539">
        <v>1</v>
      </c>
      <c r="P163" s="539"/>
      <c r="Q163" s="539"/>
      <c r="R163" s="186">
        <v>255</v>
      </c>
      <c r="S163" s="186"/>
      <c r="T163" s="186"/>
      <c r="U163" s="186"/>
      <c r="V163" s="187" t="e">
        <f t="shared" si="22"/>
        <v>#DIV/0!</v>
      </c>
      <c r="W163" s="187">
        <f t="shared" si="23"/>
        <v>0</v>
      </c>
      <c r="X163" s="187">
        <f t="shared" si="24"/>
        <v>0</v>
      </c>
      <c r="Y163" s="187">
        <f t="shared" si="25"/>
        <v>0</v>
      </c>
      <c r="Z163" s="188">
        <f>IF(R163="nio",0,IF(R163&gt;0,VLOOKUP(K163,'3-Productie normen'!A:N,VLOOKUP(R163,'3-Productie normen'!Q:R,2,FALSE),FALSE)))</f>
        <v>0</v>
      </c>
      <c r="AA163" s="188">
        <f t="shared" si="26"/>
        <v>0</v>
      </c>
      <c r="AB163" s="188">
        <f t="shared" si="27"/>
        <v>0</v>
      </c>
      <c r="AC163" s="188">
        <f t="shared" si="28"/>
        <v>0</v>
      </c>
      <c r="AD163" s="189" t="str">
        <f>VLOOKUP(K163,'3-Productie normen'!A:N,10,FALSE)</f>
        <v>V</v>
      </c>
      <c r="AE163" s="189"/>
      <c r="AG163" s="144">
        <f t="shared" si="29"/>
        <v>8415</v>
      </c>
    </row>
    <row r="164" spans="1:33" ht="14.1" customHeight="1">
      <c r="A164" s="163">
        <v>164</v>
      </c>
      <c r="B164" s="182" t="s">
        <v>384</v>
      </c>
      <c r="C164" s="182" t="s">
        <v>383</v>
      </c>
      <c r="D164" s="182"/>
      <c r="E164" s="583">
        <v>13975</v>
      </c>
      <c r="F164" s="583" t="s">
        <v>620</v>
      </c>
      <c r="G164" s="148" t="s">
        <v>621</v>
      </c>
      <c r="H164" s="183" t="s">
        <v>394</v>
      </c>
      <c r="I164" s="141" t="s">
        <v>354</v>
      </c>
      <c r="J164" s="141" t="s">
        <v>289</v>
      </c>
      <c r="K164" s="249" t="s">
        <v>545</v>
      </c>
      <c r="L164" s="184" t="s">
        <v>294</v>
      </c>
      <c r="M164" s="185">
        <v>2</v>
      </c>
      <c r="N164" s="539">
        <v>1</v>
      </c>
      <c r="O164" s="539">
        <v>1</v>
      </c>
      <c r="P164" s="539"/>
      <c r="Q164" s="539"/>
      <c r="R164" s="186">
        <v>255</v>
      </c>
      <c r="S164" s="186"/>
      <c r="T164" s="186"/>
      <c r="U164" s="186"/>
      <c r="V164" s="187" t="e">
        <f t="shared" si="22"/>
        <v>#DIV/0!</v>
      </c>
      <c r="W164" s="187">
        <f t="shared" si="23"/>
        <v>0</v>
      </c>
      <c r="X164" s="187">
        <f t="shared" si="24"/>
        <v>0</v>
      </c>
      <c r="Y164" s="187">
        <f t="shared" si="25"/>
        <v>0</v>
      </c>
      <c r="Z164" s="188">
        <f>IF(R164="nio",0,IF(R164&gt;0,VLOOKUP(K164,'3-Productie normen'!A:N,VLOOKUP(R164,'3-Productie normen'!Q:R,2,FALSE),FALSE)))</f>
        <v>0</v>
      </c>
      <c r="AA164" s="188">
        <f t="shared" si="26"/>
        <v>0</v>
      </c>
      <c r="AB164" s="188">
        <f t="shared" si="27"/>
        <v>0</v>
      </c>
      <c r="AC164" s="188">
        <f t="shared" si="28"/>
        <v>0</v>
      </c>
      <c r="AD164" s="189" t="str">
        <f>VLOOKUP(K164,'3-Productie normen'!A:N,10,FALSE)</f>
        <v>V</v>
      </c>
      <c r="AE164" s="189"/>
      <c r="AG164" s="144">
        <f t="shared" si="29"/>
        <v>510</v>
      </c>
    </row>
    <row r="165" spans="1:33" ht="14.1" customHeight="1">
      <c r="A165" s="163">
        <v>165</v>
      </c>
      <c r="B165" s="182" t="s">
        <v>384</v>
      </c>
      <c r="C165" s="182" t="s">
        <v>383</v>
      </c>
      <c r="D165" s="182"/>
      <c r="E165" s="583">
        <v>13975</v>
      </c>
      <c r="F165" s="583" t="s">
        <v>620</v>
      </c>
      <c r="G165" s="148" t="s">
        <v>621</v>
      </c>
      <c r="H165" s="183" t="s">
        <v>651</v>
      </c>
      <c r="I165" s="184" t="s">
        <v>395</v>
      </c>
      <c r="J165" s="184" t="s">
        <v>289</v>
      </c>
      <c r="K165" s="249" t="s">
        <v>223</v>
      </c>
      <c r="L165" s="184" t="s">
        <v>390</v>
      </c>
      <c r="M165" s="185">
        <v>22</v>
      </c>
      <c r="N165" s="539">
        <v>1</v>
      </c>
      <c r="O165" s="539">
        <v>1</v>
      </c>
      <c r="P165" s="539"/>
      <c r="Q165" s="539"/>
      <c r="R165" s="186">
        <v>255</v>
      </c>
      <c r="S165" s="186"/>
      <c r="T165" s="186"/>
      <c r="U165" s="186"/>
      <c r="V165" s="187" t="e">
        <f t="shared" si="22"/>
        <v>#DIV/0!</v>
      </c>
      <c r="W165" s="187">
        <f t="shared" si="23"/>
        <v>0</v>
      </c>
      <c r="X165" s="187">
        <f t="shared" si="24"/>
        <v>0</v>
      </c>
      <c r="Y165" s="187">
        <f t="shared" si="25"/>
        <v>0</v>
      </c>
      <c r="Z165" s="188">
        <f>IF(R165="nio",0,IF(R165&gt;0,VLOOKUP(K165,'3-Productie normen'!A:N,VLOOKUP(R165,'3-Productie normen'!Q:R,2,FALSE),FALSE)))</f>
        <v>0</v>
      </c>
      <c r="AA165" s="188">
        <f t="shared" si="26"/>
        <v>0</v>
      </c>
      <c r="AB165" s="188">
        <f t="shared" si="27"/>
        <v>0</v>
      </c>
      <c r="AC165" s="188">
        <f t="shared" si="28"/>
        <v>0</v>
      </c>
      <c r="AD165" s="189" t="str">
        <f>VLOOKUP(K165,'3-Productie normen'!A:N,10,FALSE)</f>
        <v>V</v>
      </c>
      <c r="AE165" s="189"/>
      <c r="AG165" s="144">
        <f t="shared" si="29"/>
        <v>5610</v>
      </c>
    </row>
    <row r="166" spans="1:33" ht="14.1" customHeight="1">
      <c r="A166" s="163">
        <v>166</v>
      </c>
      <c r="B166" s="182" t="s">
        <v>384</v>
      </c>
      <c r="C166" s="182" t="s">
        <v>383</v>
      </c>
      <c r="D166" s="182"/>
      <c r="E166" s="583">
        <v>13975</v>
      </c>
      <c r="F166" s="583" t="s">
        <v>620</v>
      </c>
      <c r="G166" s="148" t="s">
        <v>621</v>
      </c>
      <c r="H166" s="183" t="s">
        <v>652</v>
      </c>
      <c r="I166" s="141" t="s">
        <v>301</v>
      </c>
      <c r="J166" s="141" t="s">
        <v>292</v>
      </c>
      <c r="K166" s="249" t="s">
        <v>221</v>
      </c>
      <c r="L166" s="193" t="s">
        <v>390</v>
      </c>
      <c r="M166" s="185">
        <v>46</v>
      </c>
      <c r="N166" s="539">
        <v>1</v>
      </c>
      <c r="O166" s="539">
        <v>1</v>
      </c>
      <c r="P166" s="539"/>
      <c r="Q166" s="539"/>
      <c r="R166" s="186">
        <v>52</v>
      </c>
      <c r="S166" s="186"/>
      <c r="T166" s="186"/>
      <c r="U166" s="186"/>
      <c r="V166" s="187" t="e">
        <f t="shared" si="22"/>
        <v>#DIV/0!</v>
      </c>
      <c r="W166" s="187">
        <f t="shared" si="23"/>
        <v>0</v>
      </c>
      <c r="X166" s="187">
        <f t="shared" si="24"/>
        <v>0</v>
      </c>
      <c r="Y166" s="187">
        <f t="shared" si="25"/>
        <v>0</v>
      </c>
      <c r="Z166" s="188">
        <f>IF(R166="nio",0,IF(R166&gt;0,VLOOKUP(K166,'3-Productie normen'!A:N,VLOOKUP(R166,'3-Productie normen'!Q:R,2,FALSE),FALSE)))</f>
        <v>0</v>
      </c>
      <c r="AA166" s="188">
        <f t="shared" si="26"/>
        <v>0</v>
      </c>
      <c r="AB166" s="188">
        <f t="shared" si="27"/>
        <v>0</v>
      </c>
      <c r="AC166" s="188">
        <f t="shared" si="28"/>
        <v>0</v>
      </c>
      <c r="AD166" s="189" t="str">
        <f>VLOOKUP(K166,'3-Productie normen'!A:N,10,FALSE)</f>
        <v>V</v>
      </c>
      <c r="AE166" s="189"/>
      <c r="AG166" s="144">
        <f t="shared" si="29"/>
        <v>2392</v>
      </c>
    </row>
    <row r="167" spans="1:33" ht="14.1" customHeight="1">
      <c r="A167" s="163">
        <v>167</v>
      </c>
      <c r="B167" s="182" t="s">
        <v>384</v>
      </c>
      <c r="C167" s="182" t="s">
        <v>383</v>
      </c>
      <c r="D167" s="182"/>
      <c r="E167" s="583">
        <v>13975</v>
      </c>
      <c r="F167" s="583" t="s">
        <v>620</v>
      </c>
      <c r="G167" s="197" t="s">
        <v>621</v>
      </c>
      <c r="H167" s="194" t="s">
        <v>653</v>
      </c>
      <c r="I167" s="668" t="s">
        <v>396</v>
      </c>
      <c r="J167" s="668" t="s">
        <v>291</v>
      </c>
      <c r="K167" s="249" t="s">
        <v>619</v>
      </c>
      <c r="L167" s="184" t="s">
        <v>637</v>
      </c>
      <c r="M167" s="185">
        <v>10</v>
      </c>
      <c r="N167" s="539">
        <v>1</v>
      </c>
      <c r="O167" s="539">
        <v>1</v>
      </c>
      <c r="P167" s="539"/>
      <c r="Q167" s="539"/>
      <c r="R167" s="186">
        <v>255</v>
      </c>
      <c r="S167" s="186">
        <v>510</v>
      </c>
      <c r="T167" s="186"/>
      <c r="U167" s="186"/>
      <c r="V167" s="187" t="e">
        <f t="shared" si="22"/>
        <v>#DIV/0!</v>
      </c>
      <c r="W167" s="187" t="e">
        <f t="shared" si="23"/>
        <v>#DIV/0!</v>
      </c>
      <c r="X167" s="187">
        <f t="shared" si="24"/>
        <v>0</v>
      </c>
      <c r="Y167" s="187">
        <f t="shared" si="25"/>
        <v>0</v>
      </c>
      <c r="Z167" s="188">
        <f>IF(R167="nio",0,IF(R167&gt;0,VLOOKUP(K167,'3-Productie normen'!A:N,VLOOKUP(R167,'3-Productie normen'!Q:R,2,FALSE),FALSE)))</f>
        <v>0</v>
      </c>
      <c r="AA167" s="188">
        <f t="shared" si="26"/>
        <v>0</v>
      </c>
      <c r="AB167" s="188">
        <f t="shared" si="27"/>
        <v>0</v>
      </c>
      <c r="AC167" s="188">
        <f t="shared" si="28"/>
        <v>0</v>
      </c>
      <c r="AD167" s="189" t="str">
        <f>VLOOKUP(K167,'3-Productie normen'!A:N,10,FALSE)</f>
        <v>S</v>
      </c>
      <c r="AE167" s="189"/>
      <c r="AG167" s="144">
        <f t="shared" si="29"/>
        <v>7650</v>
      </c>
    </row>
    <row r="168" spans="1:33" ht="14.1" customHeight="1">
      <c r="A168" s="163">
        <v>168</v>
      </c>
      <c r="B168" s="182" t="s">
        <v>384</v>
      </c>
      <c r="C168" s="182" t="s">
        <v>383</v>
      </c>
      <c r="D168" s="182"/>
      <c r="E168" s="583">
        <v>13975</v>
      </c>
      <c r="F168" s="583" t="s">
        <v>620</v>
      </c>
      <c r="G168" s="148" t="s">
        <v>621</v>
      </c>
      <c r="H168" s="183" t="s">
        <v>654</v>
      </c>
      <c r="I168" s="141" t="s">
        <v>397</v>
      </c>
      <c r="J168" s="141" t="s">
        <v>291</v>
      </c>
      <c r="K168" s="249" t="s">
        <v>619</v>
      </c>
      <c r="L168" s="184" t="s">
        <v>637</v>
      </c>
      <c r="M168" s="185">
        <v>4</v>
      </c>
      <c r="N168" s="539">
        <v>1</v>
      </c>
      <c r="O168" s="539">
        <v>1</v>
      </c>
      <c r="P168" s="539"/>
      <c r="Q168" s="539"/>
      <c r="R168" s="186">
        <v>255</v>
      </c>
      <c r="S168" s="186">
        <v>255</v>
      </c>
      <c r="T168" s="186"/>
      <c r="U168" s="186"/>
      <c r="V168" s="187" t="e">
        <f t="shared" si="22"/>
        <v>#DIV/0!</v>
      </c>
      <c r="W168" s="187" t="e">
        <f t="shared" si="23"/>
        <v>#DIV/0!</v>
      </c>
      <c r="X168" s="187">
        <f t="shared" si="24"/>
        <v>0</v>
      </c>
      <c r="Y168" s="187">
        <f t="shared" si="25"/>
        <v>0</v>
      </c>
      <c r="Z168" s="188">
        <f>IF(R168="nio",0,IF(R168&gt;0,VLOOKUP(K168,'3-Productie normen'!A:N,VLOOKUP(R168,'3-Productie normen'!Q:R,2,FALSE),FALSE)))</f>
        <v>0</v>
      </c>
      <c r="AA168" s="188">
        <f t="shared" si="26"/>
        <v>0</v>
      </c>
      <c r="AB168" s="188">
        <f t="shared" si="27"/>
        <v>0</v>
      </c>
      <c r="AC168" s="188">
        <f t="shared" si="28"/>
        <v>0</v>
      </c>
      <c r="AD168" s="189" t="str">
        <f>VLOOKUP(K168,'3-Productie normen'!A:N,10,FALSE)</f>
        <v>S</v>
      </c>
      <c r="AE168" s="189"/>
      <c r="AG168" s="144">
        <f t="shared" si="29"/>
        <v>2040</v>
      </c>
    </row>
    <row r="169" spans="1:33" ht="14.1" customHeight="1">
      <c r="A169" s="163">
        <v>169</v>
      </c>
      <c r="B169" s="182" t="s">
        <v>384</v>
      </c>
      <c r="C169" s="182" t="s">
        <v>383</v>
      </c>
      <c r="D169" s="182"/>
      <c r="E169" s="583">
        <v>13975</v>
      </c>
      <c r="F169" s="583" t="s">
        <v>620</v>
      </c>
      <c r="G169" s="148" t="s">
        <v>621</v>
      </c>
      <c r="H169" s="183" t="s">
        <v>655</v>
      </c>
      <c r="I169" s="141" t="s">
        <v>396</v>
      </c>
      <c r="J169" s="141" t="s">
        <v>291</v>
      </c>
      <c r="K169" s="249" t="s">
        <v>619</v>
      </c>
      <c r="L169" s="184" t="s">
        <v>637</v>
      </c>
      <c r="M169" s="185">
        <v>9</v>
      </c>
      <c r="N169" s="539">
        <v>1</v>
      </c>
      <c r="O169" s="539">
        <v>1</v>
      </c>
      <c r="P169" s="539"/>
      <c r="Q169" s="539"/>
      <c r="R169" s="186">
        <v>255</v>
      </c>
      <c r="S169" s="186">
        <v>510</v>
      </c>
      <c r="T169" s="186"/>
      <c r="U169" s="186"/>
      <c r="V169" s="187" t="e">
        <f t="shared" si="22"/>
        <v>#DIV/0!</v>
      </c>
      <c r="W169" s="187" t="e">
        <f t="shared" si="23"/>
        <v>#DIV/0!</v>
      </c>
      <c r="X169" s="187">
        <f t="shared" si="24"/>
        <v>0</v>
      </c>
      <c r="Y169" s="187">
        <f t="shared" si="25"/>
        <v>0</v>
      </c>
      <c r="Z169" s="188">
        <f>IF(R169="nio",0,IF(R169&gt;0,VLOOKUP(K169,'3-Productie normen'!A:N,VLOOKUP(R169,'3-Productie normen'!Q:R,2,FALSE),FALSE)))</f>
        <v>0</v>
      </c>
      <c r="AA169" s="188">
        <f t="shared" si="26"/>
        <v>0</v>
      </c>
      <c r="AB169" s="188">
        <f t="shared" si="27"/>
        <v>0</v>
      </c>
      <c r="AC169" s="188">
        <f t="shared" si="28"/>
        <v>0</v>
      </c>
      <c r="AD169" s="189" t="str">
        <f>VLOOKUP(K169,'3-Productie normen'!A:N,10,FALSE)</f>
        <v>S</v>
      </c>
      <c r="AE169" s="189"/>
      <c r="AG169" s="144">
        <f t="shared" si="29"/>
        <v>6885</v>
      </c>
    </row>
    <row r="170" spans="1:33" ht="14.1" customHeight="1">
      <c r="A170" s="163">
        <v>170</v>
      </c>
      <c r="B170" s="182" t="s">
        <v>384</v>
      </c>
      <c r="C170" s="182" t="s">
        <v>383</v>
      </c>
      <c r="D170" s="182"/>
      <c r="E170" s="583">
        <v>13975</v>
      </c>
      <c r="F170" s="583" t="s">
        <v>620</v>
      </c>
      <c r="G170" s="148" t="s">
        <v>621</v>
      </c>
      <c r="H170" s="183" t="s">
        <v>398</v>
      </c>
      <c r="I170" s="141" t="s">
        <v>387</v>
      </c>
      <c r="J170" s="141" t="s">
        <v>289</v>
      </c>
      <c r="K170" s="249" t="s">
        <v>546</v>
      </c>
      <c r="L170" s="184" t="s">
        <v>637</v>
      </c>
      <c r="M170" s="185">
        <v>14</v>
      </c>
      <c r="N170" s="539">
        <v>1</v>
      </c>
      <c r="O170" s="539">
        <v>1</v>
      </c>
      <c r="P170" s="539"/>
      <c r="Q170" s="539"/>
      <c r="R170" s="186">
        <v>255</v>
      </c>
      <c r="S170" s="186"/>
      <c r="T170" s="186"/>
      <c r="U170" s="186"/>
      <c r="V170" s="187" t="e">
        <f t="shared" si="22"/>
        <v>#DIV/0!</v>
      </c>
      <c r="W170" s="187">
        <f t="shared" si="23"/>
        <v>0</v>
      </c>
      <c r="X170" s="187">
        <f t="shared" si="24"/>
        <v>0</v>
      </c>
      <c r="Y170" s="187">
        <f t="shared" si="25"/>
        <v>0</v>
      </c>
      <c r="Z170" s="188">
        <f>IF(R170="nio",0,IF(R170&gt;0,VLOOKUP(K170,'3-Productie normen'!A:N,VLOOKUP(R170,'3-Productie normen'!Q:R,2,FALSE),FALSE)))</f>
        <v>0</v>
      </c>
      <c r="AA170" s="188">
        <f t="shared" si="26"/>
        <v>0</v>
      </c>
      <c r="AB170" s="188">
        <f t="shared" si="27"/>
        <v>0</v>
      </c>
      <c r="AC170" s="188">
        <f t="shared" si="28"/>
        <v>0</v>
      </c>
      <c r="AD170" s="189" t="str">
        <f>VLOOKUP(K170,'3-Productie normen'!A:N,10,FALSE)</f>
        <v>V</v>
      </c>
      <c r="AE170" s="189"/>
      <c r="AG170" s="144">
        <f t="shared" si="29"/>
        <v>3570</v>
      </c>
    </row>
    <row r="171" spans="1:33" ht="14.1" customHeight="1">
      <c r="A171" s="163">
        <v>171</v>
      </c>
      <c r="B171" s="182" t="s">
        <v>384</v>
      </c>
      <c r="C171" s="182" t="s">
        <v>383</v>
      </c>
      <c r="D171" s="182"/>
      <c r="E171" s="583">
        <v>13975</v>
      </c>
      <c r="F171" s="583" t="s">
        <v>620</v>
      </c>
      <c r="G171" s="148" t="s">
        <v>621</v>
      </c>
      <c r="H171" s="183" t="s">
        <v>656</v>
      </c>
      <c r="I171" s="141" t="s">
        <v>386</v>
      </c>
      <c r="J171" s="141" t="s">
        <v>289</v>
      </c>
      <c r="K171" s="249" t="s">
        <v>545</v>
      </c>
      <c r="L171" s="184" t="s">
        <v>637</v>
      </c>
      <c r="M171" s="185">
        <v>43</v>
      </c>
      <c r="N171" s="539">
        <v>1</v>
      </c>
      <c r="O171" s="539">
        <v>1</v>
      </c>
      <c r="P171" s="539"/>
      <c r="Q171" s="539"/>
      <c r="R171" s="186">
        <v>255</v>
      </c>
      <c r="S171" s="186"/>
      <c r="T171" s="186"/>
      <c r="U171" s="186"/>
      <c r="V171" s="187" t="e">
        <f t="shared" si="22"/>
        <v>#DIV/0!</v>
      </c>
      <c r="W171" s="187">
        <f t="shared" si="23"/>
        <v>0</v>
      </c>
      <c r="X171" s="187">
        <f t="shared" si="24"/>
        <v>0</v>
      </c>
      <c r="Y171" s="187">
        <f t="shared" si="25"/>
        <v>0</v>
      </c>
      <c r="Z171" s="188">
        <f>IF(R171="nio",0,IF(R171&gt;0,VLOOKUP(K171,'3-Productie normen'!A:N,VLOOKUP(R171,'3-Productie normen'!Q:R,2,FALSE),FALSE)))</f>
        <v>0</v>
      </c>
      <c r="AA171" s="188">
        <f t="shared" si="26"/>
        <v>0</v>
      </c>
      <c r="AB171" s="188">
        <f t="shared" si="27"/>
        <v>0</v>
      </c>
      <c r="AC171" s="188">
        <f t="shared" si="28"/>
        <v>0</v>
      </c>
      <c r="AD171" s="189" t="str">
        <f>VLOOKUP(K171,'3-Productie normen'!A:N,10,FALSE)</f>
        <v>V</v>
      </c>
      <c r="AE171" s="189"/>
      <c r="AG171" s="144">
        <f t="shared" si="29"/>
        <v>10965</v>
      </c>
    </row>
    <row r="172" spans="1:33" ht="14.1" customHeight="1">
      <c r="A172" s="163">
        <v>172</v>
      </c>
      <c r="B172" s="182" t="s">
        <v>384</v>
      </c>
      <c r="C172" s="182" t="s">
        <v>383</v>
      </c>
      <c r="D172" s="182"/>
      <c r="E172" s="583">
        <v>13975</v>
      </c>
      <c r="F172" s="583" t="s">
        <v>620</v>
      </c>
      <c r="G172" s="148" t="s">
        <v>621</v>
      </c>
      <c r="H172" s="183" t="s">
        <v>657</v>
      </c>
      <c r="I172" s="141" t="s">
        <v>386</v>
      </c>
      <c r="J172" s="141" t="s">
        <v>289</v>
      </c>
      <c r="K172" s="141" t="s">
        <v>545</v>
      </c>
      <c r="L172" s="184" t="s">
        <v>637</v>
      </c>
      <c r="M172" s="185">
        <v>13</v>
      </c>
      <c r="N172" s="539">
        <v>1</v>
      </c>
      <c r="O172" s="539">
        <v>1</v>
      </c>
      <c r="P172" s="539"/>
      <c r="Q172" s="539"/>
      <c r="R172" s="186">
        <v>52</v>
      </c>
      <c r="S172" s="186"/>
      <c r="T172" s="186"/>
      <c r="U172" s="186"/>
      <c r="V172" s="187" t="e">
        <f t="shared" si="22"/>
        <v>#DIV/0!</v>
      </c>
      <c r="W172" s="187">
        <f t="shared" si="23"/>
        <v>0</v>
      </c>
      <c r="X172" s="187">
        <f t="shared" si="24"/>
        <v>0</v>
      </c>
      <c r="Y172" s="187">
        <f t="shared" si="25"/>
        <v>0</v>
      </c>
      <c r="Z172" s="188">
        <f>IF(R172="nio",0,IF(R172&gt;0,VLOOKUP(K172,'3-Productie normen'!A:N,VLOOKUP(R172,'3-Productie normen'!Q:R,2,FALSE),FALSE)))</f>
        <v>0</v>
      </c>
      <c r="AA172" s="188">
        <f t="shared" si="26"/>
        <v>0</v>
      </c>
      <c r="AB172" s="188">
        <f t="shared" si="27"/>
        <v>0</v>
      </c>
      <c r="AC172" s="188">
        <f t="shared" si="28"/>
        <v>0</v>
      </c>
      <c r="AD172" s="189" t="str">
        <f>VLOOKUP(K172,'3-Productie normen'!A:N,10,FALSE)</f>
        <v>V</v>
      </c>
      <c r="AE172" s="189"/>
      <c r="AG172" s="144">
        <f t="shared" si="29"/>
        <v>676</v>
      </c>
    </row>
    <row r="173" spans="1:33" ht="14.1" customHeight="1">
      <c r="A173" s="163">
        <v>173</v>
      </c>
      <c r="B173" s="182" t="s">
        <v>384</v>
      </c>
      <c r="C173" s="182" t="s">
        <v>383</v>
      </c>
      <c r="D173" s="182"/>
      <c r="E173" s="583">
        <v>13975</v>
      </c>
      <c r="F173" s="583" t="s">
        <v>620</v>
      </c>
      <c r="G173" s="148" t="s">
        <v>621</v>
      </c>
      <c r="H173" s="183" t="s">
        <v>658</v>
      </c>
      <c r="I173" s="141" t="s">
        <v>399</v>
      </c>
      <c r="J173" s="141" t="s">
        <v>292</v>
      </c>
      <c r="K173" s="249" t="s">
        <v>593</v>
      </c>
      <c r="L173" s="184" t="s">
        <v>637</v>
      </c>
      <c r="M173" s="185">
        <v>39</v>
      </c>
      <c r="N173" s="539">
        <v>1</v>
      </c>
      <c r="O173" s="539">
        <v>1</v>
      </c>
      <c r="P173" s="539"/>
      <c r="Q173" s="539"/>
      <c r="R173" s="186">
        <v>255</v>
      </c>
      <c r="S173" s="186"/>
      <c r="T173" s="186"/>
      <c r="U173" s="186"/>
      <c r="V173" s="187" t="e">
        <f t="shared" si="22"/>
        <v>#DIV/0!</v>
      </c>
      <c r="W173" s="187">
        <f t="shared" si="23"/>
        <v>0</v>
      </c>
      <c r="X173" s="187">
        <f t="shared" si="24"/>
        <v>0</v>
      </c>
      <c r="Y173" s="187">
        <f t="shared" si="25"/>
        <v>0</v>
      </c>
      <c r="Z173" s="188">
        <f>IF(R173="nio",0,IF(R173&gt;0,VLOOKUP(K173,'3-Productie normen'!A:N,VLOOKUP(R173,'3-Productie normen'!Q:R,2,FALSE),FALSE)))</f>
        <v>0</v>
      </c>
      <c r="AA173" s="188">
        <f t="shared" si="26"/>
        <v>0</v>
      </c>
      <c r="AB173" s="188">
        <f t="shared" si="27"/>
        <v>0</v>
      </c>
      <c r="AC173" s="188">
        <f t="shared" si="28"/>
        <v>0</v>
      </c>
      <c r="AD173" s="189" t="str">
        <f>VLOOKUP(K173,'3-Productie normen'!A:N,10,FALSE)</f>
        <v>V</v>
      </c>
      <c r="AE173" s="189"/>
      <c r="AG173" s="144">
        <f t="shared" si="29"/>
        <v>9945</v>
      </c>
    </row>
    <row r="174" spans="1:33" ht="14.1" customHeight="1">
      <c r="A174" s="163">
        <v>174</v>
      </c>
      <c r="B174" s="182" t="s">
        <v>384</v>
      </c>
      <c r="C174" s="182" t="s">
        <v>383</v>
      </c>
      <c r="D174" s="182"/>
      <c r="E174" s="583">
        <v>13975</v>
      </c>
      <c r="F174" s="583" t="s">
        <v>620</v>
      </c>
      <c r="G174" s="148" t="s">
        <v>621</v>
      </c>
      <c r="H174" s="183" t="s">
        <v>659</v>
      </c>
      <c r="I174" s="182" t="s">
        <v>401</v>
      </c>
      <c r="J174" s="182" t="s">
        <v>292</v>
      </c>
      <c r="K174" s="249" t="s">
        <v>593</v>
      </c>
      <c r="L174" s="184" t="s">
        <v>637</v>
      </c>
      <c r="M174" s="185">
        <v>101</v>
      </c>
      <c r="N174" s="539">
        <v>1</v>
      </c>
      <c r="O174" s="539">
        <v>1</v>
      </c>
      <c r="P174" s="539"/>
      <c r="Q174" s="539"/>
      <c r="R174" s="186">
        <v>255</v>
      </c>
      <c r="S174" s="186"/>
      <c r="T174" s="186"/>
      <c r="U174" s="186"/>
      <c r="V174" s="187" t="e">
        <f t="shared" si="22"/>
        <v>#DIV/0!</v>
      </c>
      <c r="W174" s="187">
        <f t="shared" si="23"/>
        <v>0</v>
      </c>
      <c r="X174" s="187">
        <f t="shared" si="24"/>
        <v>0</v>
      </c>
      <c r="Y174" s="187">
        <f t="shared" si="25"/>
        <v>0</v>
      </c>
      <c r="Z174" s="188">
        <f>IF(R174="nio",0,IF(R174&gt;0,VLOOKUP(K174,'3-Productie normen'!A:N,VLOOKUP(R174,'3-Productie normen'!Q:R,2,FALSE),FALSE)))</f>
        <v>0</v>
      </c>
      <c r="AA174" s="188">
        <f t="shared" si="26"/>
        <v>0</v>
      </c>
      <c r="AB174" s="188">
        <f t="shared" si="27"/>
        <v>0</v>
      </c>
      <c r="AC174" s="188">
        <f t="shared" si="28"/>
        <v>0</v>
      </c>
      <c r="AD174" s="189" t="str">
        <f>VLOOKUP(K174,'3-Productie normen'!A:N,10,FALSE)</f>
        <v>V</v>
      </c>
      <c r="AE174" s="189"/>
      <c r="AG174" s="144">
        <f t="shared" si="29"/>
        <v>25755</v>
      </c>
    </row>
    <row r="175" spans="1:33" ht="14.1" customHeight="1">
      <c r="A175" s="163">
        <v>175</v>
      </c>
      <c r="B175" s="182" t="s">
        <v>384</v>
      </c>
      <c r="C175" s="182" t="s">
        <v>383</v>
      </c>
      <c r="D175" s="182"/>
      <c r="E175" s="583">
        <v>13975</v>
      </c>
      <c r="F175" s="583" t="s">
        <v>620</v>
      </c>
      <c r="G175" s="148" t="s">
        <v>621</v>
      </c>
      <c r="H175" s="183" t="s">
        <v>300</v>
      </c>
      <c r="I175" s="182" t="s">
        <v>400</v>
      </c>
      <c r="J175" s="182" t="s">
        <v>289</v>
      </c>
      <c r="K175" s="249" t="s">
        <v>224</v>
      </c>
      <c r="L175" s="184" t="s">
        <v>637</v>
      </c>
      <c r="M175" s="185">
        <v>119</v>
      </c>
      <c r="N175" s="539">
        <v>1</v>
      </c>
      <c r="O175" s="539">
        <v>1</v>
      </c>
      <c r="P175" s="539"/>
      <c r="Q175" s="539"/>
      <c r="R175" s="186">
        <v>255</v>
      </c>
      <c r="S175" s="186"/>
      <c r="T175" s="186"/>
      <c r="U175" s="186"/>
      <c r="V175" s="187" t="e">
        <f t="shared" si="22"/>
        <v>#DIV/0!</v>
      </c>
      <c r="W175" s="187">
        <f t="shared" si="23"/>
        <v>0</v>
      </c>
      <c r="X175" s="187">
        <f t="shared" si="24"/>
        <v>0</v>
      </c>
      <c r="Y175" s="187">
        <f t="shared" si="25"/>
        <v>0</v>
      </c>
      <c r="Z175" s="188">
        <f>IF(R175="nio",0,IF(R175&gt;0,VLOOKUP(K175,'3-Productie normen'!A:N,VLOOKUP(R175,'3-Productie normen'!Q:R,2,FALSE),FALSE)))</f>
        <v>0</v>
      </c>
      <c r="AA175" s="188">
        <f t="shared" si="26"/>
        <v>0</v>
      </c>
      <c r="AB175" s="188">
        <f t="shared" si="27"/>
        <v>0</v>
      </c>
      <c r="AC175" s="188">
        <f t="shared" si="28"/>
        <v>0</v>
      </c>
      <c r="AD175" s="189" t="str">
        <f>VLOOKUP(K175,'3-Productie normen'!A:N,10,FALSE)</f>
        <v>V</v>
      </c>
      <c r="AE175" s="189"/>
      <c r="AG175" s="144">
        <f t="shared" si="29"/>
        <v>30345</v>
      </c>
    </row>
    <row r="176" spans="1:33" ht="14.1" customHeight="1">
      <c r="A176" s="163">
        <v>176</v>
      </c>
      <c r="B176" s="182" t="s">
        <v>384</v>
      </c>
      <c r="C176" s="182" t="s">
        <v>383</v>
      </c>
      <c r="D176" s="182"/>
      <c r="E176" s="583">
        <v>13975</v>
      </c>
      <c r="F176" s="583" t="s">
        <v>620</v>
      </c>
      <c r="G176" s="148" t="s">
        <v>621</v>
      </c>
      <c r="H176" s="183" t="s">
        <v>660</v>
      </c>
      <c r="I176" s="182" t="s">
        <v>401</v>
      </c>
      <c r="J176" s="182" t="s">
        <v>289</v>
      </c>
      <c r="K176" s="249" t="s">
        <v>222</v>
      </c>
      <c r="L176" s="184" t="s">
        <v>637</v>
      </c>
      <c r="M176" s="185">
        <v>88</v>
      </c>
      <c r="N176" s="539">
        <v>1</v>
      </c>
      <c r="O176" s="539">
        <v>1</v>
      </c>
      <c r="P176" s="539"/>
      <c r="Q176" s="539"/>
      <c r="R176" s="186">
        <v>255</v>
      </c>
      <c r="S176" s="186"/>
      <c r="T176" s="186"/>
      <c r="U176" s="186"/>
      <c r="V176" s="187" t="e">
        <f t="shared" si="22"/>
        <v>#DIV/0!</v>
      </c>
      <c r="W176" s="187">
        <f t="shared" si="23"/>
        <v>0</v>
      </c>
      <c r="X176" s="187">
        <f t="shared" si="24"/>
        <v>0</v>
      </c>
      <c r="Y176" s="187">
        <f t="shared" si="25"/>
        <v>0</v>
      </c>
      <c r="Z176" s="188">
        <f>IF(R176="nio",0,IF(R176&gt;0,VLOOKUP(K176,'3-Productie normen'!A:N,VLOOKUP(R176,'3-Productie normen'!Q:R,2,FALSE),FALSE)))</f>
        <v>0</v>
      </c>
      <c r="AA176" s="188">
        <f t="shared" si="26"/>
        <v>0</v>
      </c>
      <c r="AB176" s="188">
        <f t="shared" si="27"/>
        <v>0</v>
      </c>
      <c r="AC176" s="188">
        <f t="shared" si="28"/>
        <v>0</v>
      </c>
      <c r="AD176" s="189" t="str">
        <f>VLOOKUP(K176,'3-Productie normen'!A:N,10,FALSE)</f>
        <v>B</v>
      </c>
      <c r="AE176" s="189"/>
      <c r="AG176" s="144">
        <f t="shared" si="29"/>
        <v>22440</v>
      </c>
    </row>
    <row r="177" spans="1:33" ht="14.1" customHeight="1">
      <c r="A177" s="163">
        <v>177</v>
      </c>
      <c r="B177" s="182" t="s">
        <v>384</v>
      </c>
      <c r="C177" s="182" t="s">
        <v>383</v>
      </c>
      <c r="D177" s="182"/>
      <c r="E177" s="583">
        <v>13975</v>
      </c>
      <c r="F177" s="583" t="s">
        <v>620</v>
      </c>
      <c r="G177" s="148" t="s">
        <v>621</v>
      </c>
      <c r="H177" s="183" t="s">
        <v>402</v>
      </c>
      <c r="I177" s="184" t="s">
        <v>403</v>
      </c>
      <c r="J177" s="184" t="s">
        <v>289</v>
      </c>
      <c r="K177" s="141" t="s">
        <v>593</v>
      </c>
      <c r="L177" s="184" t="s">
        <v>637</v>
      </c>
      <c r="M177" s="185">
        <v>69</v>
      </c>
      <c r="N177" s="539">
        <v>1</v>
      </c>
      <c r="O177" s="539">
        <v>1</v>
      </c>
      <c r="P177" s="539"/>
      <c r="Q177" s="539"/>
      <c r="R177" s="186">
        <v>255</v>
      </c>
      <c r="S177" s="186"/>
      <c r="T177" s="186"/>
      <c r="U177" s="186"/>
      <c r="V177" s="187" t="e">
        <f t="shared" si="22"/>
        <v>#DIV/0!</v>
      </c>
      <c r="W177" s="187">
        <f t="shared" si="23"/>
        <v>0</v>
      </c>
      <c r="X177" s="187">
        <f t="shared" si="24"/>
        <v>0</v>
      </c>
      <c r="Y177" s="187">
        <f t="shared" si="25"/>
        <v>0</v>
      </c>
      <c r="Z177" s="188">
        <f>IF(R177="nio",0,IF(R177&gt;0,VLOOKUP(K177,'3-Productie normen'!A:N,VLOOKUP(R177,'3-Productie normen'!Q:R,2,FALSE),FALSE)))</f>
        <v>0</v>
      </c>
      <c r="AA177" s="188">
        <f t="shared" si="26"/>
        <v>0</v>
      </c>
      <c r="AB177" s="188">
        <f t="shared" si="27"/>
        <v>0</v>
      </c>
      <c r="AC177" s="188">
        <f t="shared" si="28"/>
        <v>0</v>
      </c>
      <c r="AD177" s="189" t="str">
        <f>VLOOKUP(K177,'3-Productie normen'!A:N,10,FALSE)</f>
        <v>V</v>
      </c>
      <c r="AE177" s="189"/>
      <c r="AG177" s="144">
        <f t="shared" si="29"/>
        <v>17595</v>
      </c>
    </row>
    <row r="178" spans="1:33" ht="14.1" customHeight="1">
      <c r="A178" s="163">
        <v>178</v>
      </c>
      <c r="B178" s="182" t="s">
        <v>384</v>
      </c>
      <c r="C178" s="182" t="s">
        <v>383</v>
      </c>
      <c r="D178" s="182"/>
      <c r="E178" s="583">
        <v>13975</v>
      </c>
      <c r="F178" s="583" t="s">
        <v>620</v>
      </c>
      <c r="G178" s="148" t="s">
        <v>621</v>
      </c>
      <c r="H178" s="183" t="s">
        <v>661</v>
      </c>
      <c r="I178" s="184" t="s">
        <v>386</v>
      </c>
      <c r="J178" s="184" t="s">
        <v>289</v>
      </c>
      <c r="K178" s="249" t="s">
        <v>545</v>
      </c>
      <c r="L178" s="184" t="s">
        <v>637</v>
      </c>
      <c r="M178" s="185">
        <v>117</v>
      </c>
      <c r="N178" s="539">
        <v>1</v>
      </c>
      <c r="O178" s="539">
        <v>1</v>
      </c>
      <c r="P178" s="539"/>
      <c r="Q178" s="539"/>
      <c r="R178" s="186">
        <v>255</v>
      </c>
      <c r="S178" s="186"/>
      <c r="T178" s="186"/>
      <c r="U178" s="186"/>
      <c r="V178" s="187" t="e">
        <f t="shared" si="22"/>
        <v>#DIV/0!</v>
      </c>
      <c r="W178" s="187">
        <f t="shared" si="23"/>
        <v>0</v>
      </c>
      <c r="X178" s="187">
        <f t="shared" si="24"/>
        <v>0</v>
      </c>
      <c r="Y178" s="187">
        <f t="shared" si="25"/>
        <v>0</v>
      </c>
      <c r="Z178" s="188">
        <f>IF(R178="nio",0,IF(R178&gt;0,VLOOKUP(K178,'3-Productie normen'!A:N,VLOOKUP(R178,'3-Productie normen'!Q:R,2,FALSE),FALSE)))</f>
        <v>0</v>
      </c>
      <c r="AA178" s="188">
        <f t="shared" si="26"/>
        <v>0</v>
      </c>
      <c r="AB178" s="188">
        <f t="shared" si="27"/>
        <v>0</v>
      </c>
      <c r="AC178" s="188">
        <f t="shared" si="28"/>
        <v>0</v>
      </c>
      <c r="AD178" s="189" t="str">
        <f>VLOOKUP(K178,'3-Productie normen'!A:N,10,FALSE)</f>
        <v>V</v>
      </c>
      <c r="AE178" s="189"/>
      <c r="AG178" s="144">
        <f t="shared" si="29"/>
        <v>29835</v>
      </c>
    </row>
    <row r="179" spans="1:33" ht="14.1" customHeight="1">
      <c r="A179" s="163">
        <v>179</v>
      </c>
      <c r="B179" s="182" t="s">
        <v>384</v>
      </c>
      <c r="C179" s="182" t="s">
        <v>383</v>
      </c>
      <c r="D179" s="182"/>
      <c r="E179" s="583">
        <v>13975</v>
      </c>
      <c r="F179" s="583" t="s">
        <v>620</v>
      </c>
      <c r="G179" s="148" t="s">
        <v>621</v>
      </c>
      <c r="H179" s="183" t="s">
        <v>261</v>
      </c>
      <c r="I179" s="184" t="s">
        <v>392</v>
      </c>
      <c r="J179" s="184" t="s">
        <v>290</v>
      </c>
      <c r="K179" s="141" t="s">
        <v>220</v>
      </c>
      <c r="L179" s="184" t="s">
        <v>413</v>
      </c>
      <c r="M179" s="185">
        <v>12</v>
      </c>
      <c r="N179" s="539">
        <v>1</v>
      </c>
      <c r="O179" s="539">
        <v>1</v>
      </c>
      <c r="P179" s="539"/>
      <c r="Q179" s="539"/>
      <c r="R179" s="186">
        <v>255</v>
      </c>
      <c r="S179" s="186"/>
      <c r="T179" s="186"/>
      <c r="U179" s="186"/>
      <c r="V179" s="187" t="e">
        <f t="shared" si="22"/>
        <v>#DIV/0!</v>
      </c>
      <c r="W179" s="187">
        <f t="shared" si="23"/>
        <v>0</v>
      </c>
      <c r="X179" s="187">
        <f t="shared" si="24"/>
        <v>0</v>
      </c>
      <c r="Y179" s="187">
        <f t="shared" si="25"/>
        <v>0</v>
      </c>
      <c r="Z179" s="188">
        <f>IF(R179="nio",0,IF(R179&gt;0,VLOOKUP(K179,'3-Productie normen'!A:N,VLOOKUP(R179,'3-Productie normen'!Q:R,2,FALSE),FALSE)))</f>
        <v>0</v>
      </c>
      <c r="AA179" s="188">
        <f t="shared" si="26"/>
        <v>0</v>
      </c>
      <c r="AB179" s="188">
        <f t="shared" si="27"/>
        <v>0</v>
      </c>
      <c r="AC179" s="188">
        <f t="shared" si="28"/>
        <v>0</v>
      </c>
      <c r="AD179" s="189" t="str">
        <f>VLOOKUP(K179,'3-Productie normen'!A:N,10,FALSE)</f>
        <v>B</v>
      </c>
      <c r="AE179" s="189"/>
      <c r="AG179" s="144">
        <f t="shared" si="29"/>
        <v>3060</v>
      </c>
    </row>
    <row r="180" spans="1:33" ht="14.1" customHeight="1">
      <c r="A180" s="163">
        <v>180</v>
      </c>
      <c r="B180" s="182" t="s">
        <v>384</v>
      </c>
      <c r="C180" s="182" t="s">
        <v>383</v>
      </c>
      <c r="D180" s="182"/>
      <c r="E180" s="583">
        <v>13975</v>
      </c>
      <c r="F180" s="583" t="s">
        <v>620</v>
      </c>
      <c r="G180" s="148" t="s">
        <v>621</v>
      </c>
      <c r="H180" s="183" t="s">
        <v>262</v>
      </c>
      <c r="I180" s="191" t="s">
        <v>392</v>
      </c>
      <c r="J180" s="582" t="s">
        <v>290</v>
      </c>
      <c r="K180" s="141" t="s">
        <v>220</v>
      </c>
      <c r="L180" s="184" t="s">
        <v>413</v>
      </c>
      <c r="M180" s="185">
        <v>12</v>
      </c>
      <c r="N180" s="539">
        <v>1</v>
      </c>
      <c r="O180" s="539">
        <v>1</v>
      </c>
      <c r="P180" s="539"/>
      <c r="Q180" s="539"/>
      <c r="R180" s="186">
        <v>255</v>
      </c>
      <c r="S180" s="186"/>
      <c r="T180" s="186"/>
      <c r="U180" s="186"/>
      <c r="V180" s="187" t="e">
        <f t="shared" si="22"/>
        <v>#DIV/0!</v>
      </c>
      <c r="W180" s="187">
        <f t="shared" si="23"/>
        <v>0</v>
      </c>
      <c r="X180" s="187">
        <f t="shared" si="24"/>
        <v>0</v>
      </c>
      <c r="Y180" s="187">
        <f t="shared" si="25"/>
        <v>0</v>
      </c>
      <c r="Z180" s="188">
        <f>IF(R180="nio",0,IF(R180&gt;0,VLOOKUP(K180,'3-Productie normen'!A:N,VLOOKUP(R180,'3-Productie normen'!Q:R,2,FALSE),FALSE)))</f>
        <v>0</v>
      </c>
      <c r="AA180" s="188">
        <f t="shared" si="26"/>
        <v>0</v>
      </c>
      <c r="AB180" s="188">
        <f t="shared" si="27"/>
        <v>0</v>
      </c>
      <c r="AC180" s="188">
        <f t="shared" si="28"/>
        <v>0</v>
      </c>
      <c r="AD180" s="189" t="str">
        <f>VLOOKUP(K180,'3-Productie normen'!A:N,10,FALSE)</f>
        <v>B</v>
      </c>
      <c r="AE180" s="189"/>
      <c r="AG180" s="144">
        <f t="shared" si="29"/>
        <v>3060</v>
      </c>
    </row>
    <row r="181" spans="1:33" ht="14.1" customHeight="1">
      <c r="A181" s="163">
        <v>181</v>
      </c>
      <c r="B181" s="182" t="s">
        <v>384</v>
      </c>
      <c r="C181" s="182" t="s">
        <v>383</v>
      </c>
      <c r="D181" s="182"/>
      <c r="E181" s="583">
        <v>13975</v>
      </c>
      <c r="F181" s="583" t="s">
        <v>620</v>
      </c>
      <c r="G181" s="148" t="s">
        <v>621</v>
      </c>
      <c r="H181" s="183" t="s">
        <v>263</v>
      </c>
      <c r="I181" s="184" t="s">
        <v>392</v>
      </c>
      <c r="J181" s="184" t="s">
        <v>290</v>
      </c>
      <c r="K181" s="182" t="s">
        <v>220</v>
      </c>
      <c r="L181" s="193" t="s">
        <v>413</v>
      </c>
      <c r="M181" s="185">
        <v>12</v>
      </c>
      <c r="N181" s="539">
        <v>1</v>
      </c>
      <c r="O181" s="539">
        <v>1</v>
      </c>
      <c r="P181" s="539"/>
      <c r="Q181" s="539"/>
      <c r="R181" s="186">
        <v>255</v>
      </c>
      <c r="S181" s="186"/>
      <c r="T181" s="186"/>
      <c r="U181" s="186"/>
      <c r="V181" s="187" t="e">
        <f t="shared" si="22"/>
        <v>#DIV/0!</v>
      </c>
      <c r="W181" s="187">
        <f t="shared" si="23"/>
        <v>0</v>
      </c>
      <c r="X181" s="187">
        <f t="shared" si="24"/>
        <v>0</v>
      </c>
      <c r="Y181" s="187">
        <f t="shared" si="25"/>
        <v>0</v>
      </c>
      <c r="Z181" s="188">
        <f>IF(R181="nio",0,IF(R181&gt;0,VLOOKUP(K181,'3-Productie normen'!A:N,VLOOKUP(R181,'3-Productie normen'!Q:R,2,FALSE),FALSE)))</f>
        <v>0</v>
      </c>
      <c r="AA181" s="188">
        <f t="shared" si="26"/>
        <v>0</v>
      </c>
      <c r="AB181" s="188">
        <f t="shared" si="27"/>
        <v>0</v>
      </c>
      <c r="AC181" s="188">
        <f t="shared" si="28"/>
        <v>0</v>
      </c>
      <c r="AD181" s="189" t="str">
        <f>VLOOKUP(K181,'3-Productie normen'!A:N,10,FALSE)</f>
        <v>B</v>
      </c>
      <c r="AE181" s="189"/>
      <c r="AG181" s="144">
        <f t="shared" si="29"/>
        <v>3060</v>
      </c>
    </row>
    <row r="182" spans="1:33" ht="14.1" customHeight="1">
      <c r="A182" s="163">
        <v>182</v>
      </c>
      <c r="B182" s="182" t="s">
        <v>384</v>
      </c>
      <c r="C182" s="182" t="s">
        <v>383</v>
      </c>
      <c r="D182" s="182"/>
      <c r="E182" s="583">
        <v>13975</v>
      </c>
      <c r="F182" s="583" t="s">
        <v>620</v>
      </c>
      <c r="G182" s="148" t="s">
        <v>621</v>
      </c>
      <c r="H182" s="194" t="s">
        <v>264</v>
      </c>
      <c r="I182" s="667" t="s">
        <v>392</v>
      </c>
      <c r="J182" s="667" t="s">
        <v>290</v>
      </c>
      <c r="K182" s="249" t="s">
        <v>220</v>
      </c>
      <c r="L182" s="184" t="s">
        <v>413</v>
      </c>
      <c r="M182" s="185">
        <v>9</v>
      </c>
      <c r="N182" s="539">
        <v>1</v>
      </c>
      <c r="O182" s="539">
        <v>1</v>
      </c>
      <c r="P182" s="539"/>
      <c r="Q182" s="539"/>
      <c r="R182" s="186">
        <v>255</v>
      </c>
      <c r="S182" s="186"/>
      <c r="T182" s="186"/>
      <c r="U182" s="186"/>
      <c r="V182" s="187" t="e">
        <f t="shared" si="22"/>
        <v>#DIV/0!</v>
      </c>
      <c r="W182" s="187">
        <f t="shared" si="23"/>
        <v>0</v>
      </c>
      <c r="X182" s="187">
        <f t="shared" si="24"/>
        <v>0</v>
      </c>
      <c r="Y182" s="187">
        <f t="shared" si="25"/>
        <v>0</v>
      </c>
      <c r="Z182" s="188">
        <f>IF(R182="nio",0,IF(R182&gt;0,VLOOKUP(K182,'3-Productie normen'!A:N,VLOOKUP(R182,'3-Productie normen'!Q:R,2,FALSE),FALSE)))</f>
        <v>0</v>
      </c>
      <c r="AA182" s="188">
        <f t="shared" si="26"/>
        <v>0</v>
      </c>
      <c r="AB182" s="188">
        <f t="shared" si="27"/>
        <v>0</v>
      </c>
      <c r="AC182" s="188">
        <f t="shared" si="28"/>
        <v>0</v>
      </c>
      <c r="AD182" s="189" t="str">
        <f>VLOOKUP(K182,'3-Productie normen'!A:N,10,FALSE)</f>
        <v>B</v>
      </c>
      <c r="AE182" s="189"/>
      <c r="AG182" s="144">
        <f t="shared" si="29"/>
        <v>2295</v>
      </c>
    </row>
    <row r="183" spans="1:33" ht="14.1" customHeight="1">
      <c r="A183" s="163">
        <v>183</v>
      </c>
      <c r="B183" s="182" t="s">
        <v>384</v>
      </c>
      <c r="C183" s="182" t="s">
        <v>383</v>
      </c>
      <c r="D183" s="182"/>
      <c r="E183" s="583">
        <v>13975</v>
      </c>
      <c r="F183" s="583" t="s">
        <v>620</v>
      </c>
      <c r="G183" s="148" t="s">
        <v>621</v>
      </c>
      <c r="H183" s="183" t="s">
        <v>304</v>
      </c>
      <c r="I183" s="184" t="s">
        <v>392</v>
      </c>
      <c r="J183" s="184" t="s">
        <v>290</v>
      </c>
      <c r="K183" s="141" t="s">
        <v>220</v>
      </c>
      <c r="L183" s="184" t="s">
        <v>413</v>
      </c>
      <c r="M183" s="185">
        <v>12</v>
      </c>
      <c r="N183" s="539">
        <v>1</v>
      </c>
      <c r="O183" s="539">
        <v>1</v>
      </c>
      <c r="P183" s="539"/>
      <c r="Q183" s="539"/>
      <c r="R183" s="186">
        <v>255</v>
      </c>
      <c r="S183" s="186"/>
      <c r="T183" s="186"/>
      <c r="U183" s="186"/>
      <c r="V183" s="187" t="e">
        <f t="shared" si="22"/>
        <v>#DIV/0!</v>
      </c>
      <c r="W183" s="187">
        <f t="shared" si="23"/>
        <v>0</v>
      </c>
      <c r="X183" s="187">
        <f t="shared" si="24"/>
        <v>0</v>
      </c>
      <c r="Y183" s="187">
        <f t="shared" si="25"/>
        <v>0</v>
      </c>
      <c r="Z183" s="188">
        <f>IF(R183="nio",0,IF(R183&gt;0,VLOOKUP(K183,'3-Productie normen'!A:N,VLOOKUP(R183,'3-Productie normen'!Q:R,2,FALSE),FALSE)))</f>
        <v>0</v>
      </c>
      <c r="AA183" s="188">
        <f t="shared" si="26"/>
        <v>0</v>
      </c>
      <c r="AB183" s="188">
        <f t="shared" si="27"/>
        <v>0</v>
      </c>
      <c r="AC183" s="188">
        <f t="shared" si="28"/>
        <v>0</v>
      </c>
      <c r="AD183" s="189" t="str">
        <f>VLOOKUP(K183,'3-Productie normen'!A:N,10,FALSE)</f>
        <v>B</v>
      </c>
      <c r="AE183" s="189"/>
      <c r="AG183" s="144">
        <f t="shared" si="29"/>
        <v>3060</v>
      </c>
    </row>
    <row r="184" spans="1:33" ht="14.1" customHeight="1">
      <c r="A184" s="163">
        <v>184</v>
      </c>
      <c r="B184" s="182" t="s">
        <v>384</v>
      </c>
      <c r="C184" s="182" t="s">
        <v>383</v>
      </c>
      <c r="D184" s="182"/>
      <c r="E184" s="583">
        <v>13975</v>
      </c>
      <c r="F184" s="583" t="s">
        <v>620</v>
      </c>
      <c r="G184" s="148" t="s">
        <v>621</v>
      </c>
      <c r="H184" s="183" t="s">
        <v>265</v>
      </c>
      <c r="I184" s="184" t="s">
        <v>392</v>
      </c>
      <c r="J184" s="184" t="s">
        <v>290</v>
      </c>
      <c r="K184" s="249" t="s">
        <v>220</v>
      </c>
      <c r="L184" s="184" t="s">
        <v>413</v>
      </c>
      <c r="M184" s="185">
        <v>12</v>
      </c>
      <c r="N184" s="539">
        <v>1</v>
      </c>
      <c r="O184" s="539">
        <v>1</v>
      </c>
      <c r="P184" s="539"/>
      <c r="Q184" s="539"/>
      <c r="R184" s="186">
        <v>255</v>
      </c>
      <c r="S184" s="186"/>
      <c r="T184" s="186"/>
      <c r="U184" s="186"/>
      <c r="V184" s="187" t="e">
        <f t="shared" si="22"/>
        <v>#DIV/0!</v>
      </c>
      <c r="W184" s="187">
        <f t="shared" si="23"/>
        <v>0</v>
      </c>
      <c r="X184" s="187">
        <f t="shared" si="24"/>
        <v>0</v>
      </c>
      <c r="Y184" s="187">
        <f t="shared" si="25"/>
        <v>0</v>
      </c>
      <c r="Z184" s="188">
        <f>IF(R184="nio",0,IF(R184&gt;0,VLOOKUP(K184,'3-Productie normen'!A:N,VLOOKUP(R184,'3-Productie normen'!Q:R,2,FALSE),FALSE)))</f>
        <v>0</v>
      </c>
      <c r="AA184" s="188">
        <f t="shared" si="26"/>
        <v>0</v>
      </c>
      <c r="AB184" s="188">
        <f t="shared" si="27"/>
        <v>0</v>
      </c>
      <c r="AC184" s="188">
        <f t="shared" si="28"/>
        <v>0</v>
      </c>
      <c r="AD184" s="189" t="str">
        <f>VLOOKUP(K184,'3-Productie normen'!A:N,10,FALSE)</f>
        <v>B</v>
      </c>
      <c r="AE184" s="189"/>
      <c r="AG184" s="144">
        <f t="shared" si="29"/>
        <v>3060</v>
      </c>
    </row>
    <row r="185" spans="1:33" ht="14.1" customHeight="1">
      <c r="A185" s="163">
        <v>185</v>
      </c>
      <c r="B185" s="182" t="s">
        <v>384</v>
      </c>
      <c r="C185" s="182" t="s">
        <v>383</v>
      </c>
      <c r="D185" s="182"/>
      <c r="E185" s="583">
        <v>13975</v>
      </c>
      <c r="F185" s="583" t="s">
        <v>620</v>
      </c>
      <c r="G185" s="148" t="s">
        <v>621</v>
      </c>
      <c r="H185" s="183" t="s">
        <v>266</v>
      </c>
      <c r="I185" s="182" t="s">
        <v>392</v>
      </c>
      <c r="J185" s="182" t="s">
        <v>290</v>
      </c>
      <c r="K185" s="249" t="s">
        <v>220</v>
      </c>
      <c r="L185" s="184" t="s">
        <v>413</v>
      </c>
      <c r="M185" s="185">
        <v>12</v>
      </c>
      <c r="N185" s="539">
        <v>1</v>
      </c>
      <c r="O185" s="539">
        <v>1</v>
      </c>
      <c r="P185" s="539"/>
      <c r="Q185" s="539"/>
      <c r="R185" s="186">
        <v>255</v>
      </c>
      <c r="S185" s="186"/>
      <c r="T185" s="186"/>
      <c r="U185" s="186"/>
      <c r="V185" s="187" t="e">
        <f t="shared" si="22"/>
        <v>#DIV/0!</v>
      </c>
      <c r="W185" s="187">
        <f t="shared" si="23"/>
        <v>0</v>
      </c>
      <c r="X185" s="187">
        <f t="shared" si="24"/>
        <v>0</v>
      </c>
      <c r="Y185" s="187">
        <f t="shared" si="25"/>
        <v>0</v>
      </c>
      <c r="Z185" s="188">
        <f>IF(R185="nio",0,IF(R185&gt;0,VLOOKUP(K185,'3-Productie normen'!A:N,VLOOKUP(R185,'3-Productie normen'!Q:R,2,FALSE),FALSE)))</f>
        <v>0</v>
      </c>
      <c r="AA185" s="188">
        <f t="shared" si="26"/>
        <v>0</v>
      </c>
      <c r="AB185" s="188">
        <f t="shared" si="27"/>
        <v>0</v>
      </c>
      <c r="AC185" s="188">
        <f t="shared" si="28"/>
        <v>0</v>
      </c>
      <c r="AD185" s="189" t="str">
        <f>VLOOKUP(K185,'3-Productie normen'!A:N,10,FALSE)</f>
        <v>B</v>
      </c>
      <c r="AE185" s="189"/>
      <c r="AG185" s="144">
        <f t="shared" si="29"/>
        <v>3060</v>
      </c>
    </row>
    <row r="186" spans="1:33" ht="14.1" customHeight="1">
      <c r="A186" s="163">
        <v>186</v>
      </c>
      <c r="B186" s="182" t="s">
        <v>384</v>
      </c>
      <c r="C186" s="182" t="s">
        <v>383</v>
      </c>
      <c r="D186" s="182"/>
      <c r="E186" s="583">
        <v>13975</v>
      </c>
      <c r="F186" s="583" t="s">
        <v>620</v>
      </c>
      <c r="G186" s="148" t="s">
        <v>621</v>
      </c>
      <c r="H186" s="183" t="s">
        <v>267</v>
      </c>
      <c r="I186" s="182" t="s">
        <v>392</v>
      </c>
      <c r="J186" s="182" t="s">
        <v>290</v>
      </c>
      <c r="K186" s="711" t="s">
        <v>220</v>
      </c>
      <c r="L186" s="184" t="s">
        <v>413</v>
      </c>
      <c r="M186" s="185">
        <v>12</v>
      </c>
      <c r="N186" s="539">
        <v>1</v>
      </c>
      <c r="O186" s="539">
        <v>1</v>
      </c>
      <c r="P186" s="539"/>
      <c r="Q186" s="539"/>
      <c r="R186" s="186">
        <v>255</v>
      </c>
      <c r="S186" s="186"/>
      <c r="T186" s="186"/>
      <c r="U186" s="186"/>
      <c r="V186" s="187" t="e">
        <f t="shared" si="22"/>
        <v>#DIV/0!</v>
      </c>
      <c r="W186" s="187">
        <f t="shared" si="23"/>
        <v>0</v>
      </c>
      <c r="X186" s="187">
        <f t="shared" si="24"/>
        <v>0</v>
      </c>
      <c r="Y186" s="187">
        <f t="shared" si="25"/>
        <v>0</v>
      </c>
      <c r="Z186" s="188">
        <f>IF(R186="nio",0,IF(R186&gt;0,VLOOKUP(K186,'3-Productie normen'!A:N,VLOOKUP(R186,'3-Productie normen'!Q:R,2,FALSE),FALSE)))</f>
        <v>0</v>
      </c>
      <c r="AA186" s="188">
        <f t="shared" si="26"/>
        <v>0</v>
      </c>
      <c r="AB186" s="188">
        <f t="shared" si="27"/>
        <v>0</v>
      </c>
      <c r="AC186" s="188">
        <f t="shared" si="28"/>
        <v>0</v>
      </c>
      <c r="AD186" s="189" t="str">
        <f>VLOOKUP(K186,'3-Productie normen'!A:N,10,FALSE)</f>
        <v>B</v>
      </c>
      <c r="AE186" s="189"/>
      <c r="AG186" s="144">
        <f t="shared" si="29"/>
        <v>3060</v>
      </c>
    </row>
    <row r="187" spans="1:33" ht="14.1" customHeight="1">
      <c r="A187" s="163">
        <v>187</v>
      </c>
      <c r="B187" s="182" t="s">
        <v>384</v>
      </c>
      <c r="C187" s="182" t="s">
        <v>383</v>
      </c>
      <c r="D187" s="182"/>
      <c r="E187" s="583">
        <v>13975</v>
      </c>
      <c r="F187" s="583" t="s">
        <v>620</v>
      </c>
      <c r="G187" s="148" t="s">
        <v>621</v>
      </c>
      <c r="H187" s="183" t="s">
        <v>268</v>
      </c>
      <c r="I187" s="182" t="s">
        <v>392</v>
      </c>
      <c r="J187" s="182" t="s">
        <v>290</v>
      </c>
      <c r="K187" s="674" t="s">
        <v>220</v>
      </c>
      <c r="L187" s="184" t="s">
        <v>413</v>
      </c>
      <c r="M187" s="185">
        <v>17</v>
      </c>
      <c r="N187" s="539">
        <v>1</v>
      </c>
      <c r="O187" s="539">
        <v>1</v>
      </c>
      <c r="P187" s="539"/>
      <c r="Q187" s="539"/>
      <c r="R187" s="186">
        <v>255</v>
      </c>
      <c r="S187" s="186"/>
      <c r="T187" s="186"/>
      <c r="U187" s="186"/>
      <c r="V187" s="187" t="e">
        <f t="shared" si="22"/>
        <v>#DIV/0!</v>
      </c>
      <c r="W187" s="187">
        <f t="shared" si="23"/>
        <v>0</v>
      </c>
      <c r="X187" s="187">
        <f t="shared" si="24"/>
        <v>0</v>
      </c>
      <c r="Y187" s="187">
        <f t="shared" si="25"/>
        <v>0</v>
      </c>
      <c r="Z187" s="188">
        <f>IF(R187="nio",0,IF(R187&gt;0,VLOOKUP(K187,'3-Productie normen'!A:N,VLOOKUP(R187,'3-Productie normen'!Q:R,2,FALSE),FALSE)))</f>
        <v>0</v>
      </c>
      <c r="AA187" s="188">
        <f t="shared" si="26"/>
        <v>0</v>
      </c>
      <c r="AB187" s="188">
        <f t="shared" si="27"/>
        <v>0</v>
      </c>
      <c r="AC187" s="188">
        <f t="shared" si="28"/>
        <v>0</v>
      </c>
      <c r="AD187" s="189" t="str">
        <f>VLOOKUP(K187,'3-Productie normen'!A:N,10,FALSE)</f>
        <v>B</v>
      </c>
      <c r="AE187" s="189"/>
      <c r="AG187" s="144">
        <f t="shared" si="29"/>
        <v>4335</v>
      </c>
    </row>
    <row r="188" spans="1:33" ht="14.1" customHeight="1">
      <c r="A188" s="163">
        <v>188</v>
      </c>
      <c r="B188" s="182" t="s">
        <v>384</v>
      </c>
      <c r="C188" s="182" t="s">
        <v>383</v>
      </c>
      <c r="D188" s="182"/>
      <c r="E188" s="583">
        <v>13975</v>
      </c>
      <c r="F188" s="583" t="s">
        <v>620</v>
      </c>
      <c r="G188" s="148" t="s">
        <v>621</v>
      </c>
      <c r="H188" s="183" t="s">
        <v>405</v>
      </c>
      <c r="I188" s="184" t="s">
        <v>387</v>
      </c>
      <c r="J188" s="184" t="s">
        <v>289</v>
      </c>
      <c r="K188" s="141" t="s">
        <v>546</v>
      </c>
      <c r="L188" s="184" t="s">
        <v>637</v>
      </c>
      <c r="M188" s="185">
        <v>2</v>
      </c>
      <c r="N188" s="539">
        <v>1</v>
      </c>
      <c r="O188" s="539">
        <v>1</v>
      </c>
      <c r="P188" s="539"/>
      <c r="Q188" s="539"/>
      <c r="R188" s="186">
        <v>255</v>
      </c>
      <c r="S188" s="186"/>
      <c r="T188" s="186"/>
      <c r="U188" s="186"/>
      <c r="V188" s="187" t="e">
        <f t="shared" si="22"/>
        <v>#DIV/0!</v>
      </c>
      <c r="W188" s="187">
        <f t="shared" si="23"/>
        <v>0</v>
      </c>
      <c r="X188" s="187">
        <f t="shared" si="24"/>
        <v>0</v>
      </c>
      <c r="Y188" s="187">
        <f t="shared" si="25"/>
        <v>0</v>
      </c>
      <c r="Z188" s="188">
        <f>IF(R188="nio",0,IF(R188&gt;0,VLOOKUP(K188,'3-Productie normen'!A:N,VLOOKUP(R188,'3-Productie normen'!Q:R,2,FALSE),FALSE)))</f>
        <v>0</v>
      </c>
      <c r="AA188" s="188">
        <f t="shared" si="26"/>
        <v>0</v>
      </c>
      <c r="AB188" s="188">
        <f t="shared" si="27"/>
        <v>0</v>
      </c>
      <c r="AC188" s="188">
        <f t="shared" si="28"/>
        <v>0</v>
      </c>
      <c r="AD188" s="189" t="str">
        <f>VLOOKUP(K188,'3-Productie normen'!A:N,10,FALSE)</f>
        <v>V</v>
      </c>
      <c r="AE188" s="189"/>
      <c r="AG188" s="144">
        <f t="shared" si="29"/>
        <v>510</v>
      </c>
    </row>
    <row r="189" spans="1:33" ht="14.1" customHeight="1">
      <c r="A189" s="163">
        <v>189</v>
      </c>
      <c r="B189" s="182" t="s">
        <v>384</v>
      </c>
      <c r="C189" s="182" t="s">
        <v>383</v>
      </c>
      <c r="D189" s="182"/>
      <c r="E189" s="583">
        <v>13975</v>
      </c>
      <c r="F189" s="583" t="s">
        <v>620</v>
      </c>
      <c r="G189" s="148" t="s">
        <v>621</v>
      </c>
      <c r="H189" s="183" t="s">
        <v>662</v>
      </c>
      <c r="I189" s="184" t="s">
        <v>386</v>
      </c>
      <c r="J189" s="184" t="s">
        <v>289</v>
      </c>
      <c r="K189" s="141" t="s">
        <v>545</v>
      </c>
      <c r="L189" s="184" t="s">
        <v>637</v>
      </c>
      <c r="M189" s="185">
        <v>144</v>
      </c>
      <c r="N189" s="539">
        <v>1</v>
      </c>
      <c r="O189" s="539">
        <v>1</v>
      </c>
      <c r="P189" s="539"/>
      <c r="Q189" s="539"/>
      <c r="R189" s="186">
        <v>255</v>
      </c>
      <c r="S189" s="186"/>
      <c r="T189" s="186"/>
      <c r="U189" s="186"/>
      <c r="V189" s="187" t="e">
        <f t="shared" si="22"/>
        <v>#DIV/0!</v>
      </c>
      <c r="W189" s="187">
        <f t="shared" si="23"/>
        <v>0</v>
      </c>
      <c r="X189" s="187">
        <f t="shared" si="24"/>
        <v>0</v>
      </c>
      <c r="Y189" s="187">
        <f t="shared" si="25"/>
        <v>0</v>
      </c>
      <c r="Z189" s="188">
        <f>IF(R189="nio",0,IF(R189&gt;0,VLOOKUP(K189,'3-Productie normen'!A:N,VLOOKUP(R189,'3-Productie normen'!Q:R,2,FALSE),FALSE)))</f>
        <v>0</v>
      </c>
      <c r="AA189" s="188">
        <f t="shared" si="26"/>
        <v>0</v>
      </c>
      <c r="AB189" s="188">
        <f t="shared" si="27"/>
        <v>0</v>
      </c>
      <c r="AC189" s="188">
        <f t="shared" si="28"/>
        <v>0</v>
      </c>
      <c r="AD189" s="189" t="str">
        <f>VLOOKUP(K189,'3-Productie normen'!A:N,10,FALSE)</f>
        <v>V</v>
      </c>
      <c r="AE189" s="189"/>
      <c r="AG189" s="144">
        <f t="shared" si="29"/>
        <v>36720</v>
      </c>
    </row>
    <row r="190" spans="1:33" ht="14.1" customHeight="1">
      <c r="A190" s="163">
        <v>190</v>
      </c>
      <c r="B190" s="182" t="s">
        <v>384</v>
      </c>
      <c r="C190" s="182" t="s">
        <v>383</v>
      </c>
      <c r="D190" s="182"/>
      <c r="E190" s="583">
        <v>13975</v>
      </c>
      <c r="F190" s="583" t="s">
        <v>620</v>
      </c>
      <c r="G190" s="148" t="s">
        <v>621</v>
      </c>
      <c r="H190" s="183" t="s">
        <v>663</v>
      </c>
      <c r="I190" s="184" t="s">
        <v>396</v>
      </c>
      <c r="J190" s="184" t="s">
        <v>291</v>
      </c>
      <c r="K190" s="184" t="s">
        <v>619</v>
      </c>
      <c r="L190" s="184" t="s">
        <v>637</v>
      </c>
      <c r="M190" s="185">
        <v>5</v>
      </c>
      <c r="N190" s="539">
        <v>1</v>
      </c>
      <c r="O190" s="539">
        <v>1</v>
      </c>
      <c r="P190" s="539"/>
      <c r="Q190" s="539"/>
      <c r="R190" s="186">
        <v>255</v>
      </c>
      <c r="S190" s="186">
        <v>255</v>
      </c>
      <c r="T190" s="186"/>
      <c r="U190" s="186"/>
      <c r="V190" s="187" t="e">
        <f t="shared" si="22"/>
        <v>#DIV/0!</v>
      </c>
      <c r="W190" s="187" t="e">
        <f t="shared" si="23"/>
        <v>#DIV/0!</v>
      </c>
      <c r="X190" s="187">
        <f t="shared" si="24"/>
        <v>0</v>
      </c>
      <c r="Y190" s="187">
        <f t="shared" si="25"/>
        <v>0</v>
      </c>
      <c r="Z190" s="188">
        <f>IF(R190="nio",0,IF(R190&gt;0,VLOOKUP(K190,'3-Productie normen'!A:N,VLOOKUP(R190,'3-Productie normen'!Q:R,2,FALSE),FALSE)))</f>
        <v>0</v>
      </c>
      <c r="AA190" s="188">
        <f t="shared" si="26"/>
        <v>0</v>
      </c>
      <c r="AB190" s="188">
        <f t="shared" si="27"/>
        <v>0</v>
      </c>
      <c r="AC190" s="188">
        <f t="shared" si="28"/>
        <v>0</v>
      </c>
      <c r="AD190" s="189" t="str">
        <f>VLOOKUP(K190,'3-Productie normen'!A:N,10,FALSE)</f>
        <v>S</v>
      </c>
      <c r="AE190" s="189"/>
      <c r="AG190" s="144">
        <f t="shared" si="29"/>
        <v>2550</v>
      </c>
    </row>
    <row r="191" spans="1:33" ht="14.1" customHeight="1">
      <c r="A191" s="163">
        <v>191</v>
      </c>
      <c r="B191" s="182" t="s">
        <v>384</v>
      </c>
      <c r="C191" s="182" t="s">
        <v>383</v>
      </c>
      <c r="D191" s="182"/>
      <c r="E191" s="583">
        <v>13975</v>
      </c>
      <c r="F191" s="583" t="s">
        <v>620</v>
      </c>
      <c r="G191" s="148" t="s">
        <v>621</v>
      </c>
      <c r="H191" s="183" t="s">
        <v>664</v>
      </c>
      <c r="I191" s="191" t="s">
        <v>396</v>
      </c>
      <c r="J191" s="582" t="s">
        <v>291</v>
      </c>
      <c r="K191" s="141" t="s">
        <v>619</v>
      </c>
      <c r="L191" s="184" t="s">
        <v>637</v>
      </c>
      <c r="M191" s="185">
        <v>5</v>
      </c>
      <c r="N191" s="539">
        <v>1</v>
      </c>
      <c r="O191" s="539">
        <v>1</v>
      </c>
      <c r="P191" s="539"/>
      <c r="Q191" s="539"/>
      <c r="R191" s="186">
        <v>255</v>
      </c>
      <c r="S191" s="186">
        <v>255</v>
      </c>
      <c r="T191" s="186"/>
      <c r="U191" s="186"/>
      <c r="V191" s="187" t="e">
        <f t="shared" si="22"/>
        <v>#DIV/0!</v>
      </c>
      <c r="W191" s="187" t="e">
        <f t="shared" si="23"/>
        <v>#DIV/0!</v>
      </c>
      <c r="X191" s="187">
        <f t="shared" si="24"/>
        <v>0</v>
      </c>
      <c r="Y191" s="187">
        <f t="shared" si="25"/>
        <v>0</v>
      </c>
      <c r="Z191" s="188">
        <f>IF(R191="nio",0,IF(R191&gt;0,VLOOKUP(K191,'3-Productie normen'!A:N,VLOOKUP(R191,'3-Productie normen'!Q:R,2,FALSE),FALSE)))</f>
        <v>0</v>
      </c>
      <c r="AA191" s="188">
        <f t="shared" si="26"/>
        <v>0</v>
      </c>
      <c r="AB191" s="188">
        <f t="shared" si="27"/>
        <v>0</v>
      </c>
      <c r="AC191" s="188">
        <f t="shared" si="28"/>
        <v>0</v>
      </c>
      <c r="AD191" s="189" t="str">
        <f>VLOOKUP(K191,'3-Productie normen'!A:N,10,FALSE)</f>
        <v>S</v>
      </c>
      <c r="AE191" s="189"/>
      <c r="AG191" s="144">
        <f t="shared" si="29"/>
        <v>2550</v>
      </c>
    </row>
    <row r="192" spans="1:33" ht="14.1" customHeight="1">
      <c r="A192" s="163">
        <v>192</v>
      </c>
      <c r="B192" s="182" t="s">
        <v>384</v>
      </c>
      <c r="C192" s="182" t="s">
        <v>383</v>
      </c>
      <c r="D192" s="182"/>
      <c r="E192" s="583">
        <v>13975</v>
      </c>
      <c r="F192" s="583" t="s">
        <v>620</v>
      </c>
      <c r="G192" s="148" t="s">
        <v>621</v>
      </c>
      <c r="H192" s="183" t="s">
        <v>270</v>
      </c>
      <c r="I192" s="184" t="s">
        <v>404</v>
      </c>
      <c r="J192" s="184" t="s">
        <v>290</v>
      </c>
      <c r="K192" s="141" t="s">
        <v>222</v>
      </c>
      <c r="L192" s="193" t="s">
        <v>360</v>
      </c>
      <c r="M192" s="185">
        <v>35</v>
      </c>
      <c r="N192" s="539">
        <v>1</v>
      </c>
      <c r="O192" s="539">
        <v>1</v>
      </c>
      <c r="P192" s="539"/>
      <c r="Q192" s="539"/>
      <c r="R192" s="186">
        <v>255</v>
      </c>
      <c r="S192" s="186"/>
      <c r="T192" s="186"/>
      <c r="U192" s="186"/>
      <c r="V192" s="187" t="e">
        <f t="shared" si="22"/>
        <v>#DIV/0!</v>
      </c>
      <c r="W192" s="187">
        <f t="shared" si="23"/>
        <v>0</v>
      </c>
      <c r="X192" s="187">
        <f t="shared" si="24"/>
        <v>0</v>
      </c>
      <c r="Y192" s="187">
        <f t="shared" si="25"/>
        <v>0</v>
      </c>
      <c r="Z192" s="188">
        <f>IF(R192="nio",0,IF(R192&gt;0,VLOOKUP(K192,'3-Productie normen'!A:N,VLOOKUP(R192,'3-Productie normen'!Q:R,2,FALSE),FALSE)))</f>
        <v>0</v>
      </c>
      <c r="AA192" s="188">
        <f t="shared" si="26"/>
        <v>0</v>
      </c>
      <c r="AB192" s="188">
        <f t="shared" si="27"/>
        <v>0</v>
      </c>
      <c r="AC192" s="188">
        <f t="shared" si="28"/>
        <v>0</v>
      </c>
      <c r="AD192" s="189" t="str">
        <f>VLOOKUP(K192,'3-Productie normen'!A:N,10,FALSE)</f>
        <v>B</v>
      </c>
      <c r="AE192" s="189"/>
      <c r="AG192" s="144">
        <f t="shared" si="29"/>
        <v>8925</v>
      </c>
    </row>
    <row r="193" spans="1:33" ht="14.1" customHeight="1">
      <c r="A193" s="163">
        <v>193</v>
      </c>
      <c r="B193" s="182" t="s">
        <v>384</v>
      </c>
      <c r="C193" s="182" t="s">
        <v>383</v>
      </c>
      <c r="D193" s="182"/>
      <c r="E193" s="583">
        <v>13975</v>
      </c>
      <c r="F193" s="583" t="s">
        <v>620</v>
      </c>
      <c r="G193" s="148" t="s">
        <v>621</v>
      </c>
      <c r="H193" s="183" t="s">
        <v>665</v>
      </c>
      <c r="I193" s="192" t="s">
        <v>386</v>
      </c>
      <c r="J193" s="192" t="s">
        <v>289</v>
      </c>
      <c r="K193" s="249" t="s">
        <v>545</v>
      </c>
      <c r="L193" s="184" t="s">
        <v>637</v>
      </c>
      <c r="M193" s="185">
        <v>9</v>
      </c>
      <c r="N193" s="539">
        <v>1</v>
      </c>
      <c r="O193" s="539">
        <v>1</v>
      </c>
      <c r="P193" s="539"/>
      <c r="Q193" s="539"/>
      <c r="R193" s="186">
        <v>255</v>
      </c>
      <c r="S193" s="186"/>
      <c r="T193" s="186"/>
      <c r="U193" s="186"/>
      <c r="V193" s="187" t="e">
        <f t="shared" si="22"/>
        <v>#DIV/0!</v>
      </c>
      <c r="W193" s="187">
        <f t="shared" si="23"/>
        <v>0</v>
      </c>
      <c r="X193" s="187">
        <f t="shared" si="24"/>
        <v>0</v>
      </c>
      <c r="Y193" s="187">
        <f t="shared" si="25"/>
        <v>0</v>
      </c>
      <c r="Z193" s="188">
        <f>IF(R193="nio",0,IF(R193&gt;0,VLOOKUP(K193,'3-Productie normen'!A:N,VLOOKUP(R193,'3-Productie normen'!Q:R,2,FALSE),FALSE)))</f>
        <v>0</v>
      </c>
      <c r="AA193" s="188">
        <f t="shared" si="26"/>
        <v>0</v>
      </c>
      <c r="AB193" s="188">
        <f t="shared" si="27"/>
        <v>0</v>
      </c>
      <c r="AC193" s="188">
        <f t="shared" si="28"/>
        <v>0</v>
      </c>
      <c r="AD193" s="189" t="str">
        <f>VLOOKUP(K193,'3-Productie normen'!A:N,10,FALSE)</f>
        <v>V</v>
      </c>
      <c r="AE193" s="189"/>
      <c r="AG193" s="144">
        <f t="shared" si="29"/>
        <v>2295</v>
      </c>
    </row>
    <row r="194" spans="1:33" ht="14.1" customHeight="1">
      <c r="A194" s="163">
        <v>194</v>
      </c>
      <c r="B194" s="182" t="s">
        <v>384</v>
      </c>
      <c r="C194" s="182" t="s">
        <v>383</v>
      </c>
      <c r="D194" s="182"/>
      <c r="E194" s="583">
        <v>13975</v>
      </c>
      <c r="F194" s="583" t="s">
        <v>620</v>
      </c>
      <c r="G194" s="148" t="s">
        <v>621</v>
      </c>
      <c r="H194" s="183" t="s">
        <v>269</v>
      </c>
      <c r="I194" s="182" t="s">
        <v>406</v>
      </c>
      <c r="J194" s="182" t="s">
        <v>290</v>
      </c>
      <c r="K194" s="141" t="s">
        <v>220</v>
      </c>
      <c r="L194" s="184" t="s">
        <v>413</v>
      </c>
      <c r="M194" s="185">
        <v>23</v>
      </c>
      <c r="N194" s="539">
        <v>1</v>
      </c>
      <c r="O194" s="539">
        <v>1</v>
      </c>
      <c r="P194" s="539"/>
      <c r="Q194" s="539"/>
      <c r="R194" s="186">
        <v>255</v>
      </c>
      <c r="S194" s="186"/>
      <c r="T194" s="186"/>
      <c r="U194" s="186"/>
      <c r="V194" s="187" t="e">
        <f t="shared" si="22"/>
        <v>#DIV/0!</v>
      </c>
      <c r="W194" s="187">
        <f t="shared" si="23"/>
        <v>0</v>
      </c>
      <c r="X194" s="187">
        <f t="shared" si="24"/>
        <v>0</v>
      </c>
      <c r="Y194" s="187">
        <f t="shared" si="25"/>
        <v>0</v>
      </c>
      <c r="Z194" s="188">
        <f>IF(R194="nio",0,IF(R194&gt;0,VLOOKUP(K194,'3-Productie normen'!A:N,VLOOKUP(R194,'3-Productie normen'!Q:R,2,FALSE),FALSE)))</f>
        <v>0</v>
      </c>
      <c r="AA194" s="188">
        <f t="shared" si="26"/>
        <v>0</v>
      </c>
      <c r="AB194" s="188">
        <f t="shared" si="27"/>
        <v>0</v>
      </c>
      <c r="AC194" s="188">
        <f t="shared" si="28"/>
        <v>0</v>
      </c>
      <c r="AD194" s="189" t="str">
        <f>VLOOKUP(K194,'3-Productie normen'!A:N,10,FALSE)</f>
        <v>B</v>
      </c>
      <c r="AE194" s="189"/>
      <c r="AG194" s="144">
        <f t="shared" si="29"/>
        <v>5865</v>
      </c>
    </row>
    <row r="195" spans="1:33" ht="14.1" customHeight="1">
      <c r="A195" s="163">
        <v>195</v>
      </c>
      <c r="B195" s="182" t="s">
        <v>384</v>
      </c>
      <c r="C195" s="182" t="s">
        <v>383</v>
      </c>
      <c r="D195" s="182"/>
      <c r="E195" s="583">
        <v>13975</v>
      </c>
      <c r="F195" s="583" t="s">
        <v>620</v>
      </c>
      <c r="G195" s="148" t="s">
        <v>621</v>
      </c>
      <c r="H195" s="183" t="s">
        <v>407</v>
      </c>
      <c r="I195" s="182" t="s">
        <v>277</v>
      </c>
      <c r="J195" s="182" t="s">
        <v>289</v>
      </c>
      <c r="K195" s="249" t="s">
        <v>105</v>
      </c>
      <c r="L195" s="184" t="s">
        <v>302</v>
      </c>
      <c r="M195" s="185">
        <v>13</v>
      </c>
      <c r="N195" s="539">
        <v>1</v>
      </c>
      <c r="O195" s="539">
        <v>1</v>
      </c>
      <c r="P195" s="539"/>
      <c r="Q195" s="539"/>
      <c r="R195" s="186">
        <v>255</v>
      </c>
      <c r="S195" s="186"/>
      <c r="T195" s="186"/>
      <c r="U195" s="186"/>
      <c r="V195" s="187" t="e">
        <f t="shared" si="22"/>
        <v>#DIV/0!</v>
      </c>
      <c r="W195" s="187">
        <f t="shared" si="23"/>
        <v>0</v>
      </c>
      <c r="X195" s="187">
        <f t="shared" si="24"/>
        <v>0</v>
      </c>
      <c r="Y195" s="187">
        <f t="shared" si="25"/>
        <v>0</v>
      </c>
      <c r="Z195" s="188">
        <f>IF(R195="nio",0,IF(R195&gt;0,VLOOKUP(K195,'3-Productie normen'!A:N,VLOOKUP(R195,'3-Productie normen'!Q:R,2,FALSE),FALSE)))</f>
        <v>0</v>
      </c>
      <c r="AA195" s="188">
        <f t="shared" si="26"/>
        <v>0</v>
      </c>
      <c r="AB195" s="188">
        <f t="shared" si="27"/>
        <v>0</v>
      </c>
      <c r="AC195" s="188">
        <f t="shared" si="28"/>
        <v>0</v>
      </c>
      <c r="AD195" s="189" t="str">
        <f>VLOOKUP(K195,'3-Productie normen'!A:N,10,FALSE)</f>
        <v>V</v>
      </c>
      <c r="AE195" s="189"/>
      <c r="AG195" s="144">
        <f t="shared" si="29"/>
        <v>3315</v>
      </c>
    </row>
    <row r="196" spans="1:33" ht="14.1" customHeight="1">
      <c r="A196" s="163">
        <v>196</v>
      </c>
      <c r="B196" s="182" t="s">
        <v>384</v>
      </c>
      <c r="C196" s="182" t="s">
        <v>383</v>
      </c>
      <c r="D196" s="182"/>
      <c r="E196" s="583">
        <v>13975</v>
      </c>
      <c r="F196" s="583" t="s">
        <v>620</v>
      </c>
      <c r="G196" s="148" t="s">
        <v>621</v>
      </c>
      <c r="H196" s="183" t="s">
        <v>666</v>
      </c>
      <c r="I196" s="182" t="s">
        <v>667</v>
      </c>
      <c r="J196" s="182" t="s">
        <v>290</v>
      </c>
      <c r="K196" s="249" t="s">
        <v>220</v>
      </c>
      <c r="L196" s="184" t="s">
        <v>637</v>
      </c>
      <c r="M196" s="185">
        <v>22</v>
      </c>
      <c r="N196" s="539">
        <v>1</v>
      </c>
      <c r="O196" s="539">
        <v>1</v>
      </c>
      <c r="P196" s="539"/>
      <c r="Q196" s="539"/>
      <c r="R196" s="186">
        <v>255</v>
      </c>
      <c r="S196" s="186"/>
      <c r="T196" s="186"/>
      <c r="U196" s="186"/>
      <c r="V196" s="187" t="e">
        <f t="shared" si="22"/>
        <v>#DIV/0!</v>
      </c>
      <c r="W196" s="187">
        <f t="shared" si="23"/>
        <v>0</v>
      </c>
      <c r="X196" s="187">
        <f t="shared" si="24"/>
        <v>0</v>
      </c>
      <c r="Y196" s="187">
        <f t="shared" si="25"/>
        <v>0</v>
      </c>
      <c r="Z196" s="188">
        <f>IF(R196="nio",0,IF(R196&gt;0,VLOOKUP(K196,'3-Productie normen'!A:N,VLOOKUP(R196,'3-Productie normen'!Q:R,2,FALSE),FALSE)))</f>
        <v>0</v>
      </c>
      <c r="AA196" s="188">
        <f t="shared" si="26"/>
        <v>0</v>
      </c>
      <c r="AB196" s="188">
        <f t="shared" si="27"/>
        <v>0</v>
      </c>
      <c r="AC196" s="188">
        <f t="shared" si="28"/>
        <v>0</v>
      </c>
      <c r="AD196" s="189" t="str">
        <f>VLOOKUP(K196,'3-Productie normen'!A:N,10,FALSE)</f>
        <v>B</v>
      </c>
      <c r="AE196" s="189"/>
      <c r="AG196" s="144">
        <f t="shared" si="29"/>
        <v>5610</v>
      </c>
    </row>
    <row r="197" spans="1:33" ht="14.1" customHeight="1">
      <c r="A197" s="163">
        <v>197</v>
      </c>
      <c r="B197" s="182" t="s">
        <v>384</v>
      </c>
      <c r="C197" s="182" t="s">
        <v>383</v>
      </c>
      <c r="D197" s="182"/>
      <c r="E197" s="583">
        <v>13975</v>
      </c>
      <c r="F197" s="583" t="s">
        <v>620</v>
      </c>
      <c r="G197" s="148" t="s">
        <v>621</v>
      </c>
      <c r="H197" s="183" t="s">
        <v>668</v>
      </c>
      <c r="I197" s="184" t="s">
        <v>386</v>
      </c>
      <c r="J197" s="184" t="s">
        <v>289</v>
      </c>
      <c r="K197" s="249" t="s">
        <v>545</v>
      </c>
      <c r="L197" s="184" t="s">
        <v>414</v>
      </c>
      <c r="M197" s="185">
        <v>5</v>
      </c>
      <c r="N197" s="539">
        <v>1</v>
      </c>
      <c r="O197" s="539">
        <v>1</v>
      </c>
      <c r="P197" s="539"/>
      <c r="Q197" s="539"/>
      <c r="R197" s="186">
        <v>255</v>
      </c>
      <c r="S197" s="186"/>
      <c r="T197" s="186"/>
      <c r="U197" s="186"/>
      <c r="V197" s="187" t="e">
        <f t="shared" si="22"/>
        <v>#DIV/0!</v>
      </c>
      <c r="W197" s="187">
        <f t="shared" si="23"/>
        <v>0</v>
      </c>
      <c r="X197" s="187">
        <f t="shared" si="24"/>
        <v>0</v>
      </c>
      <c r="Y197" s="187">
        <f t="shared" si="25"/>
        <v>0</v>
      </c>
      <c r="Z197" s="188">
        <f>IF(R197="nio",0,IF(R197&gt;0,VLOOKUP(K197,'3-Productie normen'!A:N,VLOOKUP(R197,'3-Productie normen'!Q:R,2,FALSE),FALSE)))</f>
        <v>0</v>
      </c>
      <c r="AA197" s="188">
        <f t="shared" si="26"/>
        <v>0</v>
      </c>
      <c r="AB197" s="188">
        <f t="shared" si="27"/>
        <v>0</v>
      </c>
      <c r="AC197" s="188">
        <f t="shared" si="28"/>
        <v>0</v>
      </c>
      <c r="AD197" s="189" t="str">
        <f>VLOOKUP(K197,'3-Productie normen'!A:N,10,FALSE)</f>
        <v>V</v>
      </c>
      <c r="AE197" s="189"/>
      <c r="AG197" s="144">
        <f t="shared" si="29"/>
        <v>1275</v>
      </c>
    </row>
    <row r="198" spans="1:33" ht="14.1" customHeight="1">
      <c r="A198" s="163">
        <v>198</v>
      </c>
      <c r="B198" s="182" t="s">
        <v>384</v>
      </c>
      <c r="C198" s="182" t="s">
        <v>383</v>
      </c>
      <c r="D198" s="182"/>
      <c r="E198" s="583">
        <v>13975</v>
      </c>
      <c r="F198" s="583" t="s">
        <v>620</v>
      </c>
      <c r="G198" s="148" t="s">
        <v>621</v>
      </c>
      <c r="H198" s="183" t="s">
        <v>669</v>
      </c>
      <c r="I198" s="184" t="s">
        <v>404</v>
      </c>
      <c r="J198" s="184" t="s">
        <v>290</v>
      </c>
      <c r="K198" s="249" t="s">
        <v>222</v>
      </c>
      <c r="L198" s="184" t="s">
        <v>637</v>
      </c>
      <c r="M198" s="185">
        <v>58</v>
      </c>
      <c r="N198" s="539">
        <v>1</v>
      </c>
      <c r="O198" s="539">
        <v>1</v>
      </c>
      <c r="P198" s="539"/>
      <c r="Q198" s="539"/>
      <c r="R198" s="186">
        <v>255</v>
      </c>
      <c r="S198" s="186"/>
      <c r="T198" s="186"/>
      <c r="U198" s="186"/>
      <c r="V198" s="187" t="e">
        <f t="shared" si="22"/>
        <v>#DIV/0!</v>
      </c>
      <c r="W198" s="187">
        <f t="shared" si="23"/>
        <v>0</v>
      </c>
      <c r="X198" s="187">
        <f t="shared" si="24"/>
        <v>0</v>
      </c>
      <c r="Y198" s="187">
        <f t="shared" si="25"/>
        <v>0</v>
      </c>
      <c r="Z198" s="188">
        <f>IF(R198="nio",0,IF(R198&gt;0,VLOOKUP(K198,'3-Productie normen'!A:N,VLOOKUP(R198,'3-Productie normen'!Q:R,2,FALSE),FALSE)))</f>
        <v>0</v>
      </c>
      <c r="AA198" s="188">
        <f t="shared" si="26"/>
        <v>0</v>
      </c>
      <c r="AB198" s="188">
        <f t="shared" si="27"/>
        <v>0</v>
      </c>
      <c r="AC198" s="188">
        <f t="shared" si="28"/>
        <v>0</v>
      </c>
      <c r="AD198" s="189" t="str">
        <f>VLOOKUP(K198,'3-Productie normen'!A:N,10,FALSE)</f>
        <v>B</v>
      </c>
      <c r="AE198" s="189"/>
      <c r="AG198" s="144">
        <f t="shared" si="29"/>
        <v>14790</v>
      </c>
    </row>
    <row r="199" spans="1:33" ht="14.1" customHeight="1">
      <c r="A199" s="163">
        <v>199</v>
      </c>
      <c r="B199" s="182" t="s">
        <v>384</v>
      </c>
      <c r="C199" s="182" t="s">
        <v>383</v>
      </c>
      <c r="D199" s="182"/>
      <c r="E199" s="583">
        <v>13975</v>
      </c>
      <c r="F199" s="583" t="s">
        <v>620</v>
      </c>
      <c r="G199" s="148" t="s">
        <v>621</v>
      </c>
      <c r="H199" s="183" t="s">
        <v>670</v>
      </c>
      <c r="I199" s="184" t="s">
        <v>404</v>
      </c>
      <c r="J199" s="184" t="s">
        <v>290</v>
      </c>
      <c r="K199" s="249" t="s">
        <v>222</v>
      </c>
      <c r="L199" s="184" t="s">
        <v>413</v>
      </c>
      <c r="M199" s="185">
        <v>33</v>
      </c>
      <c r="N199" s="539">
        <v>1</v>
      </c>
      <c r="O199" s="539">
        <v>1</v>
      </c>
      <c r="P199" s="539"/>
      <c r="Q199" s="539"/>
      <c r="R199" s="186">
        <v>255</v>
      </c>
      <c r="S199" s="186"/>
      <c r="T199" s="186"/>
      <c r="U199" s="186"/>
      <c r="V199" s="187" t="e">
        <f t="shared" si="22"/>
        <v>#DIV/0!</v>
      </c>
      <c r="W199" s="187">
        <f t="shared" si="23"/>
        <v>0</v>
      </c>
      <c r="X199" s="187">
        <f t="shared" si="24"/>
        <v>0</v>
      </c>
      <c r="Y199" s="187">
        <f t="shared" si="25"/>
        <v>0</v>
      </c>
      <c r="Z199" s="188">
        <f>IF(R199="nio",0,IF(R199&gt;0,VLOOKUP(K199,'3-Productie normen'!A:N,VLOOKUP(R199,'3-Productie normen'!Q:R,2,FALSE),FALSE)))</f>
        <v>0</v>
      </c>
      <c r="AA199" s="188">
        <f t="shared" si="26"/>
        <v>0</v>
      </c>
      <c r="AB199" s="188">
        <f t="shared" si="27"/>
        <v>0</v>
      </c>
      <c r="AC199" s="188">
        <f t="shared" si="28"/>
        <v>0</v>
      </c>
      <c r="AD199" s="189" t="str">
        <f>VLOOKUP(K199,'3-Productie normen'!A:N,10,FALSE)</f>
        <v>B</v>
      </c>
      <c r="AE199" s="189"/>
      <c r="AG199" s="144">
        <f t="shared" si="29"/>
        <v>8415</v>
      </c>
    </row>
    <row r="200" spans="1:33" ht="14.1" customHeight="1">
      <c r="A200" s="163">
        <v>200</v>
      </c>
      <c r="B200" s="182" t="s">
        <v>384</v>
      </c>
      <c r="C200" s="182" t="s">
        <v>383</v>
      </c>
      <c r="D200" s="182"/>
      <c r="E200" s="583">
        <v>13975</v>
      </c>
      <c r="F200" s="583" t="s">
        <v>620</v>
      </c>
      <c r="G200" s="148" t="s">
        <v>621</v>
      </c>
      <c r="H200" s="183" t="s">
        <v>671</v>
      </c>
      <c r="I200" s="191" t="s">
        <v>387</v>
      </c>
      <c r="J200" s="582" t="s">
        <v>289</v>
      </c>
      <c r="K200" s="141" t="s">
        <v>546</v>
      </c>
      <c r="L200" s="184" t="s">
        <v>414</v>
      </c>
      <c r="M200" s="185">
        <v>5</v>
      </c>
      <c r="N200" s="539">
        <v>1</v>
      </c>
      <c r="O200" s="539">
        <v>1</v>
      </c>
      <c r="P200" s="539"/>
      <c r="Q200" s="539"/>
      <c r="R200" s="186">
        <v>255</v>
      </c>
      <c r="S200" s="186"/>
      <c r="T200" s="186"/>
      <c r="U200" s="186"/>
      <c r="V200" s="187" t="e">
        <f t="shared" si="22"/>
        <v>#DIV/0!</v>
      </c>
      <c r="W200" s="187">
        <f t="shared" si="23"/>
        <v>0</v>
      </c>
      <c r="X200" s="187">
        <f t="shared" si="24"/>
        <v>0</v>
      </c>
      <c r="Y200" s="187">
        <f t="shared" si="25"/>
        <v>0</v>
      </c>
      <c r="Z200" s="188">
        <f>IF(R200="nio",0,IF(R200&gt;0,VLOOKUP(K200,'3-Productie normen'!A:N,VLOOKUP(R200,'3-Productie normen'!Q:R,2,FALSE),FALSE)))</f>
        <v>0</v>
      </c>
      <c r="AA200" s="188">
        <f t="shared" si="26"/>
        <v>0</v>
      </c>
      <c r="AB200" s="188">
        <f t="shared" si="27"/>
        <v>0</v>
      </c>
      <c r="AC200" s="188">
        <f t="shared" si="28"/>
        <v>0</v>
      </c>
      <c r="AD200" s="189" t="str">
        <f>VLOOKUP(K200,'3-Productie normen'!A:N,10,FALSE)</f>
        <v>V</v>
      </c>
      <c r="AE200" s="189"/>
      <c r="AG200" s="144">
        <f t="shared" si="29"/>
        <v>1275</v>
      </c>
    </row>
    <row r="201" spans="1:33" ht="14.1" customHeight="1">
      <c r="A201" s="163">
        <v>201</v>
      </c>
      <c r="B201" s="182" t="s">
        <v>384</v>
      </c>
      <c r="C201" s="182" t="s">
        <v>383</v>
      </c>
      <c r="D201" s="182"/>
      <c r="E201" s="583">
        <v>13975</v>
      </c>
      <c r="F201" s="583" t="s">
        <v>620</v>
      </c>
      <c r="G201" s="148" t="s">
        <v>621</v>
      </c>
      <c r="H201" s="183" t="s">
        <v>672</v>
      </c>
      <c r="I201" s="184" t="s">
        <v>386</v>
      </c>
      <c r="J201" s="184" t="s">
        <v>289</v>
      </c>
      <c r="K201" s="141" t="s">
        <v>222</v>
      </c>
      <c r="L201" s="193" t="s">
        <v>414</v>
      </c>
      <c r="M201" s="185">
        <v>16</v>
      </c>
      <c r="N201" s="539">
        <v>1</v>
      </c>
      <c r="O201" s="539">
        <v>1</v>
      </c>
      <c r="P201" s="539"/>
      <c r="Q201" s="539"/>
      <c r="R201" s="186">
        <v>255</v>
      </c>
      <c r="S201" s="186"/>
      <c r="T201" s="186"/>
      <c r="U201" s="186"/>
      <c r="V201" s="187" t="e">
        <f t="shared" si="22"/>
        <v>#DIV/0!</v>
      </c>
      <c r="W201" s="187">
        <f t="shared" si="23"/>
        <v>0</v>
      </c>
      <c r="X201" s="187">
        <f t="shared" si="24"/>
        <v>0</v>
      </c>
      <c r="Y201" s="187">
        <f t="shared" si="25"/>
        <v>0</v>
      </c>
      <c r="Z201" s="188">
        <f>IF(R201="nio",0,IF(R201&gt;0,VLOOKUP(K201,'3-Productie normen'!A:N,VLOOKUP(R201,'3-Productie normen'!Q:R,2,FALSE),FALSE)))</f>
        <v>0</v>
      </c>
      <c r="AA201" s="188">
        <f t="shared" si="26"/>
        <v>0</v>
      </c>
      <c r="AB201" s="188">
        <f t="shared" si="27"/>
        <v>0</v>
      </c>
      <c r="AC201" s="188">
        <f t="shared" si="28"/>
        <v>0</v>
      </c>
      <c r="AD201" s="189" t="str">
        <f>VLOOKUP(K201,'3-Productie normen'!A:N,10,FALSE)</f>
        <v>B</v>
      </c>
      <c r="AE201" s="189"/>
      <c r="AG201" s="144">
        <f t="shared" si="29"/>
        <v>4080</v>
      </c>
    </row>
    <row r="202" spans="1:33" ht="14.1" customHeight="1">
      <c r="A202" s="163">
        <v>202</v>
      </c>
      <c r="B202" s="182" t="s">
        <v>384</v>
      </c>
      <c r="C202" s="182" t="s">
        <v>383</v>
      </c>
      <c r="D202" s="182"/>
      <c r="E202" s="583">
        <v>13975</v>
      </c>
      <c r="F202" s="583" t="s">
        <v>620</v>
      </c>
      <c r="G202" s="148" t="s">
        <v>621</v>
      </c>
      <c r="H202" s="194" t="s">
        <v>673</v>
      </c>
      <c r="I202" s="667" t="s">
        <v>404</v>
      </c>
      <c r="J202" s="667" t="s">
        <v>290</v>
      </c>
      <c r="K202" s="195" t="s">
        <v>222</v>
      </c>
      <c r="L202" s="184" t="s">
        <v>320</v>
      </c>
      <c r="M202" s="185">
        <v>31</v>
      </c>
      <c r="N202" s="539">
        <v>1</v>
      </c>
      <c r="O202" s="539">
        <v>1</v>
      </c>
      <c r="P202" s="539"/>
      <c r="Q202" s="539"/>
      <c r="R202" s="186">
        <v>255</v>
      </c>
      <c r="S202" s="186"/>
      <c r="T202" s="186"/>
      <c r="U202" s="186"/>
      <c r="V202" s="187" t="e">
        <f t="shared" si="22"/>
        <v>#DIV/0!</v>
      </c>
      <c r="W202" s="187">
        <f t="shared" si="23"/>
        <v>0</v>
      </c>
      <c r="X202" s="187">
        <f t="shared" si="24"/>
        <v>0</v>
      </c>
      <c r="Y202" s="187">
        <f t="shared" si="25"/>
        <v>0</v>
      </c>
      <c r="Z202" s="188">
        <f>IF(R202="nio",0,IF(R202&gt;0,VLOOKUP(K202,'3-Productie normen'!A:N,VLOOKUP(R202,'3-Productie normen'!Q:R,2,FALSE),FALSE)))</f>
        <v>0</v>
      </c>
      <c r="AA202" s="188">
        <f t="shared" si="26"/>
        <v>0</v>
      </c>
      <c r="AB202" s="188">
        <f t="shared" si="27"/>
        <v>0</v>
      </c>
      <c r="AC202" s="188">
        <f t="shared" si="28"/>
        <v>0</v>
      </c>
      <c r="AD202" s="189" t="str">
        <f>VLOOKUP(K202,'3-Productie normen'!A:N,10,FALSE)</f>
        <v>B</v>
      </c>
      <c r="AE202" s="189"/>
      <c r="AG202" s="144">
        <f t="shared" si="29"/>
        <v>7905</v>
      </c>
    </row>
    <row r="203" spans="1:33" ht="14.1" customHeight="1">
      <c r="A203" s="163">
        <v>203</v>
      </c>
      <c r="B203" s="182" t="s">
        <v>384</v>
      </c>
      <c r="C203" s="182" t="s">
        <v>383</v>
      </c>
      <c r="D203" s="182"/>
      <c r="E203" s="583">
        <v>13975</v>
      </c>
      <c r="F203" s="583" t="s">
        <v>620</v>
      </c>
      <c r="G203" s="148" t="s">
        <v>621</v>
      </c>
      <c r="H203" s="183" t="s">
        <v>272</v>
      </c>
      <c r="I203" s="184" t="s">
        <v>392</v>
      </c>
      <c r="J203" s="184" t="s">
        <v>290</v>
      </c>
      <c r="K203" s="141" t="s">
        <v>220</v>
      </c>
      <c r="L203" s="184" t="s">
        <v>360</v>
      </c>
      <c r="M203" s="185">
        <v>52</v>
      </c>
      <c r="N203" s="539">
        <v>1</v>
      </c>
      <c r="O203" s="539">
        <v>1</v>
      </c>
      <c r="P203" s="539"/>
      <c r="Q203" s="539"/>
      <c r="R203" s="186">
        <v>255</v>
      </c>
      <c r="S203" s="186"/>
      <c r="T203" s="186"/>
      <c r="U203" s="186"/>
      <c r="V203" s="187" t="e">
        <f t="shared" ref="V203:V266" si="30">IF(R203="nio",0,IF(R203&gt;0,R203*M203/Z203,0))*N203</f>
        <v>#DIV/0!</v>
      </c>
      <c r="W203" s="187">
        <f t="shared" ref="W203:W266" si="31">IF(S203&gt;0,S203*M203/AA203,0)*O203</f>
        <v>0</v>
      </c>
      <c r="X203" s="187">
        <f t="shared" ref="X203:X266" si="32">IF(T203&gt;0,T203*M203/AB203,0)*P203</f>
        <v>0</v>
      </c>
      <c r="Y203" s="187">
        <f t="shared" ref="Y203:Y266" si="33">IF(U203&gt;0,U203*M203/AC203,0)*Q203</f>
        <v>0</v>
      </c>
      <c r="Z203" s="188">
        <f>IF(R203="nio",0,IF(R203&gt;0,VLOOKUP(K203,'3-Productie normen'!A:N,VLOOKUP(R203,'3-Productie normen'!Q:R,2,FALSE),FALSE)))</f>
        <v>0</v>
      </c>
      <c r="AA203" s="188">
        <f t="shared" ref="AA203:AA266" si="34">IF(S203&gt;0,Z203*$AA$8,0)</f>
        <v>0</v>
      </c>
      <c r="AB203" s="188">
        <f t="shared" ref="AB203:AB266" si="35">IF(T203&gt;0,Z203*$AB$8,0)</f>
        <v>0</v>
      </c>
      <c r="AC203" s="188">
        <f t="shared" ref="AC203:AC266" si="36">IF(U203&gt;0,Z203*$AC$8,0)</f>
        <v>0</v>
      </c>
      <c r="AD203" s="189" t="str">
        <f>VLOOKUP(K203,'3-Productie normen'!A:N,10,FALSE)</f>
        <v>B</v>
      </c>
      <c r="AE203" s="189"/>
      <c r="AG203" s="144">
        <f t="shared" ref="AG203:AG266" si="37">SUM(R203:T203)*M203</f>
        <v>13260</v>
      </c>
    </row>
    <row r="204" spans="1:33" ht="14.1" customHeight="1">
      <c r="A204" s="163">
        <v>204</v>
      </c>
      <c r="B204" s="182" t="s">
        <v>384</v>
      </c>
      <c r="C204" s="182" t="s">
        <v>383</v>
      </c>
      <c r="D204" s="182"/>
      <c r="E204" s="583">
        <v>13975</v>
      </c>
      <c r="F204" s="583" t="s">
        <v>620</v>
      </c>
      <c r="G204" s="148" t="s">
        <v>621</v>
      </c>
      <c r="H204" s="183" t="s">
        <v>409</v>
      </c>
      <c r="I204" s="184" t="s">
        <v>410</v>
      </c>
      <c r="J204" s="184" t="s">
        <v>291</v>
      </c>
      <c r="K204" s="249" t="s">
        <v>619</v>
      </c>
      <c r="L204" s="184" t="s">
        <v>414</v>
      </c>
      <c r="M204" s="185">
        <v>7</v>
      </c>
      <c r="N204" s="539">
        <v>1</v>
      </c>
      <c r="O204" s="539">
        <v>1</v>
      </c>
      <c r="P204" s="539"/>
      <c r="Q204" s="539"/>
      <c r="R204" s="186">
        <v>255</v>
      </c>
      <c r="S204" s="186"/>
      <c r="T204" s="186"/>
      <c r="U204" s="186"/>
      <c r="V204" s="187" t="e">
        <f t="shared" si="30"/>
        <v>#DIV/0!</v>
      </c>
      <c r="W204" s="187">
        <f t="shared" si="31"/>
        <v>0</v>
      </c>
      <c r="X204" s="187">
        <f t="shared" si="32"/>
        <v>0</v>
      </c>
      <c r="Y204" s="187">
        <f t="shared" si="33"/>
        <v>0</v>
      </c>
      <c r="Z204" s="188">
        <f>IF(R204="nio",0,IF(R204&gt;0,VLOOKUP(K204,'3-Productie normen'!A:N,VLOOKUP(R204,'3-Productie normen'!Q:R,2,FALSE),FALSE)))</f>
        <v>0</v>
      </c>
      <c r="AA204" s="188">
        <f t="shared" si="34"/>
        <v>0</v>
      </c>
      <c r="AB204" s="188">
        <f t="shared" si="35"/>
        <v>0</v>
      </c>
      <c r="AC204" s="188">
        <f t="shared" si="36"/>
        <v>0</v>
      </c>
      <c r="AD204" s="189" t="str">
        <f>VLOOKUP(K204,'3-Productie normen'!A:N,10,FALSE)</f>
        <v>S</v>
      </c>
      <c r="AE204" s="189"/>
      <c r="AG204" s="144">
        <f t="shared" si="37"/>
        <v>1785</v>
      </c>
    </row>
    <row r="205" spans="1:33" ht="14.1" customHeight="1">
      <c r="A205" s="163">
        <v>205</v>
      </c>
      <c r="B205" s="182" t="s">
        <v>384</v>
      </c>
      <c r="C205" s="182" t="s">
        <v>383</v>
      </c>
      <c r="D205" s="182"/>
      <c r="E205" s="583">
        <v>13975</v>
      </c>
      <c r="F205" s="583" t="s">
        <v>620</v>
      </c>
      <c r="G205" s="148" t="s">
        <v>621</v>
      </c>
      <c r="H205" s="183" t="s">
        <v>674</v>
      </c>
      <c r="I205" s="182" t="s">
        <v>404</v>
      </c>
      <c r="J205" s="182" t="s">
        <v>290</v>
      </c>
      <c r="K205" s="182" t="s">
        <v>222</v>
      </c>
      <c r="L205" s="184" t="s">
        <v>360</v>
      </c>
      <c r="M205" s="196">
        <v>54</v>
      </c>
      <c r="N205" s="539">
        <v>1</v>
      </c>
      <c r="O205" s="539">
        <v>1</v>
      </c>
      <c r="P205" s="539"/>
      <c r="Q205" s="539"/>
      <c r="R205" s="186">
        <v>255</v>
      </c>
      <c r="S205" s="186"/>
      <c r="T205" s="186"/>
      <c r="U205" s="186"/>
      <c r="V205" s="187" t="e">
        <f t="shared" si="30"/>
        <v>#DIV/0!</v>
      </c>
      <c r="W205" s="187">
        <f t="shared" si="31"/>
        <v>0</v>
      </c>
      <c r="X205" s="187">
        <f t="shared" si="32"/>
        <v>0</v>
      </c>
      <c r="Y205" s="187">
        <f t="shared" si="33"/>
        <v>0</v>
      </c>
      <c r="Z205" s="188">
        <f>IF(R205="nio",0,IF(R205&gt;0,VLOOKUP(K205,'3-Productie normen'!A:N,VLOOKUP(R205,'3-Productie normen'!Q:R,2,FALSE),FALSE)))</f>
        <v>0</v>
      </c>
      <c r="AA205" s="188">
        <f t="shared" si="34"/>
        <v>0</v>
      </c>
      <c r="AB205" s="188">
        <f t="shared" si="35"/>
        <v>0</v>
      </c>
      <c r="AC205" s="188">
        <f t="shared" si="36"/>
        <v>0</v>
      </c>
      <c r="AD205" s="189" t="str">
        <f>VLOOKUP(K205,'3-Productie normen'!A:N,10,FALSE)</f>
        <v>B</v>
      </c>
      <c r="AE205" s="189"/>
      <c r="AG205" s="144">
        <f t="shared" si="37"/>
        <v>13770</v>
      </c>
    </row>
    <row r="206" spans="1:33" ht="14.1" customHeight="1">
      <c r="A206" s="163">
        <v>206</v>
      </c>
      <c r="B206" s="182" t="s">
        <v>384</v>
      </c>
      <c r="C206" s="182" t="s">
        <v>383</v>
      </c>
      <c r="D206" s="182"/>
      <c r="E206" s="583">
        <v>13975</v>
      </c>
      <c r="F206" s="583" t="s">
        <v>620</v>
      </c>
      <c r="G206" s="148" t="s">
        <v>621</v>
      </c>
      <c r="H206" s="183" t="s">
        <v>675</v>
      </c>
      <c r="I206" s="182" t="s">
        <v>386</v>
      </c>
      <c r="J206" s="182" t="s">
        <v>289</v>
      </c>
      <c r="K206" s="182" t="s">
        <v>545</v>
      </c>
      <c r="L206" s="184" t="s">
        <v>637</v>
      </c>
      <c r="M206" s="196">
        <v>194</v>
      </c>
      <c r="N206" s="539">
        <v>1</v>
      </c>
      <c r="O206" s="539">
        <v>1</v>
      </c>
      <c r="P206" s="539"/>
      <c r="Q206" s="539"/>
      <c r="R206" s="186">
        <v>255</v>
      </c>
      <c r="S206" s="186"/>
      <c r="T206" s="186"/>
      <c r="U206" s="186"/>
      <c r="V206" s="187" t="e">
        <f t="shared" si="30"/>
        <v>#DIV/0!</v>
      </c>
      <c r="W206" s="187">
        <f t="shared" si="31"/>
        <v>0</v>
      </c>
      <c r="X206" s="187">
        <f t="shared" si="32"/>
        <v>0</v>
      </c>
      <c r="Y206" s="187">
        <f t="shared" si="33"/>
        <v>0</v>
      </c>
      <c r="Z206" s="188">
        <f>IF(R206="nio",0,IF(R206&gt;0,VLOOKUP(K206,'3-Productie normen'!A:N,VLOOKUP(R206,'3-Productie normen'!Q:R,2,FALSE),FALSE)))</f>
        <v>0</v>
      </c>
      <c r="AA206" s="188">
        <f t="shared" si="34"/>
        <v>0</v>
      </c>
      <c r="AB206" s="188">
        <f t="shared" si="35"/>
        <v>0</v>
      </c>
      <c r="AC206" s="188">
        <f t="shared" si="36"/>
        <v>0</v>
      </c>
      <c r="AD206" s="189" t="str">
        <f>VLOOKUP(K206,'3-Productie normen'!A:N,10,FALSE)</f>
        <v>V</v>
      </c>
      <c r="AE206" s="189"/>
      <c r="AG206" s="144">
        <f t="shared" si="37"/>
        <v>49470</v>
      </c>
    </row>
    <row r="207" spans="1:33" ht="14.1" customHeight="1">
      <c r="A207" s="163">
        <v>207</v>
      </c>
      <c r="B207" s="182" t="s">
        <v>384</v>
      </c>
      <c r="C207" s="182" t="s">
        <v>383</v>
      </c>
      <c r="D207" s="182"/>
      <c r="E207" s="583">
        <v>13975</v>
      </c>
      <c r="F207" s="583" t="s">
        <v>620</v>
      </c>
      <c r="G207" s="148" t="s">
        <v>621</v>
      </c>
      <c r="H207" s="183" t="s">
        <v>411</v>
      </c>
      <c r="I207" s="182" t="s">
        <v>354</v>
      </c>
      <c r="J207" s="182" t="s">
        <v>289</v>
      </c>
      <c r="K207" s="141" t="s">
        <v>545</v>
      </c>
      <c r="L207" s="184" t="s">
        <v>294</v>
      </c>
      <c r="M207" s="196">
        <v>3</v>
      </c>
      <c r="N207" s="539">
        <v>1</v>
      </c>
      <c r="O207" s="539">
        <v>1</v>
      </c>
      <c r="P207" s="539"/>
      <c r="Q207" s="539"/>
      <c r="R207" s="186">
        <v>255</v>
      </c>
      <c r="S207" s="186"/>
      <c r="T207" s="186"/>
      <c r="U207" s="186"/>
      <c r="V207" s="187" t="e">
        <f t="shared" si="30"/>
        <v>#DIV/0!</v>
      </c>
      <c r="W207" s="187">
        <f t="shared" si="31"/>
        <v>0</v>
      </c>
      <c r="X207" s="187">
        <f t="shared" si="32"/>
        <v>0</v>
      </c>
      <c r="Y207" s="187">
        <f t="shared" si="33"/>
        <v>0</v>
      </c>
      <c r="Z207" s="188">
        <f>IF(R207="nio",0,IF(R207&gt;0,VLOOKUP(K207,'3-Productie normen'!A:N,VLOOKUP(R207,'3-Productie normen'!Q:R,2,FALSE),FALSE)))</f>
        <v>0</v>
      </c>
      <c r="AA207" s="188">
        <f t="shared" si="34"/>
        <v>0</v>
      </c>
      <c r="AB207" s="188">
        <f t="shared" si="35"/>
        <v>0</v>
      </c>
      <c r="AC207" s="188">
        <f t="shared" si="36"/>
        <v>0</v>
      </c>
      <c r="AD207" s="189" t="str">
        <f>VLOOKUP(K207,'3-Productie normen'!A:N,10,FALSE)</f>
        <v>V</v>
      </c>
      <c r="AE207" s="189"/>
      <c r="AG207" s="144">
        <f t="shared" si="37"/>
        <v>765</v>
      </c>
    </row>
    <row r="208" spans="1:33" ht="14.1" customHeight="1">
      <c r="A208" s="163">
        <v>208</v>
      </c>
      <c r="B208" s="182" t="s">
        <v>384</v>
      </c>
      <c r="C208" s="182" t="s">
        <v>383</v>
      </c>
      <c r="D208" s="182"/>
      <c r="E208" s="583">
        <v>13975</v>
      </c>
      <c r="F208" s="583" t="s">
        <v>620</v>
      </c>
      <c r="G208" s="148" t="s">
        <v>621</v>
      </c>
      <c r="H208" s="183" t="s">
        <v>676</v>
      </c>
      <c r="I208" s="184" t="s">
        <v>396</v>
      </c>
      <c r="J208" s="184" t="s">
        <v>291</v>
      </c>
      <c r="K208" s="184" t="s">
        <v>619</v>
      </c>
      <c r="L208" s="184" t="s">
        <v>637</v>
      </c>
      <c r="M208" s="196">
        <v>6</v>
      </c>
      <c r="N208" s="539">
        <v>1</v>
      </c>
      <c r="O208" s="539">
        <v>1</v>
      </c>
      <c r="P208" s="539"/>
      <c r="Q208" s="539"/>
      <c r="R208" s="186">
        <v>255</v>
      </c>
      <c r="S208" s="186">
        <v>255</v>
      </c>
      <c r="T208" s="186"/>
      <c r="U208" s="186"/>
      <c r="V208" s="187" t="e">
        <f t="shared" si="30"/>
        <v>#DIV/0!</v>
      </c>
      <c r="W208" s="187" t="e">
        <f t="shared" si="31"/>
        <v>#DIV/0!</v>
      </c>
      <c r="X208" s="187">
        <f t="shared" si="32"/>
        <v>0</v>
      </c>
      <c r="Y208" s="187">
        <f t="shared" si="33"/>
        <v>0</v>
      </c>
      <c r="Z208" s="188">
        <f>IF(R208="nio",0,IF(R208&gt;0,VLOOKUP(K208,'3-Productie normen'!A:N,VLOOKUP(R208,'3-Productie normen'!Q:R,2,FALSE),FALSE)))</f>
        <v>0</v>
      </c>
      <c r="AA208" s="188">
        <f t="shared" si="34"/>
        <v>0</v>
      </c>
      <c r="AB208" s="188">
        <f t="shared" si="35"/>
        <v>0</v>
      </c>
      <c r="AC208" s="188">
        <f t="shared" si="36"/>
        <v>0</v>
      </c>
      <c r="AD208" s="189" t="str">
        <f>VLOOKUP(K208,'3-Productie normen'!A:N,10,FALSE)</f>
        <v>S</v>
      </c>
      <c r="AE208" s="189"/>
      <c r="AG208" s="144">
        <f t="shared" si="37"/>
        <v>3060</v>
      </c>
    </row>
    <row r="209" spans="1:33" ht="14.1" customHeight="1">
      <c r="A209" s="163">
        <v>209</v>
      </c>
      <c r="B209" s="182" t="s">
        <v>384</v>
      </c>
      <c r="C209" s="182" t="s">
        <v>383</v>
      </c>
      <c r="D209" s="182"/>
      <c r="E209" s="583">
        <v>13975</v>
      </c>
      <c r="F209" s="583" t="s">
        <v>620</v>
      </c>
      <c r="G209" s="148" t="s">
        <v>621</v>
      </c>
      <c r="H209" s="183" t="s">
        <v>677</v>
      </c>
      <c r="I209" s="184" t="s">
        <v>396</v>
      </c>
      <c r="J209" s="184" t="s">
        <v>291</v>
      </c>
      <c r="K209" s="249" t="s">
        <v>619</v>
      </c>
      <c r="L209" s="184" t="s">
        <v>637</v>
      </c>
      <c r="M209" s="196">
        <v>7</v>
      </c>
      <c r="N209" s="539">
        <v>1</v>
      </c>
      <c r="O209" s="539">
        <v>1</v>
      </c>
      <c r="P209" s="539"/>
      <c r="Q209" s="539"/>
      <c r="R209" s="186">
        <v>255</v>
      </c>
      <c r="S209" s="186">
        <v>255</v>
      </c>
      <c r="T209" s="186"/>
      <c r="U209" s="186"/>
      <c r="V209" s="187" t="e">
        <f t="shared" si="30"/>
        <v>#DIV/0!</v>
      </c>
      <c r="W209" s="187" t="e">
        <f t="shared" si="31"/>
        <v>#DIV/0!</v>
      </c>
      <c r="X209" s="187">
        <f t="shared" si="32"/>
        <v>0</v>
      </c>
      <c r="Y209" s="187">
        <f t="shared" si="33"/>
        <v>0</v>
      </c>
      <c r="Z209" s="188">
        <f>IF(R209="nio",0,IF(R209&gt;0,VLOOKUP(K209,'3-Productie normen'!A:N,VLOOKUP(R209,'3-Productie normen'!Q:R,2,FALSE),FALSE)))</f>
        <v>0</v>
      </c>
      <c r="AA209" s="188">
        <f t="shared" si="34"/>
        <v>0</v>
      </c>
      <c r="AB209" s="188">
        <f t="shared" si="35"/>
        <v>0</v>
      </c>
      <c r="AC209" s="188">
        <f t="shared" si="36"/>
        <v>0</v>
      </c>
      <c r="AD209" s="189" t="str">
        <f>VLOOKUP(K209,'3-Productie normen'!A:N,10,FALSE)</f>
        <v>S</v>
      </c>
      <c r="AE209" s="189"/>
      <c r="AG209" s="144">
        <f t="shared" si="37"/>
        <v>3570</v>
      </c>
    </row>
    <row r="210" spans="1:33" ht="14.1" customHeight="1">
      <c r="A210" s="163">
        <v>210</v>
      </c>
      <c r="B210" s="182" t="s">
        <v>384</v>
      </c>
      <c r="C210" s="182" t="s">
        <v>383</v>
      </c>
      <c r="D210" s="182"/>
      <c r="E210" s="583">
        <v>13975</v>
      </c>
      <c r="F210" s="583" t="s">
        <v>620</v>
      </c>
      <c r="G210" s="148" t="s">
        <v>621</v>
      </c>
      <c r="H210" s="183" t="s">
        <v>352</v>
      </c>
      <c r="I210" s="184" t="s">
        <v>392</v>
      </c>
      <c r="J210" s="184" t="s">
        <v>290</v>
      </c>
      <c r="K210" s="249" t="s">
        <v>220</v>
      </c>
      <c r="L210" s="184" t="s">
        <v>413</v>
      </c>
      <c r="M210" s="196">
        <v>44</v>
      </c>
      <c r="N210" s="539">
        <v>1</v>
      </c>
      <c r="O210" s="539">
        <v>1</v>
      </c>
      <c r="P210" s="539"/>
      <c r="Q210" s="539"/>
      <c r="R210" s="186">
        <v>255</v>
      </c>
      <c r="S210" s="186"/>
      <c r="T210" s="186"/>
      <c r="U210" s="186"/>
      <c r="V210" s="187" t="e">
        <f t="shared" si="30"/>
        <v>#DIV/0!</v>
      </c>
      <c r="W210" s="187">
        <f t="shared" si="31"/>
        <v>0</v>
      </c>
      <c r="X210" s="187">
        <f t="shared" si="32"/>
        <v>0</v>
      </c>
      <c r="Y210" s="187">
        <f t="shared" si="33"/>
        <v>0</v>
      </c>
      <c r="Z210" s="188">
        <f>IF(R210="nio",0,IF(R210&gt;0,VLOOKUP(K210,'3-Productie normen'!A:N,VLOOKUP(R210,'3-Productie normen'!Q:R,2,FALSE),FALSE)))</f>
        <v>0</v>
      </c>
      <c r="AA210" s="188">
        <f t="shared" si="34"/>
        <v>0</v>
      </c>
      <c r="AB210" s="188">
        <f t="shared" si="35"/>
        <v>0</v>
      </c>
      <c r="AC210" s="188">
        <f t="shared" si="36"/>
        <v>0</v>
      </c>
      <c r="AD210" s="189" t="str">
        <f>VLOOKUP(K210,'3-Productie normen'!A:N,10,FALSE)</f>
        <v>B</v>
      </c>
      <c r="AE210" s="189"/>
      <c r="AG210" s="144">
        <f t="shared" si="37"/>
        <v>11220</v>
      </c>
    </row>
    <row r="211" spans="1:33" ht="14.1" customHeight="1">
      <c r="A211" s="163">
        <v>211</v>
      </c>
      <c r="B211" s="182" t="s">
        <v>384</v>
      </c>
      <c r="C211" s="182" t="s">
        <v>383</v>
      </c>
      <c r="D211" s="182"/>
      <c r="E211" s="583">
        <v>13975</v>
      </c>
      <c r="F211" s="583" t="s">
        <v>620</v>
      </c>
      <c r="G211" s="148" t="s">
        <v>621</v>
      </c>
      <c r="H211" s="183" t="s">
        <v>351</v>
      </c>
      <c r="I211" s="184" t="s">
        <v>392</v>
      </c>
      <c r="J211" s="184" t="s">
        <v>290</v>
      </c>
      <c r="K211" s="249" t="s">
        <v>220</v>
      </c>
      <c r="L211" s="184" t="s">
        <v>413</v>
      </c>
      <c r="M211" s="196">
        <v>26</v>
      </c>
      <c r="N211" s="539">
        <v>1</v>
      </c>
      <c r="O211" s="539">
        <v>1</v>
      </c>
      <c r="P211" s="539"/>
      <c r="Q211" s="539"/>
      <c r="R211" s="186">
        <v>255</v>
      </c>
      <c r="S211" s="186"/>
      <c r="T211" s="186"/>
      <c r="U211" s="186"/>
      <c r="V211" s="187" t="e">
        <f t="shared" si="30"/>
        <v>#DIV/0!</v>
      </c>
      <c r="W211" s="187">
        <f t="shared" si="31"/>
        <v>0</v>
      </c>
      <c r="X211" s="187">
        <f t="shared" si="32"/>
        <v>0</v>
      </c>
      <c r="Y211" s="187">
        <f t="shared" si="33"/>
        <v>0</v>
      </c>
      <c r="Z211" s="188">
        <f>IF(R211="nio",0,IF(R211&gt;0,VLOOKUP(K211,'3-Productie normen'!A:N,VLOOKUP(R211,'3-Productie normen'!Q:R,2,FALSE),FALSE)))</f>
        <v>0</v>
      </c>
      <c r="AA211" s="188">
        <f t="shared" si="34"/>
        <v>0</v>
      </c>
      <c r="AB211" s="188">
        <f t="shared" si="35"/>
        <v>0</v>
      </c>
      <c r="AC211" s="188">
        <f t="shared" si="36"/>
        <v>0</v>
      </c>
      <c r="AD211" s="189" t="str">
        <f>VLOOKUP(K211,'3-Productie normen'!A:N,10,FALSE)</f>
        <v>B</v>
      </c>
      <c r="AE211" s="189"/>
      <c r="AG211" s="144">
        <f t="shared" si="37"/>
        <v>6630</v>
      </c>
    </row>
    <row r="212" spans="1:33" ht="14.1" customHeight="1">
      <c r="A212" s="163">
        <v>212</v>
      </c>
      <c r="B212" s="182" t="s">
        <v>384</v>
      </c>
      <c r="C212" s="182" t="s">
        <v>383</v>
      </c>
      <c r="D212" s="182"/>
      <c r="E212" s="583">
        <v>13975</v>
      </c>
      <c r="F212" s="583" t="s">
        <v>620</v>
      </c>
      <c r="G212" s="148" t="s">
        <v>621</v>
      </c>
      <c r="H212" s="183" t="s">
        <v>678</v>
      </c>
      <c r="I212" s="182" t="s">
        <v>386</v>
      </c>
      <c r="J212" s="182" t="s">
        <v>289</v>
      </c>
      <c r="K212" s="249" t="s">
        <v>545</v>
      </c>
      <c r="L212" s="184" t="s">
        <v>637</v>
      </c>
      <c r="M212" s="196">
        <v>91</v>
      </c>
      <c r="N212" s="539">
        <v>1</v>
      </c>
      <c r="O212" s="539">
        <v>1</v>
      </c>
      <c r="P212" s="539"/>
      <c r="Q212" s="539"/>
      <c r="R212" s="186">
        <v>255</v>
      </c>
      <c r="S212" s="186"/>
      <c r="T212" s="186"/>
      <c r="U212" s="186"/>
      <c r="V212" s="187" t="e">
        <f t="shared" si="30"/>
        <v>#DIV/0!</v>
      </c>
      <c r="W212" s="187">
        <f t="shared" si="31"/>
        <v>0</v>
      </c>
      <c r="X212" s="187">
        <f t="shared" si="32"/>
        <v>0</v>
      </c>
      <c r="Y212" s="187">
        <f t="shared" si="33"/>
        <v>0</v>
      </c>
      <c r="Z212" s="188">
        <f>IF(R212="nio",0,IF(R212&gt;0,VLOOKUP(K212,'3-Productie normen'!A:N,VLOOKUP(R212,'3-Productie normen'!Q:R,2,FALSE),FALSE)))</f>
        <v>0</v>
      </c>
      <c r="AA212" s="188">
        <f t="shared" si="34"/>
        <v>0</v>
      </c>
      <c r="AB212" s="188">
        <f t="shared" si="35"/>
        <v>0</v>
      </c>
      <c r="AC212" s="188">
        <f t="shared" si="36"/>
        <v>0</v>
      </c>
      <c r="AD212" s="189" t="str">
        <f>VLOOKUP(K212,'3-Productie normen'!A:N,10,FALSE)</f>
        <v>V</v>
      </c>
      <c r="AE212" s="189"/>
      <c r="AG212" s="144">
        <f t="shared" si="37"/>
        <v>23205</v>
      </c>
    </row>
    <row r="213" spans="1:33" ht="14.1" customHeight="1">
      <c r="A213" s="163">
        <v>213</v>
      </c>
      <c r="B213" s="182" t="s">
        <v>384</v>
      </c>
      <c r="C213" s="182" t="s">
        <v>383</v>
      </c>
      <c r="D213" s="182"/>
      <c r="E213" s="583">
        <v>13975</v>
      </c>
      <c r="F213" s="583" t="s">
        <v>620</v>
      </c>
      <c r="G213" s="148" t="s">
        <v>621</v>
      </c>
      <c r="H213" s="183" t="s">
        <v>350</v>
      </c>
      <c r="I213" s="182" t="s">
        <v>392</v>
      </c>
      <c r="J213" s="182" t="s">
        <v>290</v>
      </c>
      <c r="K213" s="249" t="s">
        <v>220</v>
      </c>
      <c r="L213" s="184" t="s">
        <v>413</v>
      </c>
      <c r="M213" s="196">
        <v>20</v>
      </c>
      <c r="N213" s="539">
        <v>1</v>
      </c>
      <c r="O213" s="539">
        <v>1</v>
      </c>
      <c r="P213" s="539"/>
      <c r="Q213" s="539"/>
      <c r="R213" s="186">
        <v>255</v>
      </c>
      <c r="S213" s="186"/>
      <c r="T213" s="186"/>
      <c r="U213" s="186"/>
      <c r="V213" s="187" t="e">
        <f t="shared" si="30"/>
        <v>#DIV/0!</v>
      </c>
      <c r="W213" s="187">
        <f t="shared" si="31"/>
        <v>0</v>
      </c>
      <c r="X213" s="187">
        <f t="shared" si="32"/>
        <v>0</v>
      </c>
      <c r="Y213" s="187">
        <f t="shared" si="33"/>
        <v>0</v>
      </c>
      <c r="Z213" s="188">
        <f>IF(R213="nio",0,IF(R213&gt;0,VLOOKUP(K213,'3-Productie normen'!A:N,VLOOKUP(R213,'3-Productie normen'!Q:R,2,FALSE),FALSE)))</f>
        <v>0</v>
      </c>
      <c r="AA213" s="188">
        <f t="shared" si="34"/>
        <v>0</v>
      </c>
      <c r="AB213" s="188">
        <f t="shared" si="35"/>
        <v>0</v>
      </c>
      <c r="AC213" s="188">
        <f t="shared" si="36"/>
        <v>0</v>
      </c>
      <c r="AD213" s="189" t="str">
        <f>VLOOKUP(K213,'3-Productie normen'!A:N,10,FALSE)</f>
        <v>B</v>
      </c>
      <c r="AE213" s="189"/>
      <c r="AG213" s="144">
        <f t="shared" si="37"/>
        <v>5100</v>
      </c>
    </row>
    <row r="214" spans="1:33" ht="14.1" customHeight="1">
      <c r="A214" s="163">
        <v>214</v>
      </c>
      <c r="B214" s="182" t="s">
        <v>384</v>
      </c>
      <c r="C214" s="182" t="s">
        <v>383</v>
      </c>
      <c r="D214" s="182"/>
      <c r="E214" s="583">
        <v>13975</v>
      </c>
      <c r="F214" s="583" t="s">
        <v>620</v>
      </c>
      <c r="G214" s="148" t="s">
        <v>621</v>
      </c>
      <c r="H214" s="183" t="s">
        <v>276</v>
      </c>
      <c r="I214" s="182" t="s">
        <v>392</v>
      </c>
      <c r="J214" s="182" t="s">
        <v>290</v>
      </c>
      <c r="K214" s="551" t="s">
        <v>220</v>
      </c>
      <c r="L214" s="184" t="s">
        <v>413</v>
      </c>
      <c r="M214" s="196">
        <v>35</v>
      </c>
      <c r="N214" s="539">
        <v>1</v>
      </c>
      <c r="O214" s="539">
        <v>1</v>
      </c>
      <c r="P214" s="539"/>
      <c r="Q214" s="539"/>
      <c r="R214" s="186">
        <v>255</v>
      </c>
      <c r="S214" s="186"/>
      <c r="T214" s="186"/>
      <c r="U214" s="186"/>
      <c r="V214" s="187" t="e">
        <f t="shared" si="30"/>
        <v>#DIV/0!</v>
      </c>
      <c r="W214" s="187">
        <f t="shared" si="31"/>
        <v>0</v>
      </c>
      <c r="X214" s="187">
        <f t="shared" si="32"/>
        <v>0</v>
      </c>
      <c r="Y214" s="187">
        <f t="shared" si="33"/>
        <v>0</v>
      </c>
      <c r="Z214" s="188">
        <f>IF(R214="nio",0,IF(R214&gt;0,VLOOKUP(K214,'3-Productie normen'!A:N,VLOOKUP(R214,'3-Productie normen'!Q:R,2,FALSE),FALSE)))</f>
        <v>0</v>
      </c>
      <c r="AA214" s="188">
        <f t="shared" si="34"/>
        <v>0</v>
      </c>
      <c r="AB214" s="188">
        <f t="shared" si="35"/>
        <v>0</v>
      </c>
      <c r="AC214" s="188">
        <f t="shared" si="36"/>
        <v>0</v>
      </c>
      <c r="AD214" s="189" t="str">
        <f>VLOOKUP(K214,'3-Productie normen'!A:N,10,FALSE)</f>
        <v>B</v>
      </c>
      <c r="AE214" s="189"/>
      <c r="AG214" s="144">
        <f t="shared" si="37"/>
        <v>8925</v>
      </c>
    </row>
    <row r="215" spans="1:33" ht="14.1" customHeight="1">
      <c r="A215" s="163">
        <v>215</v>
      </c>
      <c r="B215" s="182" t="s">
        <v>384</v>
      </c>
      <c r="C215" s="182" t="s">
        <v>383</v>
      </c>
      <c r="D215" s="182"/>
      <c r="E215" s="583">
        <v>13975</v>
      </c>
      <c r="F215" s="583" t="s">
        <v>620</v>
      </c>
      <c r="G215" s="148" t="s">
        <v>621</v>
      </c>
      <c r="H215" s="183" t="s">
        <v>307</v>
      </c>
      <c r="I215" s="184" t="s">
        <v>412</v>
      </c>
      <c r="J215" s="184" t="s">
        <v>290</v>
      </c>
      <c r="K215" s="551" t="s">
        <v>220</v>
      </c>
      <c r="L215" s="184" t="s">
        <v>413</v>
      </c>
      <c r="M215" s="196">
        <v>9</v>
      </c>
      <c r="N215" s="539">
        <v>1</v>
      </c>
      <c r="O215" s="539">
        <v>1</v>
      </c>
      <c r="P215" s="539"/>
      <c r="Q215" s="539"/>
      <c r="R215" s="186">
        <v>255</v>
      </c>
      <c r="S215" s="186"/>
      <c r="T215" s="186"/>
      <c r="U215" s="186"/>
      <c r="V215" s="187" t="e">
        <f t="shared" si="30"/>
        <v>#DIV/0!</v>
      </c>
      <c r="W215" s="187">
        <f t="shared" si="31"/>
        <v>0</v>
      </c>
      <c r="X215" s="187">
        <f t="shared" si="32"/>
        <v>0</v>
      </c>
      <c r="Y215" s="187">
        <f t="shared" si="33"/>
        <v>0</v>
      </c>
      <c r="Z215" s="188">
        <f>IF(R215="nio",0,IF(R215&gt;0,VLOOKUP(K215,'3-Productie normen'!A:N,VLOOKUP(R215,'3-Productie normen'!Q:R,2,FALSE),FALSE)))</f>
        <v>0</v>
      </c>
      <c r="AA215" s="188">
        <f t="shared" si="34"/>
        <v>0</v>
      </c>
      <c r="AB215" s="188">
        <f t="shared" si="35"/>
        <v>0</v>
      </c>
      <c r="AC215" s="188">
        <f t="shared" si="36"/>
        <v>0</v>
      </c>
      <c r="AD215" s="189" t="str">
        <f>VLOOKUP(K215,'3-Productie normen'!A:N,10,FALSE)</f>
        <v>B</v>
      </c>
      <c r="AE215" s="189"/>
      <c r="AG215" s="144">
        <f t="shared" si="37"/>
        <v>2295</v>
      </c>
    </row>
    <row r="216" spans="1:33" ht="14.1" customHeight="1">
      <c r="A216" s="163">
        <v>216</v>
      </c>
      <c r="B216" s="182" t="s">
        <v>384</v>
      </c>
      <c r="C216" s="182" t="s">
        <v>383</v>
      </c>
      <c r="D216" s="182"/>
      <c r="E216" s="583">
        <v>13975</v>
      </c>
      <c r="F216" s="583" t="s">
        <v>620</v>
      </c>
      <c r="G216" s="148" t="s">
        <v>621</v>
      </c>
      <c r="H216" s="183" t="s">
        <v>275</v>
      </c>
      <c r="I216" s="184" t="s">
        <v>404</v>
      </c>
      <c r="J216" s="184" t="s">
        <v>290</v>
      </c>
      <c r="K216" s="551" t="s">
        <v>222</v>
      </c>
      <c r="L216" s="184" t="s">
        <v>637</v>
      </c>
      <c r="M216" s="196">
        <v>56</v>
      </c>
      <c r="N216" s="539">
        <v>1</v>
      </c>
      <c r="O216" s="539">
        <v>1</v>
      </c>
      <c r="P216" s="539"/>
      <c r="Q216" s="539"/>
      <c r="R216" s="186">
        <v>255</v>
      </c>
      <c r="S216" s="186"/>
      <c r="T216" s="186"/>
      <c r="U216" s="186"/>
      <c r="V216" s="187" t="e">
        <f t="shared" si="30"/>
        <v>#DIV/0!</v>
      </c>
      <c r="W216" s="187">
        <f t="shared" si="31"/>
        <v>0</v>
      </c>
      <c r="X216" s="187">
        <f t="shared" si="32"/>
        <v>0</v>
      </c>
      <c r="Y216" s="187">
        <f t="shared" si="33"/>
        <v>0</v>
      </c>
      <c r="Z216" s="188">
        <f>IF(R216="nio",0,IF(R216&gt;0,VLOOKUP(K216,'3-Productie normen'!A:N,VLOOKUP(R216,'3-Productie normen'!Q:R,2,FALSE),FALSE)))</f>
        <v>0</v>
      </c>
      <c r="AA216" s="188">
        <f t="shared" si="34"/>
        <v>0</v>
      </c>
      <c r="AB216" s="188">
        <f t="shared" si="35"/>
        <v>0</v>
      </c>
      <c r="AC216" s="188">
        <f t="shared" si="36"/>
        <v>0</v>
      </c>
      <c r="AD216" s="189" t="str">
        <f>VLOOKUP(K216,'3-Productie normen'!A:N,10,FALSE)</f>
        <v>B</v>
      </c>
      <c r="AE216" s="189"/>
      <c r="AG216" s="144">
        <f t="shared" si="37"/>
        <v>14280</v>
      </c>
    </row>
    <row r="217" spans="1:33" ht="14.1" customHeight="1">
      <c r="A217" s="163">
        <v>217</v>
      </c>
      <c r="B217" s="182" t="s">
        <v>384</v>
      </c>
      <c r="C217" s="182" t="s">
        <v>383</v>
      </c>
      <c r="D217" s="182"/>
      <c r="E217" s="583">
        <v>13975</v>
      </c>
      <c r="F217" s="583" t="s">
        <v>620</v>
      </c>
      <c r="G217" s="148" t="s">
        <v>621</v>
      </c>
      <c r="H217" s="183" t="s">
        <v>306</v>
      </c>
      <c r="I217" s="184" t="s">
        <v>392</v>
      </c>
      <c r="J217" s="184" t="s">
        <v>290</v>
      </c>
      <c r="K217" s="551" t="s">
        <v>220</v>
      </c>
      <c r="L217" s="184" t="s">
        <v>413</v>
      </c>
      <c r="M217" s="196">
        <v>56</v>
      </c>
      <c r="N217" s="539">
        <v>1</v>
      </c>
      <c r="O217" s="539">
        <v>1</v>
      </c>
      <c r="P217" s="539"/>
      <c r="Q217" s="539"/>
      <c r="R217" s="186">
        <v>255</v>
      </c>
      <c r="S217" s="186"/>
      <c r="T217" s="186"/>
      <c r="U217" s="186"/>
      <c r="V217" s="187" t="e">
        <f t="shared" si="30"/>
        <v>#DIV/0!</v>
      </c>
      <c r="W217" s="187">
        <f t="shared" si="31"/>
        <v>0</v>
      </c>
      <c r="X217" s="187">
        <f t="shared" si="32"/>
        <v>0</v>
      </c>
      <c r="Y217" s="187">
        <f t="shared" si="33"/>
        <v>0</v>
      </c>
      <c r="Z217" s="188">
        <f>IF(R217="nio",0,IF(R217&gt;0,VLOOKUP(K217,'3-Productie normen'!A:N,VLOOKUP(R217,'3-Productie normen'!Q:R,2,FALSE),FALSE)))</f>
        <v>0</v>
      </c>
      <c r="AA217" s="188">
        <f t="shared" si="34"/>
        <v>0</v>
      </c>
      <c r="AB217" s="188">
        <f t="shared" si="35"/>
        <v>0</v>
      </c>
      <c r="AC217" s="188">
        <f t="shared" si="36"/>
        <v>0</v>
      </c>
      <c r="AD217" s="189" t="str">
        <f>VLOOKUP(K217,'3-Productie normen'!A:N,10,FALSE)</f>
        <v>B</v>
      </c>
      <c r="AE217" s="189"/>
      <c r="AG217" s="144">
        <f t="shared" si="37"/>
        <v>14280</v>
      </c>
    </row>
    <row r="218" spans="1:33" ht="14.1" customHeight="1">
      <c r="A218" s="163">
        <v>218</v>
      </c>
      <c r="B218" s="182" t="s">
        <v>384</v>
      </c>
      <c r="C218" s="182" t="s">
        <v>383</v>
      </c>
      <c r="D218" s="182"/>
      <c r="E218" s="583">
        <v>13975</v>
      </c>
      <c r="F218" s="583" t="s">
        <v>620</v>
      </c>
      <c r="G218" s="148" t="s">
        <v>621</v>
      </c>
      <c r="H218" s="183" t="s">
        <v>679</v>
      </c>
      <c r="I218" s="191" t="s">
        <v>318</v>
      </c>
      <c r="J218" s="582" t="s">
        <v>292</v>
      </c>
      <c r="K218" s="137" t="s">
        <v>221</v>
      </c>
      <c r="L218" s="184" t="s">
        <v>637</v>
      </c>
      <c r="M218" s="196">
        <v>39</v>
      </c>
      <c r="N218" s="539">
        <v>1</v>
      </c>
      <c r="O218" s="539">
        <v>1</v>
      </c>
      <c r="P218" s="539"/>
      <c r="Q218" s="539"/>
      <c r="R218" s="186">
        <v>255</v>
      </c>
      <c r="S218" s="186"/>
      <c r="T218" s="186"/>
      <c r="U218" s="186"/>
      <c r="V218" s="187" t="e">
        <f t="shared" si="30"/>
        <v>#DIV/0!</v>
      </c>
      <c r="W218" s="187">
        <f t="shared" si="31"/>
        <v>0</v>
      </c>
      <c r="X218" s="187">
        <f t="shared" si="32"/>
        <v>0</v>
      </c>
      <c r="Y218" s="187">
        <f t="shared" si="33"/>
        <v>0</v>
      </c>
      <c r="Z218" s="188">
        <f>IF(R218="nio",0,IF(R218&gt;0,VLOOKUP(K218,'3-Productie normen'!A:N,VLOOKUP(R218,'3-Productie normen'!Q:R,2,FALSE),FALSE)))</f>
        <v>0</v>
      </c>
      <c r="AA218" s="188">
        <f t="shared" si="34"/>
        <v>0</v>
      </c>
      <c r="AB218" s="188">
        <f t="shared" si="35"/>
        <v>0</v>
      </c>
      <c r="AC218" s="188">
        <f t="shared" si="36"/>
        <v>0</v>
      </c>
      <c r="AD218" s="189" t="str">
        <f>VLOOKUP(K218,'3-Productie normen'!A:N,10,FALSE)</f>
        <v>V</v>
      </c>
      <c r="AE218" s="189"/>
      <c r="AG218" s="144">
        <f t="shared" si="37"/>
        <v>9945</v>
      </c>
    </row>
    <row r="219" spans="1:33" ht="14.1" customHeight="1">
      <c r="A219" s="163">
        <v>219</v>
      </c>
      <c r="B219" s="182" t="s">
        <v>384</v>
      </c>
      <c r="C219" s="182" t="s">
        <v>383</v>
      </c>
      <c r="D219" s="182"/>
      <c r="E219" s="583">
        <v>13975</v>
      </c>
      <c r="F219" s="583" t="s">
        <v>620</v>
      </c>
      <c r="G219" s="148" t="s">
        <v>621</v>
      </c>
      <c r="H219" s="183" t="s">
        <v>305</v>
      </c>
      <c r="I219" s="184" t="s">
        <v>392</v>
      </c>
      <c r="J219" s="184" t="s">
        <v>290</v>
      </c>
      <c r="K219" s="141" t="s">
        <v>220</v>
      </c>
      <c r="L219" s="193" t="s">
        <v>413</v>
      </c>
      <c r="M219" s="196">
        <v>22</v>
      </c>
      <c r="N219" s="539">
        <v>1</v>
      </c>
      <c r="O219" s="539">
        <v>1</v>
      </c>
      <c r="P219" s="539"/>
      <c r="Q219" s="539"/>
      <c r="R219" s="186">
        <v>255</v>
      </c>
      <c r="S219" s="186"/>
      <c r="T219" s="186"/>
      <c r="U219" s="186"/>
      <c r="V219" s="187" t="e">
        <f t="shared" si="30"/>
        <v>#DIV/0!</v>
      </c>
      <c r="W219" s="187">
        <f t="shared" si="31"/>
        <v>0</v>
      </c>
      <c r="X219" s="187">
        <f t="shared" si="32"/>
        <v>0</v>
      </c>
      <c r="Y219" s="187">
        <f t="shared" si="33"/>
        <v>0</v>
      </c>
      <c r="Z219" s="188">
        <f>IF(R219="nio",0,IF(R219&gt;0,VLOOKUP(K219,'3-Productie normen'!A:N,VLOOKUP(R219,'3-Productie normen'!Q:R,2,FALSE),FALSE)))</f>
        <v>0</v>
      </c>
      <c r="AA219" s="188">
        <f t="shared" si="34"/>
        <v>0</v>
      </c>
      <c r="AB219" s="188">
        <f t="shared" si="35"/>
        <v>0</v>
      </c>
      <c r="AC219" s="188">
        <f t="shared" si="36"/>
        <v>0</v>
      </c>
      <c r="AD219" s="189" t="str">
        <f>VLOOKUP(K219,'3-Productie normen'!A:N,10,FALSE)</f>
        <v>B</v>
      </c>
      <c r="AE219" s="189"/>
      <c r="AG219" s="144">
        <f t="shared" si="37"/>
        <v>5610</v>
      </c>
    </row>
    <row r="220" spans="1:33" ht="14.1" customHeight="1">
      <c r="A220" s="163">
        <v>220</v>
      </c>
      <c r="B220" s="182" t="s">
        <v>384</v>
      </c>
      <c r="C220" s="182" t="s">
        <v>383</v>
      </c>
      <c r="D220" s="182"/>
      <c r="E220" s="583">
        <v>13975</v>
      </c>
      <c r="F220" s="583" t="s">
        <v>620</v>
      </c>
      <c r="G220" s="148" t="s">
        <v>621</v>
      </c>
      <c r="H220" s="194" t="s">
        <v>308</v>
      </c>
      <c r="I220" s="667" t="s">
        <v>392</v>
      </c>
      <c r="J220" s="667" t="s">
        <v>290</v>
      </c>
      <c r="K220" s="551" t="s">
        <v>220</v>
      </c>
      <c r="L220" s="184" t="s">
        <v>413</v>
      </c>
      <c r="M220" s="196">
        <v>104</v>
      </c>
      <c r="N220" s="539">
        <v>1</v>
      </c>
      <c r="O220" s="539">
        <v>1</v>
      </c>
      <c r="P220" s="539"/>
      <c r="Q220" s="539"/>
      <c r="R220" s="186">
        <v>255</v>
      </c>
      <c r="S220" s="186"/>
      <c r="T220" s="186"/>
      <c r="U220" s="186"/>
      <c r="V220" s="187" t="e">
        <f t="shared" si="30"/>
        <v>#DIV/0!</v>
      </c>
      <c r="W220" s="187">
        <f t="shared" si="31"/>
        <v>0</v>
      </c>
      <c r="X220" s="187">
        <f t="shared" si="32"/>
        <v>0</v>
      </c>
      <c r="Y220" s="187">
        <f t="shared" si="33"/>
        <v>0</v>
      </c>
      <c r="Z220" s="188">
        <f>IF(R220="nio",0,IF(R220&gt;0,VLOOKUP(K220,'3-Productie normen'!A:N,VLOOKUP(R220,'3-Productie normen'!Q:R,2,FALSE),FALSE)))</f>
        <v>0</v>
      </c>
      <c r="AA220" s="188">
        <f t="shared" si="34"/>
        <v>0</v>
      </c>
      <c r="AB220" s="188">
        <f t="shared" si="35"/>
        <v>0</v>
      </c>
      <c r="AC220" s="188">
        <f t="shared" si="36"/>
        <v>0</v>
      </c>
      <c r="AD220" s="189" t="str">
        <f>VLOOKUP(K220,'3-Productie normen'!A:N,10,FALSE)</f>
        <v>B</v>
      </c>
      <c r="AE220" s="189"/>
      <c r="AG220" s="144">
        <f t="shared" si="37"/>
        <v>26520</v>
      </c>
    </row>
    <row r="221" spans="1:33" ht="14.1" customHeight="1">
      <c r="A221" s="163">
        <v>221</v>
      </c>
      <c r="B221" s="182" t="s">
        <v>384</v>
      </c>
      <c r="C221" s="182" t="s">
        <v>383</v>
      </c>
      <c r="D221" s="182"/>
      <c r="E221" s="583">
        <v>13975</v>
      </c>
      <c r="F221" s="583" t="s">
        <v>620</v>
      </c>
      <c r="G221" s="148" t="s">
        <v>621</v>
      </c>
      <c r="H221" s="183" t="s">
        <v>273</v>
      </c>
      <c r="I221" s="184" t="s">
        <v>404</v>
      </c>
      <c r="J221" s="184" t="s">
        <v>290</v>
      </c>
      <c r="K221" s="551" t="s">
        <v>222</v>
      </c>
      <c r="L221" s="184" t="s">
        <v>413</v>
      </c>
      <c r="M221" s="196">
        <v>13</v>
      </c>
      <c r="N221" s="539">
        <v>1</v>
      </c>
      <c r="O221" s="539">
        <v>1</v>
      </c>
      <c r="P221" s="539"/>
      <c r="Q221" s="539"/>
      <c r="R221" s="186">
        <v>255</v>
      </c>
      <c r="S221" s="186"/>
      <c r="T221" s="186"/>
      <c r="U221" s="186"/>
      <c r="V221" s="187" t="e">
        <f t="shared" si="30"/>
        <v>#DIV/0!</v>
      </c>
      <c r="W221" s="187">
        <f t="shared" si="31"/>
        <v>0</v>
      </c>
      <c r="X221" s="187">
        <f t="shared" si="32"/>
        <v>0</v>
      </c>
      <c r="Y221" s="187">
        <f t="shared" si="33"/>
        <v>0</v>
      </c>
      <c r="Z221" s="188">
        <f>IF(R221="nio",0,IF(R221&gt;0,VLOOKUP(K221,'3-Productie normen'!A:N,VLOOKUP(R221,'3-Productie normen'!Q:R,2,FALSE),FALSE)))</f>
        <v>0</v>
      </c>
      <c r="AA221" s="188">
        <f t="shared" si="34"/>
        <v>0</v>
      </c>
      <c r="AB221" s="188">
        <f t="shared" si="35"/>
        <v>0</v>
      </c>
      <c r="AC221" s="188">
        <f t="shared" si="36"/>
        <v>0</v>
      </c>
      <c r="AD221" s="189" t="str">
        <f>VLOOKUP(K221,'3-Productie normen'!A:N,10,FALSE)</f>
        <v>B</v>
      </c>
      <c r="AE221" s="189"/>
      <c r="AG221" s="144">
        <f t="shared" si="37"/>
        <v>3315</v>
      </c>
    </row>
    <row r="222" spans="1:33" ht="14.1" customHeight="1">
      <c r="A222" s="163">
        <v>222</v>
      </c>
      <c r="B222" s="182" t="s">
        <v>384</v>
      </c>
      <c r="C222" s="182" t="s">
        <v>383</v>
      </c>
      <c r="D222" s="182"/>
      <c r="E222" s="583">
        <v>13975</v>
      </c>
      <c r="F222" s="583" t="s">
        <v>620</v>
      </c>
      <c r="G222" s="148" t="s">
        <v>621</v>
      </c>
      <c r="H222" s="183" t="s">
        <v>272</v>
      </c>
      <c r="I222" s="184" t="s">
        <v>404</v>
      </c>
      <c r="J222" s="184" t="s">
        <v>290</v>
      </c>
      <c r="K222" s="551" t="s">
        <v>222</v>
      </c>
      <c r="L222" s="184" t="s">
        <v>413</v>
      </c>
      <c r="M222" s="196">
        <v>12</v>
      </c>
      <c r="N222" s="539">
        <v>1</v>
      </c>
      <c r="O222" s="539">
        <v>1</v>
      </c>
      <c r="P222" s="539"/>
      <c r="Q222" s="539"/>
      <c r="R222" s="186">
        <v>255</v>
      </c>
      <c r="S222" s="186"/>
      <c r="T222" s="186"/>
      <c r="U222" s="186"/>
      <c r="V222" s="187" t="e">
        <f t="shared" si="30"/>
        <v>#DIV/0!</v>
      </c>
      <c r="W222" s="187">
        <f t="shared" si="31"/>
        <v>0</v>
      </c>
      <c r="X222" s="187">
        <f t="shared" si="32"/>
        <v>0</v>
      </c>
      <c r="Y222" s="187">
        <f t="shared" si="33"/>
        <v>0</v>
      </c>
      <c r="Z222" s="188">
        <f>IF(R222="nio",0,IF(R222&gt;0,VLOOKUP(K222,'3-Productie normen'!A:N,VLOOKUP(R222,'3-Productie normen'!Q:R,2,FALSE),FALSE)))</f>
        <v>0</v>
      </c>
      <c r="AA222" s="188">
        <f t="shared" si="34"/>
        <v>0</v>
      </c>
      <c r="AB222" s="188">
        <f t="shared" si="35"/>
        <v>0</v>
      </c>
      <c r="AC222" s="188">
        <f t="shared" si="36"/>
        <v>0</v>
      </c>
      <c r="AD222" s="189" t="str">
        <f>VLOOKUP(K222,'3-Productie normen'!A:N,10,FALSE)</f>
        <v>B</v>
      </c>
      <c r="AE222" s="189"/>
      <c r="AG222" s="144">
        <f t="shared" si="37"/>
        <v>3060</v>
      </c>
    </row>
    <row r="223" spans="1:33" ht="14.1" customHeight="1">
      <c r="A223" s="163">
        <v>223</v>
      </c>
      <c r="B223" s="182" t="s">
        <v>384</v>
      </c>
      <c r="C223" s="182" t="s">
        <v>383</v>
      </c>
      <c r="D223" s="182"/>
      <c r="E223" s="583">
        <v>13975</v>
      </c>
      <c r="F223" s="583" t="s">
        <v>620</v>
      </c>
      <c r="G223" s="148" t="s">
        <v>627</v>
      </c>
      <c r="H223" s="183" t="s">
        <v>363</v>
      </c>
      <c r="I223" s="141" t="s">
        <v>392</v>
      </c>
      <c r="J223" s="141" t="s">
        <v>290</v>
      </c>
      <c r="K223" s="137" t="s">
        <v>220</v>
      </c>
      <c r="L223" s="184" t="s">
        <v>413</v>
      </c>
      <c r="M223" s="196">
        <v>66</v>
      </c>
      <c r="N223" s="539">
        <v>1</v>
      </c>
      <c r="O223" s="539">
        <v>1</v>
      </c>
      <c r="P223" s="539"/>
      <c r="Q223" s="539"/>
      <c r="R223" s="186">
        <v>255</v>
      </c>
      <c r="S223" s="186"/>
      <c r="T223" s="186"/>
      <c r="U223" s="186"/>
      <c r="V223" s="187" t="e">
        <f t="shared" si="30"/>
        <v>#DIV/0!</v>
      </c>
      <c r="W223" s="187">
        <f t="shared" si="31"/>
        <v>0</v>
      </c>
      <c r="X223" s="187">
        <f t="shared" si="32"/>
        <v>0</v>
      </c>
      <c r="Y223" s="187">
        <f t="shared" si="33"/>
        <v>0</v>
      </c>
      <c r="Z223" s="188">
        <f>IF(R223="nio",0,IF(R223&gt;0,VLOOKUP(K223,'3-Productie normen'!A:N,VLOOKUP(R223,'3-Productie normen'!Q:R,2,FALSE),FALSE)))</f>
        <v>0</v>
      </c>
      <c r="AA223" s="188">
        <f t="shared" si="34"/>
        <v>0</v>
      </c>
      <c r="AB223" s="188">
        <f t="shared" si="35"/>
        <v>0</v>
      </c>
      <c r="AC223" s="188">
        <f t="shared" si="36"/>
        <v>0</v>
      </c>
      <c r="AD223" s="189" t="str">
        <f>VLOOKUP(K223,'3-Productie normen'!A:N,10,FALSE)</f>
        <v>B</v>
      </c>
      <c r="AE223" s="189"/>
      <c r="AG223" s="144">
        <f t="shared" si="37"/>
        <v>16830</v>
      </c>
    </row>
    <row r="224" spans="1:33" ht="14.1" customHeight="1">
      <c r="A224" s="163">
        <v>224</v>
      </c>
      <c r="B224" s="182" t="s">
        <v>384</v>
      </c>
      <c r="C224" s="182" t="s">
        <v>383</v>
      </c>
      <c r="D224" s="182"/>
      <c r="E224" s="583">
        <v>13975</v>
      </c>
      <c r="F224" s="583" t="s">
        <v>620</v>
      </c>
      <c r="G224" s="148" t="s">
        <v>627</v>
      </c>
      <c r="H224" s="183" t="s">
        <v>680</v>
      </c>
      <c r="I224" s="141" t="s">
        <v>386</v>
      </c>
      <c r="J224" s="141" t="s">
        <v>289</v>
      </c>
      <c r="K224" s="141" t="s">
        <v>545</v>
      </c>
      <c r="L224" s="184" t="s">
        <v>637</v>
      </c>
      <c r="M224" s="196">
        <v>11</v>
      </c>
      <c r="N224" s="539">
        <v>1</v>
      </c>
      <c r="O224" s="539">
        <v>1</v>
      </c>
      <c r="P224" s="539"/>
      <c r="Q224" s="539"/>
      <c r="R224" s="186">
        <v>255</v>
      </c>
      <c r="S224" s="186"/>
      <c r="T224" s="186"/>
      <c r="U224" s="186"/>
      <c r="V224" s="187" t="e">
        <f t="shared" si="30"/>
        <v>#DIV/0!</v>
      </c>
      <c r="W224" s="187">
        <f t="shared" si="31"/>
        <v>0</v>
      </c>
      <c r="X224" s="187">
        <f t="shared" si="32"/>
        <v>0</v>
      </c>
      <c r="Y224" s="187">
        <f t="shared" si="33"/>
        <v>0</v>
      </c>
      <c r="Z224" s="188">
        <f>IF(R224="nio",0,IF(R224&gt;0,VLOOKUP(K224,'3-Productie normen'!A:N,VLOOKUP(R224,'3-Productie normen'!Q:R,2,FALSE),FALSE)))</f>
        <v>0</v>
      </c>
      <c r="AA224" s="188">
        <f t="shared" si="34"/>
        <v>0</v>
      </c>
      <c r="AB224" s="188">
        <f t="shared" si="35"/>
        <v>0</v>
      </c>
      <c r="AC224" s="188">
        <f t="shared" si="36"/>
        <v>0</v>
      </c>
      <c r="AD224" s="189" t="str">
        <f>VLOOKUP(K224,'3-Productie normen'!A:N,10,FALSE)</f>
        <v>V</v>
      </c>
      <c r="AE224" s="189"/>
      <c r="AG224" s="144">
        <f t="shared" si="37"/>
        <v>2805</v>
      </c>
    </row>
    <row r="225" spans="1:34" ht="14.1" customHeight="1">
      <c r="A225" s="163">
        <v>225</v>
      </c>
      <c r="B225" s="182" t="s">
        <v>384</v>
      </c>
      <c r="C225" s="182" t="s">
        <v>383</v>
      </c>
      <c r="D225" s="182"/>
      <c r="E225" s="583">
        <v>13975</v>
      </c>
      <c r="F225" s="583" t="s">
        <v>620</v>
      </c>
      <c r="G225" s="148" t="s">
        <v>627</v>
      </c>
      <c r="H225" s="183" t="s">
        <v>323</v>
      </c>
      <c r="I225" s="141" t="s">
        <v>392</v>
      </c>
      <c r="J225" s="141" t="s">
        <v>290</v>
      </c>
      <c r="K225" s="182" t="s">
        <v>220</v>
      </c>
      <c r="L225" s="184" t="s">
        <v>413</v>
      </c>
      <c r="M225" s="196">
        <v>148</v>
      </c>
      <c r="N225" s="539">
        <v>1</v>
      </c>
      <c r="O225" s="539">
        <v>1</v>
      </c>
      <c r="P225" s="539"/>
      <c r="Q225" s="539"/>
      <c r="R225" s="186">
        <v>255</v>
      </c>
      <c r="S225" s="186"/>
      <c r="T225" s="186"/>
      <c r="U225" s="186"/>
      <c r="V225" s="187" t="e">
        <f t="shared" si="30"/>
        <v>#DIV/0!</v>
      </c>
      <c r="W225" s="187">
        <f t="shared" si="31"/>
        <v>0</v>
      </c>
      <c r="X225" s="187">
        <f t="shared" si="32"/>
        <v>0</v>
      </c>
      <c r="Y225" s="187">
        <f t="shared" si="33"/>
        <v>0</v>
      </c>
      <c r="Z225" s="188">
        <f>IF(R225="nio",0,IF(R225&gt;0,VLOOKUP(K225,'3-Productie normen'!A:N,VLOOKUP(R225,'3-Productie normen'!Q:R,2,FALSE),FALSE)))</f>
        <v>0</v>
      </c>
      <c r="AA225" s="188">
        <f t="shared" si="34"/>
        <v>0</v>
      </c>
      <c r="AB225" s="188">
        <f t="shared" si="35"/>
        <v>0</v>
      </c>
      <c r="AC225" s="188">
        <f t="shared" si="36"/>
        <v>0</v>
      </c>
      <c r="AD225" s="189" t="str">
        <f>VLOOKUP(K225,'3-Productie normen'!A:N,10,FALSE)</f>
        <v>B</v>
      </c>
      <c r="AE225" s="189"/>
      <c r="AG225" s="144">
        <f t="shared" si="37"/>
        <v>37740</v>
      </c>
    </row>
    <row r="226" spans="1:34" ht="14.1" customHeight="1">
      <c r="A226" s="163">
        <v>226</v>
      </c>
      <c r="B226" s="182" t="s">
        <v>384</v>
      </c>
      <c r="C226" s="182" t="s">
        <v>383</v>
      </c>
      <c r="D226" s="182"/>
      <c r="E226" s="583">
        <v>13975</v>
      </c>
      <c r="F226" s="583" t="s">
        <v>620</v>
      </c>
      <c r="G226" s="148" t="s">
        <v>627</v>
      </c>
      <c r="H226" s="183" t="s">
        <v>681</v>
      </c>
      <c r="I226" s="141" t="s">
        <v>415</v>
      </c>
      <c r="J226" s="141" t="s">
        <v>290</v>
      </c>
      <c r="K226" s="551" t="s">
        <v>220</v>
      </c>
      <c r="L226" s="184" t="s">
        <v>413</v>
      </c>
      <c r="M226" s="196">
        <v>3</v>
      </c>
      <c r="N226" s="539">
        <v>1</v>
      </c>
      <c r="O226" s="539">
        <v>1</v>
      </c>
      <c r="P226" s="539"/>
      <c r="Q226" s="539"/>
      <c r="R226" s="186">
        <v>255</v>
      </c>
      <c r="S226" s="186"/>
      <c r="T226" s="186"/>
      <c r="U226" s="186"/>
      <c r="V226" s="187" t="e">
        <f t="shared" si="30"/>
        <v>#DIV/0!</v>
      </c>
      <c r="W226" s="187">
        <f t="shared" si="31"/>
        <v>0</v>
      </c>
      <c r="X226" s="187">
        <f t="shared" si="32"/>
        <v>0</v>
      </c>
      <c r="Y226" s="187">
        <f t="shared" si="33"/>
        <v>0</v>
      </c>
      <c r="Z226" s="188">
        <f>IF(R226="nio",0,IF(R226&gt;0,VLOOKUP(K226,'3-Productie normen'!A:N,VLOOKUP(R226,'3-Productie normen'!Q:R,2,FALSE),FALSE)))</f>
        <v>0</v>
      </c>
      <c r="AA226" s="188">
        <f t="shared" si="34"/>
        <v>0</v>
      </c>
      <c r="AB226" s="188">
        <f t="shared" si="35"/>
        <v>0</v>
      </c>
      <c r="AC226" s="188">
        <f t="shared" si="36"/>
        <v>0</v>
      </c>
      <c r="AD226" s="189" t="str">
        <f>VLOOKUP(K226,'3-Productie normen'!A:N,10,FALSE)</f>
        <v>B</v>
      </c>
      <c r="AE226" s="189"/>
      <c r="AG226" s="144">
        <f t="shared" si="37"/>
        <v>765</v>
      </c>
    </row>
    <row r="227" spans="1:34" ht="14.1" customHeight="1">
      <c r="A227" s="163">
        <v>227</v>
      </c>
      <c r="B227" s="182" t="s">
        <v>384</v>
      </c>
      <c r="C227" s="182" t="s">
        <v>383</v>
      </c>
      <c r="D227" s="182"/>
      <c r="E227" s="583">
        <v>13975</v>
      </c>
      <c r="F227" s="583" t="s">
        <v>620</v>
      </c>
      <c r="G227" s="148" t="s">
        <v>627</v>
      </c>
      <c r="H227" s="183" t="s">
        <v>682</v>
      </c>
      <c r="I227" s="141" t="s">
        <v>415</v>
      </c>
      <c r="J227" s="141" t="s">
        <v>290</v>
      </c>
      <c r="K227" s="137" t="s">
        <v>220</v>
      </c>
      <c r="L227" s="184" t="s">
        <v>413</v>
      </c>
      <c r="M227" s="196">
        <v>4</v>
      </c>
      <c r="N227" s="539">
        <v>1</v>
      </c>
      <c r="O227" s="539">
        <v>1</v>
      </c>
      <c r="P227" s="539"/>
      <c r="Q227" s="539"/>
      <c r="R227" s="186">
        <v>255</v>
      </c>
      <c r="S227" s="186"/>
      <c r="T227" s="186"/>
      <c r="U227" s="186"/>
      <c r="V227" s="187" t="e">
        <f t="shared" si="30"/>
        <v>#DIV/0!</v>
      </c>
      <c r="W227" s="187">
        <f t="shared" si="31"/>
        <v>0</v>
      </c>
      <c r="X227" s="187">
        <f t="shared" si="32"/>
        <v>0</v>
      </c>
      <c r="Y227" s="187">
        <f t="shared" si="33"/>
        <v>0</v>
      </c>
      <c r="Z227" s="188">
        <f>IF(R227="nio",0,IF(R227&gt;0,VLOOKUP(K227,'3-Productie normen'!A:N,VLOOKUP(R227,'3-Productie normen'!Q:R,2,FALSE),FALSE)))</f>
        <v>0</v>
      </c>
      <c r="AA227" s="188">
        <f t="shared" si="34"/>
        <v>0</v>
      </c>
      <c r="AB227" s="188">
        <f t="shared" si="35"/>
        <v>0</v>
      </c>
      <c r="AC227" s="188">
        <f t="shared" si="36"/>
        <v>0</v>
      </c>
      <c r="AD227" s="189" t="str">
        <f>VLOOKUP(K227,'3-Productie normen'!A:N,10,FALSE)</f>
        <v>B</v>
      </c>
      <c r="AE227" s="189"/>
      <c r="AG227" s="144">
        <f t="shared" si="37"/>
        <v>1020</v>
      </c>
    </row>
    <row r="228" spans="1:34" ht="14.1" customHeight="1">
      <c r="A228" s="163">
        <v>228</v>
      </c>
      <c r="B228" s="182" t="s">
        <v>384</v>
      </c>
      <c r="C228" s="182" t="s">
        <v>383</v>
      </c>
      <c r="D228" s="182"/>
      <c r="E228" s="583">
        <v>13975</v>
      </c>
      <c r="F228" s="583" t="s">
        <v>620</v>
      </c>
      <c r="G228" s="148" t="s">
        <v>627</v>
      </c>
      <c r="H228" s="183" t="s">
        <v>683</v>
      </c>
      <c r="I228" s="141" t="s">
        <v>415</v>
      </c>
      <c r="J228" s="141" t="s">
        <v>290</v>
      </c>
      <c r="K228" s="141" t="s">
        <v>220</v>
      </c>
      <c r="L228" s="184" t="s">
        <v>413</v>
      </c>
      <c r="M228" s="196">
        <v>3</v>
      </c>
      <c r="N228" s="539">
        <v>1</v>
      </c>
      <c r="O228" s="539">
        <v>1</v>
      </c>
      <c r="P228" s="539"/>
      <c r="Q228" s="539"/>
      <c r="R228" s="186">
        <v>255</v>
      </c>
      <c r="S228" s="186"/>
      <c r="T228" s="186"/>
      <c r="U228" s="186"/>
      <c r="V228" s="187" t="e">
        <f t="shared" si="30"/>
        <v>#DIV/0!</v>
      </c>
      <c r="W228" s="187">
        <f t="shared" si="31"/>
        <v>0</v>
      </c>
      <c r="X228" s="187">
        <f t="shared" si="32"/>
        <v>0</v>
      </c>
      <c r="Y228" s="187">
        <f t="shared" si="33"/>
        <v>0</v>
      </c>
      <c r="Z228" s="188">
        <f>IF(R228="nio",0,IF(R228&gt;0,VLOOKUP(K228,'3-Productie normen'!A:N,VLOOKUP(R228,'3-Productie normen'!Q:R,2,FALSE),FALSE)))</f>
        <v>0</v>
      </c>
      <c r="AA228" s="188">
        <f t="shared" si="34"/>
        <v>0</v>
      </c>
      <c r="AB228" s="188">
        <f t="shared" si="35"/>
        <v>0</v>
      </c>
      <c r="AC228" s="188">
        <f t="shared" si="36"/>
        <v>0</v>
      </c>
      <c r="AD228" s="189" t="str">
        <f>VLOOKUP(K228,'3-Productie normen'!A:N,10,FALSE)</f>
        <v>B</v>
      </c>
      <c r="AE228" s="189"/>
      <c r="AG228" s="144">
        <f t="shared" si="37"/>
        <v>765</v>
      </c>
    </row>
    <row r="229" spans="1:34" ht="14.1" customHeight="1">
      <c r="A229" s="163">
        <v>229</v>
      </c>
      <c r="B229" s="182" t="s">
        <v>384</v>
      </c>
      <c r="C229" s="182" t="s">
        <v>383</v>
      </c>
      <c r="D229" s="182"/>
      <c r="E229" s="583">
        <v>13975</v>
      </c>
      <c r="F229" s="583" t="s">
        <v>620</v>
      </c>
      <c r="G229" s="148" t="s">
        <v>627</v>
      </c>
      <c r="H229" s="183" t="s">
        <v>684</v>
      </c>
      <c r="I229" s="141" t="s">
        <v>315</v>
      </c>
      <c r="J229" s="141" t="s">
        <v>290</v>
      </c>
      <c r="K229" s="551" t="s">
        <v>547</v>
      </c>
      <c r="L229" s="184" t="s">
        <v>413</v>
      </c>
      <c r="M229" s="196">
        <v>12</v>
      </c>
      <c r="N229" s="539">
        <v>1</v>
      </c>
      <c r="O229" s="539">
        <v>1</v>
      </c>
      <c r="P229" s="539"/>
      <c r="Q229" s="539"/>
      <c r="R229" s="186">
        <v>255</v>
      </c>
      <c r="S229" s="186"/>
      <c r="T229" s="186"/>
      <c r="U229" s="186"/>
      <c r="V229" s="187" t="e">
        <f t="shared" si="30"/>
        <v>#DIV/0!</v>
      </c>
      <c r="W229" s="187">
        <f t="shared" si="31"/>
        <v>0</v>
      </c>
      <c r="X229" s="187">
        <f t="shared" si="32"/>
        <v>0</v>
      </c>
      <c r="Y229" s="187">
        <f t="shared" si="33"/>
        <v>0</v>
      </c>
      <c r="Z229" s="188">
        <f>IF(R229="nio",0,IF(R229&gt;0,VLOOKUP(K229,'3-Productie normen'!A:N,VLOOKUP(R229,'3-Productie normen'!Q:R,2,FALSE),FALSE)))</f>
        <v>0</v>
      </c>
      <c r="AA229" s="188">
        <f t="shared" si="34"/>
        <v>0</v>
      </c>
      <c r="AB229" s="188">
        <f t="shared" si="35"/>
        <v>0</v>
      </c>
      <c r="AC229" s="188">
        <f t="shared" si="36"/>
        <v>0</v>
      </c>
      <c r="AD229" s="189" t="str">
        <f>VLOOKUP(K229,'3-Productie normen'!A:N,10,FALSE)</f>
        <v>B</v>
      </c>
      <c r="AE229" s="189"/>
      <c r="AG229" s="144">
        <f t="shared" si="37"/>
        <v>3060</v>
      </c>
    </row>
    <row r="230" spans="1:34" s="47" customFormat="1" ht="14.1" customHeight="1">
      <c r="A230" s="163">
        <v>230</v>
      </c>
      <c r="B230" s="182" t="s">
        <v>384</v>
      </c>
      <c r="C230" s="182" t="s">
        <v>383</v>
      </c>
      <c r="D230" s="182"/>
      <c r="E230" s="583">
        <v>13975</v>
      </c>
      <c r="F230" s="583" t="s">
        <v>620</v>
      </c>
      <c r="G230" s="148" t="s">
        <v>627</v>
      </c>
      <c r="H230" s="183" t="s">
        <v>685</v>
      </c>
      <c r="I230" s="141" t="s">
        <v>386</v>
      </c>
      <c r="J230" s="141" t="s">
        <v>289</v>
      </c>
      <c r="K230" s="137" t="s">
        <v>545</v>
      </c>
      <c r="L230" s="184" t="s">
        <v>413</v>
      </c>
      <c r="M230" s="196">
        <v>27</v>
      </c>
      <c r="N230" s="539">
        <v>1</v>
      </c>
      <c r="O230" s="539">
        <v>1</v>
      </c>
      <c r="P230" s="539"/>
      <c r="Q230" s="539"/>
      <c r="R230" s="186">
        <v>255</v>
      </c>
      <c r="S230" s="186"/>
      <c r="T230" s="186"/>
      <c r="U230" s="186"/>
      <c r="V230" s="187" t="e">
        <f t="shared" si="30"/>
        <v>#DIV/0!</v>
      </c>
      <c r="W230" s="187">
        <f t="shared" si="31"/>
        <v>0</v>
      </c>
      <c r="X230" s="187">
        <f t="shared" si="32"/>
        <v>0</v>
      </c>
      <c r="Y230" s="187">
        <f t="shared" si="33"/>
        <v>0</v>
      </c>
      <c r="Z230" s="188">
        <f>IF(R230="nio",0,IF(R230&gt;0,VLOOKUP(K230,'3-Productie normen'!A:N,VLOOKUP(R230,'3-Productie normen'!Q:R,2,FALSE),FALSE)))</f>
        <v>0</v>
      </c>
      <c r="AA230" s="188">
        <f t="shared" si="34"/>
        <v>0</v>
      </c>
      <c r="AB230" s="188">
        <f t="shared" si="35"/>
        <v>0</v>
      </c>
      <c r="AC230" s="188">
        <f t="shared" si="36"/>
        <v>0</v>
      </c>
      <c r="AD230" s="189" t="str">
        <f>VLOOKUP(K230,'3-Productie normen'!A:N,10,FALSE)</f>
        <v>V</v>
      </c>
      <c r="AE230" s="189"/>
      <c r="AF230" s="4"/>
      <c r="AG230" s="144">
        <f t="shared" si="37"/>
        <v>6885</v>
      </c>
      <c r="AH230" s="4"/>
    </row>
    <row r="231" spans="1:34" ht="14.1" customHeight="1">
      <c r="A231" s="163">
        <v>231</v>
      </c>
      <c r="B231" s="182" t="s">
        <v>384</v>
      </c>
      <c r="C231" s="182" t="s">
        <v>383</v>
      </c>
      <c r="D231" s="182"/>
      <c r="E231" s="583">
        <v>13975</v>
      </c>
      <c r="F231" s="583" t="s">
        <v>620</v>
      </c>
      <c r="G231" s="148" t="s">
        <v>627</v>
      </c>
      <c r="H231" s="183" t="s">
        <v>686</v>
      </c>
      <c r="I231" s="141" t="s">
        <v>404</v>
      </c>
      <c r="J231" s="141" t="s">
        <v>290</v>
      </c>
      <c r="K231" s="551" t="s">
        <v>222</v>
      </c>
      <c r="L231" s="184" t="s">
        <v>413</v>
      </c>
      <c r="M231" s="196">
        <v>12</v>
      </c>
      <c r="N231" s="539">
        <v>1</v>
      </c>
      <c r="O231" s="539">
        <v>1</v>
      </c>
      <c r="P231" s="539"/>
      <c r="Q231" s="539"/>
      <c r="R231" s="186">
        <v>255</v>
      </c>
      <c r="S231" s="186"/>
      <c r="T231" s="186"/>
      <c r="U231" s="186"/>
      <c r="V231" s="187" t="e">
        <f t="shared" si="30"/>
        <v>#DIV/0!</v>
      </c>
      <c r="W231" s="187">
        <f t="shared" si="31"/>
        <v>0</v>
      </c>
      <c r="X231" s="187">
        <f t="shared" si="32"/>
        <v>0</v>
      </c>
      <c r="Y231" s="187">
        <f t="shared" si="33"/>
        <v>0</v>
      </c>
      <c r="Z231" s="188">
        <f>IF(R231="nio",0,IF(R231&gt;0,VLOOKUP(K231,'3-Productie normen'!A:N,VLOOKUP(R231,'3-Productie normen'!Q:R,2,FALSE),FALSE)))</f>
        <v>0</v>
      </c>
      <c r="AA231" s="188">
        <f t="shared" si="34"/>
        <v>0</v>
      </c>
      <c r="AB231" s="188">
        <f t="shared" si="35"/>
        <v>0</v>
      </c>
      <c r="AC231" s="188">
        <f t="shared" si="36"/>
        <v>0</v>
      </c>
      <c r="AD231" s="189" t="str">
        <f>VLOOKUP(K231,'3-Productie normen'!A:N,10,FALSE)</f>
        <v>B</v>
      </c>
      <c r="AE231" s="189"/>
      <c r="AG231" s="144">
        <f t="shared" si="37"/>
        <v>3060</v>
      </c>
      <c r="AH231" s="47"/>
    </row>
    <row r="232" spans="1:34" ht="14.1" customHeight="1">
      <c r="A232" s="163">
        <v>232</v>
      </c>
      <c r="B232" s="182" t="s">
        <v>384</v>
      </c>
      <c r="C232" s="182" t="s">
        <v>383</v>
      </c>
      <c r="D232" s="182"/>
      <c r="E232" s="583">
        <v>13975</v>
      </c>
      <c r="F232" s="583" t="s">
        <v>620</v>
      </c>
      <c r="G232" s="148" t="s">
        <v>627</v>
      </c>
      <c r="H232" s="183" t="s">
        <v>321</v>
      </c>
      <c r="I232" s="141" t="s">
        <v>392</v>
      </c>
      <c r="J232" s="141" t="s">
        <v>290</v>
      </c>
      <c r="K232" s="551" t="s">
        <v>220</v>
      </c>
      <c r="L232" s="184" t="s">
        <v>413</v>
      </c>
      <c r="M232" s="196">
        <v>51</v>
      </c>
      <c r="N232" s="539">
        <v>1</v>
      </c>
      <c r="O232" s="539">
        <v>1</v>
      </c>
      <c r="P232" s="539"/>
      <c r="Q232" s="539"/>
      <c r="R232" s="186">
        <v>255</v>
      </c>
      <c r="S232" s="186"/>
      <c r="T232" s="186"/>
      <c r="U232" s="186"/>
      <c r="V232" s="187" t="e">
        <f t="shared" si="30"/>
        <v>#DIV/0!</v>
      </c>
      <c r="W232" s="187">
        <f t="shared" si="31"/>
        <v>0</v>
      </c>
      <c r="X232" s="187">
        <f t="shared" si="32"/>
        <v>0</v>
      </c>
      <c r="Y232" s="187">
        <f t="shared" si="33"/>
        <v>0</v>
      </c>
      <c r="Z232" s="188">
        <f>IF(R232="nio",0,IF(R232&gt;0,VLOOKUP(K232,'3-Productie normen'!A:N,VLOOKUP(R232,'3-Productie normen'!Q:R,2,FALSE),FALSE)))</f>
        <v>0</v>
      </c>
      <c r="AA232" s="188">
        <f t="shared" si="34"/>
        <v>0</v>
      </c>
      <c r="AB232" s="188">
        <f t="shared" si="35"/>
        <v>0</v>
      </c>
      <c r="AC232" s="188">
        <f t="shared" si="36"/>
        <v>0</v>
      </c>
      <c r="AD232" s="189" t="str">
        <f>VLOOKUP(K232,'3-Productie normen'!A:N,10,FALSE)</f>
        <v>B</v>
      </c>
      <c r="AE232" s="189"/>
      <c r="AG232" s="144">
        <f t="shared" si="37"/>
        <v>13005</v>
      </c>
    </row>
    <row r="233" spans="1:34" ht="14.1" customHeight="1">
      <c r="A233" s="163">
        <v>233</v>
      </c>
      <c r="B233" s="182" t="s">
        <v>384</v>
      </c>
      <c r="C233" s="182" t="s">
        <v>383</v>
      </c>
      <c r="D233" s="182"/>
      <c r="E233" s="583">
        <v>13975</v>
      </c>
      <c r="F233" s="583" t="s">
        <v>620</v>
      </c>
      <c r="G233" s="148" t="s">
        <v>627</v>
      </c>
      <c r="H233" s="183" t="s">
        <v>322</v>
      </c>
      <c r="I233" s="182" t="s">
        <v>404</v>
      </c>
      <c r="J233" s="182" t="s">
        <v>290</v>
      </c>
      <c r="K233" s="551" t="s">
        <v>222</v>
      </c>
      <c r="L233" s="184" t="s">
        <v>413</v>
      </c>
      <c r="M233" s="196">
        <v>27</v>
      </c>
      <c r="N233" s="539">
        <v>1</v>
      </c>
      <c r="O233" s="539">
        <v>1</v>
      </c>
      <c r="P233" s="539"/>
      <c r="Q233" s="539"/>
      <c r="R233" s="186">
        <v>255</v>
      </c>
      <c r="S233" s="186"/>
      <c r="T233" s="186"/>
      <c r="U233" s="186"/>
      <c r="V233" s="187" t="e">
        <f t="shared" si="30"/>
        <v>#DIV/0!</v>
      </c>
      <c r="W233" s="187">
        <f t="shared" si="31"/>
        <v>0</v>
      </c>
      <c r="X233" s="187">
        <f t="shared" si="32"/>
        <v>0</v>
      </c>
      <c r="Y233" s="187">
        <f t="shared" si="33"/>
        <v>0</v>
      </c>
      <c r="Z233" s="188">
        <f>IF(R233="nio",0,IF(R233&gt;0,VLOOKUP(K233,'3-Productie normen'!A:N,VLOOKUP(R233,'3-Productie normen'!Q:R,2,FALSE),FALSE)))</f>
        <v>0</v>
      </c>
      <c r="AA233" s="188">
        <f t="shared" si="34"/>
        <v>0</v>
      </c>
      <c r="AB233" s="188">
        <f t="shared" si="35"/>
        <v>0</v>
      </c>
      <c r="AC233" s="188">
        <f t="shared" si="36"/>
        <v>0</v>
      </c>
      <c r="AD233" s="189" t="str">
        <f>VLOOKUP(K233,'3-Productie normen'!A:N,10,FALSE)</f>
        <v>B</v>
      </c>
      <c r="AE233" s="189"/>
      <c r="AG233" s="144">
        <f t="shared" si="37"/>
        <v>6885</v>
      </c>
    </row>
    <row r="234" spans="1:34" ht="14.1" customHeight="1">
      <c r="A234" s="163">
        <v>234</v>
      </c>
      <c r="B234" s="182" t="s">
        <v>384</v>
      </c>
      <c r="C234" s="182" t="s">
        <v>383</v>
      </c>
      <c r="D234" s="182"/>
      <c r="E234" s="583">
        <v>13975</v>
      </c>
      <c r="F234" s="583" t="s">
        <v>620</v>
      </c>
      <c r="G234" s="148" t="s">
        <v>627</v>
      </c>
      <c r="H234" s="183" t="s">
        <v>687</v>
      </c>
      <c r="I234" s="182" t="s">
        <v>396</v>
      </c>
      <c r="J234" s="182" t="s">
        <v>291</v>
      </c>
      <c r="K234" s="551" t="s">
        <v>619</v>
      </c>
      <c r="L234" s="184" t="s">
        <v>637</v>
      </c>
      <c r="M234" s="196">
        <v>7</v>
      </c>
      <c r="N234" s="539">
        <v>1</v>
      </c>
      <c r="O234" s="539">
        <v>1</v>
      </c>
      <c r="P234" s="539"/>
      <c r="Q234" s="539"/>
      <c r="R234" s="186">
        <v>255</v>
      </c>
      <c r="S234" s="186">
        <v>255</v>
      </c>
      <c r="T234" s="186"/>
      <c r="U234" s="186"/>
      <c r="V234" s="187" t="e">
        <f t="shared" si="30"/>
        <v>#DIV/0!</v>
      </c>
      <c r="W234" s="187" t="e">
        <f t="shared" si="31"/>
        <v>#DIV/0!</v>
      </c>
      <c r="X234" s="187">
        <f t="shared" si="32"/>
        <v>0</v>
      </c>
      <c r="Y234" s="187">
        <f t="shared" si="33"/>
        <v>0</v>
      </c>
      <c r="Z234" s="188">
        <f>IF(R234="nio",0,IF(R234&gt;0,VLOOKUP(K234,'3-Productie normen'!A:N,VLOOKUP(R234,'3-Productie normen'!Q:R,2,FALSE),FALSE)))</f>
        <v>0</v>
      </c>
      <c r="AA234" s="188">
        <f t="shared" si="34"/>
        <v>0</v>
      </c>
      <c r="AB234" s="188">
        <f t="shared" si="35"/>
        <v>0</v>
      </c>
      <c r="AC234" s="188">
        <f t="shared" si="36"/>
        <v>0</v>
      </c>
      <c r="AD234" s="189" t="str">
        <f>VLOOKUP(K234,'3-Productie normen'!A:N,10,FALSE)</f>
        <v>S</v>
      </c>
      <c r="AE234" s="189"/>
      <c r="AG234" s="144">
        <f t="shared" si="37"/>
        <v>3570</v>
      </c>
    </row>
    <row r="235" spans="1:34" ht="14.1" customHeight="1">
      <c r="A235" s="163">
        <v>235</v>
      </c>
      <c r="B235" s="182" t="s">
        <v>384</v>
      </c>
      <c r="C235" s="182" t="s">
        <v>383</v>
      </c>
      <c r="D235" s="182"/>
      <c r="E235" s="583">
        <v>13975</v>
      </c>
      <c r="F235" s="583" t="s">
        <v>620</v>
      </c>
      <c r="G235" s="148" t="s">
        <v>627</v>
      </c>
      <c r="H235" s="183" t="s">
        <v>688</v>
      </c>
      <c r="I235" s="182" t="s">
        <v>396</v>
      </c>
      <c r="J235" s="182" t="s">
        <v>291</v>
      </c>
      <c r="K235" s="141" t="s">
        <v>619</v>
      </c>
      <c r="L235" s="184" t="s">
        <v>637</v>
      </c>
      <c r="M235" s="196">
        <v>10</v>
      </c>
      <c r="N235" s="539">
        <v>1</v>
      </c>
      <c r="O235" s="539">
        <v>1</v>
      </c>
      <c r="P235" s="539"/>
      <c r="Q235" s="539"/>
      <c r="R235" s="186">
        <v>255</v>
      </c>
      <c r="S235" s="186">
        <v>255</v>
      </c>
      <c r="T235" s="186"/>
      <c r="U235" s="186"/>
      <c r="V235" s="187" t="e">
        <f t="shared" si="30"/>
        <v>#DIV/0!</v>
      </c>
      <c r="W235" s="187" t="e">
        <f t="shared" si="31"/>
        <v>#DIV/0!</v>
      </c>
      <c r="X235" s="187">
        <f t="shared" si="32"/>
        <v>0</v>
      </c>
      <c r="Y235" s="187">
        <f t="shared" si="33"/>
        <v>0</v>
      </c>
      <c r="Z235" s="188">
        <f>IF(R235="nio",0,IF(R235&gt;0,VLOOKUP(K235,'3-Productie normen'!A:N,VLOOKUP(R235,'3-Productie normen'!Q:R,2,FALSE),FALSE)))</f>
        <v>0</v>
      </c>
      <c r="AA235" s="188">
        <f t="shared" si="34"/>
        <v>0</v>
      </c>
      <c r="AB235" s="188">
        <f t="shared" si="35"/>
        <v>0</v>
      </c>
      <c r="AC235" s="188">
        <f t="shared" si="36"/>
        <v>0</v>
      </c>
      <c r="AD235" s="189" t="str">
        <f>VLOOKUP(K235,'3-Productie normen'!A:N,10,FALSE)</f>
        <v>S</v>
      </c>
      <c r="AE235" s="189"/>
      <c r="AG235" s="144">
        <f t="shared" si="37"/>
        <v>5100</v>
      </c>
    </row>
    <row r="236" spans="1:34" ht="14.1" customHeight="1">
      <c r="A236" s="163">
        <v>236</v>
      </c>
      <c r="B236" s="182" t="s">
        <v>384</v>
      </c>
      <c r="C236" s="182" t="s">
        <v>383</v>
      </c>
      <c r="D236" s="182"/>
      <c r="E236" s="583">
        <v>13975</v>
      </c>
      <c r="F236" s="583" t="s">
        <v>620</v>
      </c>
      <c r="G236" s="148" t="s">
        <v>627</v>
      </c>
      <c r="H236" s="183" t="s">
        <v>689</v>
      </c>
      <c r="I236" s="184" t="s">
        <v>387</v>
      </c>
      <c r="J236" s="184" t="s">
        <v>289</v>
      </c>
      <c r="K236" s="141" t="s">
        <v>546</v>
      </c>
      <c r="L236" s="184" t="s">
        <v>637</v>
      </c>
      <c r="M236" s="196">
        <v>10</v>
      </c>
      <c r="N236" s="539">
        <v>1</v>
      </c>
      <c r="O236" s="539">
        <v>1</v>
      </c>
      <c r="P236" s="539"/>
      <c r="Q236" s="539"/>
      <c r="R236" s="186">
        <v>255</v>
      </c>
      <c r="S236" s="186"/>
      <c r="T236" s="186"/>
      <c r="U236" s="186"/>
      <c r="V236" s="187" t="e">
        <f t="shared" si="30"/>
        <v>#DIV/0!</v>
      </c>
      <c r="W236" s="187">
        <f t="shared" si="31"/>
        <v>0</v>
      </c>
      <c r="X236" s="187">
        <f t="shared" si="32"/>
        <v>0</v>
      </c>
      <c r="Y236" s="187">
        <f t="shared" si="33"/>
        <v>0</v>
      </c>
      <c r="Z236" s="188">
        <f>IF(R236="nio",0,IF(R236&gt;0,VLOOKUP(K236,'3-Productie normen'!A:N,VLOOKUP(R236,'3-Productie normen'!Q:R,2,FALSE),FALSE)))</f>
        <v>0</v>
      </c>
      <c r="AA236" s="188">
        <f t="shared" si="34"/>
        <v>0</v>
      </c>
      <c r="AB236" s="188">
        <f t="shared" si="35"/>
        <v>0</v>
      </c>
      <c r="AC236" s="188">
        <f t="shared" si="36"/>
        <v>0</v>
      </c>
      <c r="AD236" s="189" t="str">
        <f>VLOOKUP(K236,'3-Productie normen'!A:N,10,FALSE)</f>
        <v>V</v>
      </c>
      <c r="AE236" s="189"/>
      <c r="AG236" s="144">
        <f t="shared" si="37"/>
        <v>2550</v>
      </c>
    </row>
    <row r="237" spans="1:34" ht="14.1" customHeight="1">
      <c r="A237" s="163">
        <v>237</v>
      </c>
      <c r="B237" s="182" t="s">
        <v>384</v>
      </c>
      <c r="C237" s="182" t="s">
        <v>383</v>
      </c>
      <c r="D237" s="182"/>
      <c r="E237" s="583">
        <v>13975</v>
      </c>
      <c r="F237" s="583" t="s">
        <v>620</v>
      </c>
      <c r="G237" s="148" t="s">
        <v>627</v>
      </c>
      <c r="H237" s="183" t="s">
        <v>365</v>
      </c>
      <c r="I237" s="184" t="s">
        <v>415</v>
      </c>
      <c r="J237" s="184" t="s">
        <v>290</v>
      </c>
      <c r="K237" s="551" t="s">
        <v>220</v>
      </c>
      <c r="L237" s="184" t="s">
        <v>413</v>
      </c>
      <c r="M237" s="196">
        <v>114</v>
      </c>
      <c r="N237" s="539">
        <v>1</v>
      </c>
      <c r="O237" s="539">
        <v>1</v>
      </c>
      <c r="P237" s="539"/>
      <c r="Q237" s="539"/>
      <c r="R237" s="186">
        <v>255</v>
      </c>
      <c r="S237" s="186"/>
      <c r="T237" s="186"/>
      <c r="U237" s="186"/>
      <c r="V237" s="187" t="e">
        <f t="shared" si="30"/>
        <v>#DIV/0!</v>
      </c>
      <c r="W237" s="187">
        <f t="shared" si="31"/>
        <v>0</v>
      </c>
      <c r="X237" s="187">
        <f t="shared" si="32"/>
        <v>0</v>
      </c>
      <c r="Y237" s="187">
        <f t="shared" si="33"/>
        <v>0</v>
      </c>
      <c r="Z237" s="188">
        <f>IF(R237="nio",0,IF(R237&gt;0,VLOOKUP(K237,'3-Productie normen'!A:N,VLOOKUP(R237,'3-Productie normen'!Q:R,2,FALSE),FALSE)))</f>
        <v>0</v>
      </c>
      <c r="AA237" s="188">
        <f t="shared" si="34"/>
        <v>0</v>
      </c>
      <c r="AB237" s="188">
        <f t="shared" si="35"/>
        <v>0</v>
      </c>
      <c r="AC237" s="188">
        <f t="shared" si="36"/>
        <v>0</v>
      </c>
      <c r="AD237" s="189" t="str">
        <f>VLOOKUP(K237,'3-Productie normen'!A:N,10,FALSE)</f>
        <v>B</v>
      </c>
      <c r="AE237" s="189"/>
      <c r="AG237" s="144">
        <f t="shared" si="37"/>
        <v>29070</v>
      </c>
    </row>
    <row r="238" spans="1:34" ht="14.1" customHeight="1">
      <c r="A238" s="163">
        <v>238</v>
      </c>
      <c r="B238" s="182" t="s">
        <v>384</v>
      </c>
      <c r="C238" s="182" t="s">
        <v>383</v>
      </c>
      <c r="D238" s="182"/>
      <c r="E238" s="583">
        <v>13975</v>
      </c>
      <c r="F238" s="583" t="s">
        <v>620</v>
      </c>
      <c r="G238" s="148" t="s">
        <v>627</v>
      </c>
      <c r="H238" s="183" t="s">
        <v>690</v>
      </c>
      <c r="I238" s="184" t="s">
        <v>392</v>
      </c>
      <c r="J238" s="184" t="s">
        <v>290</v>
      </c>
      <c r="K238" s="551" t="s">
        <v>220</v>
      </c>
      <c r="L238" s="184" t="s">
        <v>413</v>
      </c>
      <c r="M238" s="196">
        <v>3</v>
      </c>
      <c r="N238" s="539">
        <v>1</v>
      </c>
      <c r="O238" s="539">
        <v>1</v>
      </c>
      <c r="P238" s="539"/>
      <c r="Q238" s="539"/>
      <c r="R238" s="186">
        <v>255</v>
      </c>
      <c r="S238" s="186"/>
      <c r="T238" s="186"/>
      <c r="U238" s="186"/>
      <c r="V238" s="187" t="e">
        <f t="shared" si="30"/>
        <v>#DIV/0!</v>
      </c>
      <c r="W238" s="187">
        <f t="shared" si="31"/>
        <v>0</v>
      </c>
      <c r="X238" s="187">
        <f t="shared" si="32"/>
        <v>0</v>
      </c>
      <c r="Y238" s="187">
        <f t="shared" si="33"/>
        <v>0</v>
      </c>
      <c r="Z238" s="188">
        <f>IF(R238="nio",0,IF(R238&gt;0,VLOOKUP(K238,'3-Productie normen'!A:N,VLOOKUP(R238,'3-Productie normen'!Q:R,2,FALSE),FALSE)))</f>
        <v>0</v>
      </c>
      <c r="AA238" s="188">
        <f t="shared" si="34"/>
        <v>0</v>
      </c>
      <c r="AB238" s="188">
        <f t="shared" si="35"/>
        <v>0</v>
      </c>
      <c r="AC238" s="188">
        <f t="shared" si="36"/>
        <v>0</v>
      </c>
      <c r="AD238" s="189" t="str">
        <f>VLOOKUP(K238,'3-Productie normen'!A:N,10,FALSE)</f>
        <v>B</v>
      </c>
      <c r="AE238" s="189"/>
      <c r="AG238" s="144">
        <f t="shared" si="37"/>
        <v>765</v>
      </c>
    </row>
    <row r="239" spans="1:34" ht="14.1" customHeight="1">
      <c r="A239" s="163">
        <v>239</v>
      </c>
      <c r="B239" s="182" t="s">
        <v>384</v>
      </c>
      <c r="C239" s="182" t="s">
        <v>383</v>
      </c>
      <c r="D239" s="182"/>
      <c r="E239" s="583">
        <v>13975</v>
      </c>
      <c r="F239" s="583" t="s">
        <v>620</v>
      </c>
      <c r="G239" s="148" t="s">
        <v>627</v>
      </c>
      <c r="H239" s="665" t="s">
        <v>691</v>
      </c>
      <c r="I239" s="666" t="s">
        <v>392</v>
      </c>
      <c r="J239" s="666" t="s">
        <v>290</v>
      </c>
      <c r="K239" s="249" t="s">
        <v>220</v>
      </c>
      <c r="L239" s="666" t="s">
        <v>413</v>
      </c>
      <c r="M239" s="679">
        <v>3</v>
      </c>
      <c r="N239" s="539">
        <v>1</v>
      </c>
      <c r="O239" s="539">
        <v>1</v>
      </c>
      <c r="P239" s="539"/>
      <c r="Q239" s="539"/>
      <c r="R239" s="186">
        <v>255</v>
      </c>
      <c r="S239" s="186"/>
      <c r="T239" s="186"/>
      <c r="U239" s="186"/>
      <c r="V239" s="187" t="e">
        <f t="shared" si="30"/>
        <v>#DIV/0!</v>
      </c>
      <c r="W239" s="187">
        <f t="shared" si="31"/>
        <v>0</v>
      </c>
      <c r="X239" s="187">
        <f t="shared" si="32"/>
        <v>0</v>
      </c>
      <c r="Y239" s="187">
        <f t="shared" si="33"/>
        <v>0</v>
      </c>
      <c r="Z239" s="188">
        <f>IF(R239="nio",0,IF(R239&gt;0,VLOOKUP(K239,'3-Productie normen'!A:N,VLOOKUP(R239,'3-Productie normen'!Q:R,2,FALSE),FALSE)))</f>
        <v>0</v>
      </c>
      <c r="AA239" s="188">
        <f t="shared" si="34"/>
        <v>0</v>
      </c>
      <c r="AB239" s="188">
        <f t="shared" si="35"/>
        <v>0</v>
      </c>
      <c r="AC239" s="188">
        <f t="shared" si="36"/>
        <v>0</v>
      </c>
      <c r="AD239" s="189" t="str">
        <f>VLOOKUP(K239,'3-Productie normen'!A:N,10,FALSE)</f>
        <v>B</v>
      </c>
      <c r="AE239" s="189"/>
      <c r="AG239" s="144">
        <f t="shared" si="37"/>
        <v>765</v>
      </c>
    </row>
    <row r="240" spans="1:34" ht="14.1" customHeight="1">
      <c r="A240" s="163">
        <v>240</v>
      </c>
      <c r="B240" s="182" t="s">
        <v>384</v>
      </c>
      <c r="C240" s="182" t="s">
        <v>383</v>
      </c>
      <c r="D240" s="182"/>
      <c r="E240" s="583">
        <v>13975</v>
      </c>
      <c r="F240" s="583" t="s">
        <v>620</v>
      </c>
      <c r="G240" s="148" t="s">
        <v>627</v>
      </c>
      <c r="H240" s="199" t="s">
        <v>692</v>
      </c>
      <c r="I240" s="199" t="s">
        <v>392</v>
      </c>
      <c r="J240" s="199" t="s">
        <v>290</v>
      </c>
      <c r="K240" s="249" t="s">
        <v>220</v>
      </c>
      <c r="L240" s="200" t="s">
        <v>413</v>
      </c>
      <c r="M240" s="199">
        <v>4</v>
      </c>
      <c r="N240" s="539">
        <v>1</v>
      </c>
      <c r="O240" s="539">
        <v>1</v>
      </c>
      <c r="P240" s="539"/>
      <c r="Q240" s="539"/>
      <c r="R240" s="186">
        <v>255</v>
      </c>
      <c r="S240" s="186"/>
      <c r="T240" s="186"/>
      <c r="U240" s="186"/>
      <c r="V240" s="187" t="e">
        <f t="shared" si="30"/>
        <v>#DIV/0!</v>
      </c>
      <c r="W240" s="187">
        <f t="shared" si="31"/>
        <v>0</v>
      </c>
      <c r="X240" s="187">
        <f t="shared" si="32"/>
        <v>0</v>
      </c>
      <c r="Y240" s="187">
        <f t="shared" si="33"/>
        <v>0</v>
      </c>
      <c r="Z240" s="188">
        <f>IF(R240="nio",0,IF(R240&gt;0,VLOOKUP(K240,'3-Productie normen'!A:N,VLOOKUP(R240,'3-Productie normen'!Q:R,2,FALSE),FALSE)))</f>
        <v>0</v>
      </c>
      <c r="AA240" s="188">
        <f t="shared" si="34"/>
        <v>0</v>
      </c>
      <c r="AB240" s="188">
        <f t="shared" si="35"/>
        <v>0</v>
      </c>
      <c r="AC240" s="188">
        <f t="shared" si="36"/>
        <v>0</v>
      </c>
      <c r="AD240" s="189" t="str">
        <f>VLOOKUP(K240,'3-Productie normen'!A:N,10,FALSE)</f>
        <v>B</v>
      </c>
      <c r="AE240" s="189"/>
      <c r="AG240" s="144">
        <f t="shared" si="37"/>
        <v>1020</v>
      </c>
    </row>
    <row r="241" spans="1:33" ht="14.1" customHeight="1">
      <c r="A241" s="163">
        <v>241</v>
      </c>
      <c r="B241" s="182" t="s">
        <v>384</v>
      </c>
      <c r="C241" s="182" t="s">
        <v>383</v>
      </c>
      <c r="D241" s="182"/>
      <c r="E241" s="583">
        <v>13975</v>
      </c>
      <c r="F241" s="583" t="s">
        <v>620</v>
      </c>
      <c r="G241" s="148" t="s">
        <v>627</v>
      </c>
      <c r="H241" s="199" t="s">
        <v>693</v>
      </c>
      <c r="I241" s="199" t="s">
        <v>386</v>
      </c>
      <c r="J241" s="199" t="s">
        <v>289</v>
      </c>
      <c r="K241" s="141" t="s">
        <v>545</v>
      </c>
      <c r="L241" s="200" t="s">
        <v>413</v>
      </c>
      <c r="M241" s="199">
        <v>22</v>
      </c>
      <c r="N241" s="539">
        <v>1</v>
      </c>
      <c r="O241" s="539">
        <v>1</v>
      </c>
      <c r="P241" s="539"/>
      <c r="Q241" s="539"/>
      <c r="R241" s="186">
        <v>255</v>
      </c>
      <c r="S241" s="186"/>
      <c r="T241" s="186"/>
      <c r="U241" s="186"/>
      <c r="V241" s="187" t="e">
        <f t="shared" si="30"/>
        <v>#DIV/0!</v>
      </c>
      <c r="W241" s="187">
        <f t="shared" si="31"/>
        <v>0</v>
      </c>
      <c r="X241" s="187">
        <f t="shared" si="32"/>
        <v>0</v>
      </c>
      <c r="Y241" s="187">
        <f t="shared" si="33"/>
        <v>0</v>
      </c>
      <c r="Z241" s="188">
        <f>IF(R241="nio",0,IF(R241&gt;0,VLOOKUP(K241,'3-Productie normen'!A:N,VLOOKUP(R241,'3-Productie normen'!Q:R,2,FALSE),FALSE)))</f>
        <v>0</v>
      </c>
      <c r="AA241" s="188">
        <f t="shared" si="34"/>
        <v>0</v>
      </c>
      <c r="AB241" s="188">
        <f t="shared" si="35"/>
        <v>0</v>
      </c>
      <c r="AC241" s="188">
        <f t="shared" si="36"/>
        <v>0</v>
      </c>
      <c r="AD241" s="189" t="str">
        <f>VLOOKUP(K241,'3-Productie normen'!A:N,10,FALSE)</f>
        <v>V</v>
      </c>
      <c r="AE241" s="189"/>
      <c r="AG241" s="144">
        <f t="shared" si="37"/>
        <v>5610</v>
      </c>
    </row>
    <row r="242" spans="1:33" ht="14.1" customHeight="1">
      <c r="A242" s="163">
        <v>242</v>
      </c>
      <c r="B242" s="182" t="s">
        <v>384</v>
      </c>
      <c r="C242" s="182" t="s">
        <v>383</v>
      </c>
      <c r="D242" s="182"/>
      <c r="E242" s="583">
        <v>13975</v>
      </c>
      <c r="F242" s="583" t="s">
        <v>620</v>
      </c>
      <c r="G242" s="148" t="s">
        <v>627</v>
      </c>
      <c r="H242" s="199" t="s">
        <v>694</v>
      </c>
      <c r="I242" s="199" t="s">
        <v>386</v>
      </c>
      <c r="J242" s="199" t="s">
        <v>289</v>
      </c>
      <c r="K242" s="249" t="s">
        <v>545</v>
      </c>
      <c r="L242" s="200" t="s">
        <v>413</v>
      </c>
      <c r="M242" s="199">
        <v>174</v>
      </c>
      <c r="N242" s="539">
        <v>1</v>
      </c>
      <c r="O242" s="539">
        <v>1</v>
      </c>
      <c r="P242" s="539"/>
      <c r="Q242" s="539"/>
      <c r="R242" s="186">
        <v>255</v>
      </c>
      <c r="S242" s="186"/>
      <c r="T242" s="186"/>
      <c r="U242" s="186"/>
      <c r="V242" s="187" t="e">
        <f t="shared" si="30"/>
        <v>#DIV/0!</v>
      </c>
      <c r="W242" s="187">
        <f t="shared" si="31"/>
        <v>0</v>
      </c>
      <c r="X242" s="187">
        <f t="shared" si="32"/>
        <v>0</v>
      </c>
      <c r="Y242" s="187">
        <f t="shared" si="33"/>
        <v>0</v>
      </c>
      <c r="Z242" s="188">
        <f>IF(R242="nio",0,IF(R242&gt;0,VLOOKUP(K242,'3-Productie normen'!A:N,VLOOKUP(R242,'3-Productie normen'!Q:R,2,FALSE),FALSE)))</f>
        <v>0</v>
      </c>
      <c r="AA242" s="188">
        <f t="shared" si="34"/>
        <v>0</v>
      </c>
      <c r="AB242" s="188">
        <f t="shared" si="35"/>
        <v>0</v>
      </c>
      <c r="AC242" s="188">
        <f t="shared" si="36"/>
        <v>0</v>
      </c>
      <c r="AD242" s="189" t="str">
        <f>VLOOKUP(K242,'3-Productie normen'!A:N,10,FALSE)</f>
        <v>V</v>
      </c>
      <c r="AE242" s="189"/>
      <c r="AG242" s="144">
        <f t="shared" si="37"/>
        <v>44370</v>
      </c>
    </row>
    <row r="243" spans="1:33" ht="14.1" customHeight="1">
      <c r="A243" s="163">
        <v>243</v>
      </c>
      <c r="B243" s="182" t="s">
        <v>384</v>
      </c>
      <c r="C243" s="182" t="s">
        <v>383</v>
      </c>
      <c r="D243" s="182"/>
      <c r="E243" s="583">
        <v>13975</v>
      </c>
      <c r="F243" s="583" t="s">
        <v>620</v>
      </c>
      <c r="G243" s="148" t="s">
        <v>627</v>
      </c>
      <c r="H243" s="199" t="s">
        <v>695</v>
      </c>
      <c r="I243" s="199" t="s">
        <v>416</v>
      </c>
      <c r="J243" s="199" t="s">
        <v>290</v>
      </c>
      <c r="K243" s="249" t="s">
        <v>220</v>
      </c>
      <c r="L243" s="200" t="s">
        <v>637</v>
      </c>
      <c r="M243" s="199">
        <v>29</v>
      </c>
      <c r="N243" s="539">
        <v>1</v>
      </c>
      <c r="O243" s="539">
        <v>1</v>
      </c>
      <c r="P243" s="539"/>
      <c r="Q243" s="539"/>
      <c r="R243" s="186">
        <v>255</v>
      </c>
      <c r="S243" s="186"/>
      <c r="T243" s="186"/>
      <c r="U243" s="186"/>
      <c r="V243" s="187" t="e">
        <f t="shared" si="30"/>
        <v>#DIV/0!</v>
      </c>
      <c r="W243" s="187">
        <f t="shared" si="31"/>
        <v>0</v>
      </c>
      <c r="X243" s="187">
        <f t="shared" si="32"/>
        <v>0</v>
      </c>
      <c r="Y243" s="187">
        <f t="shared" si="33"/>
        <v>0</v>
      </c>
      <c r="Z243" s="188">
        <f>IF(R243="nio",0,IF(R243&gt;0,VLOOKUP(K243,'3-Productie normen'!A:N,VLOOKUP(R243,'3-Productie normen'!Q:R,2,FALSE),FALSE)))</f>
        <v>0</v>
      </c>
      <c r="AA243" s="188">
        <f t="shared" si="34"/>
        <v>0</v>
      </c>
      <c r="AB243" s="188">
        <f t="shared" si="35"/>
        <v>0</v>
      </c>
      <c r="AC243" s="188">
        <f t="shared" si="36"/>
        <v>0</v>
      </c>
      <c r="AD243" s="189" t="str">
        <f>VLOOKUP(K243,'3-Productie normen'!A:N,10,FALSE)</f>
        <v>B</v>
      </c>
      <c r="AE243" s="189"/>
      <c r="AG243" s="144">
        <f t="shared" si="37"/>
        <v>7395</v>
      </c>
    </row>
    <row r="244" spans="1:33" ht="14.1" customHeight="1">
      <c r="A244" s="163">
        <v>244</v>
      </c>
      <c r="B244" s="182" t="s">
        <v>384</v>
      </c>
      <c r="C244" s="182" t="s">
        <v>383</v>
      </c>
      <c r="D244" s="182"/>
      <c r="E244" s="583">
        <v>13975</v>
      </c>
      <c r="F244" s="583" t="s">
        <v>620</v>
      </c>
      <c r="G244" s="148" t="s">
        <v>627</v>
      </c>
      <c r="H244" s="199" t="s">
        <v>696</v>
      </c>
      <c r="I244" s="199" t="s">
        <v>318</v>
      </c>
      <c r="J244" s="199" t="s">
        <v>292</v>
      </c>
      <c r="K244" s="141" t="s">
        <v>221</v>
      </c>
      <c r="L244" s="200" t="s">
        <v>637</v>
      </c>
      <c r="M244" s="199">
        <v>14</v>
      </c>
      <c r="N244" s="539">
        <v>1</v>
      </c>
      <c r="O244" s="539">
        <v>1</v>
      </c>
      <c r="P244" s="539"/>
      <c r="Q244" s="539"/>
      <c r="R244" s="186">
        <v>255</v>
      </c>
      <c r="S244" s="186"/>
      <c r="T244" s="186"/>
      <c r="U244" s="186"/>
      <c r="V244" s="187" t="e">
        <f t="shared" si="30"/>
        <v>#DIV/0!</v>
      </c>
      <c r="W244" s="187">
        <f t="shared" si="31"/>
        <v>0</v>
      </c>
      <c r="X244" s="187">
        <f t="shared" si="32"/>
        <v>0</v>
      </c>
      <c r="Y244" s="187">
        <f t="shared" si="33"/>
        <v>0</v>
      </c>
      <c r="Z244" s="188">
        <f>IF(R244="nio",0,IF(R244&gt;0,VLOOKUP(K244,'3-Productie normen'!A:N,VLOOKUP(R244,'3-Productie normen'!Q:R,2,FALSE),FALSE)))</f>
        <v>0</v>
      </c>
      <c r="AA244" s="188">
        <f t="shared" si="34"/>
        <v>0</v>
      </c>
      <c r="AB244" s="188">
        <f t="shared" si="35"/>
        <v>0</v>
      </c>
      <c r="AC244" s="188">
        <f t="shared" si="36"/>
        <v>0</v>
      </c>
      <c r="AD244" s="189" t="str">
        <f>VLOOKUP(K244,'3-Productie normen'!A:N,10,FALSE)</f>
        <v>V</v>
      </c>
      <c r="AE244" s="189"/>
      <c r="AG244" s="144">
        <f t="shared" si="37"/>
        <v>3570</v>
      </c>
    </row>
    <row r="245" spans="1:33" ht="14.1" customHeight="1">
      <c r="A245" s="163">
        <v>245</v>
      </c>
      <c r="B245" s="182" t="s">
        <v>384</v>
      </c>
      <c r="C245" s="182" t="s">
        <v>383</v>
      </c>
      <c r="D245" s="182"/>
      <c r="E245" s="583">
        <v>13975</v>
      </c>
      <c r="F245" s="583" t="s">
        <v>620</v>
      </c>
      <c r="G245" s="148" t="s">
        <v>627</v>
      </c>
      <c r="H245" s="199" t="s">
        <v>697</v>
      </c>
      <c r="I245" s="199" t="s">
        <v>404</v>
      </c>
      <c r="J245" s="199" t="s">
        <v>290</v>
      </c>
      <c r="K245" s="249" t="s">
        <v>222</v>
      </c>
      <c r="L245" s="199" t="s">
        <v>418</v>
      </c>
      <c r="M245" s="199">
        <v>6</v>
      </c>
      <c r="N245" s="539">
        <v>1</v>
      </c>
      <c r="O245" s="539">
        <v>1</v>
      </c>
      <c r="P245" s="539"/>
      <c r="Q245" s="539"/>
      <c r="R245" s="186">
        <v>255</v>
      </c>
      <c r="S245" s="186"/>
      <c r="T245" s="186"/>
      <c r="U245" s="186"/>
      <c r="V245" s="187" t="e">
        <f t="shared" si="30"/>
        <v>#DIV/0!</v>
      </c>
      <c r="W245" s="187">
        <f t="shared" si="31"/>
        <v>0</v>
      </c>
      <c r="X245" s="187">
        <f t="shared" si="32"/>
        <v>0</v>
      </c>
      <c r="Y245" s="187">
        <f t="shared" si="33"/>
        <v>0</v>
      </c>
      <c r="Z245" s="188">
        <f>IF(R245="nio",0,IF(R245&gt;0,VLOOKUP(K245,'3-Productie normen'!A:N,VLOOKUP(R245,'3-Productie normen'!Q:R,2,FALSE),FALSE)))</f>
        <v>0</v>
      </c>
      <c r="AA245" s="188">
        <f t="shared" si="34"/>
        <v>0</v>
      </c>
      <c r="AB245" s="188">
        <f t="shared" si="35"/>
        <v>0</v>
      </c>
      <c r="AC245" s="188">
        <f t="shared" si="36"/>
        <v>0</v>
      </c>
      <c r="AD245" s="189" t="str">
        <f>VLOOKUP(K245,'3-Productie normen'!A:N,10,FALSE)</f>
        <v>B</v>
      </c>
      <c r="AE245" s="189"/>
      <c r="AG245" s="144">
        <f t="shared" si="37"/>
        <v>1530</v>
      </c>
    </row>
    <row r="246" spans="1:33" ht="14.1" customHeight="1">
      <c r="A246" s="163">
        <v>246</v>
      </c>
      <c r="B246" s="182" t="s">
        <v>384</v>
      </c>
      <c r="C246" s="182" t="s">
        <v>383</v>
      </c>
      <c r="D246" s="182"/>
      <c r="E246" s="583">
        <v>13975</v>
      </c>
      <c r="F246" s="583" t="s">
        <v>620</v>
      </c>
      <c r="G246" s="148" t="s">
        <v>627</v>
      </c>
      <c r="H246" s="199" t="s">
        <v>328</v>
      </c>
      <c r="I246" s="199" t="s">
        <v>404</v>
      </c>
      <c r="J246" s="199" t="s">
        <v>290</v>
      </c>
      <c r="K246" s="249" t="s">
        <v>222</v>
      </c>
      <c r="L246" s="199" t="s">
        <v>418</v>
      </c>
      <c r="M246" s="199">
        <v>6</v>
      </c>
      <c r="N246" s="539">
        <v>1</v>
      </c>
      <c r="O246" s="539">
        <v>1</v>
      </c>
      <c r="P246" s="539"/>
      <c r="Q246" s="539"/>
      <c r="R246" s="186">
        <v>255</v>
      </c>
      <c r="S246" s="186"/>
      <c r="T246" s="186"/>
      <c r="U246" s="186"/>
      <c r="V246" s="187" t="e">
        <f t="shared" si="30"/>
        <v>#DIV/0!</v>
      </c>
      <c r="W246" s="187">
        <f t="shared" si="31"/>
        <v>0</v>
      </c>
      <c r="X246" s="187">
        <f t="shared" si="32"/>
        <v>0</v>
      </c>
      <c r="Y246" s="187">
        <f t="shared" si="33"/>
        <v>0</v>
      </c>
      <c r="Z246" s="188">
        <f>IF(R246="nio",0,IF(R246&gt;0,VLOOKUP(K246,'3-Productie normen'!A:N,VLOOKUP(R246,'3-Productie normen'!Q:R,2,FALSE),FALSE)))</f>
        <v>0</v>
      </c>
      <c r="AA246" s="188">
        <f t="shared" si="34"/>
        <v>0</v>
      </c>
      <c r="AB246" s="188">
        <f t="shared" si="35"/>
        <v>0</v>
      </c>
      <c r="AC246" s="188">
        <f t="shared" si="36"/>
        <v>0</v>
      </c>
      <c r="AD246" s="189" t="str">
        <f>VLOOKUP(K246,'3-Productie normen'!A:N,10,FALSE)</f>
        <v>B</v>
      </c>
      <c r="AE246" s="189"/>
      <c r="AG246" s="144">
        <f t="shared" si="37"/>
        <v>1530</v>
      </c>
    </row>
    <row r="247" spans="1:33" ht="14.1" customHeight="1">
      <c r="A247" s="163">
        <v>247</v>
      </c>
      <c r="B247" s="182" t="s">
        <v>384</v>
      </c>
      <c r="C247" s="182" t="s">
        <v>383</v>
      </c>
      <c r="D247" s="182"/>
      <c r="E247" s="583">
        <v>13975</v>
      </c>
      <c r="F247" s="583" t="s">
        <v>620</v>
      </c>
      <c r="G247" s="148" t="s">
        <v>627</v>
      </c>
      <c r="H247" s="199" t="s">
        <v>327</v>
      </c>
      <c r="I247" s="199" t="s">
        <v>404</v>
      </c>
      <c r="J247" s="199" t="s">
        <v>290</v>
      </c>
      <c r="K247" s="249" t="s">
        <v>222</v>
      </c>
      <c r="L247" s="199" t="s">
        <v>418</v>
      </c>
      <c r="M247" s="199">
        <v>6</v>
      </c>
      <c r="N247" s="539">
        <v>1</v>
      </c>
      <c r="O247" s="539">
        <v>1</v>
      </c>
      <c r="P247" s="539"/>
      <c r="Q247" s="539"/>
      <c r="R247" s="186">
        <v>255</v>
      </c>
      <c r="S247" s="186"/>
      <c r="T247" s="186"/>
      <c r="U247" s="186"/>
      <c r="V247" s="187" t="e">
        <f t="shared" si="30"/>
        <v>#DIV/0!</v>
      </c>
      <c r="W247" s="187">
        <f t="shared" si="31"/>
        <v>0</v>
      </c>
      <c r="X247" s="187">
        <f t="shared" si="32"/>
        <v>0</v>
      </c>
      <c r="Y247" s="187">
        <f t="shared" si="33"/>
        <v>0</v>
      </c>
      <c r="Z247" s="188">
        <f>IF(R247="nio",0,IF(R247&gt;0,VLOOKUP(K247,'3-Productie normen'!A:N,VLOOKUP(R247,'3-Productie normen'!Q:R,2,FALSE),FALSE)))</f>
        <v>0</v>
      </c>
      <c r="AA247" s="188">
        <f t="shared" si="34"/>
        <v>0</v>
      </c>
      <c r="AB247" s="188">
        <f t="shared" si="35"/>
        <v>0</v>
      </c>
      <c r="AC247" s="188">
        <f t="shared" si="36"/>
        <v>0</v>
      </c>
      <c r="AD247" s="189" t="str">
        <f>VLOOKUP(K247,'3-Productie normen'!A:N,10,FALSE)</f>
        <v>B</v>
      </c>
      <c r="AE247" s="189"/>
      <c r="AG247" s="144">
        <f t="shared" si="37"/>
        <v>1530</v>
      </c>
    </row>
    <row r="248" spans="1:33" ht="14.1" customHeight="1">
      <c r="A248" s="163">
        <v>248</v>
      </c>
      <c r="B248" s="182" t="s">
        <v>384</v>
      </c>
      <c r="C248" s="182" t="s">
        <v>383</v>
      </c>
      <c r="D248" s="182"/>
      <c r="E248" s="583">
        <v>13975</v>
      </c>
      <c r="F248" s="583" t="s">
        <v>620</v>
      </c>
      <c r="G248" s="148" t="s">
        <v>627</v>
      </c>
      <c r="H248" s="199" t="s">
        <v>329</v>
      </c>
      <c r="I248" s="199" t="s">
        <v>404</v>
      </c>
      <c r="J248" s="199" t="s">
        <v>290</v>
      </c>
      <c r="K248" s="249" t="s">
        <v>222</v>
      </c>
      <c r="L248" s="199" t="s">
        <v>418</v>
      </c>
      <c r="M248" s="199">
        <v>5</v>
      </c>
      <c r="N248" s="539">
        <v>1</v>
      </c>
      <c r="O248" s="539">
        <v>1</v>
      </c>
      <c r="P248" s="539"/>
      <c r="Q248" s="539"/>
      <c r="R248" s="186">
        <v>255</v>
      </c>
      <c r="S248" s="186"/>
      <c r="T248" s="186"/>
      <c r="U248" s="186"/>
      <c r="V248" s="187" t="e">
        <f t="shared" si="30"/>
        <v>#DIV/0!</v>
      </c>
      <c r="W248" s="187">
        <f t="shared" si="31"/>
        <v>0</v>
      </c>
      <c r="X248" s="187">
        <f t="shared" si="32"/>
        <v>0</v>
      </c>
      <c r="Y248" s="187">
        <f t="shared" si="33"/>
        <v>0</v>
      </c>
      <c r="Z248" s="188">
        <f>IF(R248="nio",0,IF(R248&gt;0,VLOOKUP(K248,'3-Productie normen'!A:N,VLOOKUP(R248,'3-Productie normen'!Q:R,2,FALSE),FALSE)))</f>
        <v>0</v>
      </c>
      <c r="AA248" s="188">
        <f t="shared" si="34"/>
        <v>0</v>
      </c>
      <c r="AB248" s="188">
        <f t="shared" si="35"/>
        <v>0</v>
      </c>
      <c r="AC248" s="188">
        <f t="shared" si="36"/>
        <v>0</v>
      </c>
      <c r="AD248" s="189" t="str">
        <f>VLOOKUP(K248,'3-Productie normen'!A:N,10,FALSE)</f>
        <v>B</v>
      </c>
      <c r="AE248" s="189"/>
      <c r="AG248" s="144">
        <f t="shared" si="37"/>
        <v>1275</v>
      </c>
    </row>
    <row r="249" spans="1:33" ht="14.1" customHeight="1">
      <c r="A249" s="163">
        <v>249</v>
      </c>
      <c r="B249" s="182" t="s">
        <v>384</v>
      </c>
      <c r="C249" s="182" t="s">
        <v>383</v>
      </c>
      <c r="D249" s="182"/>
      <c r="E249" s="583">
        <v>13975</v>
      </c>
      <c r="F249" s="583" t="s">
        <v>620</v>
      </c>
      <c r="G249" s="148" t="s">
        <v>627</v>
      </c>
      <c r="H249" s="199" t="s">
        <v>330</v>
      </c>
      <c r="I249" s="199" t="s">
        <v>404</v>
      </c>
      <c r="J249" s="199" t="s">
        <v>290</v>
      </c>
      <c r="K249" s="551" t="s">
        <v>222</v>
      </c>
      <c r="L249" s="199" t="s">
        <v>418</v>
      </c>
      <c r="M249" s="199">
        <v>6</v>
      </c>
      <c r="N249" s="539">
        <v>1</v>
      </c>
      <c r="O249" s="539">
        <v>1</v>
      </c>
      <c r="P249" s="539"/>
      <c r="Q249" s="539"/>
      <c r="R249" s="186">
        <v>255</v>
      </c>
      <c r="S249" s="186"/>
      <c r="T249" s="186"/>
      <c r="U249" s="186"/>
      <c r="V249" s="187" t="e">
        <f t="shared" si="30"/>
        <v>#DIV/0!</v>
      </c>
      <c r="W249" s="187">
        <f t="shared" si="31"/>
        <v>0</v>
      </c>
      <c r="X249" s="187">
        <f t="shared" si="32"/>
        <v>0</v>
      </c>
      <c r="Y249" s="187">
        <f t="shared" si="33"/>
        <v>0</v>
      </c>
      <c r="Z249" s="188">
        <f>IF(R249="nio",0,IF(R249&gt;0,VLOOKUP(K249,'3-Productie normen'!A:N,VLOOKUP(R249,'3-Productie normen'!Q:R,2,FALSE),FALSE)))</f>
        <v>0</v>
      </c>
      <c r="AA249" s="188">
        <f t="shared" si="34"/>
        <v>0</v>
      </c>
      <c r="AB249" s="188">
        <f t="shared" si="35"/>
        <v>0</v>
      </c>
      <c r="AC249" s="188">
        <f t="shared" si="36"/>
        <v>0</v>
      </c>
      <c r="AD249" s="189" t="str">
        <f>VLOOKUP(K249,'3-Productie normen'!A:N,10,FALSE)</f>
        <v>B</v>
      </c>
      <c r="AE249" s="189"/>
      <c r="AG249" s="144">
        <f t="shared" si="37"/>
        <v>1530</v>
      </c>
    </row>
    <row r="250" spans="1:33" ht="14.1" customHeight="1">
      <c r="A250" s="163">
        <v>250</v>
      </c>
      <c r="B250" s="182" t="s">
        <v>384</v>
      </c>
      <c r="C250" s="182" t="s">
        <v>383</v>
      </c>
      <c r="D250" s="182"/>
      <c r="E250" s="583">
        <v>13975</v>
      </c>
      <c r="F250" s="583" t="s">
        <v>620</v>
      </c>
      <c r="G250" s="148" t="s">
        <v>627</v>
      </c>
      <c r="H250" s="199" t="s">
        <v>331</v>
      </c>
      <c r="I250" s="199" t="s">
        <v>404</v>
      </c>
      <c r="J250" s="199" t="s">
        <v>290</v>
      </c>
      <c r="K250" s="551" t="s">
        <v>222</v>
      </c>
      <c r="L250" s="199" t="s">
        <v>418</v>
      </c>
      <c r="M250" s="199">
        <v>8</v>
      </c>
      <c r="N250" s="539">
        <v>1</v>
      </c>
      <c r="O250" s="539">
        <v>1</v>
      </c>
      <c r="P250" s="539"/>
      <c r="Q250" s="539"/>
      <c r="R250" s="186">
        <v>255</v>
      </c>
      <c r="S250" s="186"/>
      <c r="T250" s="186"/>
      <c r="U250" s="186"/>
      <c r="V250" s="187" t="e">
        <f t="shared" si="30"/>
        <v>#DIV/0!</v>
      </c>
      <c r="W250" s="187">
        <f t="shared" si="31"/>
        <v>0</v>
      </c>
      <c r="X250" s="187">
        <f t="shared" si="32"/>
        <v>0</v>
      </c>
      <c r="Y250" s="187">
        <f t="shared" si="33"/>
        <v>0</v>
      </c>
      <c r="Z250" s="188">
        <f>IF(R250="nio",0,IF(R250&gt;0,VLOOKUP(K250,'3-Productie normen'!A:N,VLOOKUP(R250,'3-Productie normen'!Q:R,2,FALSE),FALSE)))</f>
        <v>0</v>
      </c>
      <c r="AA250" s="188">
        <f t="shared" si="34"/>
        <v>0</v>
      </c>
      <c r="AB250" s="188">
        <f t="shared" si="35"/>
        <v>0</v>
      </c>
      <c r="AC250" s="188">
        <f t="shared" si="36"/>
        <v>0</v>
      </c>
      <c r="AD250" s="189" t="str">
        <f>VLOOKUP(K250,'3-Productie normen'!A:N,10,FALSE)</f>
        <v>B</v>
      </c>
      <c r="AE250" s="189"/>
      <c r="AG250" s="144">
        <f t="shared" si="37"/>
        <v>2040</v>
      </c>
    </row>
    <row r="251" spans="1:33" ht="14.1" customHeight="1">
      <c r="A251" s="163">
        <v>251</v>
      </c>
      <c r="B251" s="182" t="s">
        <v>384</v>
      </c>
      <c r="C251" s="182" t="s">
        <v>383</v>
      </c>
      <c r="D251" s="182"/>
      <c r="E251" s="583">
        <v>13975</v>
      </c>
      <c r="F251" s="583" t="s">
        <v>620</v>
      </c>
      <c r="G251" s="148" t="s">
        <v>627</v>
      </c>
      <c r="H251" s="199" t="s">
        <v>324</v>
      </c>
      <c r="I251" s="199" t="s">
        <v>392</v>
      </c>
      <c r="J251" s="199" t="s">
        <v>290</v>
      </c>
      <c r="K251" s="551" t="s">
        <v>220</v>
      </c>
      <c r="L251" s="199" t="s">
        <v>413</v>
      </c>
      <c r="M251" s="199">
        <v>11</v>
      </c>
      <c r="N251" s="539">
        <v>1</v>
      </c>
      <c r="O251" s="539">
        <v>1</v>
      </c>
      <c r="P251" s="539"/>
      <c r="Q251" s="539"/>
      <c r="R251" s="186">
        <v>255</v>
      </c>
      <c r="S251" s="186"/>
      <c r="T251" s="186"/>
      <c r="U251" s="186"/>
      <c r="V251" s="187" t="e">
        <f t="shared" si="30"/>
        <v>#DIV/0!</v>
      </c>
      <c r="W251" s="187">
        <f t="shared" si="31"/>
        <v>0</v>
      </c>
      <c r="X251" s="187">
        <f t="shared" si="32"/>
        <v>0</v>
      </c>
      <c r="Y251" s="187">
        <f t="shared" si="33"/>
        <v>0</v>
      </c>
      <c r="Z251" s="188">
        <f>IF(R251="nio",0,IF(R251&gt;0,VLOOKUP(K251,'3-Productie normen'!A:N,VLOOKUP(R251,'3-Productie normen'!Q:R,2,FALSE),FALSE)))</f>
        <v>0</v>
      </c>
      <c r="AA251" s="188">
        <f t="shared" si="34"/>
        <v>0</v>
      </c>
      <c r="AB251" s="188">
        <f t="shared" si="35"/>
        <v>0</v>
      </c>
      <c r="AC251" s="188">
        <f t="shared" si="36"/>
        <v>0</v>
      </c>
      <c r="AD251" s="189" t="str">
        <f>VLOOKUP(K251,'3-Productie normen'!A:N,10,FALSE)</f>
        <v>B</v>
      </c>
      <c r="AE251" s="189"/>
      <c r="AG251" s="144">
        <f t="shared" si="37"/>
        <v>2805</v>
      </c>
    </row>
    <row r="252" spans="1:33" ht="14.1" customHeight="1">
      <c r="A252" s="163">
        <v>252</v>
      </c>
      <c r="B252" s="182" t="s">
        <v>384</v>
      </c>
      <c r="C252" s="182" t="s">
        <v>383</v>
      </c>
      <c r="D252" s="182"/>
      <c r="E252" s="583">
        <v>13975</v>
      </c>
      <c r="F252" s="583" t="s">
        <v>620</v>
      </c>
      <c r="G252" s="148" t="s">
        <v>627</v>
      </c>
      <c r="H252" s="199" t="s">
        <v>325</v>
      </c>
      <c r="I252" s="199" t="s">
        <v>392</v>
      </c>
      <c r="J252" s="199" t="s">
        <v>290</v>
      </c>
      <c r="K252" s="551" t="s">
        <v>220</v>
      </c>
      <c r="L252" s="199" t="s">
        <v>413</v>
      </c>
      <c r="M252" s="199">
        <v>12</v>
      </c>
      <c r="N252" s="539">
        <v>1</v>
      </c>
      <c r="O252" s="539">
        <v>1</v>
      </c>
      <c r="P252" s="539"/>
      <c r="Q252" s="539"/>
      <c r="R252" s="186">
        <v>255</v>
      </c>
      <c r="S252" s="186"/>
      <c r="T252" s="186"/>
      <c r="U252" s="186"/>
      <c r="V252" s="187" t="e">
        <f t="shared" si="30"/>
        <v>#DIV/0!</v>
      </c>
      <c r="W252" s="187">
        <f t="shared" si="31"/>
        <v>0</v>
      </c>
      <c r="X252" s="187">
        <f t="shared" si="32"/>
        <v>0</v>
      </c>
      <c r="Y252" s="187">
        <f t="shared" si="33"/>
        <v>0</v>
      </c>
      <c r="Z252" s="188">
        <f>IF(R252="nio",0,IF(R252&gt;0,VLOOKUP(K252,'3-Productie normen'!A:N,VLOOKUP(R252,'3-Productie normen'!Q:R,2,FALSE),FALSE)))</f>
        <v>0</v>
      </c>
      <c r="AA252" s="188">
        <f t="shared" si="34"/>
        <v>0</v>
      </c>
      <c r="AB252" s="188">
        <f t="shared" si="35"/>
        <v>0</v>
      </c>
      <c r="AC252" s="188">
        <f t="shared" si="36"/>
        <v>0</v>
      </c>
      <c r="AD252" s="189" t="str">
        <f>VLOOKUP(K252,'3-Productie normen'!A:N,10,FALSE)</f>
        <v>B</v>
      </c>
      <c r="AE252" s="189"/>
      <c r="AG252" s="144">
        <f t="shared" si="37"/>
        <v>3060</v>
      </c>
    </row>
    <row r="253" spans="1:33" ht="14.1" customHeight="1">
      <c r="A253" s="163">
        <v>253</v>
      </c>
      <c r="B253" s="182" t="s">
        <v>384</v>
      </c>
      <c r="C253" s="182" t="s">
        <v>383</v>
      </c>
      <c r="D253" s="182"/>
      <c r="E253" s="583">
        <v>13975</v>
      </c>
      <c r="F253" s="583" t="s">
        <v>620</v>
      </c>
      <c r="G253" s="148" t="s">
        <v>627</v>
      </c>
      <c r="H253" s="199" t="s">
        <v>367</v>
      </c>
      <c r="I253" s="199" t="s">
        <v>392</v>
      </c>
      <c r="J253" s="199" t="s">
        <v>290</v>
      </c>
      <c r="K253" s="141" t="s">
        <v>220</v>
      </c>
      <c r="L253" s="199" t="s">
        <v>413</v>
      </c>
      <c r="M253" s="199">
        <v>12</v>
      </c>
      <c r="N253" s="539">
        <v>1</v>
      </c>
      <c r="O253" s="539">
        <v>1</v>
      </c>
      <c r="P253" s="539"/>
      <c r="Q253" s="539"/>
      <c r="R253" s="186">
        <v>255</v>
      </c>
      <c r="S253" s="186"/>
      <c r="T253" s="186"/>
      <c r="U253" s="186"/>
      <c r="V253" s="187" t="e">
        <f t="shared" si="30"/>
        <v>#DIV/0!</v>
      </c>
      <c r="W253" s="187">
        <f t="shared" si="31"/>
        <v>0</v>
      </c>
      <c r="X253" s="187">
        <f t="shared" si="32"/>
        <v>0</v>
      </c>
      <c r="Y253" s="187">
        <f t="shared" si="33"/>
        <v>0</v>
      </c>
      <c r="Z253" s="188">
        <f>IF(R253="nio",0,IF(R253&gt;0,VLOOKUP(K253,'3-Productie normen'!A:N,VLOOKUP(R253,'3-Productie normen'!Q:R,2,FALSE),FALSE)))</f>
        <v>0</v>
      </c>
      <c r="AA253" s="188">
        <f t="shared" si="34"/>
        <v>0</v>
      </c>
      <c r="AB253" s="188">
        <f t="shared" si="35"/>
        <v>0</v>
      </c>
      <c r="AC253" s="188">
        <f t="shared" si="36"/>
        <v>0</v>
      </c>
      <c r="AD253" s="189" t="str">
        <f>VLOOKUP(K253,'3-Productie normen'!A:N,10,FALSE)</f>
        <v>B</v>
      </c>
      <c r="AE253" s="189"/>
      <c r="AG253" s="144">
        <f t="shared" si="37"/>
        <v>3060</v>
      </c>
    </row>
    <row r="254" spans="1:33" ht="14.1" customHeight="1">
      <c r="A254" s="163">
        <v>254</v>
      </c>
      <c r="B254" s="182" t="s">
        <v>384</v>
      </c>
      <c r="C254" s="182" t="s">
        <v>383</v>
      </c>
      <c r="D254" s="182"/>
      <c r="E254" s="583">
        <v>13975</v>
      </c>
      <c r="F254" s="583" t="s">
        <v>620</v>
      </c>
      <c r="G254" s="148" t="s">
        <v>627</v>
      </c>
      <c r="H254" s="199" t="s">
        <v>326</v>
      </c>
      <c r="I254" s="199" t="s">
        <v>392</v>
      </c>
      <c r="J254" s="199" t="s">
        <v>290</v>
      </c>
      <c r="K254" s="551" t="s">
        <v>220</v>
      </c>
      <c r="L254" s="199" t="s">
        <v>413</v>
      </c>
      <c r="M254" s="199">
        <v>12</v>
      </c>
      <c r="N254" s="539">
        <v>1</v>
      </c>
      <c r="O254" s="539">
        <v>1</v>
      </c>
      <c r="P254" s="539"/>
      <c r="Q254" s="539"/>
      <c r="R254" s="186">
        <v>255</v>
      </c>
      <c r="S254" s="186"/>
      <c r="T254" s="186"/>
      <c r="U254" s="186"/>
      <c r="V254" s="187" t="e">
        <f t="shared" si="30"/>
        <v>#DIV/0!</v>
      </c>
      <c r="W254" s="187">
        <f t="shared" si="31"/>
        <v>0</v>
      </c>
      <c r="X254" s="187">
        <f t="shared" si="32"/>
        <v>0</v>
      </c>
      <c r="Y254" s="187">
        <f t="shared" si="33"/>
        <v>0</v>
      </c>
      <c r="Z254" s="188">
        <f>IF(R254="nio",0,IF(R254&gt;0,VLOOKUP(K254,'3-Productie normen'!A:N,VLOOKUP(R254,'3-Productie normen'!Q:R,2,FALSE),FALSE)))</f>
        <v>0</v>
      </c>
      <c r="AA254" s="188">
        <f t="shared" si="34"/>
        <v>0</v>
      </c>
      <c r="AB254" s="188">
        <f t="shared" si="35"/>
        <v>0</v>
      </c>
      <c r="AC254" s="188">
        <f t="shared" si="36"/>
        <v>0</v>
      </c>
      <c r="AD254" s="189" t="str">
        <f>VLOOKUP(K254,'3-Productie normen'!A:N,10,FALSE)</f>
        <v>B</v>
      </c>
      <c r="AE254" s="189"/>
      <c r="AG254" s="144">
        <f t="shared" si="37"/>
        <v>3060</v>
      </c>
    </row>
    <row r="255" spans="1:33" ht="14.1" customHeight="1">
      <c r="A255" s="163">
        <v>255</v>
      </c>
      <c r="B255" s="182" t="s">
        <v>384</v>
      </c>
      <c r="C255" s="182" t="s">
        <v>383</v>
      </c>
      <c r="D255" s="182"/>
      <c r="E255" s="583">
        <v>13975</v>
      </c>
      <c r="F255" s="583" t="s">
        <v>620</v>
      </c>
      <c r="G255" s="148" t="s">
        <v>627</v>
      </c>
      <c r="H255" s="199" t="s">
        <v>334</v>
      </c>
      <c r="I255" s="199" t="s">
        <v>392</v>
      </c>
      <c r="J255" s="199" t="s">
        <v>290</v>
      </c>
      <c r="K255" s="551" t="s">
        <v>220</v>
      </c>
      <c r="L255" s="199" t="s">
        <v>413</v>
      </c>
      <c r="M255" s="199">
        <v>12</v>
      </c>
      <c r="N255" s="539">
        <v>1</v>
      </c>
      <c r="O255" s="539">
        <v>1</v>
      </c>
      <c r="P255" s="539"/>
      <c r="Q255" s="539"/>
      <c r="R255" s="186">
        <v>255</v>
      </c>
      <c r="S255" s="186"/>
      <c r="T255" s="186"/>
      <c r="U255" s="186"/>
      <c r="V255" s="187" t="e">
        <f t="shared" si="30"/>
        <v>#DIV/0!</v>
      </c>
      <c r="W255" s="187">
        <f t="shared" si="31"/>
        <v>0</v>
      </c>
      <c r="X255" s="187">
        <f t="shared" si="32"/>
        <v>0</v>
      </c>
      <c r="Y255" s="187">
        <f t="shared" si="33"/>
        <v>0</v>
      </c>
      <c r="Z255" s="188">
        <f>IF(R255="nio",0,IF(R255&gt;0,VLOOKUP(K255,'3-Productie normen'!A:N,VLOOKUP(R255,'3-Productie normen'!Q:R,2,FALSE),FALSE)))</f>
        <v>0</v>
      </c>
      <c r="AA255" s="188">
        <f t="shared" si="34"/>
        <v>0</v>
      </c>
      <c r="AB255" s="188">
        <f t="shared" si="35"/>
        <v>0</v>
      </c>
      <c r="AC255" s="188">
        <f t="shared" si="36"/>
        <v>0</v>
      </c>
      <c r="AD255" s="189" t="str">
        <f>VLOOKUP(K255,'3-Productie normen'!A:N,10,FALSE)</f>
        <v>B</v>
      </c>
      <c r="AE255" s="189"/>
      <c r="AG255" s="144">
        <f t="shared" si="37"/>
        <v>3060</v>
      </c>
    </row>
    <row r="256" spans="1:33" ht="14.1" customHeight="1">
      <c r="A256" s="163">
        <v>256</v>
      </c>
      <c r="B256" s="182" t="s">
        <v>384</v>
      </c>
      <c r="C256" s="182" t="s">
        <v>383</v>
      </c>
      <c r="D256" s="182"/>
      <c r="E256" s="583">
        <v>13975</v>
      </c>
      <c r="F256" s="583" t="s">
        <v>620</v>
      </c>
      <c r="G256" s="148" t="s">
        <v>627</v>
      </c>
      <c r="H256" s="199" t="s">
        <v>335</v>
      </c>
      <c r="I256" s="199" t="s">
        <v>392</v>
      </c>
      <c r="J256" s="199" t="s">
        <v>290</v>
      </c>
      <c r="K256" s="551" t="s">
        <v>220</v>
      </c>
      <c r="L256" s="199" t="s">
        <v>413</v>
      </c>
      <c r="M256" s="199">
        <v>23</v>
      </c>
      <c r="N256" s="539">
        <v>1</v>
      </c>
      <c r="O256" s="539">
        <v>1</v>
      </c>
      <c r="P256" s="539"/>
      <c r="Q256" s="539"/>
      <c r="R256" s="186">
        <v>255</v>
      </c>
      <c r="S256" s="186"/>
      <c r="T256" s="186"/>
      <c r="U256" s="186"/>
      <c r="V256" s="187" t="e">
        <f t="shared" si="30"/>
        <v>#DIV/0!</v>
      </c>
      <c r="W256" s="187">
        <f t="shared" si="31"/>
        <v>0</v>
      </c>
      <c r="X256" s="187">
        <f t="shared" si="32"/>
        <v>0</v>
      </c>
      <c r="Y256" s="187">
        <f t="shared" si="33"/>
        <v>0</v>
      </c>
      <c r="Z256" s="188">
        <f>IF(R256="nio",0,IF(R256&gt;0,VLOOKUP(K256,'3-Productie normen'!A:N,VLOOKUP(R256,'3-Productie normen'!Q:R,2,FALSE),FALSE)))</f>
        <v>0</v>
      </c>
      <c r="AA256" s="188">
        <f t="shared" si="34"/>
        <v>0</v>
      </c>
      <c r="AB256" s="188">
        <f t="shared" si="35"/>
        <v>0</v>
      </c>
      <c r="AC256" s="188">
        <f t="shared" si="36"/>
        <v>0</v>
      </c>
      <c r="AD256" s="189" t="str">
        <f>VLOOKUP(K256,'3-Productie normen'!A:N,10,FALSE)</f>
        <v>B</v>
      </c>
      <c r="AE256" s="189"/>
      <c r="AG256" s="144">
        <f t="shared" si="37"/>
        <v>5865</v>
      </c>
    </row>
    <row r="257" spans="1:33" ht="14.1" customHeight="1">
      <c r="A257" s="163">
        <v>257</v>
      </c>
      <c r="B257" s="182" t="s">
        <v>384</v>
      </c>
      <c r="C257" s="182" t="s">
        <v>383</v>
      </c>
      <c r="D257" s="182"/>
      <c r="E257" s="583">
        <v>13975</v>
      </c>
      <c r="F257" s="583" t="s">
        <v>620</v>
      </c>
      <c r="G257" s="148" t="s">
        <v>627</v>
      </c>
      <c r="H257" s="199" t="s">
        <v>336</v>
      </c>
      <c r="I257" s="199" t="s">
        <v>392</v>
      </c>
      <c r="J257" s="199" t="s">
        <v>290</v>
      </c>
      <c r="K257" s="551" t="s">
        <v>220</v>
      </c>
      <c r="L257" s="199" t="s">
        <v>413</v>
      </c>
      <c r="M257" s="199">
        <v>12</v>
      </c>
      <c r="N257" s="539">
        <v>1</v>
      </c>
      <c r="O257" s="539">
        <v>1</v>
      </c>
      <c r="P257" s="539"/>
      <c r="Q257" s="539"/>
      <c r="R257" s="186">
        <v>255</v>
      </c>
      <c r="S257" s="186"/>
      <c r="T257" s="186"/>
      <c r="U257" s="186"/>
      <c r="V257" s="187" t="e">
        <f t="shared" si="30"/>
        <v>#DIV/0!</v>
      </c>
      <c r="W257" s="187">
        <f t="shared" si="31"/>
        <v>0</v>
      </c>
      <c r="X257" s="187">
        <f t="shared" si="32"/>
        <v>0</v>
      </c>
      <c r="Y257" s="187">
        <f t="shared" si="33"/>
        <v>0</v>
      </c>
      <c r="Z257" s="188">
        <f>IF(R257="nio",0,IF(R257&gt;0,VLOOKUP(K257,'3-Productie normen'!A:N,VLOOKUP(R257,'3-Productie normen'!Q:R,2,FALSE),FALSE)))</f>
        <v>0</v>
      </c>
      <c r="AA257" s="188">
        <f t="shared" si="34"/>
        <v>0</v>
      </c>
      <c r="AB257" s="188">
        <f t="shared" si="35"/>
        <v>0</v>
      </c>
      <c r="AC257" s="188">
        <f t="shared" si="36"/>
        <v>0</v>
      </c>
      <c r="AD257" s="189" t="str">
        <f>VLOOKUP(K257,'3-Productie normen'!A:N,10,FALSE)</f>
        <v>B</v>
      </c>
      <c r="AE257" s="189"/>
      <c r="AG257" s="144">
        <f t="shared" si="37"/>
        <v>3060</v>
      </c>
    </row>
    <row r="258" spans="1:33" ht="14.1" customHeight="1">
      <c r="A258" s="163">
        <v>258</v>
      </c>
      <c r="B258" s="182" t="s">
        <v>384</v>
      </c>
      <c r="C258" s="182" t="s">
        <v>383</v>
      </c>
      <c r="D258" s="182"/>
      <c r="E258" s="583">
        <v>13975</v>
      </c>
      <c r="F258" s="583" t="s">
        <v>620</v>
      </c>
      <c r="G258" s="148" t="s">
        <v>627</v>
      </c>
      <c r="H258" s="199" t="s">
        <v>337</v>
      </c>
      <c r="I258" s="199" t="s">
        <v>392</v>
      </c>
      <c r="J258" s="199" t="s">
        <v>290</v>
      </c>
      <c r="K258" s="141" t="s">
        <v>220</v>
      </c>
      <c r="L258" s="199" t="s">
        <v>413</v>
      </c>
      <c r="M258" s="199">
        <v>25</v>
      </c>
      <c r="N258" s="539">
        <v>1</v>
      </c>
      <c r="O258" s="539">
        <v>1</v>
      </c>
      <c r="P258" s="539"/>
      <c r="Q258" s="539"/>
      <c r="R258" s="186">
        <v>255</v>
      </c>
      <c r="S258" s="186"/>
      <c r="T258" s="186"/>
      <c r="U258" s="186"/>
      <c r="V258" s="187" t="e">
        <f t="shared" si="30"/>
        <v>#DIV/0!</v>
      </c>
      <c r="W258" s="187">
        <f t="shared" si="31"/>
        <v>0</v>
      </c>
      <c r="X258" s="187">
        <f t="shared" si="32"/>
        <v>0</v>
      </c>
      <c r="Y258" s="187">
        <f t="shared" si="33"/>
        <v>0</v>
      </c>
      <c r="Z258" s="188">
        <f>IF(R258="nio",0,IF(R258&gt;0,VLOOKUP(K258,'3-Productie normen'!A:N,VLOOKUP(R258,'3-Productie normen'!Q:R,2,FALSE),FALSE)))</f>
        <v>0</v>
      </c>
      <c r="AA258" s="188">
        <f t="shared" si="34"/>
        <v>0</v>
      </c>
      <c r="AB258" s="188">
        <f t="shared" si="35"/>
        <v>0</v>
      </c>
      <c r="AC258" s="188">
        <f t="shared" si="36"/>
        <v>0</v>
      </c>
      <c r="AD258" s="189" t="str">
        <f>VLOOKUP(K258,'3-Productie normen'!A:N,10,FALSE)</f>
        <v>B</v>
      </c>
      <c r="AE258" s="189"/>
      <c r="AG258" s="144">
        <f t="shared" si="37"/>
        <v>6375</v>
      </c>
    </row>
    <row r="259" spans="1:33" ht="14.1" customHeight="1">
      <c r="A259" s="163">
        <v>259</v>
      </c>
      <c r="B259" s="182" t="s">
        <v>384</v>
      </c>
      <c r="C259" s="182" t="s">
        <v>383</v>
      </c>
      <c r="D259" s="182"/>
      <c r="E259" s="583">
        <v>13975</v>
      </c>
      <c r="F259" s="583" t="s">
        <v>620</v>
      </c>
      <c r="G259" s="148" t="s">
        <v>627</v>
      </c>
      <c r="H259" s="199" t="s">
        <v>338</v>
      </c>
      <c r="I259" s="199" t="s">
        <v>392</v>
      </c>
      <c r="J259" s="199" t="s">
        <v>290</v>
      </c>
      <c r="K259" s="141" t="s">
        <v>220</v>
      </c>
      <c r="L259" s="199" t="s">
        <v>413</v>
      </c>
      <c r="M259" s="199">
        <v>12</v>
      </c>
      <c r="N259" s="539">
        <v>1</v>
      </c>
      <c r="O259" s="539">
        <v>1</v>
      </c>
      <c r="P259" s="539"/>
      <c r="Q259" s="539"/>
      <c r="R259" s="186">
        <v>255</v>
      </c>
      <c r="S259" s="186"/>
      <c r="T259" s="186"/>
      <c r="U259" s="186"/>
      <c r="V259" s="187" t="e">
        <f t="shared" si="30"/>
        <v>#DIV/0!</v>
      </c>
      <c r="W259" s="187">
        <f t="shared" si="31"/>
        <v>0</v>
      </c>
      <c r="X259" s="187">
        <f t="shared" si="32"/>
        <v>0</v>
      </c>
      <c r="Y259" s="187">
        <f t="shared" si="33"/>
        <v>0</v>
      </c>
      <c r="Z259" s="188">
        <f>IF(R259="nio",0,IF(R259&gt;0,VLOOKUP(K259,'3-Productie normen'!A:N,VLOOKUP(R259,'3-Productie normen'!Q:R,2,FALSE),FALSE)))</f>
        <v>0</v>
      </c>
      <c r="AA259" s="188">
        <f t="shared" si="34"/>
        <v>0</v>
      </c>
      <c r="AB259" s="188">
        <f t="shared" si="35"/>
        <v>0</v>
      </c>
      <c r="AC259" s="188">
        <f t="shared" si="36"/>
        <v>0</v>
      </c>
      <c r="AD259" s="189" t="str">
        <f>VLOOKUP(K259,'3-Productie normen'!A:N,10,FALSE)</f>
        <v>B</v>
      </c>
      <c r="AE259" s="189"/>
      <c r="AG259" s="144">
        <f t="shared" si="37"/>
        <v>3060</v>
      </c>
    </row>
    <row r="260" spans="1:33" ht="14.1" customHeight="1">
      <c r="A260" s="163">
        <v>260</v>
      </c>
      <c r="B260" s="182" t="s">
        <v>384</v>
      </c>
      <c r="C260" s="182" t="s">
        <v>383</v>
      </c>
      <c r="D260" s="182"/>
      <c r="E260" s="583">
        <v>13975</v>
      </c>
      <c r="F260" s="583" t="s">
        <v>620</v>
      </c>
      <c r="G260" s="148" t="s">
        <v>780</v>
      </c>
      <c r="H260" s="201" t="s">
        <v>698</v>
      </c>
      <c r="I260" s="201" t="s">
        <v>392</v>
      </c>
      <c r="J260" s="201" t="s">
        <v>290</v>
      </c>
      <c r="K260" s="551" t="s">
        <v>220</v>
      </c>
      <c r="L260" s="199" t="s">
        <v>413</v>
      </c>
      <c r="M260" s="199">
        <v>17</v>
      </c>
      <c r="N260" s="539">
        <v>1</v>
      </c>
      <c r="O260" s="539">
        <v>1</v>
      </c>
      <c r="P260" s="539"/>
      <c r="Q260" s="539"/>
      <c r="R260" s="186">
        <v>255</v>
      </c>
      <c r="S260" s="186"/>
      <c r="T260" s="186"/>
      <c r="U260" s="186"/>
      <c r="V260" s="187" t="e">
        <f t="shared" si="30"/>
        <v>#DIV/0!</v>
      </c>
      <c r="W260" s="187">
        <f t="shared" si="31"/>
        <v>0</v>
      </c>
      <c r="X260" s="187">
        <f t="shared" si="32"/>
        <v>0</v>
      </c>
      <c r="Y260" s="187">
        <f t="shared" si="33"/>
        <v>0</v>
      </c>
      <c r="Z260" s="188">
        <f>IF(R260="nio",0,IF(R260&gt;0,VLOOKUP(K260,'3-Productie normen'!A:N,VLOOKUP(R260,'3-Productie normen'!Q:R,2,FALSE),FALSE)))</f>
        <v>0</v>
      </c>
      <c r="AA260" s="188">
        <f t="shared" si="34"/>
        <v>0</v>
      </c>
      <c r="AB260" s="188">
        <f t="shared" si="35"/>
        <v>0</v>
      </c>
      <c r="AC260" s="188">
        <f t="shared" si="36"/>
        <v>0</v>
      </c>
      <c r="AD260" s="189" t="str">
        <f>VLOOKUP(K260,'3-Productie normen'!A:N,10,FALSE)</f>
        <v>B</v>
      </c>
      <c r="AE260" s="189"/>
      <c r="AG260" s="144">
        <f t="shared" si="37"/>
        <v>4335</v>
      </c>
    </row>
    <row r="261" spans="1:33" ht="14.1" customHeight="1">
      <c r="A261" s="163">
        <v>261</v>
      </c>
      <c r="B261" s="182" t="s">
        <v>384</v>
      </c>
      <c r="C261" s="182" t="s">
        <v>383</v>
      </c>
      <c r="D261" s="182"/>
      <c r="E261" s="583">
        <v>13975</v>
      </c>
      <c r="F261" s="583" t="s">
        <v>620</v>
      </c>
      <c r="G261" s="148" t="s">
        <v>781</v>
      </c>
      <c r="H261" s="199" t="s">
        <v>699</v>
      </c>
      <c r="I261" s="199" t="s">
        <v>387</v>
      </c>
      <c r="J261" s="199" t="s">
        <v>289</v>
      </c>
      <c r="K261" s="551" t="s">
        <v>546</v>
      </c>
      <c r="L261" s="199" t="s">
        <v>637</v>
      </c>
      <c r="M261" s="199">
        <v>5</v>
      </c>
      <c r="N261" s="539">
        <v>1</v>
      </c>
      <c r="O261" s="539">
        <v>1</v>
      </c>
      <c r="P261" s="539"/>
      <c r="Q261" s="539"/>
      <c r="R261" s="186">
        <v>255</v>
      </c>
      <c r="S261" s="186"/>
      <c r="T261" s="186"/>
      <c r="U261" s="186"/>
      <c r="V261" s="187" t="e">
        <f t="shared" si="30"/>
        <v>#DIV/0!</v>
      </c>
      <c r="W261" s="187">
        <f t="shared" si="31"/>
        <v>0</v>
      </c>
      <c r="X261" s="187">
        <f t="shared" si="32"/>
        <v>0</v>
      </c>
      <c r="Y261" s="187">
        <f t="shared" si="33"/>
        <v>0</v>
      </c>
      <c r="Z261" s="188">
        <f>IF(R261="nio",0,IF(R261&gt;0,VLOOKUP(K261,'3-Productie normen'!A:N,VLOOKUP(R261,'3-Productie normen'!Q:R,2,FALSE),FALSE)))</f>
        <v>0</v>
      </c>
      <c r="AA261" s="188">
        <f t="shared" si="34"/>
        <v>0</v>
      </c>
      <c r="AB261" s="188">
        <f t="shared" si="35"/>
        <v>0</v>
      </c>
      <c r="AC261" s="188">
        <f t="shared" si="36"/>
        <v>0</v>
      </c>
      <c r="AD261" s="189" t="str">
        <f>VLOOKUP(K261,'3-Productie normen'!A:N,10,FALSE)</f>
        <v>V</v>
      </c>
      <c r="AE261" s="189"/>
      <c r="AG261" s="144">
        <f t="shared" si="37"/>
        <v>1275</v>
      </c>
    </row>
    <row r="262" spans="1:33" ht="14.1" customHeight="1">
      <c r="A262" s="163">
        <v>262</v>
      </c>
      <c r="B262" s="182" t="s">
        <v>384</v>
      </c>
      <c r="C262" s="182" t="s">
        <v>383</v>
      </c>
      <c r="D262" s="182"/>
      <c r="E262" s="583">
        <v>13975</v>
      </c>
      <c r="F262" s="583" t="s">
        <v>620</v>
      </c>
      <c r="G262" s="148" t="s">
        <v>627</v>
      </c>
      <c r="H262" s="199" t="s">
        <v>700</v>
      </c>
      <c r="I262" s="199" t="s">
        <v>386</v>
      </c>
      <c r="J262" s="199" t="s">
        <v>289</v>
      </c>
      <c r="K262" s="551" t="s">
        <v>545</v>
      </c>
      <c r="L262" s="199" t="s">
        <v>637</v>
      </c>
      <c r="M262" s="199">
        <v>112</v>
      </c>
      <c r="N262" s="539">
        <v>1</v>
      </c>
      <c r="O262" s="539">
        <v>1</v>
      </c>
      <c r="P262" s="539"/>
      <c r="Q262" s="539"/>
      <c r="R262" s="186">
        <v>255</v>
      </c>
      <c r="S262" s="186"/>
      <c r="T262" s="186"/>
      <c r="U262" s="186"/>
      <c r="V262" s="187" t="e">
        <f t="shared" si="30"/>
        <v>#DIV/0!</v>
      </c>
      <c r="W262" s="187">
        <f t="shared" si="31"/>
        <v>0</v>
      </c>
      <c r="X262" s="187">
        <f t="shared" si="32"/>
        <v>0</v>
      </c>
      <c r="Y262" s="187">
        <f t="shared" si="33"/>
        <v>0</v>
      </c>
      <c r="Z262" s="188">
        <f>IF(R262="nio",0,IF(R262&gt;0,VLOOKUP(K262,'3-Productie normen'!A:N,VLOOKUP(R262,'3-Productie normen'!Q:R,2,FALSE),FALSE)))</f>
        <v>0</v>
      </c>
      <c r="AA262" s="188">
        <f t="shared" si="34"/>
        <v>0</v>
      </c>
      <c r="AB262" s="188">
        <f t="shared" si="35"/>
        <v>0</v>
      </c>
      <c r="AC262" s="188">
        <f t="shared" si="36"/>
        <v>0</v>
      </c>
      <c r="AD262" s="189" t="str">
        <f>VLOOKUP(K262,'3-Productie normen'!A:N,10,FALSE)</f>
        <v>V</v>
      </c>
      <c r="AE262" s="189"/>
      <c r="AG262" s="144">
        <f t="shared" si="37"/>
        <v>28560</v>
      </c>
    </row>
    <row r="263" spans="1:33" ht="14.1" customHeight="1">
      <c r="A263" s="163">
        <v>263</v>
      </c>
      <c r="B263" s="182" t="s">
        <v>384</v>
      </c>
      <c r="C263" s="182" t="s">
        <v>383</v>
      </c>
      <c r="D263" s="182"/>
      <c r="E263" s="583">
        <v>13975</v>
      </c>
      <c r="F263" s="583" t="s">
        <v>620</v>
      </c>
      <c r="G263" s="148" t="s">
        <v>627</v>
      </c>
      <c r="H263" s="199" t="s">
        <v>701</v>
      </c>
      <c r="I263" s="199" t="s">
        <v>396</v>
      </c>
      <c r="J263" s="199" t="s">
        <v>291</v>
      </c>
      <c r="K263" s="551" t="s">
        <v>619</v>
      </c>
      <c r="L263" s="199" t="s">
        <v>637</v>
      </c>
      <c r="M263" s="199">
        <v>5</v>
      </c>
      <c r="N263" s="539">
        <v>1</v>
      </c>
      <c r="O263" s="539">
        <v>1</v>
      </c>
      <c r="P263" s="539"/>
      <c r="Q263" s="539"/>
      <c r="R263" s="186">
        <v>255</v>
      </c>
      <c r="S263" s="186">
        <v>255</v>
      </c>
      <c r="T263" s="186"/>
      <c r="U263" s="186"/>
      <c r="V263" s="187" t="e">
        <f t="shared" si="30"/>
        <v>#DIV/0!</v>
      </c>
      <c r="W263" s="187" t="e">
        <f t="shared" si="31"/>
        <v>#DIV/0!</v>
      </c>
      <c r="X263" s="187">
        <f t="shared" si="32"/>
        <v>0</v>
      </c>
      <c r="Y263" s="187">
        <f t="shared" si="33"/>
        <v>0</v>
      </c>
      <c r="Z263" s="188">
        <f>IF(R263="nio",0,IF(R263&gt;0,VLOOKUP(K263,'3-Productie normen'!A:N,VLOOKUP(R263,'3-Productie normen'!Q:R,2,FALSE),FALSE)))</f>
        <v>0</v>
      </c>
      <c r="AA263" s="188">
        <f t="shared" si="34"/>
        <v>0</v>
      </c>
      <c r="AB263" s="188">
        <f t="shared" si="35"/>
        <v>0</v>
      </c>
      <c r="AC263" s="188">
        <f t="shared" si="36"/>
        <v>0</v>
      </c>
      <c r="AD263" s="189" t="str">
        <f>VLOOKUP(K263,'3-Productie normen'!A:N,10,FALSE)</f>
        <v>S</v>
      </c>
      <c r="AE263" s="189"/>
      <c r="AG263" s="144">
        <f t="shared" si="37"/>
        <v>2550</v>
      </c>
    </row>
    <row r="264" spans="1:33" ht="14.1" customHeight="1">
      <c r="A264" s="163">
        <v>264</v>
      </c>
      <c r="B264" s="182" t="s">
        <v>384</v>
      </c>
      <c r="C264" s="182" t="s">
        <v>383</v>
      </c>
      <c r="D264" s="182"/>
      <c r="E264" s="583">
        <v>13975</v>
      </c>
      <c r="F264" s="583" t="s">
        <v>620</v>
      </c>
      <c r="G264" s="148" t="s">
        <v>627</v>
      </c>
      <c r="H264" s="199" t="s">
        <v>702</v>
      </c>
      <c r="I264" s="199" t="s">
        <v>396</v>
      </c>
      <c r="J264" s="199" t="s">
        <v>291</v>
      </c>
      <c r="K264" s="551" t="s">
        <v>619</v>
      </c>
      <c r="L264" s="199" t="s">
        <v>637</v>
      </c>
      <c r="M264" s="199">
        <v>5</v>
      </c>
      <c r="N264" s="539">
        <v>1</v>
      </c>
      <c r="O264" s="539">
        <v>1</v>
      </c>
      <c r="P264" s="539"/>
      <c r="Q264" s="539"/>
      <c r="R264" s="186">
        <v>255</v>
      </c>
      <c r="S264" s="186">
        <v>255</v>
      </c>
      <c r="T264" s="186"/>
      <c r="U264" s="186"/>
      <c r="V264" s="187" t="e">
        <f t="shared" si="30"/>
        <v>#DIV/0!</v>
      </c>
      <c r="W264" s="187" t="e">
        <f t="shared" si="31"/>
        <v>#DIV/0!</v>
      </c>
      <c r="X264" s="187">
        <f t="shared" si="32"/>
        <v>0</v>
      </c>
      <c r="Y264" s="187">
        <f t="shared" si="33"/>
        <v>0</v>
      </c>
      <c r="Z264" s="188">
        <f>IF(R264="nio",0,IF(R264&gt;0,VLOOKUP(K264,'3-Productie normen'!A:N,VLOOKUP(R264,'3-Productie normen'!Q:R,2,FALSE),FALSE)))</f>
        <v>0</v>
      </c>
      <c r="AA264" s="188">
        <f t="shared" si="34"/>
        <v>0</v>
      </c>
      <c r="AB264" s="188">
        <f t="shared" si="35"/>
        <v>0</v>
      </c>
      <c r="AC264" s="188">
        <f t="shared" si="36"/>
        <v>0</v>
      </c>
      <c r="AD264" s="189" t="str">
        <f>VLOOKUP(K264,'3-Productie normen'!A:N,10,FALSE)</f>
        <v>S</v>
      </c>
      <c r="AE264" s="189"/>
      <c r="AG264" s="144">
        <f t="shared" si="37"/>
        <v>2550</v>
      </c>
    </row>
    <row r="265" spans="1:33" ht="14.1" customHeight="1">
      <c r="A265" s="163">
        <v>265</v>
      </c>
      <c r="B265" s="182" t="s">
        <v>384</v>
      </c>
      <c r="C265" s="182" t="s">
        <v>383</v>
      </c>
      <c r="D265" s="182"/>
      <c r="E265" s="583">
        <v>13975</v>
      </c>
      <c r="F265" s="583" t="s">
        <v>620</v>
      </c>
      <c r="G265" s="148" t="s">
        <v>627</v>
      </c>
      <c r="H265" s="199" t="s">
        <v>703</v>
      </c>
      <c r="I265" s="199" t="s">
        <v>386</v>
      </c>
      <c r="J265" s="199" t="s">
        <v>289</v>
      </c>
      <c r="K265" s="137" t="s">
        <v>545</v>
      </c>
      <c r="L265" s="199" t="s">
        <v>637</v>
      </c>
      <c r="M265" s="199">
        <v>31</v>
      </c>
      <c r="N265" s="539">
        <v>1</v>
      </c>
      <c r="O265" s="539">
        <v>1</v>
      </c>
      <c r="P265" s="539"/>
      <c r="Q265" s="539"/>
      <c r="R265" s="186">
        <v>255</v>
      </c>
      <c r="S265" s="186"/>
      <c r="T265" s="186"/>
      <c r="U265" s="186"/>
      <c r="V265" s="187" t="e">
        <f t="shared" si="30"/>
        <v>#DIV/0!</v>
      </c>
      <c r="W265" s="187">
        <f t="shared" si="31"/>
        <v>0</v>
      </c>
      <c r="X265" s="187">
        <f t="shared" si="32"/>
        <v>0</v>
      </c>
      <c r="Y265" s="187">
        <f t="shared" si="33"/>
        <v>0</v>
      </c>
      <c r="Z265" s="188">
        <f>IF(R265="nio",0,IF(R265&gt;0,VLOOKUP(K265,'3-Productie normen'!A:N,VLOOKUP(R265,'3-Productie normen'!Q:R,2,FALSE),FALSE)))</f>
        <v>0</v>
      </c>
      <c r="AA265" s="188">
        <f t="shared" si="34"/>
        <v>0</v>
      </c>
      <c r="AB265" s="188">
        <f t="shared" si="35"/>
        <v>0</v>
      </c>
      <c r="AC265" s="188">
        <f t="shared" si="36"/>
        <v>0</v>
      </c>
      <c r="AD265" s="189" t="str">
        <f>VLOOKUP(K265,'3-Productie normen'!A:N,10,FALSE)</f>
        <v>V</v>
      </c>
      <c r="AE265" s="189"/>
      <c r="AG265" s="144">
        <f t="shared" si="37"/>
        <v>7905</v>
      </c>
    </row>
    <row r="266" spans="1:33" ht="14.1" customHeight="1">
      <c r="A266" s="163">
        <v>266</v>
      </c>
      <c r="B266" s="182" t="s">
        <v>384</v>
      </c>
      <c r="C266" s="182" t="s">
        <v>383</v>
      </c>
      <c r="D266" s="182"/>
      <c r="E266" s="583">
        <v>13975</v>
      </c>
      <c r="F266" s="583" t="s">
        <v>620</v>
      </c>
      <c r="G266" s="148" t="s">
        <v>627</v>
      </c>
      <c r="H266" s="199" t="s">
        <v>333</v>
      </c>
      <c r="I266" s="199" t="s">
        <v>392</v>
      </c>
      <c r="J266" s="199" t="s">
        <v>290</v>
      </c>
      <c r="K266" s="551" t="s">
        <v>220</v>
      </c>
      <c r="L266" s="199" t="s">
        <v>413</v>
      </c>
      <c r="M266" s="199">
        <v>33</v>
      </c>
      <c r="N266" s="539">
        <v>1</v>
      </c>
      <c r="O266" s="539">
        <v>1</v>
      </c>
      <c r="P266" s="539"/>
      <c r="Q266" s="539"/>
      <c r="R266" s="186">
        <v>255</v>
      </c>
      <c r="S266" s="186"/>
      <c r="T266" s="186"/>
      <c r="U266" s="186"/>
      <c r="V266" s="187" t="e">
        <f t="shared" si="30"/>
        <v>#DIV/0!</v>
      </c>
      <c r="W266" s="187">
        <f t="shared" si="31"/>
        <v>0</v>
      </c>
      <c r="X266" s="187">
        <f t="shared" si="32"/>
        <v>0</v>
      </c>
      <c r="Y266" s="187">
        <f t="shared" si="33"/>
        <v>0</v>
      </c>
      <c r="Z266" s="188">
        <f>IF(R266="nio",0,IF(R266&gt;0,VLOOKUP(K266,'3-Productie normen'!A:N,VLOOKUP(R266,'3-Productie normen'!Q:R,2,FALSE),FALSE)))</f>
        <v>0</v>
      </c>
      <c r="AA266" s="188">
        <f t="shared" si="34"/>
        <v>0</v>
      </c>
      <c r="AB266" s="188">
        <f t="shared" si="35"/>
        <v>0</v>
      </c>
      <c r="AC266" s="188">
        <f t="shared" si="36"/>
        <v>0</v>
      </c>
      <c r="AD266" s="189" t="str">
        <f>VLOOKUP(K266,'3-Productie normen'!A:N,10,FALSE)</f>
        <v>B</v>
      </c>
      <c r="AE266" s="189"/>
      <c r="AG266" s="144">
        <f t="shared" si="37"/>
        <v>8415</v>
      </c>
    </row>
    <row r="267" spans="1:33" ht="14.1" customHeight="1">
      <c r="A267" s="163">
        <v>267</v>
      </c>
      <c r="B267" s="182" t="s">
        <v>384</v>
      </c>
      <c r="C267" s="182" t="s">
        <v>383</v>
      </c>
      <c r="D267" s="182"/>
      <c r="E267" s="583">
        <v>13975</v>
      </c>
      <c r="F267" s="583" t="s">
        <v>620</v>
      </c>
      <c r="G267" s="148" t="s">
        <v>627</v>
      </c>
      <c r="H267" s="199" t="s">
        <v>332</v>
      </c>
      <c r="I267" s="199" t="s">
        <v>392</v>
      </c>
      <c r="J267" s="199" t="s">
        <v>290</v>
      </c>
      <c r="K267" s="551" t="s">
        <v>220</v>
      </c>
      <c r="L267" s="199" t="s">
        <v>413</v>
      </c>
      <c r="M267" s="199">
        <v>23</v>
      </c>
      <c r="N267" s="539">
        <v>1</v>
      </c>
      <c r="O267" s="539">
        <v>1</v>
      </c>
      <c r="P267" s="539"/>
      <c r="Q267" s="539"/>
      <c r="R267" s="186">
        <v>255</v>
      </c>
      <c r="S267" s="186"/>
      <c r="T267" s="186"/>
      <c r="U267" s="186"/>
      <c r="V267" s="187" t="e">
        <f t="shared" ref="V267:V330" si="38">IF(R267="nio",0,IF(R267&gt;0,R267*M267/Z267,0))*N267</f>
        <v>#DIV/0!</v>
      </c>
      <c r="W267" s="187">
        <f t="shared" ref="W267:W330" si="39">IF(S267&gt;0,S267*M267/AA267,0)*O267</f>
        <v>0</v>
      </c>
      <c r="X267" s="187">
        <f t="shared" ref="X267:X330" si="40">IF(T267&gt;0,T267*M267/AB267,0)*P267</f>
        <v>0</v>
      </c>
      <c r="Y267" s="187">
        <f t="shared" ref="Y267:Y330" si="41">IF(U267&gt;0,U267*M267/AC267,0)*Q267</f>
        <v>0</v>
      </c>
      <c r="Z267" s="188">
        <f>IF(R267="nio",0,IF(R267&gt;0,VLOOKUP(K267,'3-Productie normen'!A:N,VLOOKUP(R267,'3-Productie normen'!Q:R,2,FALSE),FALSE)))</f>
        <v>0</v>
      </c>
      <c r="AA267" s="188">
        <f t="shared" ref="AA267:AA330" si="42">IF(S267&gt;0,Z267*$AA$8,0)</f>
        <v>0</v>
      </c>
      <c r="AB267" s="188">
        <f t="shared" ref="AB267:AB330" si="43">IF(T267&gt;0,Z267*$AB$8,0)</f>
        <v>0</v>
      </c>
      <c r="AC267" s="188">
        <f t="shared" ref="AC267:AC330" si="44">IF(U267&gt;0,Z267*$AC$8,0)</f>
        <v>0</v>
      </c>
      <c r="AD267" s="189" t="str">
        <f>VLOOKUP(K267,'3-Productie normen'!A:N,10,FALSE)</f>
        <v>B</v>
      </c>
      <c r="AE267" s="189"/>
      <c r="AG267" s="144">
        <f t="shared" ref="AG267:AG330" si="45">SUM(R267:T267)*M267</f>
        <v>5865</v>
      </c>
    </row>
    <row r="268" spans="1:33" ht="14.1" customHeight="1">
      <c r="A268" s="163">
        <v>268</v>
      </c>
      <c r="B268" s="182" t="s">
        <v>384</v>
      </c>
      <c r="C268" s="182" t="s">
        <v>383</v>
      </c>
      <c r="D268" s="182"/>
      <c r="E268" s="583">
        <v>13975</v>
      </c>
      <c r="F268" s="583" t="s">
        <v>620</v>
      </c>
      <c r="G268" s="148" t="s">
        <v>627</v>
      </c>
      <c r="H268" s="199" t="s">
        <v>704</v>
      </c>
      <c r="I268" s="199" t="s">
        <v>392</v>
      </c>
      <c r="J268" s="199" t="s">
        <v>290</v>
      </c>
      <c r="K268" s="551" t="s">
        <v>220</v>
      </c>
      <c r="L268" s="199" t="s">
        <v>413</v>
      </c>
      <c r="M268" s="199">
        <v>16</v>
      </c>
      <c r="N268" s="539">
        <v>1</v>
      </c>
      <c r="O268" s="539">
        <v>1</v>
      </c>
      <c r="P268" s="539"/>
      <c r="Q268" s="539"/>
      <c r="R268" s="186">
        <v>255</v>
      </c>
      <c r="S268" s="186"/>
      <c r="T268" s="186"/>
      <c r="U268" s="186"/>
      <c r="V268" s="187" t="e">
        <f t="shared" si="38"/>
        <v>#DIV/0!</v>
      </c>
      <c r="W268" s="187">
        <f t="shared" si="39"/>
        <v>0</v>
      </c>
      <c r="X268" s="187">
        <f t="shared" si="40"/>
        <v>0</v>
      </c>
      <c r="Y268" s="187">
        <f t="shared" si="41"/>
        <v>0</v>
      </c>
      <c r="Z268" s="188">
        <f>IF(R268="nio",0,IF(R268&gt;0,VLOOKUP(K268,'3-Productie normen'!A:N,VLOOKUP(R268,'3-Productie normen'!Q:R,2,FALSE),FALSE)))</f>
        <v>0</v>
      </c>
      <c r="AA268" s="188">
        <f t="shared" si="42"/>
        <v>0</v>
      </c>
      <c r="AB268" s="188">
        <f t="shared" si="43"/>
        <v>0</v>
      </c>
      <c r="AC268" s="188">
        <f t="shared" si="44"/>
        <v>0</v>
      </c>
      <c r="AD268" s="189" t="str">
        <f>VLOOKUP(K268,'3-Productie normen'!A:N,10,FALSE)</f>
        <v>B</v>
      </c>
      <c r="AE268" s="189"/>
      <c r="AG268" s="144">
        <f t="shared" si="45"/>
        <v>4080</v>
      </c>
    </row>
    <row r="269" spans="1:33" ht="14.1" customHeight="1">
      <c r="A269" s="163">
        <v>269</v>
      </c>
      <c r="B269" s="182" t="s">
        <v>384</v>
      </c>
      <c r="C269" s="182" t="s">
        <v>383</v>
      </c>
      <c r="D269" s="182"/>
      <c r="E269" s="583">
        <v>13975</v>
      </c>
      <c r="F269" s="583" t="s">
        <v>620</v>
      </c>
      <c r="G269" s="148" t="s">
        <v>627</v>
      </c>
      <c r="H269" s="199" t="s">
        <v>705</v>
      </c>
      <c r="I269" s="199" t="s">
        <v>417</v>
      </c>
      <c r="J269" s="199" t="s">
        <v>289</v>
      </c>
      <c r="K269" s="551" t="s">
        <v>545</v>
      </c>
      <c r="L269" s="199" t="s">
        <v>360</v>
      </c>
      <c r="M269" s="199">
        <v>20</v>
      </c>
      <c r="N269" s="539">
        <v>1</v>
      </c>
      <c r="O269" s="539">
        <v>1</v>
      </c>
      <c r="P269" s="539"/>
      <c r="Q269" s="539"/>
      <c r="R269" s="186">
        <v>255</v>
      </c>
      <c r="S269" s="186"/>
      <c r="T269" s="186"/>
      <c r="U269" s="186"/>
      <c r="V269" s="187" t="e">
        <f t="shared" si="38"/>
        <v>#DIV/0!</v>
      </c>
      <c r="W269" s="187">
        <f t="shared" si="39"/>
        <v>0</v>
      </c>
      <c r="X269" s="187">
        <f t="shared" si="40"/>
        <v>0</v>
      </c>
      <c r="Y269" s="187">
        <f t="shared" si="41"/>
        <v>0</v>
      </c>
      <c r="Z269" s="188">
        <f>IF(R269="nio",0,IF(R269&gt;0,VLOOKUP(K269,'3-Productie normen'!A:N,VLOOKUP(R269,'3-Productie normen'!Q:R,2,FALSE),FALSE)))</f>
        <v>0</v>
      </c>
      <c r="AA269" s="188">
        <f t="shared" si="42"/>
        <v>0</v>
      </c>
      <c r="AB269" s="188">
        <f t="shared" si="43"/>
        <v>0</v>
      </c>
      <c r="AC269" s="188">
        <f t="shared" si="44"/>
        <v>0</v>
      </c>
      <c r="AD269" s="189" t="str">
        <f>VLOOKUP(K269,'3-Productie normen'!A:N,10,FALSE)</f>
        <v>V</v>
      </c>
      <c r="AE269" s="189"/>
      <c r="AG269" s="144">
        <f t="shared" si="45"/>
        <v>5100</v>
      </c>
    </row>
    <row r="270" spans="1:33" ht="14.1" customHeight="1">
      <c r="A270" s="163">
        <v>270</v>
      </c>
      <c r="B270" s="182" t="s">
        <v>384</v>
      </c>
      <c r="C270" s="182" t="s">
        <v>383</v>
      </c>
      <c r="D270" s="182"/>
      <c r="E270" s="583">
        <v>13975</v>
      </c>
      <c r="F270" s="583" t="s">
        <v>620</v>
      </c>
      <c r="G270" s="148" t="s">
        <v>627</v>
      </c>
      <c r="H270" s="199" t="s">
        <v>706</v>
      </c>
      <c r="I270" s="199" t="s">
        <v>387</v>
      </c>
      <c r="J270" s="199" t="s">
        <v>289</v>
      </c>
      <c r="K270" s="551" t="s">
        <v>546</v>
      </c>
      <c r="L270" s="199" t="s">
        <v>414</v>
      </c>
      <c r="M270" s="199">
        <v>3</v>
      </c>
      <c r="N270" s="539">
        <v>1</v>
      </c>
      <c r="O270" s="539">
        <v>1</v>
      </c>
      <c r="P270" s="539"/>
      <c r="Q270" s="539"/>
      <c r="R270" s="186">
        <v>255</v>
      </c>
      <c r="S270" s="186"/>
      <c r="T270" s="186"/>
      <c r="U270" s="186"/>
      <c r="V270" s="187" t="e">
        <f t="shared" si="38"/>
        <v>#DIV/0!</v>
      </c>
      <c r="W270" s="187">
        <f t="shared" si="39"/>
        <v>0</v>
      </c>
      <c r="X270" s="187">
        <f t="shared" si="40"/>
        <v>0</v>
      </c>
      <c r="Y270" s="187">
        <f t="shared" si="41"/>
        <v>0</v>
      </c>
      <c r="Z270" s="188">
        <f>IF(R270="nio",0,IF(R270&gt;0,VLOOKUP(K270,'3-Productie normen'!A:N,VLOOKUP(R270,'3-Productie normen'!Q:R,2,FALSE),FALSE)))</f>
        <v>0</v>
      </c>
      <c r="AA270" s="188">
        <f t="shared" si="42"/>
        <v>0</v>
      </c>
      <c r="AB270" s="188">
        <f t="shared" si="43"/>
        <v>0</v>
      </c>
      <c r="AC270" s="188">
        <f t="shared" si="44"/>
        <v>0</v>
      </c>
      <c r="AD270" s="189" t="str">
        <f>VLOOKUP(K270,'3-Productie normen'!A:N,10,FALSE)</f>
        <v>V</v>
      </c>
      <c r="AE270" s="189"/>
      <c r="AG270" s="144">
        <f t="shared" si="45"/>
        <v>765</v>
      </c>
    </row>
    <row r="271" spans="1:33" ht="14.1" customHeight="1">
      <c r="A271" s="163">
        <v>271</v>
      </c>
      <c r="B271" s="182" t="s">
        <v>384</v>
      </c>
      <c r="C271" s="182" t="s">
        <v>383</v>
      </c>
      <c r="D271" s="182"/>
      <c r="E271" s="583">
        <v>13975</v>
      </c>
      <c r="F271" s="583" t="s">
        <v>620</v>
      </c>
      <c r="G271" s="148" t="s">
        <v>627</v>
      </c>
      <c r="H271" s="199" t="s">
        <v>707</v>
      </c>
      <c r="I271" s="199" t="s">
        <v>404</v>
      </c>
      <c r="J271" s="199" t="s">
        <v>290</v>
      </c>
      <c r="K271" s="141" t="s">
        <v>222</v>
      </c>
      <c r="L271" s="199" t="s">
        <v>360</v>
      </c>
      <c r="M271" s="199">
        <v>106</v>
      </c>
      <c r="N271" s="539">
        <v>1</v>
      </c>
      <c r="O271" s="539">
        <v>1</v>
      </c>
      <c r="P271" s="539"/>
      <c r="Q271" s="539"/>
      <c r="R271" s="186">
        <v>255</v>
      </c>
      <c r="S271" s="186"/>
      <c r="T271" s="186"/>
      <c r="U271" s="186"/>
      <c r="V271" s="187" t="e">
        <f t="shared" si="38"/>
        <v>#DIV/0!</v>
      </c>
      <c r="W271" s="187">
        <f t="shared" si="39"/>
        <v>0</v>
      </c>
      <c r="X271" s="187">
        <f t="shared" si="40"/>
        <v>0</v>
      </c>
      <c r="Y271" s="187">
        <f t="shared" si="41"/>
        <v>0</v>
      </c>
      <c r="Z271" s="188">
        <f>IF(R271="nio",0,IF(R271&gt;0,VLOOKUP(K271,'3-Productie normen'!A:N,VLOOKUP(R271,'3-Productie normen'!Q:R,2,FALSE),FALSE)))</f>
        <v>0</v>
      </c>
      <c r="AA271" s="188">
        <f t="shared" si="42"/>
        <v>0</v>
      </c>
      <c r="AB271" s="188">
        <f t="shared" si="43"/>
        <v>0</v>
      </c>
      <c r="AC271" s="188">
        <f t="shared" si="44"/>
        <v>0</v>
      </c>
      <c r="AD271" s="189" t="str">
        <f>VLOOKUP(K271,'3-Productie normen'!A:N,10,FALSE)</f>
        <v>B</v>
      </c>
      <c r="AE271" s="189"/>
      <c r="AG271" s="144">
        <f t="shared" si="45"/>
        <v>27030</v>
      </c>
    </row>
    <row r="272" spans="1:33" ht="14.1" customHeight="1">
      <c r="A272" s="163">
        <v>272</v>
      </c>
      <c r="B272" s="182" t="s">
        <v>384</v>
      </c>
      <c r="C272" s="182" t="s">
        <v>383</v>
      </c>
      <c r="D272" s="182"/>
      <c r="E272" s="583">
        <v>13975</v>
      </c>
      <c r="F272" s="583" t="s">
        <v>620</v>
      </c>
      <c r="G272" s="148" t="s">
        <v>627</v>
      </c>
      <c r="H272" s="199" t="s">
        <v>708</v>
      </c>
      <c r="I272" s="199" t="s">
        <v>392</v>
      </c>
      <c r="J272" s="199" t="s">
        <v>290</v>
      </c>
      <c r="K272" s="677" t="s">
        <v>220</v>
      </c>
      <c r="L272" s="199" t="s">
        <v>413</v>
      </c>
      <c r="M272" s="199">
        <v>33</v>
      </c>
      <c r="N272" s="539">
        <v>1</v>
      </c>
      <c r="O272" s="539">
        <v>1</v>
      </c>
      <c r="P272" s="539"/>
      <c r="Q272" s="539"/>
      <c r="R272" s="186">
        <v>255</v>
      </c>
      <c r="S272" s="186"/>
      <c r="T272" s="186"/>
      <c r="U272" s="186"/>
      <c r="V272" s="187" t="e">
        <f t="shared" si="38"/>
        <v>#DIV/0!</v>
      </c>
      <c r="W272" s="187">
        <f t="shared" si="39"/>
        <v>0</v>
      </c>
      <c r="X272" s="187">
        <f t="shared" si="40"/>
        <v>0</v>
      </c>
      <c r="Y272" s="187">
        <f t="shared" si="41"/>
        <v>0</v>
      </c>
      <c r="Z272" s="188">
        <f>IF(R272="nio",0,IF(R272&gt;0,VLOOKUP(K272,'3-Productie normen'!A:N,VLOOKUP(R272,'3-Productie normen'!Q:R,2,FALSE),FALSE)))</f>
        <v>0</v>
      </c>
      <c r="AA272" s="188">
        <f t="shared" si="42"/>
        <v>0</v>
      </c>
      <c r="AB272" s="188">
        <f t="shared" si="43"/>
        <v>0</v>
      </c>
      <c r="AC272" s="188">
        <f t="shared" si="44"/>
        <v>0</v>
      </c>
      <c r="AD272" s="189" t="str">
        <f>VLOOKUP(K272,'3-Productie normen'!A:N,10,FALSE)</f>
        <v>B</v>
      </c>
      <c r="AE272" s="189"/>
      <c r="AG272" s="144">
        <f t="shared" si="45"/>
        <v>8415</v>
      </c>
    </row>
    <row r="273" spans="1:33" ht="14.1" customHeight="1">
      <c r="A273" s="163">
        <v>273</v>
      </c>
      <c r="B273" s="182" t="s">
        <v>384</v>
      </c>
      <c r="C273" s="182" t="s">
        <v>383</v>
      </c>
      <c r="D273" s="182"/>
      <c r="E273" s="583">
        <v>13975</v>
      </c>
      <c r="F273" s="583" t="s">
        <v>620</v>
      </c>
      <c r="G273" s="148" t="s">
        <v>627</v>
      </c>
      <c r="H273" s="199" t="s">
        <v>709</v>
      </c>
      <c r="I273" s="199" t="s">
        <v>387</v>
      </c>
      <c r="J273" s="199" t="s">
        <v>289</v>
      </c>
      <c r="K273" s="676" t="s">
        <v>546</v>
      </c>
      <c r="L273" s="199" t="s">
        <v>360</v>
      </c>
      <c r="M273" s="199">
        <v>8</v>
      </c>
      <c r="N273" s="539">
        <v>1</v>
      </c>
      <c r="O273" s="539">
        <v>1</v>
      </c>
      <c r="P273" s="539"/>
      <c r="Q273" s="539"/>
      <c r="R273" s="186">
        <v>255</v>
      </c>
      <c r="S273" s="186"/>
      <c r="T273" s="186"/>
      <c r="U273" s="186"/>
      <c r="V273" s="187" t="e">
        <f t="shared" si="38"/>
        <v>#DIV/0!</v>
      </c>
      <c r="W273" s="187">
        <f t="shared" si="39"/>
        <v>0</v>
      </c>
      <c r="X273" s="187">
        <f t="shared" si="40"/>
        <v>0</v>
      </c>
      <c r="Y273" s="187">
        <f t="shared" si="41"/>
        <v>0</v>
      </c>
      <c r="Z273" s="188">
        <f>IF(R273="nio",0,IF(R273&gt;0,VLOOKUP(K273,'3-Productie normen'!A:N,VLOOKUP(R273,'3-Productie normen'!Q:R,2,FALSE),FALSE)))</f>
        <v>0</v>
      </c>
      <c r="AA273" s="188">
        <f t="shared" si="42"/>
        <v>0</v>
      </c>
      <c r="AB273" s="188">
        <f t="shared" si="43"/>
        <v>0</v>
      </c>
      <c r="AC273" s="188">
        <f t="shared" si="44"/>
        <v>0</v>
      </c>
      <c r="AD273" s="189" t="str">
        <f>VLOOKUP(K273,'3-Productie normen'!A:N,10,FALSE)</f>
        <v>V</v>
      </c>
      <c r="AE273" s="189"/>
      <c r="AG273" s="144">
        <f t="shared" si="45"/>
        <v>2040</v>
      </c>
    </row>
    <row r="274" spans="1:33" ht="14.1" customHeight="1">
      <c r="A274" s="163">
        <v>274</v>
      </c>
      <c r="B274" s="182" t="s">
        <v>384</v>
      </c>
      <c r="C274" s="182" t="s">
        <v>383</v>
      </c>
      <c r="D274" s="182"/>
      <c r="E274" s="583">
        <v>13975</v>
      </c>
      <c r="F274" s="583" t="s">
        <v>620</v>
      </c>
      <c r="G274" s="148" t="s">
        <v>627</v>
      </c>
      <c r="H274" s="199" t="s">
        <v>710</v>
      </c>
      <c r="I274" s="199" t="s">
        <v>386</v>
      </c>
      <c r="J274" s="199" t="s">
        <v>289</v>
      </c>
      <c r="K274" s="249" t="s">
        <v>545</v>
      </c>
      <c r="L274" s="199" t="s">
        <v>413</v>
      </c>
      <c r="M274" s="199">
        <v>7</v>
      </c>
      <c r="N274" s="539">
        <v>1</v>
      </c>
      <c r="O274" s="539">
        <v>1</v>
      </c>
      <c r="P274" s="539"/>
      <c r="Q274" s="539"/>
      <c r="R274" s="186">
        <v>255</v>
      </c>
      <c r="S274" s="186"/>
      <c r="T274" s="186"/>
      <c r="U274" s="186"/>
      <c r="V274" s="187" t="e">
        <f t="shared" si="38"/>
        <v>#DIV/0!</v>
      </c>
      <c r="W274" s="187">
        <f t="shared" si="39"/>
        <v>0</v>
      </c>
      <c r="X274" s="187">
        <f t="shared" si="40"/>
        <v>0</v>
      </c>
      <c r="Y274" s="187">
        <f t="shared" si="41"/>
        <v>0</v>
      </c>
      <c r="Z274" s="188">
        <f>IF(R274="nio",0,IF(R274&gt;0,VLOOKUP(K274,'3-Productie normen'!A:N,VLOOKUP(R274,'3-Productie normen'!Q:R,2,FALSE),FALSE)))</f>
        <v>0</v>
      </c>
      <c r="AA274" s="188">
        <f t="shared" si="42"/>
        <v>0</v>
      </c>
      <c r="AB274" s="188">
        <f t="shared" si="43"/>
        <v>0</v>
      </c>
      <c r="AC274" s="188">
        <f t="shared" si="44"/>
        <v>0</v>
      </c>
      <c r="AD274" s="189" t="str">
        <f>VLOOKUP(K274,'3-Productie normen'!A:N,10,FALSE)</f>
        <v>V</v>
      </c>
      <c r="AE274" s="189"/>
      <c r="AG274" s="144">
        <f t="shared" si="45"/>
        <v>1785</v>
      </c>
    </row>
    <row r="275" spans="1:33" ht="14.1" customHeight="1">
      <c r="A275" s="163">
        <v>275</v>
      </c>
      <c r="B275" s="182" t="s">
        <v>384</v>
      </c>
      <c r="C275" s="182" t="s">
        <v>383</v>
      </c>
      <c r="D275" s="182"/>
      <c r="E275" s="583">
        <v>13975</v>
      </c>
      <c r="F275" s="583" t="s">
        <v>620</v>
      </c>
      <c r="G275" s="148" t="s">
        <v>627</v>
      </c>
      <c r="H275" s="199" t="s">
        <v>711</v>
      </c>
      <c r="I275" s="199" t="s">
        <v>404</v>
      </c>
      <c r="J275" s="199" t="s">
        <v>290</v>
      </c>
      <c r="K275" s="249" t="s">
        <v>222</v>
      </c>
      <c r="L275" s="199" t="s">
        <v>413</v>
      </c>
      <c r="M275" s="199">
        <v>30</v>
      </c>
      <c r="N275" s="539">
        <v>1</v>
      </c>
      <c r="O275" s="539">
        <v>1</v>
      </c>
      <c r="P275" s="539"/>
      <c r="Q275" s="539"/>
      <c r="R275" s="186">
        <v>255</v>
      </c>
      <c r="S275" s="186"/>
      <c r="T275" s="186"/>
      <c r="U275" s="186"/>
      <c r="V275" s="187" t="e">
        <f t="shared" si="38"/>
        <v>#DIV/0!</v>
      </c>
      <c r="W275" s="187">
        <f t="shared" si="39"/>
        <v>0</v>
      </c>
      <c r="X275" s="187">
        <f t="shared" si="40"/>
        <v>0</v>
      </c>
      <c r="Y275" s="187">
        <f t="shared" si="41"/>
        <v>0</v>
      </c>
      <c r="Z275" s="188">
        <f>IF(R275="nio",0,IF(R275&gt;0,VLOOKUP(K275,'3-Productie normen'!A:N,VLOOKUP(R275,'3-Productie normen'!Q:R,2,FALSE),FALSE)))</f>
        <v>0</v>
      </c>
      <c r="AA275" s="188">
        <f t="shared" si="42"/>
        <v>0</v>
      </c>
      <c r="AB275" s="188">
        <f t="shared" si="43"/>
        <v>0</v>
      </c>
      <c r="AC275" s="188">
        <f t="shared" si="44"/>
        <v>0</v>
      </c>
      <c r="AD275" s="189" t="str">
        <f>VLOOKUP(K275,'3-Productie normen'!A:N,10,FALSE)</f>
        <v>B</v>
      </c>
      <c r="AE275" s="189"/>
      <c r="AG275" s="144">
        <f t="shared" si="45"/>
        <v>7650</v>
      </c>
    </row>
    <row r="276" spans="1:33" ht="14.1" customHeight="1">
      <c r="A276" s="163">
        <v>276</v>
      </c>
      <c r="B276" s="182" t="s">
        <v>384</v>
      </c>
      <c r="C276" s="182" t="s">
        <v>383</v>
      </c>
      <c r="D276" s="182"/>
      <c r="E276" s="583">
        <v>13975</v>
      </c>
      <c r="F276" s="583" t="s">
        <v>620</v>
      </c>
      <c r="G276" s="148" t="s">
        <v>627</v>
      </c>
      <c r="H276" s="199" t="s">
        <v>712</v>
      </c>
      <c r="I276" s="199" t="s">
        <v>392</v>
      </c>
      <c r="J276" s="199" t="s">
        <v>290</v>
      </c>
      <c r="K276" s="249" t="s">
        <v>220</v>
      </c>
      <c r="L276" s="199" t="s">
        <v>413</v>
      </c>
      <c r="M276" s="199">
        <v>56</v>
      </c>
      <c r="N276" s="539">
        <v>1</v>
      </c>
      <c r="O276" s="539">
        <v>1</v>
      </c>
      <c r="P276" s="539"/>
      <c r="Q276" s="539"/>
      <c r="R276" s="186">
        <v>255</v>
      </c>
      <c r="S276" s="186"/>
      <c r="T276" s="186"/>
      <c r="U276" s="186"/>
      <c r="V276" s="187" t="e">
        <f t="shared" si="38"/>
        <v>#DIV/0!</v>
      </c>
      <c r="W276" s="187">
        <f t="shared" si="39"/>
        <v>0</v>
      </c>
      <c r="X276" s="187">
        <f t="shared" si="40"/>
        <v>0</v>
      </c>
      <c r="Y276" s="187">
        <f t="shared" si="41"/>
        <v>0</v>
      </c>
      <c r="Z276" s="188">
        <f>IF(R276="nio",0,IF(R276&gt;0,VLOOKUP(K276,'3-Productie normen'!A:N,VLOOKUP(R276,'3-Productie normen'!Q:R,2,FALSE),FALSE)))</f>
        <v>0</v>
      </c>
      <c r="AA276" s="188">
        <f t="shared" si="42"/>
        <v>0</v>
      </c>
      <c r="AB276" s="188">
        <f t="shared" si="43"/>
        <v>0</v>
      </c>
      <c r="AC276" s="188">
        <f t="shared" si="44"/>
        <v>0</v>
      </c>
      <c r="AD276" s="189" t="str">
        <f>VLOOKUP(K276,'3-Productie normen'!A:N,10,FALSE)</f>
        <v>B</v>
      </c>
      <c r="AE276" s="189"/>
      <c r="AG276" s="144">
        <f t="shared" si="45"/>
        <v>14280</v>
      </c>
    </row>
    <row r="277" spans="1:33" ht="14.1" customHeight="1">
      <c r="A277" s="163">
        <v>277</v>
      </c>
      <c r="B277" s="182" t="s">
        <v>384</v>
      </c>
      <c r="C277" s="182" t="s">
        <v>383</v>
      </c>
      <c r="D277" s="182"/>
      <c r="E277" s="583">
        <v>13975</v>
      </c>
      <c r="F277" s="583" t="s">
        <v>620</v>
      </c>
      <c r="G277" s="148" t="s">
        <v>627</v>
      </c>
      <c r="H277" s="199" t="s">
        <v>713</v>
      </c>
      <c r="I277" s="199" t="s">
        <v>392</v>
      </c>
      <c r="J277" s="199" t="s">
        <v>290</v>
      </c>
      <c r="K277" s="249" t="s">
        <v>220</v>
      </c>
      <c r="L277" s="199" t="s">
        <v>413</v>
      </c>
      <c r="M277" s="199">
        <v>40</v>
      </c>
      <c r="N277" s="539">
        <v>1</v>
      </c>
      <c r="O277" s="539">
        <v>1</v>
      </c>
      <c r="P277" s="539"/>
      <c r="Q277" s="539"/>
      <c r="R277" s="186">
        <v>255</v>
      </c>
      <c r="S277" s="186"/>
      <c r="T277" s="186"/>
      <c r="U277" s="186"/>
      <c r="V277" s="187" t="e">
        <f t="shared" si="38"/>
        <v>#DIV/0!</v>
      </c>
      <c r="W277" s="187">
        <f t="shared" si="39"/>
        <v>0</v>
      </c>
      <c r="X277" s="187">
        <f t="shared" si="40"/>
        <v>0</v>
      </c>
      <c r="Y277" s="187">
        <f t="shared" si="41"/>
        <v>0</v>
      </c>
      <c r="Z277" s="188">
        <f>IF(R277="nio",0,IF(R277&gt;0,VLOOKUP(K277,'3-Productie normen'!A:N,VLOOKUP(R277,'3-Productie normen'!Q:R,2,FALSE),FALSE)))</f>
        <v>0</v>
      </c>
      <c r="AA277" s="188">
        <f t="shared" si="42"/>
        <v>0</v>
      </c>
      <c r="AB277" s="188">
        <f t="shared" si="43"/>
        <v>0</v>
      </c>
      <c r="AC277" s="188">
        <f t="shared" si="44"/>
        <v>0</v>
      </c>
      <c r="AD277" s="189" t="str">
        <f>VLOOKUP(K277,'3-Productie normen'!A:N,10,FALSE)</f>
        <v>B</v>
      </c>
      <c r="AE277" s="189"/>
      <c r="AG277" s="144">
        <f t="shared" si="45"/>
        <v>10200</v>
      </c>
    </row>
    <row r="278" spans="1:33" ht="14.1" customHeight="1">
      <c r="A278" s="163">
        <v>278</v>
      </c>
      <c r="B278" s="182" t="s">
        <v>384</v>
      </c>
      <c r="C278" s="182" t="s">
        <v>383</v>
      </c>
      <c r="D278" s="182"/>
      <c r="E278" s="583">
        <v>13975</v>
      </c>
      <c r="F278" s="583" t="s">
        <v>620</v>
      </c>
      <c r="G278" s="148" t="s">
        <v>627</v>
      </c>
      <c r="H278" s="199" t="s">
        <v>714</v>
      </c>
      <c r="I278" s="199" t="s">
        <v>386</v>
      </c>
      <c r="J278" s="199" t="s">
        <v>289</v>
      </c>
      <c r="K278" s="249" t="s">
        <v>545</v>
      </c>
      <c r="L278" s="199" t="s">
        <v>413</v>
      </c>
      <c r="M278" s="199">
        <v>53</v>
      </c>
      <c r="N278" s="539">
        <v>1</v>
      </c>
      <c r="O278" s="539">
        <v>1</v>
      </c>
      <c r="P278" s="539"/>
      <c r="Q278" s="539"/>
      <c r="R278" s="186">
        <v>255</v>
      </c>
      <c r="S278" s="186"/>
      <c r="T278" s="186"/>
      <c r="U278" s="186"/>
      <c r="V278" s="187" t="e">
        <f t="shared" si="38"/>
        <v>#DIV/0!</v>
      </c>
      <c r="W278" s="187">
        <f t="shared" si="39"/>
        <v>0</v>
      </c>
      <c r="X278" s="187">
        <f t="shared" si="40"/>
        <v>0</v>
      </c>
      <c r="Y278" s="187">
        <f t="shared" si="41"/>
        <v>0</v>
      </c>
      <c r="Z278" s="188">
        <f>IF(R278="nio",0,IF(R278&gt;0,VLOOKUP(K278,'3-Productie normen'!A:N,VLOOKUP(R278,'3-Productie normen'!Q:R,2,FALSE),FALSE)))</f>
        <v>0</v>
      </c>
      <c r="AA278" s="188">
        <f t="shared" si="42"/>
        <v>0</v>
      </c>
      <c r="AB278" s="188">
        <f t="shared" si="43"/>
        <v>0</v>
      </c>
      <c r="AC278" s="188">
        <f t="shared" si="44"/>
        <v>0</v>
      </c>
      <c r="AD278" s="189" t="str">
        <f>VLOOKUP(K278,'3-Productie normen'!A:N,10,FALSE)</f>
        <v>V</v>
      </c>
      <c r="AE278" s="189"/>
      <c r="AG278" s="144">
        <f t="shared" si="45"/>
        <v>13515</v>
      </c>
    </row>
    <row r="279" spans="1:33" ht="14.1" customHeight="1">
      <c r="A279" s="163">
        <v>279</v>
      </c>
      <c r="B279" s="182" t="s">
        <v>384</v>
      </c>
      <c r="C279" s="182" t="s">
        <v>383</v>
      </c>
      <c r="D279" s="182"/>
      <c r="E279" s="583">
        <v>13975</v>
      </c>
      <c r="F279" s="583" t="s">
        <v>620</v>
      </c>
      <c r="G279" s="148" t="s">
        <v>627</v>
      </c>
      <c r="H279" s="199" t="s">
        <v>715</v>
      </c>
      <c r="I279" s="199" t="s">
        <v>387</v>
      </c>
      <c r="J279" s="199" t="s">
        <v>289</v>
      </c>
      <c r="K279" s="551" t="s">
        <v>546</v>
      </c>
      <c r="L279" s="199" t="s">
        <v>637</v>
      </c>
      <c r="M279" s="199">
        <v>9</v>
      </c>
      <c r="N279" s="539">
        <v>1</v>
      </c>
      <c r="O279" s="539">
        <v>1</v>
      </c>
      <c r="P279" s="539"/>
      <c r="Q279" s="539"/>
      <c r="R279" s="186">
        <v>255</v>
      </c>
      <c r="S279" s="186"/>
      <c r="T279" s="186"/>
      <c r="U279" s="186"/>
      <c r="V279" s="187" t="e">
        <f t="shared" si="38"/>
        <v>#DIV/0!</v>
      </c>
      <c r="W279" s="187">
        <f t="shared" si="39"/>
        <v>0</v>
      </c>
      <c r="X279" s="187">
        <f t="shared" si="40"/>
        <v>0</v>
      </c>
      <c r="Y279" s="187">
        <f t="shared" si="41"/>
        <v>0</v>
      </c>
      <c r="Z279" s="188">
        <f>IF(R279="nio",0,IF(R279&gt;0,VLOOKUP(K279,'3-Productie normen'!A:N,VLOOKUP(R279,'3-Productie normen'!Q:R,2,FALSE),FALSE)))</f>
        <v>0</v>
      </c>
      <c r="AA279" s="188">
        <f t="shared" si="42"/>
        <v>0</v>
      </c>
      <c r="AB279" s="188">
        <f t="shared" si="43"/>
        <v>0</v>
      </c>
      <c r="AC279" s="188">
        <f t="shared" si="44"/>
        <v>0</v>
      </c>
      <c r="AD279" s="189" t="str">
        <f>VLOOKUP(K279,'3-Productie normen'!A:N,10,FALSE)</f>
        <v>V</v>
      </c>
      <c r="AE279" s="189"/>
      <c r="AG279" s="144">
        <f t="shared" si="45"/>
        <v>2295</v>
      </c>
    </row>
    <row r="280" spans="1:33" ht="14.1" customHeight="1">
      <c r="A280" s="163">
        <v>280</v>
      </c>
      <c r="B280" s="182" t="s">
        <v>384</v>
      </c>
      <c r="C280" s="182" t="s">
        <v>383</v>
      </c>
      <c r="D280" s="182"/>
      <c r="E280" s="583">
        <v>13975</v>
      </c>
      <c r="F280" s="583" t="s">
        <v>620</v>
      </c>
      <c r="G280" s="148" t="s">
        <v>627</v>
      </c>
      <c r="H280" s="199" t="s">
        <v>711</v>
      </c>
      <c r="I280" s="199" t="s">
        <v>716</v>
      </c>
      <c r="J280" s="199" t="s">
        <v>289</v>
      </c>
      <c r="K280" s="551" t="s">
        <v>222</v>
      </c>
      <c r="L280" s="199" t="s">
        <v>637</v>
      </c>
      <c r="M280" s="199">
        <v>18</v>
      </c>
      <c r="N280" s="539">
        <v>1</v>
      </c>
      <c r="O280" s="539">
        <v>1</v>
      </c>
      <c r="P280" s="539"/>
      <c r="Q280" s="539"/>
      <c r="R280" s="186">
        <v>255</v>
      </c>
      <c r="S280" s="186"/>
      <c r="T280" s="186"/>
      <c r="U280" s="186"/>
      <c r="V280" s="187" t="e">
        <f t="shared" si="38"/>
        <v>#DIV/0!</v>
      </c>
      <c r="W280" s="187">
        <f t="shared" si="39"/>
        <v>0</v>
      </c>
      <c r="X280" s="187">
        <f t="shared" si="40"/>
        <v>0</v>
      </c>
      <c r="Y280" s="187">
        <f t="shared" si="41"/>
        <v>0</v>
      </c>
      <c r="Z280" s="188">
        <f>IF(R280="nio",0,IF(R280&gt;0,VLOOKUP(K280,'3-Productie normen'!A:N,VLOOKUP(R280,'3-Productie normen'!Q:R,2,FALSE),FALSE)))</f>
        <v>0</v>
      </c>
      <c r="AA280" s="188">
        <f t="shared" si="42"/>
        <v>0</v>
      </c>
      <c r="AB280" s="188">
        <f t="shared" si="43"/>
        <v>0</v>
      </c>
      <c r="AC280" s="188">
        <f t="shared" si="44"/>
        <v>0</v>
      </c>
      <c r="AD280" s="189" t="str">
        <f>VLOOKUP(K280,'3-Productie normen'!A:N,10,FALSE)</f>
        <v>B</v>
      </c>
      <c r="AE280" s="189"/>
      <c r="AG280" s="144">
        <f t="shared" si="45"/>
        <v>4590</v>
      </c>
    </row>
    <row r="281" spans="1:33" ht="14.1" customHeight="1">
      <c r="A281" s="163">
        <v>281</v>
      </c>
      <c r="B281" s="182" t="s">
        <v>384</v>
      </c>
      <c r="C281" s="182" t="s">
        <v>383</v>
      </c>
      <c r="D281" s="182"/>
      <c r="E281" s="583">
        <v>13975</v>
      </c>
      <c r="F281" s="583" t="s">
        <v>620</v>
      </c>
      <c r="G281" s="148" t="s">
        <v>627</v>
      </c>
      <c r="H281" s="199" t="s">
        <v>717</v>
      </c>
      <c r="I281" s="199" t="s">
        <v>404</v>
      </c>
      <c r="J281" s="199" t="s">
        <v>290</v>
      </c>
      <c r="K281" s="551" t="s">
        <v>222</v>
      </c>
      <c r="L281" s="199" t="s">
        <v>413</v>
      </c>
      <c r="M281" s="199">
        <v>22</v>
      </c>
      <c r="N281" s="539">
        <v>1</v>
      </c>
      <c r="O281" s="539">
        <v>1</v>
      </c>
      <c r="P281" s="539"/>
      <c r="Q281" s="539"/>
      <c r="R281" s="186">
        <v>255</v>
      </c>
      <c r="S281" s="186"/>
      <c r="T281" s="186"/>
      <c r="U281" s="186"/>
      <c r="V281" s="187" t="e">
        <f t="shared" si="38"/>
        <v>#DIV/0!</v>
      </c>
      <c r="W281" s="187">
        <f t="shared" si="39"/>
        <v>0</v>
      </c>
      <c r="X281" s="187">
        <f t="shared" si="40"/>
        <v>0</v>
      </c>
      <c r="Y281" s="187">
        <f t="shared" si="41"/>
        <v>0</v>
      </c>
      <c r="Z281" s="188">
        <f>IF(R281="nio",0,IF(R281&gt;0,VLOOKUP(K281,'3-Productie normen'!A:N,VLOOKUP(R281,'3-Productie normen'!Q:R,2,FALSE),FALSE)))</f>
        <v>0</v>
      </c>
      <c r="AA281" s="188">
        <f t="shared" si="42"/>
        <v>0</v>
      </c>
      <c r="AB281" s="188">
        <f t="shared" si="43"/>
        <v>0</v>
      </c>
      <c r="AC281" s="188">
        <f t="shared" si="44"/>
        <v>0</v>
      </c>
      <c r="AD281" s="189" t="str">
        <f>VLOOKUP(K281,'3-Productie normen'!A:N,10,FALSE)</f>
        <v>B</v>
      </c>
      <c r="AE281" s="189"/>
      <c r="AG281" s="144">
        <f t="shared" si="45"/>
        <v>5610</v>
      </c>
    </row>
    <row r="282" spans="1:33" ht="14.1" customHeight="1">
      <c r="A282" s="163">
        <v>282</v>
      </c>
      <c r="B282" s="182" t="s">
        <v>384</v>
      </c>
      <c r="C282" s="182" t="s">
        <v>383</v>
      </c>
      <c r="D282" s="182"/>
      <c r="E282" s="583">
        <v>13975</v>
      </c>
      <c r="F282" s="583" t="s">
        <v>620</v>
      </c>
      <c r="G282" s="148" t="s">
        <v>627</v>
      </c>
      <c r="H282" s="199" t="s">
        <v>718</v>
      </c>
      <c r="I282" s="199" t="s">
        <v>392</v>
      </c>
      <c r="J282" s="199" t="s">
        <v>290</v>
      </c>
      <c r="K282" s="551" t="s">
        <v>220</v>
      </c>
      <c r="L282" s="199" t="s">
        <v>413</v>
      </c>
      <c r="M282" s="199">
        <v>25</v>
      </c>
      <c r="N282" s="539">
        <v>1</v>
      </c>
      <c r="O282" s="539">
        <v>1</v>
      </c>
      <c r="P282" s="539"/>
      <c r="Q282" s="539"/>
      <c r="R282" s="186">
        <v>255</v>
      </c>
      <c r="S282" s="186"/>
      <c r="T282" s="186"/>
      <c r="U282" s="186"/>
      <c r="V282" s="187" t="e">
        <f t="shared" si="38"/>
        <v>#DIV/0!</v>
      </c>
      <c r="W282" s="187">
        <f t="shared" si="39"/>
        <v>0</v>
      </c>
      <c r="X282" s="187">
        <f t="shared" si="40"/>
        <v>0</v>
      </c>
      <c r="Y282" s="187">
        <f t="shared" si="41"/>
        <v>0</v>
      </c>
      <c r="Z282" s="188">
        <f>IF(R282="nio",0,IF(R282&gt;0,VLOOKUP(K282,'3-Productie normen'!A:N,VLOOKUP(R282,'3-Productie normen'!Q:R,2,FALSE),FALSE)))</f>
        <v>0</v>
      </c>
      <c r="AA282" s="188">
        <f t="shared" si="42"/>
        <v>0</v>
      </c>
      <c r="AB282" s="188">
        <f t="shared" si="43"/>
        <v>0</v>
      </c>
      <c r="AC282" s="188">
        <f t="shared" si="44"/>
        <v>0</v>
      </c>
      <c r="AD282" s="189" t="str">
        <f>VLOOKUP(K282,'3-Productie normen'!A:N,10,FALSE)</f>
        <v>B</v>
      </c>
      <c r="AE282" s="189"/>
      <c r="AG282" s="144">
        <f t="shared" si="45"/>
        <v>6375</v>
      </c>
    </row>
    <row r="283" spans="1:33" ht="14.1" customHeight="1">
      <c r="A283" s="163">
        <v>283</v>
      </c>
      <c r="B283" s="182" t="s">
        <v>384</v>
      </c>
      <c r="C283" s="182" t="s">
        <v>383</v>
      </c>
      <c r="D283" s="182"/>
      <c r="E283" s="583">
        <v>13975</v>
      </c>
      <c r="F283" s="583" t="s">
        <v>620</v>
      </c>
      <c r="G283" s="148" t="s">
        <v>627</v>
      </c>
      <c r="H283" s="199" t="s">
        <v>719</v>
      </c>
      <c r="I283" s="199" t="s">
        <v>392</v>
      </c>
      <c r="J283" s="199" t="s">
        <v>290</v>
      </c>
      <c r="K283" s="551" t="s">
        <v>220</v>
      </c>
      <c r="L283" s="199" t="s">
        <v>413</v>
      </c>
      <c r="M283" s="199">
        <v>22</v>
      </c>
      <c r="N283" s="539">
        <v>1</v>
      </c>
      <c r="O283" s="539">
        <v>1</v>
      </c>
      <c r="P283" s="539"/>
      <c r="Q283" s="539"/>
      <c r="R283" s="186">
        <v>255</v>
      </c>
      <c r="S283" s="186"/>
      <c r="T283" s="186"/>
      <c r="U283" s="186"/>
      <c r="V283" s="187" t="e">
        <f t="shared" si="38"/>
        <v>#DIV/0!</v>
      </c>
      <c r="W283" s="187">
        <f t="shared" si="39"/>
        <v>0</v>
      </c>
      <c r="X283" s="187">
        <f t="shared" si="40"/>
        <v>0</v>
      </c>
      <c r="Y283" s="187">
        <f t="shared" si="41"/>
        <v>0</v>
      </c>
      <c r="Z283" s="188">
        <f>IF(R283="nio",0,IF(R283&gt;0,VLOOKUP(K283,'3-Productie normen'!A:N,VLOOKUP(R283,'3-Productie normen'!Q:R,2,FALSE),FALSE)))</f>
        <v>0</v>
      </c>
      <c r="AA283" s="188">
        <f t="shared" si="42"/>
        <v>0</v>
      </c>
      <c r="AB283" s="188">
        <f t="shared" si="43"/>
        <v>0</v>
      </c>
      <c r="AC283" s="188">
        <f t="shared" si="44"/>
        <v>0</v>
      </c>
      <c r="AD283" s="189" t="str">
        <f>VLOOKUP(K283,'3-Productie normen'!A:N,10,FALSE)</f>
        <v>B</v>
      </c>
      <c r="AE283" s="189"/>
      <c r="AG283" s="144">
        <f t="shared" si="45"/>
        <v>5610</v>
      </c>
    </row>
    <row r="284" spans="1:33" ht="14.1" customHeight="1">
      <c r="A284" s="163">
        <v>284</v>
      </c>
      <c r="B284" s="182" t="s">
        <v>384</v>
      </c>
      <c r="C284" s="182" t="s">
        <v>383</v>
      </c>
      <c r="D284" s="182"/>
      <c r="E284" s="583">
        <v>13975</v>
      </c>
      <c r="F284" s="583" t="s">
        <v>620</v>
      </c>
      <c r="G284" s="148" t="s">
        <v>627</v>
      </c>
      <c r="H284" s="199" t="s">
        <v>720</v>
      </c>
      <c r="I284" s="199" t="s">
        <v>392</v>
      </c>
      <c r="J284" s="199" t="s">
        <v>290</v>
      </c>
      <c r="K284" s="551" t="s">
        <v>220</v>
      </c>
      <c r="L284" s="199" t="s">
        <v>413</v>
      </c>
      <c r="M284" s="199">
        <v>51</v>
      </c>
      <c r="N284" s="539">
        <v>1</v>
      </c>
      <c r="O284" s="539">
        <v>1</v>
      </c>
      <c r="P284" s="539"/>
      <c r="Q284" s="539"/>
      <c r="R284" s="186">
        <v>255</v>
      </c>
      <c r="S284" s="186"/>
      <c r="T284" s="186"/>
      <c r="U284" s="186"/>
      <c r="V284" s="187" t="e">
        <f t="shared" si="38"/>
        <v>#DIV/0!</v>
      </c>
      <c r="W284" s="187">
        <f t="shared" si="39"/>
        <v>0</v>
      </c>
      <c r="X284" s="187">
        <f t="shared" si="40"/>
        <v>0</v>
      </c>
      <c r="Y284" s="187">
        <f t="shared" si="41"/>
        <v>0</v>
      </c>
      <c r="Z284" s="188">
        <f>IF(R284="nio",0,IF(R284&gt;0,VLOOKUP(K284,'3-Productie normen'!A:N,VLOOKUP(R284,'3-Productie normen'!Q:R,2,FALSE),FALSE)))</f>
        <v>0</v>
      </c>
      <c r="AA284" s="188">
        <f t="shared" si="42"/>
        <v>0</v>
      </c>
      <c r="AB284" s="188">
        <f t="shared" si="43"/>
        <v>0</v>
      </c>
      <c r="AC284" s="188">
        <f t="shared" si="44"/>
        <v>0</v>
      </c>
      <c r="AD284" s="189" t="str">
        <f>VLOOKUP(K284,'3-Productie normen'!A:N,10,FALSE)</f>
        <v>B</v>
      </c>
      <c r="AE284" s="189"/>
      <c r="AG284" s="144">
        <f t="shared" si="45"/>
        <v>13005</v>
      </c>
    </row>
    <row r="285" spans="1:33" ht="14.1" customHeight="1">
      <c r="A285" s="163">
        <v>285</v>
      </c>
      <c r="B285" s="182" t="s">
        <v>384</v>
      </c>
      <c r="C285" s="182" t="s">
        <v>383</v>
      </c>
      <c r="D285" s="182"/>
      <c r="E285" s="583">
        <v>13975</v>
      </c>
      <c r="F285" s="583" t="s">
        <v>620</v>
      </c>
      <c r="G285" s="148" t="s">
        <v>627</v>
      </c>
      <c r="H285" s="199" t="s">
        <v>721</v>
      </c>
      <c r="I285" s="199" t="s">
        <v>318</v>
      </c>
      <c r="J285" s="199" t="s">
        <v>292</v>
      </c>
      <c r="K285" s="551" t="s">
        <v>221</v>
      </c>
      <c r="L285" s="199" t="s">
        <v>637</v>
      </c>
      <c r="M285" s="199">
        <v>39</v>
      </c>
      <c r="N285" s="539">
        <v>1</v>
      </c>
      <c r="O285" s="539">
        <v>1</v>
      </c>
      <c r="P285" s="539"/>
      <c r="Q285" s="539"/>
      <c r="R285" s="186">
        <v>255</v>
      </c>
      <c r="S285" s="186"/>
      <c r="T285" s="186"/>
      <c r="U285" s="186"/>
      <c r="V285" s="187" t="e">
        <f t="shared" si="38"/>
        <v>#DIV/0!</v>
      </c>
      <c r="W285" s="187">
        <f t="shared" si="39"/>
        <v>0</v>
      </c>
      <c r="X285" s="187">
        <f t="shared" si="40"/>
        <v>0</v>
      </c>
      <c r="Y285" s="187">
        <f t="shared" si="41"/>
        <v>0</v>
      </c>
      <c r="Z285" s="188">
        <f>IF(R285="nio",0,IF(R285&gt;0,VLOOKUP(K285,'3-Productie normen'!A:N,VLOOKUP(R285,'3-Productie normen'!Q:R,2,FALSE),FALSE)))</f>
        <v>0</v>
      </c>
      <c r="AA285" s="188">
        <f t="shared" si="42"/>
        <v>0</v>
      </c>
      <c r="AB285" s="188">
        <f t="shared" si="43"/>
        <v>0</v>
      </c>
      <c r="AC285" s="188">
        <f t="shared" si="44"/>
        <v>0</v>
      </c>
      <c r="AD285" s="189" t="str">
        <f>VLOOKUP(K285,'3-Productie normen'!A:N,10,FALSE)</f>
        <v>V</v>
      </c>
      <c r="AE285" s="189"/>
      <c r="AG285" s="144">
        <f t="shared" si="45"/>
        <v>9945</v>
      </c>
    </row>
    <row r="286" spans="1:33" ht="14.1" customHeight="1">
      <c r="A286" s="163">
        <v>286</v>
      </c>
      <c r="B286" s="182" t="s">
        <v>384</v>
      </c>
      <c r="C286" s="182" t="s">
        <v>383</v>
      </c>
      <c r="D286" s="182"/>
      <c r="E286" s="583">
        <v>13975</v>
      </c>
      <c r="F286" s="583" t="s">
        <v>620</v>
      </c>
      <c r="G286" s="148" t="s">
        <v>627</v>
      </c>
      <c r="H286" s="199" t="s">
        <v>722</v>
      </c>
      <c r="I286" s="199" t="s">
        <v>386</v>
      </c>
      <c r="J286" s="199" t="s">
        <v>289</v>
      </c>
      <c r="K286" s="551" t="s">
        <v>545</v>
      </c>
      <c r="L286" s="199" t="s">
        <v>413</v>
      </c>
      <c r="M286" s="199">
        <v>75</v>
      </c>
      <c r="N286" s="539">
        <v>1</v>
      </c>
      <c r="O286" s="539">
        <v>1</v>
      </c>
      <c r="P286" s="539"/>
      <c r="Q286" s="539"/>
      <c r="R286" s="186">
        <v>255</v>
      </c>
      <c r="S286" s="186"/>
      <c r="T286" s="186"/>
      <c r="U286" s="186"/>
      <c r="V286" s="187" t="e">
        <f t="shared" si="38"/>
        <v>#DIV/0!</v>
      </c>
      <c r="W286" s="187">
        <f t="shared" si="39"/>
        <v>0</v>
      </c>
      <c r="X286" s="187">
        <f t="shared" si="40"/>
        <v>0</v>
      </c>
      <c r="Y286" s="187">
        <f t="shared" si="41"/>
        <v>0</v>
      </c>
      <c r="Z286" s="188">
        <f>IF(R286="nio",0,IF(R286&gt;0,VLOOKUP(K286,'3-Productie normen'!A:N,VLOOKUP(R286,'3-Productie normen'!Q:R,2,FALSE),FALSE)))</f>
        <v>0</v>
      </c>
      <c r="AA286" s="188">
        <f t="shared" si="42"/>
        <v>0</v>
      </c>
      <c r="AB286" s="188">
        <f t="shared" si="43"/>
        <v>0</v>
      </c>
      <c r="AC286" s="188">
        <f t="shared" si="44"/>
        <v>0</v>
      </c>
      <c r="AD286" s="189" t="str">
        <f>VLOOKUP(K286,'3-Productie normen'!A:N,10,FALSE)</f>
        <v>V</v>
      </c>
      <c r="AE286" s="189"/>
      <c r="AG286" s="144">
        <f t="shared" si="45"/>
        <v>19125</v>
      </c>
    </row>
    <row r="287" spans="1:33" ht="14.1" customHeight="1">
      <c r="A287" s="163">
        <v>287</v>
      </c>
      <c r="B287" s="182" t="s">
        <v>384</v>
      </c>
      <c r="C287" s="182" t="s">
        <v>383</v>
      </c>
      <c r="D287" s="182"/>
      <c r="E287" s="583">
        <v>13975</v>
      </c>
      <c r="F287" s="583" t="s">
        <v>620</v>
      </c>
      <c r="G287" s="148" t="s">
        <v>627</v>
      </c>
      <c r="H287" s="199" t="s">
        <v>723</v>
      </c>
      <c r="I287" s="199" t="s">
        <v>392</v>
      </c>
      <c r="J287" s="199" t="s">
        <v>290</v>
      </c>
      <c r="K287" s="551" t="s">
        <v>220</v>
      </c>
      <c r="L287" s="199" t="s">
        <v>413</v>
      </c>
      <c r="M287" s="199">
        <v>21</v>
      </c>
      <c r="N287" s="539">
        <v>1</v>
      </c>
      <c r="O287" s="539">
        <v>1</v>
      </c>
      <c r="P287" s="539"/>
      <c r="Q287" s="539"/>
      <c r="R287" s="186">
        <v>255</v>
      </c>
      <c r="S287" s="186"/>
      <c r="T287" s="186"/>
      <c r="U287" s="186"/>
      <c r="V287" s="187" t="e">
        <f t="shared" si="38"/>
        <v>#DIV/0!</v>
      </c>
      <c r="W287" s="187">
        <f t="shared" si="39"/>
        <v>0</v>
      </c>
      <c r="X287" s="187">
        <f t="shared" si="40"/>
        <v>0</v>
      </c>
      <c r="Y287" s="187">
        <f t="shared" si="41"/>
        <v>0</v>
      </c>
      <c r="Z287" s="188">
        <f>IF(R287="nio",0,IF(R287&gt;0,VLOOKUP(K287,'3-Productie normen'!A:N,VLOOKUP(R287,'3-Productie normen'!Q:R,2,FALSE),FALSE)))</f>
        <v>0</v>
      </c>
      <c r="AA287" s="188">
        <f t="shared" si="42"/>
        <v>0</v>
      </c>
      <c r="AB287" s="188">
        <f t="shared" si="43"/>
        <v>0</v>
      </c>
      <c r="AC287" s="188">
        <f t="shared" si="44"/>
        <v>0</v>
      </c>
      <c r="AD287" s="189" t="str">
        <f>VLOOKUP(K287,'3-Productie normen'!A:N,10,FALSE)</f>
        <v>B</v>
      </c>
      <c r="AE287" s="189"/>
      <c r="AG287" s="144">
        <f t="shared" si="45"/>
        <v>5355</v>
      </c>
    </row>
    <row r="288" spans="1:33" ht="14.1" customHeight="1">
      <c r="A288" s="163">
        <v>288</v>
      </c>
      <c r="B288" s="182" t="s">
        <v>384</v>
      </c>
      <c r="C288" s="182" t="s">
        <v>383</v>
      </c>
      <c r="D288" s="182"/>
      <c r="E288" s="583">
        <v>13975</v>
      </c>
      <c r="F288" s="583" t="s">
        <v>620</v>
      </c>
      <c r="G288" s="148" t="s">
        <v>627</v>
      </c>
      <c r="H288" s="199">
        <v>1.32</v>
      </c>
      <c r="I288" s="199" t="s">
        <v>392</v>
      </c>
      <c r="J288" s="199" t="s">
        <v>290</v>
      </c>
      <c r="K288" s="551" t="s">
        <v>220</v>
      </c>
      <c r="L288" s="199" t="s">
        <v>413</v>
      </c>
      <c r="M288" s="199">
        <v>23</v>
      </c>
      <c r="N288" s="539">
        <v>1</v>
      </c>
      <c r="O288" s="539">
        <v>1</v>
      </c>
      <c r="P288" s="539"/>
      <c r="Q288" s="539"/>
      <c r="R288" s="186">
        <v>255</v>
      </c>
      <c r="S288" s="186"/>
      <c r="T288" s="186"/>
      <c r="U288" s="186"/>
      <c r="V288" s="187" t="e">
        <f t="shared" si="38"/>
        <v>#DIV/0!</v>
      </c>
      <c r="W288" s="187">
        <f t="shared" si="39"/>
        <v>0</v>
      </c>
      <c r="X288" s="187">
        <f t="shared" si="40"/>
        <v>0</v>
      </c>
      <c r="Y288" s="187">
        <f t="shared" si="41"/>
        <v>0</v>
      </c>
      <c r="Z288" s="188">
        <f>IF(R288="nio",0,IF(R288&gt;0,VLOOKUP(K288,'3-Productie normen'!A:N,VLOOKUP(R288,'3-Productie normen'!Q:R,2,FALSE),FALSE)))</f>
        <v>0</v>
      </c>
      <c r="AA288" s="188">
        <f t="shared" si="42"/>
        <v>0</v>
      </c>
      <c r="AB288" s="188">
        <f t="shared" si="43"/>
        <v>0</v>
      </c>
      <c r="AC288" s="188">
        <f t="shared" si="44"/>
        <v>0</v>
      </c>
      <c r="AD288" s="189" t="str">
        <f>VLOOKUP(K288,'3-Productie normen'!A:N,10,FALSE)</f>
        <v>B</v>
      </c>
      <c r="AE288" s="189"/>
      <c r="AG288" s="144">
        <f t="shared" si="45"/>
        <v>5865</v>
      </c>
    </row>
    <row r="289" spans="1:33" ht="14.1" customHeight="1">
      <c r="A289" s="163">
        <v>289</v>
      </c>
      <c r="B289" s="182" t="s">
        <v>384</v>
      </c>
      <c r="C289" s="182" t="s">
        <v>383</v>
      </c>
      <c r="D289" s="182"/>
      <c r="E289" s="583">
        <v>13975</v>
      </c>
      <c r="F289" s="583" t="s">
        <v>620</v>
      </c>
      <c r="G289" s="148" t="s">
        <v>627</v>
      </c>
      <c r="H289" s="199" t="s">
        <v>724</v>
      </c>
      <c r="I289" s="199" t="s">
        <v>392</v>
      </c>
      <c r="J289" s="199" t="s">
        <v>290</v>
      </c>
      <c r="K289" s="551" t="s">
        <v>220</v>
      </c>
      <c r="L289" s="199" t="s">
        <v>413</v>
      </c>
      <c r="M289" s="199">
        <v>15</v>
      </c>
      <c r="N289" s="539">
        <v>1</v>
      </c>
      <c r="O289" s="539">
        <v>1</v>
      </c>
      <c r="P289" s="539"/>
      <c r="Q289" s="539"/>
      <c r="R289" s="186">
        <v>255</v>
      </c>
      <c r="S289" s="186"/>
      <c r="T289" s="186"/>
      <c r="U289" s="186"/>
      <c r="V289" s="187" t="e">
        <f t="shared" si="38"/>
        <v>#DIV/0!</v>
      </c>
      <c r="W289" s="187">
        <f t="shared" si="39"/>
        <v>0</v>
      </c>
      <c r="X289" s="187">
        <f t="shared" si="40"/>
        <v>0</v>
      </c>
      <c r="Y289" s="187">
        <f t="shared" si="41"/>
        <v>0</v>
      </c>
      <c r="Z289" s="188">
        <f>IF(R289="nio",0,IF(R289&gt;0,VLOOKUP(K289,'3-Productie normen'!A:N,VLOOKUP(R289,'3-Productie normen'!Q:R,2,FALSE),FALSE)))</f>
        <v>0</v>
      </c>
      <c r="AA289" s="188">
        <f t="shared" si="42"/>
        <v>0</v>
      </c>
      <c r="AB289" s="188">
        <f t="shared" si="43"/>
        <v>0</v>
      </c>
      <c r="AC289" s="188">
        <f t="shared" si="44"/>
        <v>0</v>
      </c>
      <c r="AD289" s="189" t="str">
        <f>VLOOKUP(K289,'3-Productie normen'!A:N,10,FALSE)</f>
        <v>B</v>
      </c>
      <c r="AE289" s="189"/>
      <c r="AG289" s="144">
        <f t="shared" si="45"/>
        <v>3825</v>
      </c>
    </row>
    <row r="290" spans="1:33" ht="14.1" customHeight="1">
      <c r="A290" s="163">
        <v>290</v>
      </c>
      <c r="B290" s="182" t="s">
        <v>384</v>
      </c>
      <c r="C290" s="182" t="s">
        <v>383</v>
      </c>
      <c r="D290" s="182"/>
      <c r="E290" s="583">
        <v>13975</v>
      </c>
      <c r="F290" s="583" t="s">
        <v>620</v>
      </c>
      <c r="G290" s="148" t="s">
        <v>627</v>
      </c>
      <c r="H290" s="199" t="s">
        <v>725</v>
      </c>
      <c r="I290" s="199" t="s">
        <v>392</v>
      </c>
      <c r="J290" s="199" t="s">
        <v>290</v>
      </c>
      <c r="K290" s="551" t="s">
        <v>220</v>
      </c>
      <c r="L290" s="199" t="s">
        <v>413</v>
      </c>
      <c r="M290" s="199">
        <v>36</v>
      </c>
      <c r="N290" s="539">
        <v>1</v>
      </c>
      <c r="O290" s="539">
        <v>1</v>
      </c>
      <c r="P290" s="539"/>
      <c r="Q290" s="539"/>
      <c r="R290" s="186">
        <v>255</v>
      </c>
      <c r="S290" s="186"/>
      <c r="T290" s="186"/>
      <c r="U290" s="186"/>
      <c r="V290" s="187" t="e">
        <f t="shared" si="38"/>
        <v>#DIV/0!</v>
      </c>
      <c r="W290" s="187">
        <f t="shared" si="39"/>
        <v>0</v>
      </c>
      <c r="X290" s="187">
        <f t="shared" si="40"/>
        <v>0</v>
      </c>
      <c r="Y290" s="187">
        <f t="shared" si="41"/>
        <v>0</v>
      </c>
      <c r="Z290" s="188">
        <f>IF(R290="nio",0,IF(R290&gt;0,VLOOKUP(K290,'3-Productie normen'!A:N,VLOOKUP(R290,'3-Productie normen'!Q:R,2,FALSE),FALSE)))</f>
        <v>0</v>
      </c>
      <c r="AA290" s="188">
        <f t="shared" si="42"/>
        <v>0</v>
      </c>
      <c r="AB290" s="188">
        <f t="shared" si="43"/>
        <v>0</v>
      </c>
      <c r="AC290" s="188">
        <f t="shared" si="44"/>
        <v>0</v>
      </c>
      <c r="AD290" s="189" t="str">
        <f>VLOOKUP(K290,'3-Productie normen'!A:N,10,FALSE)</f>
        <v>B</v>
      </c>
      <c r="AE290" s="189"/>
      <c r="AG290" s="144">
        <f t="shared" si="45"/>
        <v>9180</v>
      </c>
    </row>
    <row r="291" spans="1:33" ht="14.1" customHeight="1">
      <c r="A291" s="163">
        <v>291</v>
      </c>
      <c r="B291" s="182" t="s">
        <v>384</v>
      </c>
      <c r="C291" s="182" t="s">
        <v>383</v>
      </c>
      <c r="D291" s="182"/>
      <c r="E291" s="583">
        <v>13975</v>
      </c>
      <c r="F291" s="583" t="s">
        <v>620</v>
      </c>
      <c r="G291" s="148" t="s">
        <v>627</v>
      </c>
      <c r="H291" s="199" t="s">
        <v>726</v>
      </c>
      <c r="I291" s="199" t="s">
        <v>392</v>
      </c>
      <c r="J291" s="199" t="s">
        <v>290</v>
      </c>
      <c r="K291" s="141" t="s">
        <v>220</v>
      </c>
      <c r="L291" s="199" t="s">
        <v>413</v>
      </c>
      <c r="M291" s="199">
        <v>26</v>
      </c>
      <c r="N291" s="539">
        <v>1</v>
      </c>
      <c r="O291" s="539">
        <v>1</v>
      </c>
      <c r="P291" s="539"/>
      <c r="Q291" s="539"/>
      <c r="R291" s="186">
        <v>255</v>
      </c>
      <c r="S291" s="186"/>
      <c r="T291" s="186"/>
      <c r="U291" s="186"/>
      <c r="V291" s="187" t="e">
        <f t="shared" si="38"/>
        <v>#DIV/0!</v>
      </c>
      <c r="W291" s="187">
        <f t="shared" si="39"/>
        <v>0</v>
      </c>
      <c r="X291" s="187">
        <f t="shared" si="40"/>
        <v>0</v>
      </c>
      <c r="Y291" s="187">
        <f t="shared" si="41"/>
        <v>0</v>
      </c>
      <c r="Z291" s="188">
        <f>IF(R291="nio",0,IF(R291&gt;0,VLOOKUP(K291,'3-Productie normen'!A:N,VLOOKUP(R291,'3-Productie normen'!Q:R,2,FALSE),FALSE)))</f>
        <v>0</v>
      </c>
      <c r="AA291" s="188">
        <f t="shared" si="42"/>
        <v>0</v>
      </c>
      <c r="AB291" s="188">
        <f t="shared" si="43"/>
        <v>0</v>
      </c>
      <c r="AC291" s="188">
        <f t="shared" si="44"/>
        <v>0</v>
      </c>
      <c r="AD291" s="189" t="str">
        <f>VLOOKUP(K291,'3-Productie normen'!A:N,10,FALSE)</f>
        <v>B</v>
      </c>
      <c r="AE291" s="189"/>
      <c r="AG291" s="144">
        <f t="shared" si="45"/>
        <v>6630</v>
      </c>
    </row>
    <row r="292" spans="1:33" ht="14.1" customHeight="1">
      <c r="A292" s="163">
        <v>292</v>
      </c>
      <c r="B292" s="182" t="s">
        <v>384</v>
      </c>
      <c r="C292" s="182" t="s">
        <v>383</v>
      </c>
      <c r="D292" s="182"/>
      <c r="E292" s="583">
        <v>13975</v>
      </c>
      <c r="F292" s="583" t="s">
        <v>620</v>
      </c>
      <c r="G292" s="148" t="s">
        <v>627</v>
      </c>
      <c r="H292" s="199" t="s">
        <v>727</v>
      </c>
      <c r="I292" s="199" t="s">
        <v>392</v>
      </c>
      <c r="J292" s="199" t="s">
        <v>290</v>
      </c>
      <c r="K292" s="137" t="s">
        <v>220</v>
      </c>
      <c r="L292" s="199" t="s">
        <v>413</v>
      </c>
      <c r="M292" s="199">
        <v>24</v>
      </c>
      <c r="N292" s="539">
        <v>1</v>
      </c>
      <c r="O292" s="539">
        <v>1</v>
      </c>
      <c r="P292" s="539"/>
      <c r="Q292" s="539"/>
      <c r="R292" s="186">
        <v>255</v>
      </c>
      <c r="S292" s="186"/>
      <c r="T292" s="186"/>
      <c r="U292" s="186"/>
      <c r="V292" s="187" t="e">
        <f t="shared" si="38"/>
        <v>#DIV/0!</v>
      </c>
      <c r="W292" s="187">
        <f t="shared" si="39"/>
        <v>0</v>
      </c>
      <c r="X292" s="187">
        <f t="shared" si="40"/>
        <v>0</v>
      </c>
      <c r="Y292" s="187">
        <f t="shared" si="41"/>
        <v>0</v>
      </c>
      <c r="Z292" s="188">
        <f>IF(R292="nio",0,IF(R292&gt;0,VLOOKUP(K292,'3-Productie normen'!A:N,VLOOKUP(R292,'3-Productie normen'!Q:R,2,FALSE),FALSE)))</f>
        <v>0</v>
      </c>
      <c r="AA292" s="188">
        <f t="shared" si="42"/>
        <v>0</v>
      </c>
      <c r="AB292" s="188">
        <f t="shared" si="43"/>
        <v>0</v>
      </c>
      <c r="AC292" s="188">
        <f t="shared" si="44"/>
        <v>0</v>
      </c>
      <c r="AD292" s="189" t="str">
        <f>VLOOKUP(K292,'3-Productie normen'!A:N,10,FALSE)</f>
        <v>B</v>
      </c>
      <c r="AE292" s="189"/>
      <c r="AG292" s="144">
        <f t="shared" si="45"/>
        <v>6120</v>
      </c>
    </row>
    <row r="293" spans="1:33" ht="14.1" customHeight="1">
      <c r="A293" s="163">
        <v>293</v>
      </c>
      <c r="B293" s="182" t="s">
        <v>384</v>
      </c>
      <c r="C293" s="182" t="s">
        <v>383</v>
      </c>
      <c r="D293" s="182"/>
      <c r="E293" s="583">
        <v>13975</v>
      </c>
      <c r="F293" s="583" t="s">
        <v>620</v>
      </c>
      <c r="G293" s="148" t="s">
        <v>627</v>
      </c>
      <c r="H293" s="199" t="s">
        <v>728</v>
      </c>
      <c r="I293" s="199" t="s">
        <v>392</v>
      </c>
      <c r="J293" s="199" t="s">
        <v>290</v>
      </c>
      <c r="K293" s="249" t="s">
        <v>220</v>
      </c>
      <c r="L293" s="199" t="s">
        <v>413</v>
      </c>
      <c r="M293" s="199">
        <v>29</v>
      </c>
      <c r="N293" s="539">
        <v>1</v>
      </c>
      <c r="O293" s="539">
        <v>1</v>
      </c>
      <c r="P293" s="539"/>
      <c r="Q293" s="539"/>
      <c r="R293" s="186">
        <v>255</v>
      </c>
      <c r="S293" s="186"/>
      <c r="T293" s="186"/>
      <c r="U293" s="186"/>
      <c r="V293" s="187" t="e">
        <f t="shared" si="38"/>
        <v>#DIV/0!</v>
      </c>
      <c r="W293" s="187">
        <f t="shared" si="39"/>
        <v>0</v>
      </c>
      <c r="X293" s="187">
        <f t="shared" si="40"/>
        <v>0</v>
      </c>
      <c r="Y293" s="187">
        <f t="shared" si="41"/>
        <v>0</v>
      </c>
      <c r="Z293" s="188">
        <f>IF(R293="nio",0,IF(R293&gt;0,VLOOKUP(K293,'3-Productie normen'!A:N,VLOOKUP(R293,'3-Productie normen'!Q:R,2,FALSE),FALSE)))</f>
        <v>0</v>
      </c>
      <c r="AA293" s="188">
        <f t="shared" si="42"/>
        <v>0</v>
      </c>
      <c r="AB293" s="188">
        <f t="shared" si="43"/>
        <v>0</v>
      </c>
      <c r="AC293" s="188">
        <f t="shared" si="44"/>
        <v>0</v>
      </c>
      <c r="AD293" s="189" t="str">
        <f>VLOOKUP(K293,'3-Productie normen'!A:N,10,FALSE)</f>
        <v>B</v>
      </c>
      <c r="AE293" s="189"/>
      <c r="AG293" s="144">
        <f t="shared" si="45"/>
        <v>7395</v>
      </c>
    </row>
    <row r="294" spans="1:33" ht="14.1" customHeight="1">
      <c r="A294" s="163">
        <v>294</v>
      </c>
      <c r="B294" s="182" t="s">
        <v>384</v>
      </c>
      <c r="C294" s="182" t="s">
        <v>383</v>
      </c>
      <c r="D294" s="182"/>
      <c r="E294" s="583">
        <v>13975</v>
      </c>
      <c r="F294" s="583" t="s">
        <v>620</v>
      </c>
      <c r="G294" s="148" t="s">
        <v>627</v>
      </c>
      <c r="H294" s="199" t="s">
        <v>729</v>
      </c>
      <c r="I294" s="199" t="s">
        <v>396</v>
      </c>
      <c r="J294" s="199" t="s">
        <v>291</v>
      </c>
      <c r="K294" s="249" t="s">
        <v>619</v>
      </c>
      <c r="L294" s="199" t="s">
        <v>637</v>
      </c>
      <c r="M294" s="199">
        <v>5</v>
      </c>
      <c r="N294" s="539">
        <v>1</v>
      </c>
      <c r="O294" s="539">
        <v>1</v>
      </c>
      <c r="P294" s="539"/>
      <c r="Q294" s="539"/>
      <c r="R294" s="186">
        <v>255</v>
      </c>
      <c r="S294" s="186">
        <v>255</v>
      </c>
      <c r="T294" s="186"/>
      <c r="U294" s="186"/>
      <c r="V294" s="187" t="e">
        <f t="shared" si="38"/>
        <v>#DIV/0!</v>
      </c>
      <c r="W294" s="187" t="e">
        <f t="shared" si="39"/>
        <v>#DIV/0!</v>
      </c>
      <c r="X294" s="187">
        <f t="shared" si="40"/>
        <v>0</v>
      </c>
      <c r="Y294" s="187">
        <f t="shared" si="41"/>
        <v>0</v>
      </c>
      <c r="Z294" s="188">
        <f>IF(R294="nio",0,IF(R294&gt;0,VLOOKUP(K294,'3-Productie normen'!A:N,VLOOKUP(R294,'3-Productie normen'!Q:R,2,FALSE),FALSE)))</f>
        <v>0</v>
      </c>
      <c r="AA294" s="188">
        <f t="shared" si="42"/>
        <v>0</v>
      </c>
      <c r="AB294" s="188">
        <f t="shared" si="43"/>
        <v>0</v>
      </c>
      <c r="AC294" s="188">
        <f t="shared" si="44"/>
        <v>0</v>
      </c>
      <c r="AD294" s="189" t="str">
        <f>VLOOKUP(K294,'3-Productie normen'!A:N,10,FALSE)</f>
        <v>S</v>
      </c>
      <c r="AE294" s="189"/>
      <c r="AG294" s="144">
        <f t="shared" si="45"/>
        <v>2550</v>
      </c>
    </row>
    <row r="295" spans="1:33" ht="14.1" customHeight="1">
      <c r="A295" s="163">
        <v>295</v>
      </c>
      <c r="B295" s="182" t="s">
        <v>384</v>
      </c>
      <c r="C295" s="182" t="s">
        <v>383</v>
      </c>
      <c r="D295" s="182"/>
      <c r="E295" s="583">
        <v>13975</v>
      </c>
      <c r="F295" s="583" t="s">
        <v>620</v>
      </c>
      <c r="G295" s="148" t="s">
        <v>627</v>
      </c>
      <c r="H295" s="199" t="s">
        <v>730</v>
      </c>
      <c r="I295" s="199" t="s">
        <v>396</v>
      </c>
      <c r="J295" s="199" t="s">
        <v>291</v>
      </c>
      <c r="K295" s="249" t="s">
        <v>619</v>
      </c>
      <c r="L295" s="199" t="s">
        <v>637</v>
      </c>
      <c r="M295" s="199">
        <v>8</v>
      </c>
      <c r="N295" s="539">
        <v>1</v>
      </c>
      <c r="O295" s="539">
        <v>1</v>
      </c>
      <c r="P295" s="539"/>
      <c r="Q295" s="539"/>
      <c r="R295" s="186">
        <v>255</v>
      </c>
      <c r="S295" s="186">
        <v>255</v>
      </c>
      <c r="T295" s="186"/>
      <c r="U295" s="186"/>
      <c r="V295" s="187" t="e">
        <f t="shared" si="38"/>
        <v>#DIV/0!</v>
      </c>
      <c r="W295" s="187" t="e">
        <f t="shared" si="39"/>
        <v>#DIV/0!</v>
      </c>
      <c r="X295" s="187">
        <f t="shared" si="40"/>
        <v>0</v>
      </c>
      <c r="Y295" s="187">
        <f t="shared" si="41"/>
        <v>0</v>
      </c>
      <c r="Z295" s="188">
        <f>IF(R295="nio",0,IF(R295&gt;0,VLOOKUP(K295,'3-Productie normen'!A:N,VLOOKUP(R295,'3-Productie normen'!Q:R,2,FALSE),FALSE)))</f>
        <v>0</v>
      </c>
      <c r="AA295" s="188">
        <f t="shared" si="42"/>
        <v>0</v>
      </c>
      <c r="AB295" s="188">
        <f t="shared" si="43"/>
        <v>0</v>
      </c>
      <c r="AC295" s="188">
        <f t="shared" si="44"/>
        <v>0</v>
      </c>
      <c r="AD295" s="189" t="str">
        <f>VLOOKUP(K295,'3-Productie normen'!A:N,10,FALSE)</f>
        <v>S</v>
      </c>
      <c r="AE295" s="189"/>
      <c r="AG295" s="144">
        <f t="shared" si="45"/>
        <v>4080</v>
      </c>
    </row>
    <row r="296" spans="1:33" ht="14.1" customHeight="1">
      <c r="A296" s="163">
        <v>296</v>
      </c>
      <c r="B296" s="182" t="s">
        <v>384</v>
      </c>
      <c r="C296" s="182" t="s">
        <v>383</v>
      </c>
      <c r="D296" s="182"/>
      <c r="E296" s="583">
        <v>13975</v>
      </c>
      <c r="F296" s="583" t="s">
        <v>620</v>
      </c>
      <c r="G296" s="148" t="s">
        <v>627</v>
      </c>
      <c r="H296" s="199" t="s">
        <v>731</v>
      </c>
      <c r="I296" s="199" t="s">
        <v>392</v>
      </c>
      <c r="J296" s="199" t="s">
        <v>290</v>
      </c>
      <c r="K296" s="249" t="s">
        <v>220</v>
      </c>
      <c r="L296" s="199" t="s">
        <v>413</v>
      </c>
      <c r="M296" s="199">
        <v>37</v>
      </c>
      <c r="N296" s="539">
        <v>1</v>
      </c>
      <c r="O296" s="539">
        <v>1</v>
      </c>
      <c r="P296" s="539"/>
      <c r="Q296" s="539"/>
      <c r="R296" s="186">
        <v>255</v>
      </c>
      <c r="S296" s="186"/>
      <c r="T296" s="186"/>
      <c r="U296" s="186"/>
      <c r="V296" s="187" t="e">
        <f t="shared" si="38"/>
        <v>#DIV/0!</v>
      </c>
      <c r="W296" s="187">
        <f t="shared" si="39"/>
        <v>0</v>
      </c>
      <c r="X296" s="187">
        <f t="shared" si="40"/>
        <v>0</v>
      </c>
      <c r="Y296" s="187">
        <f t="shared" si="41"/>
        <v>0</v>
      </c>
      <c r="Z296" s="188">
        <f>IF(R296="nio",0,IF(R296&gt;0,VLOOKUP(K296,'3-Productie normen'!A:N,VLOOKUP(R296,'3-Productie normen'!Q:R,2,FALSE),FALSE)))</f>
        <v>0</v>
      </c>
      <c r="AA296" s="188">
        <f t="shared" si="42"/>
        <v>0</v>
      </c>
      <c r="AB296" s="188">
        <f t="shared" si="43"/>
        <v>0</v>
      </c>
      <c r="AC296" s="188">
        <f t="shared" si="44"/>
        <v>0</v>
      </c>
      <c r="AD296" s="189" t="str">
        <f>VLOOKUP(K296,'3-Productie normen'!A:N,10,FALSE)</f>
        <v>B</v>
      </c>
      <c r="AE296" s="189"/>
      <c r="AG296" s="144">
        <f t="shared" si="45"/>
        <v>9435</v>
      </c>
    </row>
    <row r="297" spans="1:33" ht="14.1" customHeight="1">
      <c r="A297" s="163">
        <v>297</v>
      </c>
      <c r="B297" s="182" t="s">
        <v>384</v>
      </c>
      <c r="C297" s="182" t="s">
        <v>383</v>
      </c>
      <c r="D297" s="182"/>
      <c r="E297" s="583">
        <v>13975</v>
      </c>
      <c r="F297" s="583" t="s">
        <v>620</v>
      </c>
      <c r="G297" s="148" t="s">
        <v>630</v>
      </c>
      <c r="H297" s="199" t="s">
        <v>377</v>
      </c>
      <c r="I297" s="199" t="s">
        <v>732</v>
      </c>
      <c r="J297" s="199" t="s">
        <v>290</v>
      </c>
      <c r="K297" s="711" t="s">
        <v>220</v>
      </c>
      <c r="L297" s="199" t="s">
        <v>413</v>
      </c>
      <c r="M297" s="199">
        <v>247</v>
      </c>
      <c r="N297" s="539">
        <v>1</v>
      </c>
      <c r="O297" s="539">
        <v>1</v>
      </c>
      <c r="P297" s="539"/>
      <c r="Q297" s="539"/>
      <c r="R297" s="186">
        <v>255</v>
      </c>
      <c r="S297" s="186"/>
      <c r="T297" s="186"/>
      <c r="U297" s="186"/>
      <c r="V297" s="187" t="e">
        <f t="shared" si="38"/>
        <v>#DIV/0!</v>
      </c>
      <c r="W297" s="187">
        <f t="shared" si="39"/>
        <v>0</v>
      </c>
      <c r="X297" s="187">
        <f t="shared" si="40"/>
        <v>0</v>
      </c>
      <c r="Y297" s="187">
        <f t="shared" si="41"/>
        <v>0</v>
      </c>
      <c r="Z297" s="188">
        <f>IF(R297="nio",0,IF(R297&gt;0,VLOOKUP(K297,'3-Productie normen'!A:N,VLOOKUP(R297,'3-Productie normen'!Q:R,2,FALSE),FALSE)))</f>
        <v>0</v>
      </c>
      <c r="AA297" s="188">
        <f t="shared" si="42"/>
        <v>0</v>
      </c>
      <c r="AB297" s="188">
        <f t="shared" si="43"/>
        <v>0</v>
      </c>
      <c r="AC297" s="188">
        <f t="shared" si="44"/>
        <v>0</v>
      </c>
      <c r="AD297" s="189" t="str">
        <f>VLOOKUP(K297,'3-Productie normen'!A:N,10,FALSE)</f>
        <v>B</v>
      </c>
      <c r="AE297" s="189"/>
      <c r="AG297" s="144">
        <f t="shared" si="45"/>
        <v>62985</v>
      </c>
    </row>
    <row r="298" spans="1:33" ht="14.1" customHeight="1">
      <c r="A298" s="163">
        <v>298</v>
      </c>
      <c r="B298" s="182" t="s">
        <v>384</v>
      </c>
      <c r="C298" s="182" t="s">
        <v>383</v>
      </c>
      <c r="D298" s="182"/>
      <c r="E298" s="583">
        <v>13975</v>
      </c>
      <c r="F298" s="583" t="s">
        <v>620</v>
      </c>
      <c r="G298" s="148" t="s">
        <v>630</v>
      </c>
      <c r="H298" s="199" t="s">
        <v>733</v>
      </c>
      <c r="I298" s="199" t="s">
        <v>387</v>
      </c>
      <c r="J298" s="199" t="s">
        <v>289</v>
      </c>
      <c r="K298" s="676" t="s">
        <v>546</v>
      </c>
      <c r="L298" s="199" t="s">
        <v>637</v>
      </c>
      <c r="M298" s="199">
        <v>24</v>
      </c>
      <c r="N298" s="539">
        <v>1</v>
      </c>
      <c r="O298" s="539">
        <v>1</v>
      </c>
      <c r="P298" s="539"/>
      <c r="Q298" s="539"/>
      <c r="R298" s="186">
        <v>255</v>
      </c>
      <c r="S298" s="186"/>
      <c r="T298" s="186"/>
      <c r="U298" s="186"/>
      <c r="V298" s="187" t="e">
        <f t="shared" si="38"/>
        <v>#DIV/0!</v>
      </c>
      <c r="W298" s="187">
        <f t="shared" si="39"/>
        <v>0</v>
      </c>
      <c r="X298" s="187">
        <f t="shared" si="40"/>
        <v>0</v>
      </c>
      <c r="Y298" s="187">
        <f t="shared" si="41"/>
        <v>0</v>
      </c>
      <c r="Z298" s="188">
        <f>IF(R298="nio",0,IF(R298&gt;0,VLOOKUP(K298,'3-Productie normen'!A:N,VLOOKUP(R298,'3-Productie normen'!Q:R,2,FALSE),FALSE)))</f>
        <v>0</v>
      </c>
      <c r="AA298" s="188">
        <f t="shared" si="42"/>
        <v>0</v>
      </c>
      <c r="AB298" s="188">
        <f t="shared" si="43"/>
        <v>0</v>
      </c>
      <c r="AC298" s="188">
        <f t="shared" si="44"/>
        <v>0</v>
      </c>
      <c r="AD298" s="189" t="str">
        <f>VLOOKUP(K298,'3-Productie normen'!A:N,10,FALSE)</f>
        <v>V</v>
      </c>
      <c r="AE298" s="189"/>
      <c r="AG298" s="144">
        <f t="shared" si="45"/>
        <v>6120</v>
      </c>
    </row>
    <row r="299" spans="1:33" ht="14.1" customHeight="1">
      <c r="A299" s="163">
        <v>299</v>
      </c>
      <c r="B299" s="182" t="s">
        <v>384</v>
      </c>
      <c r="C299" s="182" t="s">
        <v>383</v>
      </c>
      <c r="D299" s="182"/>
      <c r="E299" s="583">
        <v>13975</v>
      </c>
      <c r="F299" s="583" t="s">
        <v>620</v>
      </c>
      <c r="G299" s="148" t="s">
        <v>630</v>
      </c>
      <c r="H299" s="199" t="s">
        <v>734</v>
      </c>
      <c r="I299" s="199" t="s">
        <v>387</v>
      </c>
      <c r="J299" s="199" t="s">
        <v>289</v>
      </c>
      <c r="K299" s="249" t="s">
        <v>546</v>
      </c>
      <c r="L299" s="199" t="s">
        <v>637</v>
      </c>
      <c r="M299" s="199">
        <v>18</v>
      </c>
      <c r="N299" s="539">
        <v>1</v>
      </c>
      <c r="O299" s="539">
        <v>1</v>
      </c>
      <c r="P299" s="539"/>
      <c r="Q299" s="539"/>
      <c r="R299" s="186">
        <v>255</v>
      </c>
      <c r="S299" s="186"/>
      <c r="T299" s="186"/>
      <c r="U299" s="186"/>
      <c r="V299" s="187" t="e">
        <f t="shared" si="38"/>
        <v>#DIV/0!</v>
      </c>
      <c r="W299" s="187">
        <f t="shared" si="39"/>
        <v>0</v>
      </c>
      <c r="X299" s="187">
        <f t="shared" si="40"/>
        <v>0</v>
      </c>
      <c r="Y299" s="187">
        <f t="shared" si="41"/>
        <v>0</v>
      </c>
      <c r="Z299" s="188">
        <f>IF(R299="nio",0,IF(R299&gt;0,VLOOKUP(K299,'3-Productie normen'!A:N,VLOOKUP(R299,'3-Productie normen'!Q:R,2,FALSE),FALSE)))</f>
        <v>0</v>
      </c>
      <c r="AA299" s="188">
        <f t="shared" si="42"/>
        <v>0</v>
      </c>
      <c r="AB299" s="188">
        <f t="shared" si="43"/>
        <v>0</v>
      </c>
      <c r="AC299" s="188">
        <f t="shared" si="44"/>
        <v>0</v>
      </c>
      <c r="AD299" s="189" t="str">
        <f>VLOOKUP(K299,'3-Productie normen'!A:N,10,FALSE)</f>
        <v>V</v>
      </c>
      <c r="AE299" s="189"/>
      <c r="AG299" s="144">
        <f t="shared" si="45"/>
        <v>4590</v>
      </c>
    </row>
    <row r="300" spans="1:33" ht="14.1" customHeight="1">
      <c r="A300" s="163">
        <v>300</v>
      </c>
      <c r="B300" s="182" t="s">
        <v>384</v>
      </c>
      <c r="C300" s="182" t="s">
        <v>383</v>
      </c>
      <c r="D300" s="182"/>
      <c r="E300" s="583">
        <v>13975</v>
      </c>
      <c r="F300" s="583" t="s">
        <v>620</v>
      </c>
      <c r="G300" s="148" t="s">
        <v>630</v>
      </c>
      <c r="H300" s="199" t="s">
        <v>375</v>
      </c>
      <c r="I300" s="199" t="s">
        <v>392</v>
      </c>
      <c r="J300" s="199" t="s">
        <v>290</v>
      </c>
      <c r="K300" s="249" t="s">
        <v>220</v>
      </c>
      <c r="L300" s="199" t="s">
        <v>413</v>
      </c>
      <c r="M300" s="199">
        <v>66</v>
      </c>
      <c r="N300" s="539">
        <v>1</v>
      </c>
      <c r="O300" s="539">
        <v>1</v>
      </c>
      <c r="P300" s="539"/>
      <c r="Q300" s="539"/>
      <c r="R300" s="186">
        <v>255</v>
      </c>
      <c r="S300" s="186"/>
      <c r="T300" s="186"/>
      <c r="U300" s="186"/>
      <c r="V300" s="187" t="e">
        <f t="shared" si="38"/>
        <v>#DIV/0!</v>
      </c>
      <c r="W300" s="187">
        <f t="shared" si="39"/>
        <v>0</v>
      </c>
      <c r="X300" s="187">
        <f t="shared" si="40"/>
        <v>0</v>
      </c>
      <c r="Y300" s="187">
        <f t="shared" si="41"/>
        <v>0</v>
      </c>
      <c r="Z300" s="188">
        <f>IF(R300="nio",0,IF(R300&gt;0,VLOOKUP(K300,'3-Productie normen'!A:N,VLOOKUP(R300,'3-Productie normen'!Q:R,2,FALSE),FALSE)))</f>
        <v>0</v>
      </c>
      <c r="AA300" s="188">
        <f t="shared" si="42"/>
        <v>0</v>
      </c>
      <c r="AB300" s="188">
        <f t="shared" si="43"/>
        <v>0</v>
      </c>
      <c r="AC300" s="188">
        <f t="shared" si="44"/>
        <v>0</v>
      </c>
      <c r="AD300" s="189" t="str">
        <f>VLOOKUP(K300,'3-Productie normen'!A:N,10,FALSE)</f>
        <v>B</v>
      </c>
      <c r="AE300" s="189"/>
      <c r="AG300" s="144">
        <f t="shared" si="45"/>
        <v>16830</v>
      </c>
    </row>
    <row r="301" spans="1:33" ht="14.1" customHeight="1">
      <c r="A301" s="163">
        <v>301</v>
      </c>
      <c r="B301" s="182" t="s">
        <v>384</v>
      </c>
      <c r="C301" s="182" t="s">
        <v>383</v>
      </c>
      <c r="D301" s="182"/>
      <c r="E301" s="583">
        <v>13975</v>
      </c>
      <c r="F301" s="583" t="s">
        <v>620</v>
      </c>
      <c r="G301" s="148" t="s">
        <v>630</v>
      </c>
      <c r="H301" s="199" t="s">
        <v>735</v>
      </c>
      <c r="I301" s="199" t="s">
        <v>387</v>
      </c>
      <c r="J301" s="199" t="s">
        <v>289</v>
      </c>
      <c r="K301" s="249" t="s">
        <v>546</v>
      </c>
      <c r="L301" s="199" t="s">
        <v>360</v>
      </c>
      <c r="M301" s="199">
        <v>13</v>
      </c>
      <c r="N301" s="539">
        <v>1</v>
      </c>
      <c r="O301" s="539">
        <v>1</v>
      </c>
      <c r="P301" s="539"/>
      <c r="Q301" s="539"/>
      <c r="R301" s="186">
        <v>255</v>
      </c>
      <c r="S301" s="186"/>
      <c r="T301" s="186"/>
      <c r="U301" s="186"/>
      <c r="V301" s="187" t="e">
        <f t="shared" si="38"/>
        <v>#DIV/0!</v>
      </c>
      <c r="W301" s="187">
        <f t="shared" si="39"/>
        <v>0</v>
      </c>
      <c r="X301" s="187">
        <f t="shared" si="40"/>
        <v>0</v>
      </c>
      <c r="Y301" s="187">
        <f t="shared" si="41"/>
        <v>0</v>
      </c>
      <c r="Z301" s="188">
        <f>IF(R301="nio",0,IF(R301&gt;0,VLOOKUP(K301,'3-Productie normen'!A:N,VLOOKUP(R301,'3-Productie normen'!Q:R,2,FALSE),FALSE)))</f>
        <v>0</v>
      </c>
      <c r="AA301" s="188">
        <f t="shared" si="42"/>
        <v>0</v>
      </c>
      <c r="AB301" s="188">
        <f t="shared" si="43"/>
        <v>0</v>
      </c>
      <c r="AC301" s="188">
        <f t="shared" si="44"/>
        <v>0</v>
      </c>
      <c r="AD301" s="189" t="str">
        <f>VLOOKUP(K301,'3-Productie normen'!A:N,10,FALSE)</f>
        <v>V</v>
      </c>
      <c r="AE301" s="189"/>
      <c r="AG301" s="144">
        <f t="shared" si="45"/>
        <v>3315</v>
      </c>
    </row>
    <row r="302" spans="1:33" ht="14.1" customHeight="1">
      <c r="A302" s="163">
        <v>302</v>
      </c>
      <c r="B302" s="182" t="s">
        <v>384</v>
      </c>
      <c r="C302" s="182" t="s">
        <v>383</v>
      </c>
      <c r="D302" s="182"/>
      <c r="E302" s="583">
        <v>13975</v>
      </c>
      <c r="F302" s="583" t="s">
        <v>620</v>
      </c>
      <c r="G302" s="148" t="s">
        <v>630</v>
      </c>
      <c r="H302" s="199" t="s">
        <v>736</v>
      </c>
      <c r="I302" s="199" t="s">
        <v>420</v>
      </c>
      <c r="J302" s="199" t="s">
        <v>289</v>
      </c>
      <c r="K302" s="249" t="s">
        <v>545</v>
      </c>
      <c r="L302" s="199" t="s">
        <v>413</v>
      </c>
      <c r="M302" s="199">
        <v>20</v>
      </c>
      <c r="N302" s="539">
        <v>1</v>
      </c>
      <c r="O302" s="539">
        <v>1</v>
      </c>
      <c r="P302" s="539"/>
      <c r="Q302" s="539"/>
      <c r="R302" s="186">
        <v>255</v>
      </c>
      <c r="S302" s="186"/>
      <c r="T302" s="186"/>
      <c r="U302" s="186"/>
      <c r="V302" s="187" t="e">
        <f t="shared" si="38"/>
        <v>#DIV/0!</v>
      </c>
      <c r="W302" s="187">
        <f t="shared" si="39"/>
        <v>0</v>
      </c>
      <c r="X302" s="187">
        <f t="shared" si="40"/>
        <v>0</v>
      </c>
      <c r="Y302" s="187">
        <f t="shared" si="41"/>
        <v>0</v>
      </c>
      <c r="Z302" s="188">
        <f>IF(R302="nio",0,IF(R302&gt;0,VLOOKUP(K302,'3-Productie normen'!A:N,VLOOKUP(R302,'3-Productie normen'!Q:R,2,FALSE),FALSE)))</f>
        <v>0</v>
      </c>
      <c r="AA302" s="188">
        <f t="shared" si="42"/>
        <v>0</v>
      </c>
      <c r="AB302" s="188">
        <f t="shared" si="43"/>
        <v>0</v>
      </c>
      <c r="AC302" s="188">
        <f t="shared" si="44"/>
        <v>0</v>
      </c>
      <c r="AD302" s="189" t="str">
        <f>VLOOKUP(K302,'3-Productie normen'!A:N,10,FALSE)</f>
        <v>V</v>
      </c>
      <c r="AE302" s="189"/>
      <c r="AG302" s="144">
        <f t="shared" si="45"/>
        <v>5100</v>
      </c>
    </row>
    <row r="303" spans="1:33" ht="14.1" customHeight="1">
      <c r="A303" s="163">
        <v>303</v>
      </c>
      <c r="B303" s="182" t="s">
        <v>384</v>
      </c>
      <c r="C303" s="182" t="s">
        <v>383</v>
      </c>
      <c r="D303" s="182"/>
      <c r="E303" s="583">
        <v>13975</v>
      </c>
      <c r="F303" s="583" t="s">
        <v>620</v>
      </c>
      <c r="G303" s="148" t="s">
        <v>630</v>
      </c>
      <c r="H303" s="199" t="s">
        <v>737</v>
      </c>
      <c r="I303" s="199" t="s">
        <v>732</v>
      </c>
      <c r="J303" s="199" t="s">
        <v>290</v>
      </c>
      <c r="K303" s="141" t="s">
        <v>220</v>
      </c>
      <c r="L303" s="199" t="s">
        <v>413</v>
      </c>
      <c r="M303" s="199">
        <v>126</v>
      </c>
      <c r="N303" s="539">
        <v>1</v>
      </c>
      <c r="O303" s="539">
        <v>1</v>
      </c>
      <c r="P303" s="539"/>
      <c r="Q303" s="539"/>
      <c r="R303" s="186">
        <v>255</v>
      </c>
      <c r="S303" s="186"/>
      <c r="T303" s="186"/>
      <c r="U303" s="186"/>
      <c r="V303" s="187" t="e">
        <f t="shared" si="38"/>
        <v>#DIV/0!</v>
      </c>
      <c r="W303" s="187">
        <f t="shared" si="39"/>
        <v>0</v>
      </c>
      <c r="X303" s="187">
        <f t="shared" si="40"/>
        <v>0</v>
      </c>
      <c r="Y303" s="187">
        <f t="shared" si="41"/>
        <v>0</v>
      </c>
      <c r="Z303" s="188">
        <f>IF(R303="nio",0,IF(R303&gt;0,VLOOKUP(K303,'3-Productie normen'!A:N,VLOOKUP(R303,'3-Productie normen'!Q:R,2,FALSE),FALSE)))</f>
        <v>0</v>
      </c>
      <c r="AA303" s="188">
        <f t="shared" si="42"/>
        <v>0</v>
      </c>
      <c r="AB303" s="188">
        <f t="shared" si="43"/>
        <v>0</v>
      </c>
      <c r="AC303" s="188">
        <f t="shared" si="44"/>
        <v>0</v>
      </c>
      <c r="AD303" s="189" t="str">
        <f>VLOOKUP(K303,'3-Productie normen'!A:N,10,FALSE)</f>
        <v>B</v>
      </c>
      <c r="AE303" s="189"/>
      <c r="AG303" s="144">
        <f t="shared" si="45"/>
        <v>32130</v>
      </c>
    </row>
    <row r="304" spans="1:33" ht="14.1" customHeight="1">
      <c r="A304" s="163">
        <v>304</v>
      </c>
      <c r="B304" s="182" t="s">
        <v>384</v>
      </c>
      <c r="C304" s="182" t="s">
        <v>383</v>
      </c>
      <c r="D304" s="182"/>
      <c r="E304" s="583">
        <v>13975</v>
      </c>
      <c r="F304" s="583" t="s">
        <v>620</v>
      </c>
      <c r="G304" s="148" t="s">
        <v>630</v>
      </c>
      <c r="H304" s="199" t="s">
        <v>738</v>
      </c>
      <c r="I304" s="199" t="s">
        <v>386</v>
      </c>
      <c r="J304" s="199" t="s">
        <v>289</v>
      </c>
      <c r="K304" s="249" t="s">
        <v>545</v>
      </c>
      <c r="L304" s="199" t="s">
        <v>413</v>
      </c>
      <c r="M304" s="199">
        <v>55</v>
      </c>
      <c r="N304" s="539">
        <v>1</v>
      </c>
      <c r="O304" s="539">
        <v>1</v>
      </c>
      <c r="P304" s="539"/>
      <c r="Q304" s="539"/>
      <c r="R304" s="186">
        <v>255</v>
      </c>
      <c r="S304" s="186"/>
      <c r="T304" s="186"/>
      <c r="U304" s="186"/>
      <c r="V304" s="187" t="e">
        <f t="shared" si="38"/>
        <v>#DIV/0!</v>
      </c>
      <c r="W304" s="187">
        <f t="shared" si="39"/>
        <v>0</v>
      </c>
      <c r="X304" s="187">
        <f t="shared" si="40"/>
        <v>0</v>
      </c>
      <c r="Y304" s="187">
        <f t="shared" si="41"/>
        <v>0</v>
      </c>
      <c r="Z304" s="188">
        <f>IF(R304="nio",0,IF(R304&gt;0,VLOOKUP(K304,'3-Productie normen'!A:N,VLOOKUP(R304,'3-Productie normen'!Q:R,2,FALSE),FALSE)))</f>
        <v>0</v>
      </c>
      <c r="AA304" s="188">
        <f t="shared" si="42"/>
        <v>0</v>
      </c>
      <c r="AB304" s="188">
        <f t="shared" si="43"/>
        <v>0</v>
      </c>
      <c r="AC304" s="188">
        <f t="shared" si="44"/>
        <v>0</v>
      </c>
      <c r="AD304" s="189" t="str">
        <f>VLOOKUP(K304,'3-Productie normen'!A:N,10,FALSE)</f>
        <v>V</v>
      </c>
      <c r="AE304" s="189"/>
      <c r="AG304" s="144">
        <f t="shared" si="45"/>
        <v>14025</v>
      </c>
    </row>
    <row r="305" spans="1:33" ht="14.1" customHeight="1">
      <c r="A305" s="163">
        <v>305</v>
      </c>
      <c r="B305" s="182" t="s">
        <v>384</v>
      </c>
      <c r="C305" s="182" t="s">
        <v>383</v>
      </c>
      <c r="D305" s="182"/>
      <c r="E305" s="583">
        <v>13975</v>
      </c>
      <c r="F305" s="583" t="s">
        <v>620</v>
      </c>
      <c r="G305" s="148" t="s">
        <v>630</v>
      </c>
      <c r="H305" s="199" t="s">
        <v>739</v>
      </c>
      <c r="I305" s="199" t="s">
        <v>386</v>
      </c>
      <c r="J305" s="199" t="s">
        <v>289</v>
      </c>
      <c r="K305" s="249" t="s">
        <v>545</v>
      </c>
      <c r="L305" s="199" t="s">
        <v>413</v>
      </c>
      <c r="M305" s="199">
        <v>55</v>
      </c>
      <c r="N305" s="539">
        <v>1</v>
      </c>
      <c r="O305" s="539">
        <v>1</v>
      </c>
      <c r="P305" s="539"/>
      <c r="Q305" s="539"/>
      <c r="R305" s="186">
        <v>255</v>
      </c>
      <c r="S305" s="186"/>
      <c r="T305" s="186"/>
      <c r="U305" s="186"/>
      <c r="V305" s="187" t="e">
        <f t="shared" si="38"/>
        <v>#DIV/0!</v>
      </c>
      <c r="W305" s="187">
        <f t="shared" si="39"/>
        <v>0</v>
      </c>
      <c r="X305" s="187">
        <f t="shared" si="40"/>
        <v>0</v>
      </c>
      <c r="Y305" s="187">
        <f t="shared" si="41"/>
        <v>0</v>
      </c>
      <c r="Z305" s="188">
        <f>IF(R305="nio",0,IF(R305&gt;0,VLOOKUP(K305,'3-Productie normen'!A:N,VLOOKUP(R305,'3-Productie normen'!Q:R,2,FALSE),FALSE)))</f>
        <v>0</v>
      </c>
      <c r="AA305" s="188">
        <f t="shared" si="42"/>
        <v>0</v>
      </c>
      <c r="AB305" s="188">
        <f t="shared" si="43"/>
        <v>0</v>
      </c>
      <c r="AC305" s="188">
        <f t="shared" si="44"/>
        <v>0</v>
      </c>
      <c r="AD305" s="189" t="str">
        <f>VLOOKUP(K305,'3-Productie normen'!A:N,10,FALSE)</f>
        <v>V</v>
      </c>
      <c r="AE305" s="189"/>
      <c r="AG305" s="144">
        <f t="shared" si="45"/>
        <v>14025</v>
      </c>
    </row>
    <row r="306" spans="1:33" ht="14.1" customHeight="1">
      <c r="A306" s="163">
        <v>306</v>
      </c>
      <c r="B306" s="182" t="s">
        <v>384</v>
      </c>
      <c r="C306" s="182" t="s">
        <v>383</v>
      </c>
      <c r="D306" s="182"/>
      <c r="E306" s="583">
        <v>13975</v>
      </c>
      <c r="F306" s="583" t="s">
        <v>620</v>
      </c>
      <c r="G306" s="148" t="s">
        <v>630</v>
      </c>
      <c r="H306" s="199" t="s">
        <v>740</v>
      </c>
      <c r="I306" s="199" t="s">
        <v>386</v>
      </c>
      <c r="J306" s="199" t="s">
        <v>289</v>
      </c>
      <c r="K306" s="249" t="s">
        <v>545</v>
      </c>
      <c r="L306" s="199" t="s">
        <v>637</v>
      </c>
      <c r="M306" s="199">
        <v>6</v>
      </c>
      <c r="N306" s="539">
        <v>1</v>
      </c>
      <c r="O306" s="539">
        <v>1</v>
      </c>
      <c r="P306" s="539"/>
      <c r="Q306" s="539"/>
      <c r="R306" s="186">
        <v>255</v>
      </c>
      <c r="S306" s="186"/>
      <c r="T306" s="186"/>
      <c r="U306" s="186"/>
      <c r="V306" s="187" t="e">
        <f t="shared" si="38"/>
        <v>#DIV/0!</v>
      </c>
      <c r="W306" s="187">
        <f t="shared" si="39"/>
        <v>0</v>
      </c>
      <c r="X306" s="187">
        <f t="shared" si="40"/>
        <v>0</v>
      </c>
      <c r="Y306" s="187">
        <f t="shared" si="41"/>
        <v>0</v>
      </c>
      <c r="Z306" s="188">
        <f>IF(R306="nio",0,IF(R306&gt;0,VLOOKUP(K306,'3-Productie normen'!A:N,VLOOKUP(R306,'3-Productie normen'!Q:R,2,FALSE),FALSE)))</f>
        <v>0</v>
      </c>
      <c r="AA306" s="188">
        <f t="shared" si="42"/>
        <v>0</v>
      </c>
      <c r="AB306" s="188">
        <f t="shared" si="43"/>
        <v>0</v>
      </c>
      <c r="AC306" s="188">
        <f t="shared" si="44"/>
        <v>0</v>
      </c>
      <c r="AD306" s="189" t="str">
        <f>VLOOKUP(K306,'3-Productie normen'!A:N,10,FALSE)</f>
        <v>V</v>
      </c>
      <c r="AE306" s="189"/>
      <c r="AG306" s="144">
        <f t="shared" si="45"/>
        <v>1530</v>
      </c>
    </row>
    <row r="307" spans="1:33" ht="14.1" customHeight="1">
      <c r="A307" s="163">
        <v>307</v>
      </c>
      <c r="B307" s="182" t="s">
        <v>384</v>
      </c>
      <c r="C307" s="182" t="s">
        <v>383</v>
      </c>
      <c r="D307" s="182"/>
      <c r="E307" s="583">
        <v>13975</v>
      </c>
      <c r="F307" s="583" t="s">
        <v>620</v>
      </c>
      <c r="G307" s="148" t="s">
        <v>630</v>
      </c>
      <c r="H307" s="199" t="s">
        <v>741</v>
      </c>
      <c r="I307" s="199" t="s">
        <v>387</v>
      </c>
      <c r="J307" s="199" t="s">
        <v>289</v>
      </c>
      <c r="K307" s="249" t="s">
        <v>546</v>
      </c>
      <c r="L307" s="199" t="s">
        <v>637</v>
      </c>
      <c r="M307" s="199">
        <v>6</v>
      </c>
      <c r="N307" s="539">
        <v>1</v>
      </c>
      <c r="O307" s="539">
        <v>1</v>
      </c>
      <c r="P307" s="539"/>
      <c r="Q307" s="539"/>
      <c r="R307" s="186">
        <v>255</v>
      </c>
      <c r="S307" s="186"/>
      <c r="T307" s="186"/>
      <c r="U307" s="186"/>
      <c r="V307" s="187" t="e">
        <f t="shared" si="38"/>
        <v>#DIV/0!</v>
      </c>
      <c r="W307" s="187">
        <f t="shared" si="39"/>
        <v>0</v>
      </c>
      <c r="X307" s="187">
        <f t="shared" si="40"/>
        <v>0</v>
      </c>
      <c r="Y307" s="187">
        <f t="shared" si="41"/>
        <v>0</v>
      </c>
      <c r="Z307" s="188">
        <f>IF(R307="nio",0,IF(R307&gt;0,VLOOKUP(K307,'3-Productie normen'!A:N,VLOOKUP(R307,'3-Productie normen'!Q:R,2,FALSE),FALSE)))</f>
        <v>0</v>
      </c>
      <c r="AA307" s="188">
        <f t="shared" si="42"/>
        <v>0</v>
      </c>
      <c r="AB307" s="188">
        <f t="shared" si="43"/>
        <v>0</v>
      </c>
      <c r="AC307" s="188">
        <f t="shared" si="44"/>
        <v>0</v>
      </c>
      <c r="AD307" s="189" t="str">
        <f>VLOOKUP(K307,'3-Productie normen'!A:N,10,FALSE)</f>
        <v>V</v>
      </c>
      <c r="AE307" s="189"/>
      <c r="AG307" s="144">
        <f t="shared" si="45"/>
        <v>1530</v>
      </c>
    </row>
    <row r="308" spans="1:33" ht="14.1" customHeight="1">
      <c r="A308" s="163">
        <v>308</v>
      </c>
      <c r="B308" s="182" t="s">
        <v>384</v>
      </c>
      <c r="C308" s="182" t="s">
        <v>383</v>
      </c>
      <c r="D308" s="182"/>
      <c r="E308" s="583">
        <v>13975</v>
      </c>
      <c r="F308" s="583" t="s">
        <v>620</v>
      </c>
      <c r="G308" s="148" t="s">
        <v>630</v>
      </c>
      <c r="H308" s="199" t="s">
        <v>381</v>
      </c>
      <c r="I308" s="199" t="s">
        <v>392</v>
      </c>
      <c r="J308" s="199" t="s">
        <v>290</v>
      </c>
      <c r="K308" s="141" t="s">
        <v>220</v>
      </c>
      <c r="L308" s="199" t="s">
        <v>413</v>
      </c>
      <c r="M308" s="199">
        <v>23</v>
      </c>
      <c r="N308" s="539">
        <v>1</v>
      </c>
      <c r="O308" s="539">
        <v>1</v>
      </c>
      <c r="P308" s="539"/>
      <c r="Q308" s="539"/>
      <c r="R308" s="186">
        <v>255</v>
      </c>
      <c r="S308" s="186"/>
      <c r="T308" s="186"/>
      <c r="U308" s="186"/>
      <c r="V308" s="187" t="e">
        <f t="shared" si="38"/>
        <v>#DIV/0!</v>
      </c>
      <c r="W308" s="187">
        <f t="shared" si="39"/>
        <v>0</v>
      </c>
      <c r="X308" s="187">
        <f t="shared" si="40"/>
        <v>0</v>
      </c>
      <c r="Y308" s="187">
        <f t="shared" si="41"/>
        <v>0</v>
      </c>
      <c r="Z308" s="188">
        <f>IF(R308="nio",0,IF(R308&gt;0,VLOOKUP(K308,'3-Productie normen'!A:N,VLOOKUP(R308,'3-Productie normen'!Q:R,2,FALSE),FALSE)))</f>
        <v>0</v>
      </c>
      <c r="AA308" s="188">
        <f t="shared" si="42"/>
        <v>0</v>
      </c>
      <c r="AB308" s="188">
        <f t="shared" si="43"/>
        <v>0</v>
      </c>
      <c r="AC308" s="188">
        <f t="shared" si="44"/>
        <v>0</v>
      </c>
      <c r="AD308" s="189" t="str">
        <f>VLOOKUP(K308,'3-Productie normen'!A:N,10,FALSE)</f>
        <v>B</v>
      </c>
      <c r="AE308" s="189"/>
      <c r="AG308" s="144">
        <f t="shared" si="45"/>
        <v>5865</v>
      </c>
    </row>
    <row r="309" spans="1:33" ht="14.1" customHeight="1">
      <c r="A309" s="163">
        <v>309</v>
      </c>
      <c r="B309" s="182" t="s">
        <v>384</v>
      </c>
      <c r="C309" s="182" t="s">
        <v>383</v>
      </c>
      <c r="D309" s="182"/>
      <c r="E309" s="583">
        <v>13975</v>
      </c>
      <c r="F309" s="583" t="s">
        <v>620</v>
      </c>
      <c r="G309" s="148" t="s">
        <v>630</v>
      </c>
      <c r="H309" s="199" t="s">
        <v>742</v>
      </c>
      <c r="I309" s="199" t="s">
        <v>396</v>
      </c>
      <c r="J309" s="199" t="s">
        <v>291</v>
      </c>
      <c r="K309" s="249" t="s">
        <v>619</v>
      </c>
      <c r="L309" s="199" t="s">
        <v>637</v>
      </c>
      <c r="M309" s="199">
        <v>4</v>
      </c>
      <c r="N309" s="539">
        <v>1</v>
      </c>
      <c r="O309" s="539">
        <v>1</v>
      </c>
      <c r="P309" s="539"/>
      <c r="Q309" s="539"/>
      <c r="R309" s="186">
        <v>255</v>
      </c>
      <c r="S309" s="186">
        <v>255</v>
      </c>
      <c r="T309" s="186"/>
      <c r="U309" s="186"/>
      <c r="V309" s="187" t="e">
        <f t="shared" si="38"/>
        <v>#DIV/0!</v>
      </c>
      <c r="W309" s="187" t="e">
        <f t="shared" si="39"/>
        <v>#DIV/0!</v>
      </c>
      <c r="X309" s="187">
        <f t="shared" si="40"/>
        <v>0</v>
      </c>
      <c r="Y309" s="187">
        <f t="shared" si="41"/>
        <v>0</v>
      </c>
      <c r="Z309" s="188">
        <f>IF(R309="nio",0,IF(R309&gt;0,VLOOKUP(K309,'3-Productie normen'!A:N,VLOOKUP(R309,'3-Productie normen'!Q:R,2,FALSE),FALSE)))</f>
        <v>0</v>
      </c>
      <c r="AA309" s="188">
        <f t="shared" si="42"/>
        <v>0</v>
      </c>
      <c r="AB309" s="188">
        <f t="shared" si="43"/>
        <v>0</v>
      </c>
      <c r="AC309" s="188">
        <f t="shared" si="44"/>
        <v>0</v>
      </c>
      <c r="AD309" s="189" t="str">
        <f>VLOOKUP(K309,'3-Productie normen'!A:N,10,FALSE)</f>
        <v>S</v>
      </c>
      <c r="AE309" s="189"/>
      <c r="AG309" s="144">
        <f t="shared" si="45"/>
        <v>2040</v>
      </c>
    </row>
    <row r="310" spans="1:33" ht="14.1" customHeight="1">
      <c r="A310" s="163">
        <v>310</v>
      </c>
      <c r="B310" s="182" t="s">
        <v>384</v>
      </c>
      <c r="C310" s="182" t="s">
        <v>383</v>
      </c>
      <c r="D310" s="182"/>
      <c r="E310" s="583">
        <v>13975</v>
      </c>
      <c r="F310" s="583" t="s">
        <v>620</v>
      </c>
      <c r="G310" s="148" t="s">
        <v>630</v>
      </c>
      <c r="H310" s="199" t="s">
        <v>743</v>
      </c>
      <c r="I310" s="199" t="s">
        <v>419</v>
      </c>
      <c r="J310" s="199" t="s">
        <v>289</v>
      </c>
      <c r="K310" s="249" t="s">
        <v>545</v>
      </c>
      <c r="L310" s="199" t="s">
        <v>413</v>
      </c>
      <c r="M310" s="199">
        <v>5</v>
      </c>
      <c r="N310" s="539">
        <v>1</v>
      </c>
      <c r="O310" s="539">
        <v>1</v>
      </c>
      <c r="P310" s="539"/>
      <c r="Q310" s="539"/>
      <c r="R310" s="186">
        <v>255</v>
      </c>
      <c r="S310" s="186"/>
      <c r="T310" s="186"/>
      <c r="U310" s="186"/>
      <c r="V310" s="187" t="e">
        <f t="shared" si="38"/>
        <v>#DIV/0!</v>
      </c>
      <c r="W310" s="187">
        <f t="shared" si="39"/>
        <v>0</v>
      </c>
      <c r="X310" s="187">
        <f t="shared" si="40"/>
        <v>0</v>
      </c>
      <c r="Y310" s="187">
        <f t="shared" si="41"/>
        <v>0</v>
      </c>
      <c r="Z310" s="188">
        <f>IF(R310="nio",0,IF(R310&gt;0,VLOOKUP(K310,'3-Productie normen'!A:N,VLOOKUP(R310,'3-Productie normen'!Q:R,2,FALSE),FALSE)))</f>
        <v>0</v>
      </c>
      <c r="AA310" s="188">
        <f t="shared" si="42"/>
        <v>0</v>
      </c>
      <c r="AB310" s="188">
        <f t="shared" si="43"/>
        <v>0</v>
      </c>
      <c r="AC310" s="188">
        <f t="shared" si="44"/>
        <v>0</v>
      </c>
      <c r="AD310" s="189" t="str">
        <f>VLOOKUP(K310,'3-Productie normen'!A:N,10,FALSE)</f>
        <v>V</v>
      </c>
      <c r="AE310" s="189"/>
      <c r="AG310" s="144">
        <f t="shared" si="45"/>
        <v>1275</v>
      </c>
    </row>
    <row r="311" spans="1:33" ht="14.1" customHeight="1">
      <c r="A311" s="163">
        <v>311</v>
      </c>
      <c r="B311" s="182" t="s">
        <v>384</v>
      </c>
      <c r="C311" s="182" t="s">
        <v>383</v>
      </c>
      <c r="D311" s="182"/>
      <c r="E311" s="583">
        <v>13975</v>
      </c>
      <c r="F311" s="583" t="s">
        <v>620</v>
      </c>
      <c r="G311" s="148" t="s">
        <v>630</v>
      </c>
      <c r="H311" s="199" t="s">
        <v>380</v>
      </c>
      <c r="I311" s="199" t="s">
        <v>392</v>
      </c>
      <c r="J311" s="199" t="s">
        <v>290</v>
      </c>
      <c r="K311" s="249" t="s">
        <v>220</v>
      </c>
      <c r="L311" s="199" t="s">
        <v>413</v>
      </c>
      <c r="M311" s="199">
        <v>18</v>
      </c>
      <c r="N311" s="539">
        <v>1</v>
      </c>
      <c r="O311" s="539">
        <v>1</v>
      </c>
      <c r="P311" s="539"/>
      <c r="Q311" s="539"/>
      <c r="R311" s="186">
        <v>255</v>
      </c>
      <c r="S311" s="186"/>
      <c r="T311" s="186"/>
      <c r="U311" s="186"/>
      <c r="V311" s="187" t="e">
        <f t="shared" si="38"/>
        <v>#DIV/0!</v>
      </c>
      <c r="W311" s="187">
        <f t="shared" si="39"/>
        <v>0</v>
      </c>
      <c r="X311" s="187">
        <f t="shared" si="40"/>
        <v>0</v>
      </c>
      <c r="Y311" s="187">
        <f t="shared" si="41"/>
        <v>0</v>
      </c>
      <c r="Z311" s="188">
        <f>IF(R311="nio",0,IF(R311&gt;0,VLOOKUP(K311,'3-Productie normen'!A:N,VLOOKUP(R311,'3-Productie normen'!Q:R,2,FALSE),FALSE)))</f>
        <v>0</v>
      </c>
      <c r="AA311" s="188">
        <f t="shared" si="42"/>
        <v>0</v>
      </c>
      <c r="AB311" s="188">
        <f t="shared" si="43"/>
        <v>0</v>
      </c>
      <c r="AC311" s="188">
        <f t="shared" si="44"/>
        <v>0</v>
      </c>
      <c r="AD311" s="189" t="str">
        <f>VLOOKUP(K311,'3-Productie normen'!A:N,10,FALSE)</f>
        <v>B</v>
      </c>
      <c r="AE311" s="189"/>
      <c r="AG311" s="144">
        <f t="shared" si="45"/>
        <v>4590</v>
      </c>
    </row>
    <row r="312" spans="1:33" ht="14.1" customHeight="1">
      <c r="A312" s="163">
        <v>312</v>
      </c>
      <c r="B312" s="182" t="s">
        <v>384</v>
      </c>
      <c r="C312" s="182" t="s">
        <v>383</v>
      </c>
      <c r="D312" s="182"/>
      <c r="E312" s="583">
        <v>13975</v>
      </c>
      <c r="F312" s="583" t="s">
        <v>620</v>
      </c>
      <c r="G312" s="148" t="s">
        <v>630</v>
      </c>
      <c r="H312" s="199" t="s">
        <v>379</v>
      </c>
      <c r="I312" s="199" t="s">
        <v>392</v>
      </c>
      <c r="J312" s="199" t="s">
        <v>290</v>
      </c>
      <c r="K312" s="551" t="s">
        <v>220</v>
      </c>
      <c r="L312" s="199" t="s">
        <v>413</v>
      </c>
      <c r="M312" s="199">
        <v>17</v>
      </c>
      <c r="N312" s="539">
        <v>1</v>
      </c>
      <c r="O312" s="539">
        <v>1</v>
      </c>
      <c r="P312" s="539"/>
      <c r="Q312" s="539"/>
      <c r="R312" s="186">
        <v>255</v>
      </c>
      <c r="S312" s="186"/>
      <c r="T312" s="186"/>
      <c r="U312" s="186"/>
      <c r="V312" s="187" t="e">
        <f t="shared" si="38"/>
        <v>#DIV/0!</v>
      </c>
      <c r="W312" s="187">
        <f t="shared" si="39"/>
        <v>0</v>
      </c>
      <c r="X312" s="187">
        <f t="shared" si="40"/>
        <v>0</v>
      </c>
      <c r="Y312" s="187">
        <f t="shared" si="41"/>
        <v>0</v>
      </c>
      <c r="Z312" s="188">
        <f>IF(R312="nio",0,IF(R312&gt;0,VLOOKUP(K312,'3-Productie normen'!A:N,VLOOKUP(R312,'3-Productie normen'!Q:R,2,FALSE),FALSE)))</f>
        <v>0</v>
      </c>
      <c r="AA312" s="188">
        <f t="shared" si="42"/>
        <v>0</v>
      </c>
      <c r="AB312" s="188">
        <f t="shared" si="43"/>
        <v>0</v>
      </c>
      <c r="AC312" s="188">
        <f t="shared" si="44"/>
        <v>0</v>
      </c>
      <c r="AD312" s="189" t="str">
        <f>VLOOKUP(K312,'3-Productie normen'!A:N,10,FALSE)</f>
        <v>B</v>
      </c>
      <c r="AE312" s="189"/>
      <c r="AG312" s="144">
        <f t="shared" si="45"/>
        <v>4335</v>
      </c>
    </row>
    <row r="313" spans="1:33" ht="14.1" customHeight="1">
      <c r="A313" s="163">
        <v>313</v>
      </c>
      <c r="B313" s="182" t="s">
        <v>384</v>
      </c>
      <c r="C313" s="182" t="s">
        <v>383</v>
      </c>
      <c r="D313" s="182"/>
      <c r="E313" s="583">
        <v>13975</v>
      </c>
      <c r="F313" s="583" t="s">
        <v>620</v>
      </c>
      <c r="G313" s="148" t="s">
        <v>630</v>
      </c>
      <c r="H313" s="199" t="s">
        <v>744</v>
      </c>
      <c r="I313" s="199" t="s">
        <v>392</v>
      </c>
      <c r="J313" s="199" t="s">
        <v>290</v>
      </c>
      <c r="K313" s="551" t="s">
        <v>220</v>
      </c>
      <c r="L313" s="199" t="s">
        <v>413</v>
      </c>
      <c r="M313" s="199">
        <v>22</v>
      </c>
      <c r="N313" s="539">
        <v>1</v>
      </c>
      <c r="O313" s="539">
        <v>1</v>
      </c>
      <c r="P313" s="539"/>
      <c r="Q313" s="539"/>
      <c r="R313" s="186">
        <v>255</v>
      </c>
      <c r="S313" s="186"/>
      <c r="T313" s="186"/>
      <c r="U313" s="186"/>
      <c r="V313" s="187" t="e">
        <f t="shared" si="38"/>
        <v>#DIV/0!</v>
      </c>
      <c r="W313" s="187">
        <f t="shared" si="39"/>
        <v>0</v>
      </c>
      <c r="X313" s="187">
        <f t="shared" si="40"/>
        <v>0</v>
      </c>
      <c r="Y313" s="187">
        <f t="shared" si="41"/>
        <v>0</v>
      </c>
      <c r="Z313" s="188">
        <f>IF(R313="nio",0,IF(R313&gt;0,VLOOKUP(K313,'3-Productie normen'!A:N,VLOOKUP(R313,'3-Productie normen'!Q:R,2,FALSE),FALSE)))</f>
        <v>0</v>
      </c>
      <c r="AA313" s="188">
        <f t="shared" si="42"/>
        <v>0</v>
      </c>
      <c r="AB313" s="188">
        <f t="shared" si="43"/>
        <v>0</v>
      </c>
      <c r="AC313" s="188">
        <f t="shared" si="44"/>
        <v>0</v>
      </c>
      <c r="AD313" s="189" t="str">
        <f>VLOOKUP(K313,'3-Productie normen'!A:N,10,FALSE)</f>
        <v>B</v>
      </c>
      <c r="AE313" s="189"/>
      <c r="AG313" s="144">
        <f t="shared" si="45"/>
        <v>5610</v>
      </c>
    </row>
    <row r="314" spans="1:33" ht="14.1" customHeight="1">
      <c r="A314" s="163">
        <v>314</v>
      </c>
      <c r="B314" s="182" t="s">
        <v>384</v>
      </c>
      <c r="C314" s="182" t="s">
        <v>383</v>
      </c>
      <c r="D314" s="182"/>
      <c r="E314" s="583">
        <v>13975</v>
      </c>
      <c r="F314" s="583" t="s">
        <v>620</v>
      </c>
      <c r="G314" s="148" t="s">
        <v>630</v>
      </c>
      <c r="H314" s="199" t="s">
        <v>745</v>
      </c>
      <c r="I314" s="199" t="s">
        <v>386</v>
      </c>
      <c r="J314" s="199" t="s">
        <v>289</v>
      </c>
      <c r="K314" s="551" t="s">
        <v>545</v>
      </c>
      <c r="L314" s="199" t="s">
        <v>413</v>
      </c>
      <c r="M314" s="199">
        <v>18</v>
      </c>
      <c r="N314" s="539">
        <v>1</v>
      </c>
      <c r="O314" s="539">
        <v>1</v>
      </c>
      <c r="P314" s="539"/>
      <c r="Q314" s="539"/>
      <c r="R314" s="186">
        <v>255</v>
      </c>
      <c r="S314" s="186"/>
      <c r="T314" s="186"/>
      <c r="U314" s="186"/>
      <c r="V314" s="187" t="e">
        <f t="shared" si="38"/>
        <v>#DIV/0!</v>
      </c>
      <c r="W314" s="187">
        <f t="shared" si="39"/>
        <v>0</v>
      </c>
      <c r="X314" s="187">
        <f t="shared" si="40"/>
        <v>0</v>
      </c>
      <c r="Y314" s="187">
        <f t="shared" si="41"/>
        <v>0</v>
      </c>
      <c r="Z314" s="188">
        <f>IF(R314="nio",0,IF(R314&gt;0,VLOOKUP(K314,'3-Productie normen'!A:N,VLOOKUP(R314,'3-Productie normen'!Q:R,2,FALSE),FALSE)))</f>
        <v>0</v>
      </c>
      <c r="AA314" s="188">
        <f t="shared" si="42"/>
        <v>0</v>
      </c>
      <c r="AB314" s="188">
        <f t="shared" si="43"/>
        <v>0</v>
      </c>
      <c r="AC314" s="188">
        <f t="shared" si="44"/>
        <v>0</v>
      </c>
      <c r="AD314" s="189" t="str">
        <f>VLOOKUP(K314,'3-Productie normen'!A:N,10,FALSE)</f>
        <v>V</v>
      </c>
      <c r="AE314" s="189"/>
      <c r="AG314" s="144">
        <f t="shared" si="45"/>
        <v>4590</v>
      </c>
    </row>
    <row r="315" spans="1:33" ht="14.1" customHeight="1">
      <c r="A315" s="163">
        <v>315</v>
      </c>
      <c r="B315" s="182" t="s">
        <v>384</v>
      </c>
      <c r="C315" s="182" t="s">
        <v>383</v>
      </c>
      <c r="D315" s="182"/>
      <c r="E315" s="583">
        <v>13975</v>
      </c>
      <c r="F315" s="583" t="s">
        <v>620</v>
      </c>
      <c r="G315" s="148" t="s">
        <v>630</v>
      </c>
      <c r="H315" s="199" t="s">
        <v>746</v>
      </c>
      <c r="I315" s="199" t="s">
        <v>396</v>
      </c>
      <c r="J315" s="199" t="s">
        <v>291</v>
      </c>
      <c r="K315" s="551" t="s">
        <v>619</v>
      </c>
      <c r="L315" s="199" t="s">
        <v>637</v>
      </c>
      <c r="M315" s="199">
        <v>4</v>
      </c>
      <c r="N315" s="539">
        <v>1</v>
      </c>
      <c r="O315" s="539">
        <v>1</v>
      </c>
      <c r="P315" s="539"/>
      <c r="Q315" s="539"/>
      <c r="R315" s="186">
        <v>255</v>
      </c>
      <c r="S315" s="186">
        <v>255</v>
      </c>
      <c r="T315" s="186"/>
      <c r="U315" s="186"/>
      <c r="V315" s="187" t="e">
        <f t="shared" si="38"/>
        <v>#DIV/0!</v>
      </c>
      <c r="W315" s="187" t="e">
        <f t="shared" si="39"/>
        <v>#DIV/0!</v>
      </c>
      <c r="X315" s="187">
        <f t="shared" si="40"/>
        <v>0</v>
      </c>
      <c r="Y315" s="187">
        <f t="shared" si="41"/>
        <v>0</v>
      </c>
      <c r="Z315" s="188">
        <f>IF(R315="nio",0,IF(R315&gt;0,VLOOKUP(K315,'3-Productie normen'!A:N,VLOOKUP(R315,'3-Productie normen'!Q:R,2,FALSE),FALSE)))</f>
        <v>0</v>
      </c>
      <c r="AA315" s="188">
        <f t="shared" si="42"/>
        <v>0</v>
      </c>
      <c r="AB315" s="188">
        <f t="shared" si="43"/>
        <v>0</v>
      </c>
      <c r="AC315" s="188">
        <f t="shared" si="44"/>
        <v>0</v>
      </c>
      <c r="AD315" s="189" t="str">
        <f>VLOOKUP(K315,'3-Productie normen'!A:N,10,FALSE)</f>
        <v>S</v>
      </c>
      <c r="AE315" s="189"/>
      <c r="AG315" s="144">
        <f t="shared" si="45"/>
        <v>2040</v>
      </c>
    </row>
    <row r="316" spans="1:33" ht="14.1" customHeight="1">
      <c r="A316" s="163">
        <v>316</v>
      </c>
      <c r="B316" s="182" t="s">
        <v>384</v>
      </c>
      <c r="C316" s="182" t="s">
        <v>383</v>
      </c>
      <c r="D316" s="182"/>
      <c r="E316" s="583">
        <v>13975</v>
      </c>
      <c r="F316" s="583" t="s">
        <v>620</v>
      </c>
      <c r="G316" s="148" t="s">
        <v>630</v>
      </c>
      <c r="H316" s="199" t="s">
        <v>747</v>
      </c>
      <c r="I316" s="199" t="s">
        <v>386</v>
      </c>
      <c r="J316" s="199" t="s">
        <v>289</v>
      </c>
      <c r="K316" s="551" t="s">
        <v>545</v>
      </c>
      <c r="L316" s="199" t="s">
        <v>637</v>
      </c>
      <c r="M316" s="199">
        <v>4</v>
      </c>
      <c r="N316" s="539">
        <v>1</v>
      </c>
      <c r="O316" s="539">
        <v>1</v>
      </c>
      <c r="P316" s="539"/>
      <c r="Q316" s="539"/>
      <c r="R316" s="186">
        <v>255</v>
      </c>
      <c r="S316" s="186"/>
      <c r="T316" s="186"/>
      <c r="U316" s="186"/>
      <c r="V316" s="187" t="e">
        <f t="shared" si="38"/>
        <v>#DIV/0!</v>
      </c>
      <c r="W316" s="187">
        <f t="shared" si="39"/>
        <v>0</v>
      </c>
      <c r="X316" s="187">
        <f t="shared" si="40"/>
        <v>0</v>
      </c>
      <c r="Y316" s="187">
        <f t="shared" si="41"/>
        <v>0</v>
      </c>
      <c r="Z316" s="188">
        <f>IF(R316="nio",0,IF(R316&gt;0,VLOOKUP(K316,'3-Productie normen'!A:N,VLOOKUP(R316,'3-Productie normen'!Q:R,2,FALSE),FALSE)))</f>
        <v>0</v>
      </c>
      <c r="AA316" s="188">
        <f t="shared" si="42"/>
        <v>0</v>
      </c>
      <c r="AB316" s="188">
        <f t="shared" si="43"/>
        <v>0</v>
      </c>
      <c r="AC316" s="188">
        <f t="shared" si="44"/>
        <v>0</v>
      </c>
      <c r="AD316" s="189" t="str">
        <f>VLOOKUP(K316,'3-Productie normen'!A:N,10,FALSE)</f>
        <v>V</v>
      </c>
      <c r="AE316" s="189"/>
      <c r="AG316" s="144">
        <f t="shared" si="45"/>
        <v>1020</v>
      </c>
    </row>
    <row r="317" spans="1:33" ht="14.1" customHeight="1">
      <c r="A317" s="163">
        <v>317</v>
      </c>
      <c r="B317" s="182" t="s">
        <v>384</v>
      </c>
      <c r="C317" s="182" t="s">
        <v>383</v>
      </c>
      <c r="D317" s="182"/>
      <c r="E317" s="583">
        <v>13975</v>
      </c>
      <c r="F317" s="583" t="s">
        <v>620</v>
      </c>
      <c r="G317" s="148" t="s">
        <v>630</v>
      </c>
      <c r="H317" s="199" t="s">
        <v>748</v>
      </c>
      <c r="I317" s="199" t="s">
        <v>387</v>
      </c>
      <c r="J317" s="199" t="s">
        <v>289</v>
      </c>
      <c r="K317" s="551" t="s">
        <v>546</v>
      </c>
      <c r="L317" s="199" t="s">
        <v>637</v>
      </c>
      <c r="M317" s="199">
        <v>12</v>
      </c>
      <c r="N317" s="539">
        <v>1</v>
      </c>
      <c r="O317" s="539">
        <v>1</v>
      </c>
      <c r="P317" s="539"/>
      <c r="Q317" s="539"/>
      <c r="R317" s="186">
        <v>255</v>
      </c>
      <c r="S317" s="186"/>
      <c r="T317" s="186"/>
      <c r="U317" s="186"/>
      <c r="V317" s="187" t="e">
        <f t="shared" si="38"/>
        <v>#DIV/0!</v>
      </c>
      <c r="W317" s="187">
        <f t="shared" si="39"/>
        <v>0</v>
      </c>
      <c r="X317" s="187">
        <f t="shared" si="40"/>
        <v>0</v>
      </c>
      <c r="Y317" s="187">
        <f t="shared" si="41"/>
        <v>0</v>
      </c>
      <c r="Z317" s="188">
        <f>IF(R317="nio",0,IF(R317&gt;0,VLOOKUP(K317,'3-Productie normen'!A:N,VLOOKUP(R317,'3-Productie normen'!Q:R,2,FALSE),FALSE)))</f>
        <v>0</v>
      </c>
      <c r="AA317" s="188">
        <f t="shared" si="42"/>
        <v>0</v>
      </c>
      <c r="AB317" s="188">
        <f t="shared" si="43"/>
        <v>0</v>
      </c>
      <c r="AC317" s="188">
        <f t="shared" si="44"/>
        <v>0</v>
      </c>
      <c r="AD317" s="189" t="str">
        <f>VLOOKUP(K317,'3-Productie normen'!A:N,10,FALSE)</f>
        <v>V</v>
      </c>
      <c r="AE317" s="189"/>
      <c r="AG317" s="144">
        <f t="shared" si="45"/>
        <v>3060</v>
      </c>
    </row>
    <row r="318" spans="1:33" ht="14.1" customHeight="1">
      <c r="A318" s="163">
        <v>318</v>
      </c>
      <c r="B318" s="182" t="s">
        <v>384</v>
      </c>
      <c r="C318" s="182" t="s">
        <v>383</v>
      </c>
      <c r="D318" s="182"/>
      <c r="E318" s="583">
        <v>13975</v>
      </c>
      <c r="F318" s="583" t="s">
        <v>620</v>
      </c>
      <c r="G318" s="148" t="s">
        <v>630</v>
      </c>
      <c r="H318" s="199" t="s">
        <v>749</v>
      </c>
      <c r="I318" s="199" t="s">
        <v>392</v>
      </c>
      <c r="J318" s="199" t="s">
        <v>290</v>
      </c>
      <c r="K318" s="551" t="s">
        <v>220</v>
      </c>
      <c r="L318" s="199" t="s">
        <v>413</v>
      </c>
      <c r="M318" s="199">
        <v>16</v>
      </c>
      <c r="N318" s="539">
        <v>1</v>
      </c>
      <c r="O318" s="539">
        <v>1</v>
      </c>
      <c r="P318" s="539"/>
      <c r="Q318" s="539"/>
      <c r="R318" s="186">
        <v>255</v>
      </c>
      <c r="S318" s="186"/>
      <c r="T318" s="186"/>
      <c r="U318" s="186"/>
      <c r="V318" s="187" t="e">
        <f t="shared" si="38"/>
        <v>#DIV/0!</v>
      </c>
      <c r="W318" s="187">
        <f t="shared" si="39"/>
        <v>0</v>
      </c>
      <c r="X318" s="187">
        <f t="shared" si="40"/>
        <v>0</v>
      </c>
      <c r="Y318" s="187">
        <f t="shared" si="41"/>
        <v>0</v>
      </c>
      <c r="Z318" s="188">
        <f>IF(R318="nio",0,IF(R318&gt;0,VLOOKUP(K318,'3-Productie normen'!A:N,VLOOKUP(R318,'3-Productie normen'!Q:R,2,FALSE),FALSE)))</f>
        <v>0</v>
      </c>
      <c r="AA318" s="188">
        <f t="shared" si="42"/>
        <v>0</v>
      </c>
      <c r="AB318" s="188">
        <f t="shared" si="43"/>
        <v>0</v>
      </c>
      <c r="AC318" s="188">
        <f t="shared" si="44"/>
        <v>0</v>
      </c>
      <c r="AD318" s="189" t="str">
        <f>VLOOKUP(K318,'3-Productie normen'!A:N,10,FALSE)</f>
        <v>B</v>
      </c>
      <c r="AE318" s="189"/>
      <c r="AG318" s="144">
        <f t="shared" si="45"/>
        <v>4080</v>
      </c>
    </row>
    <row r="319" spans="1:33" ht="14.1" customHeight="1">
      <c r="A319" s="163">
        <v>319</v>
      </c>
      <c r="B319" s="182" t="s">
        <v>384</v>
      </c>
      <c r="C319" s="182" t="s">
        <v>383</v>
      </c>
      <c r="D319" s="182"/>
      <c r="E319" s="583">
        <v>13975</v>
      </c>
      <c r="F319" s="583" t="s">
        <v>620</v>
      </c>
      <c r="G319" s="148" t="s">
        <v>630</v>
      </c>
      <c r="H319" s="199" t="s">
        <v>750</v>
      </c>
      <c r="I319" s="199" t="s">
        <v>392</v>
      </c>
      <c r="J319" s="199" t="s">
        <v>290</v>
      </c>
      <c r="K319" s="551" t="s">
        <v>220</v>
      </c>
      <c r="L319" s="199" t="s">
        <v>413</v>
      </c>
      <c r="M319" s="199">
        <v>58</v>
      </c>
      <c r="N319" s="539">
        <v>1</v>
      </c>
      <c r="O319" s="539">
        <v>1</v>
      </c>
      <c r="P319" s="539"/>
      <c r="Q319" s="539"/>
      <c r="R319" s="186">
        <v>255</v>
      </c>
      <c r="S319" s="186"/>
      <c r="T319" s="186"/>
      <c r="U319" s="186"/>
      <c r="V319" s="187" t="e">
        <f t="shared" si="38"/>
        <v>#DIV/0!</v>
      </c>
      <c r="W319" s="187">
        <f t="shared" si="39"/>
        <v>0</v>
      </c>
      <c r="X319" s="187">
        <f t="shared" si="40"/>
        <v>0</v>
      </c>
      <c r="Y319" s="187">
        <f t="shared" si="41"/>
        <v>0</v>
      </c>
      <c r="Z319" s="188">
        <f>IF(R319="nio",0,IF(R319&gt;0,VLOOKUP(K319,'3-Productie normen'!A:N,VLOOKUP(R319,'3-Productie normen'!Q:R,2,FALSE),FALSE)))</f>
        <v>0</v>
      </c>
      <c r="AA319" s="188">
        <f t="shared" si="42"/>
        <v>0</v>
      </c>
      <c r="AB319" s="188">
        <f t="shared" si="43"/>
        <v>0</v>
      </c>
      <c r="AC319" s="188">
        <f t="shared" si="44"/>
        <v>0</v>
      </c>
      <c r="AD319" s="189" t="str">
        <f>VLOOKUP(K319,'3-Productie normen'!A:N,10,FALSE)</f>
        <v>B</v>
      </c>
      <c r="AE319" s="189"/>
      <c r="AG319" s="144">
        <f t="shared" si="45"/>
        <v>14790</v>
      </c>
    </row>
    <row r="320" spans="1:33" ht="14.1" customHeight="1">
      <c r="A320" s="163">
        <v>320</v>
      </c>
      <c r="B320" s="182" t="s">
        <v>384</v>
      </c>
      <c r="C320" s="182" t="s">
        <v>383</v>
      </c>
      <c r="D320" s="182"/>
      <c r="E320" s="583">
        <v>13975</v>
      </c>
      <c r="F320" s="583" t="s">
        <v>620</v>
      </c>
      <c r="G320" s="148" t="s">
        <v>630</v>
      </c>
      <c r="H320" s="199" t="s">
        <v>751</v>
      </c>
      <c r="I320" s="199" t="s">
        <v>404</v>
      </c>
      <c r="J320" s="199" t="s">
        <v>290</v>
      </c>
      <c r="K320" s="551" t="s">
        <v>222</v>
      </c>
      <c r="L320" s="199" t="s">
        <v>413</v>
      </c>
      <c r="M320" s="199">
        <v>22</v>
      </c>
      <c r="N320" s="539">
        <v>1</v>
      </c>
      <c r="O320" s="539">
        <v>1</v>
      </c>
      <c r="P320" s="539"/>
      <c r="Q320" s="539"/>
      <c r="R320" s="186">
        <v>255</v>
      </c>
      <c r="S320" s="186"/>
      <c r="T320" s="186"/>
      <c r="U320" s="186"/>
      <c r="V320" s="187" t="e">
        <f t="shared" si="38"/>
        <v>#DIV/0!</v>
      </c>
      <c r="W320" s="187">
        <f t="shared" si="39"/>
        <v>0</v>
      </c>
      <c r="X320" s="187">
        <f t="shared" si="40"/>
        <v>0</v>
      </c>
      <c r="Y320" s="187">
        <f t="shared" si="41"/>
        <v>0</v>
      </c>
      <c r="Z320" s="188">
        <f>IF(R320="nio",0,IF(R320&gt;0,VLOOKUP(K320,'3-Productie normen'!A:N,VLOOKUP(R320,'3-Productie normen'!Q:R,2,FALSE),FALSE)))</f>
        <v>0</v>
      </c>
      <c r="AA320" s="188">
        <f t="shared" si="42"/>
        <v>0</v>
      </c>
      <c r="AB320" s="188">
        <f t="shared" si="43"/>
        <v>0</v>
      </c>
      <c r="AC320" s="188">
        <f t="shared" si="44"/>
        <v>0</v>
      </c>
      <c r="AD320" s="189" t="str">
        <f>VLOOKUP(K320,'3-Productie normen'!A:N,10,FALSE)</f>
        <v>B</v>
      </c>
      <c r="AE320" s="189"/>
      <c r="AG320" s="144">
        <f t="shared" si="45"/>
        <v>5610</v>
      </c>
    </row>
    <row r="321" spans="1:33" ht="14.1" customHeight="1">
      <c r="A321" s="163">
        <v>321</v>
      </c>
      <c r="B321" s="182" t="s">
        <v>384</v>
      </c>
      <c r="C321" s="182" t="s">
        <v>383</v>
      </c>
      <c r="D321" s="182"/>
      <c r="E321" s="583">
        <v>13975</v>
      </c>
      <c r="F321" s="583" t="s">
        <v>620</v>
      </c>
      <c r="G321" s="148" t="s">
        <v>630</v>
      </c>
      <c r="H321" s="199" t="s">
        <v>752</v>
      </c>
      <c r="I321" s="199" t="s">
        <v>404</v>
      </c>
      <c r="J321" s="199" t="s">
        <v>290</v>
      </c>
      <c r="K321" s="551" t="s">
        <v>222</v>
      </c>
      <c r="L321" s="199" t="s">
        <v>413</v>
      </c>
      <c r="M321" s="199">
        <v>29</v>
      </c>
      <c r="N321" s="539">
        <v>1</v>
      </c>
      <c r="O321" s="539">
        <v>1</v>
      </c>
      <c r="P321" s="539"/>
      <c r="Q321" s="539"/>
      <c r="R321" s="186">
        <v>255</v>
      </c>
      <c r="S321" s="186"/>
      <c r="T321" s="186"/>
      <c r="U321" s="186"/>
      <c r="V321" s="187" t="e">
        <f t="shared" si="38"/>
        <v>#DIV/0!</v>
      </c>
      <c r="W321" s="187">
        <f t="shared" si="39"/>
        <v>0</v>
      </c>
      <c r="X321" s="187">
        <f t="shared" si="40"/>
        <v>0</v>
      </c>
      <c r="Y321" s="187">
        <f t="shared" si="41"/>
        <v>0</v>
      </c>
      <c r="Z321" s="188">
        <f>IF(R321="nio",0,IF(R321&gt;0,VLOOKUP(K321,'3-Productie normen'!A:N,VLOOKUP(R321,'3-Productie normen'!Q:R,2,FALSE),FALSE)))</f>
        <v>0</v>
      </c>
      <c r="AA321" s="188">
        <f t="shared" si="42"/>
        <v>0</v>
      </c>
      <c r="AB321" s="188">
        <f t="shared" si="43"/>
        <v>0</v>
      </c>
      <c r="AC321" s="188">
        <f t="shared" si="44"/>
        <v>0</v>
      </c>
      <c r="AD321" s="189" t="str">
        <f>VLOOKUP(K321,'3-Productie normen'!A:N,10,FALSE)</f>
        <v>B</v>
      </c>
      <c r="AE321" s="189"/>
      <c r="AG321" s="144">
        <f t="shared" si="45"/>
        <v>7395</v>
      </c>
    </row>
    <row r="322" spans="1:33" ht="14.1" customHeight="1">
      <c r="A322" s="163">
        <v>322</v>
      </c>
      <c r="B322" s="182" t="s">
        <v>384</v>
      </c>
      <c r="C322" s="182" t="s">
        <v>383</v>
      </c>
      <c r="D322" s="182"/>
      <c r="E322" s="583">
        <v>13975</v>
      </c>
      <c r="F322" s="583" t="s">
        <v>620</v>
      </c>
      <c r="G322" s="148" t="s">
        <v>630</v>
      </c>
      <c r="H322" s="199" t="s">
        <v>753</v>
      </c>
      <c r="I322" s="199" t="s">
        <v>392</v>
      </c>
      <c r="J322" s="199" t="s">
        <v>290</v>
      </c>
      <c r="K322" s="551" t="s">
        <v>220</v>
      </c>
      <c r="L322" s="199" t="s">
        <v>413</v>
      </c>
      <c r="M322" s="199">
        <v>41</v>
      </c>
      <c r="N322" s="539">
        <v>1</v>
      </c>
      <c r="O322" s="539">
        <v>1</v>
      </c>
      <c r="P322" s="539"/>
      <c r="Q322" s="539"/>
      <c r="R322" s="186">
        <v>255</v>
      </c>
      <c r="S322" s="186"/>
      <c r="T322" s="186"/>
      <c r="U322" s="186"/>
      <c r="V322" s="187" t="e">
        <f t="shared" si="38"/>
        <v>#DIV/0!</v>
      </c>
      <c r="W322" s="187">
        <f t="shared" si="39"/>
        <v>0</v>
      </c>
      <c r="X322" s="187">
        <f t="shared" si="40"/>
        <v>0</v>
      </c>
      <c r="Y322" s="187">
        <f t="shared" si="41"/>
        <v>0</v>
      </c>
      <c r="Z322" s="188">
        <f>IF(R322="nio",0,IF(R322&gt;0,VLOOKUP(K322,'3-Productie normen'!A:N,VLOOKUP(R322,'3-Productie normen'!Q:R,2,FALSE),FALSE)))</f>
        <v>0</v>
      </c>
      <c r="AA322" s="188">
        <f t="shared" si="42"/>
        <v>0</v>
      </c>
      <c r="AB322" s="188">
        <f t="shared" si="43"/>
        <v>0</v>
      </c>
      <c r="AC322" s="188">
        <f t="shared" si="44"/>
        <v>0</v>
      </c>
      <c r="AD322" s="189" t="str">
        <f>VLOOKUP(K322,'3-Productie normen'!A:N,10,FALSE)</f>
        <v>B</v>
      </c>
      <c r="AE322" s="189"/>
      <c r="AG322" s="144">
        <f t="shared" si="45"/>
        <v>10455</v>
      </c>
    </row>
    <row r="323" spans="1:33" ht="14.1" customHeight="1">
      <c r="A323" s="163">
        <v>323</v>
      </c>
      <c r="B323" s="182" t="s">
        <v>384</v>
      </c>
      <c r="C323" s="182" t="s">
        <v>383</v>
      </c>
      <c r="D323" s="182"/>
      <c r="E323" s="583">
        <v>13975</v>
      </c>
      <c r="F323" s="583" t="s">
        <v>620</v>
      </c>
      <c r="G323" s="148" t="s">
        <v>630</v>
      </c>
      <c r="H323" s="199" t="s">
        <v>754</v>
      </c>
      <c r="I323" s="199" t="s">
        <v>404</v>
      </c>
      <c r="J323" s="199" t="s">
        <v>290</v>
      </c>
      <c r="K323" s="551" t="s">
        <v>222</v>
      </c>
      <c r="L323" s="199" t="s">
        <v>413</v>
      </c>
      <c r="M323" s="199">
        <v>16</v>
      </c>
      <c r="N323" s="539">
        <v>1</v>
      </c>
      <c r="O323" s="539">
        <v>1</v>
      </c>
      <c r="P323" s="539"/>
      <c r="Q323" s="539"/>
      <c r="R323" s="186">
        <v>255</v>
      </c>
      <c r="S323" s="186"/>
      <c r="T323" s="186"/>
      <c r="U323" s="186"/>
      <c r="V323" s="187" t="e">
        <f t="shared" si="38"/>
        <v>#DIV/0!</v>
      </c>
      <c r="W323" s="187">
        <f t="shared" si="39"/>
        <v>0</v>
      </c>
      <c r="X323" s="187">
        <f t="shared" si="40"/>
        <v>0</v>
      </c>
      <c r="Y323" s="187">
        <f t="shared" si="41"/>
        <v>0</v>
      </c>
      <c r="Z323" s="188">
        <f>IF(R323="nio",0,IF(R323&gt;0,VLOOKUP(K323,'3-Productie normen'!A:N,VLOOKUP(R323,'3-Productie normen'!Q:R,2,FALSE),FALSE)))</f>
        <v>0</v>
      </c>
      <c r="AA323" s="188">
        <f t="shared" si="42"/>
        <v>0</v>
      </c>
      <c r="AB323" s="188">
        <f t="shared" si="43"/>
        <v>0</v>
      </c>
      <c r="AC323" s="188">
        <f t="shared" si="44"/>
        <v>0</v>
      </c>
      <c r="AD323" s="189" t="str">
        <f>VLOOKUP(K323,'3-Productie normen'!A:N,10,FALSE)</f>
        <v>B</v>
      </c>
      <c r="AE323" s="189"/>
      <c r="AG323" s="144">
        <f t="shared" si="45"/>
        <v>4080</v>
      </c>
    </row>
    <row r="324" spans="1:33" ht="14.1" customHeight="1">
      <c r="A324" s="163">
        <v>324</v>
      </c>
      <c r="B324" s="182" t="s">
        <v>384</v>
      </c>
      <c r="C324" s="182" t="s">
        <v>383</v>
      </c>
      <c r="D324" s="182"/>
      <c r="E324" s="583">
        <v>13975</v>
      </c>
      <c r="F324" s="583" t="s">
        <v>620</v>
      </c>
      <c r="G324" s="148" t="s">
        <v>630</v>
      </c>
      <c r="H324" s="199" t="s">
        <v>754</v>
      </c>
      <c r="I324" s="199" t="s">
        <v>318</v>
      </c>
      <c r="J324" s="199" t="s">
        <v>292</v>
      </c>
      <c r="K324" s="551" t="s">
        <v>221</v>
      </c>
      <c r="L324" s="199" t="s">
        <v>637</v>
      </c>
      <c r="M324" s="199">
        <v>29</v>
      </c>
      <c r="N324" s="539">
        <v>1</v>
      </c>
      <c r="O324" s="539">
        <v>1</v>
      </c>
      <c r="P324" s="539"/>
      <c r="Q324" s="539"/>
      <c r="R324" s="186">
        <v>255</v>
      </c>
      <c r="S324" s="186"/>
      <c r="T324" s="186"/>
      <c r="U324" s="186"/>
      <c r="V324" s="187" t="e">
        <f t="shared" si="38"/>
        <v>#DIV/0!</v>
      </c>
      <c r="W324" s="187">
        <f t="shared" si="39"/>
        <v>0</v>
      </c>
      <c r="X324" s="187">
        <f t="shared" si="40"/>
        <v>0</v>
      </c>
      <c r="Y324" s="187">
        <f t="shared" si="41"/>
        <v>0</v>
      </c>
      <c r="Z324" s="188">
        <f>IF(R324="nio",0,IF(R324&gt;0,VLOOKUP(K324,'3-Productie normen'!A:N,VLOOKUP(R324,'3-Productie normen'!Q:R,2,FALSE),FALSE)))</f>
        <v>0</v>
      </c>
      <c r="AA324" s="188">
        <f t="shared" si="42"/>
        <v>0</v>
      </c>
      <c r="AB324" s="188">
        <f t="shared" si="43"/>
        <v>0</v>
      </c>
      <c r="AC324" s="188">
        <f t="shared" si="44"/>
        <v>0</v>
      </c>
      <c r="AD324" s="189" t="str">
        <f>VLOOKUP(K324,'3-Productie normen'!A:N,10,FALSE)</f>
        <v>V</v>
      </c>
      <c r="AE324" s="189"/>
      <c r="AG324" s="144">
        <f t="shared" si="45"/>
        <v>7395</v>
      </c>
    </row>
    <row r="325" spans="1:33" ht="14.1" customHeight="1">
      <c r="A325" s="163">
        <v>325</v>
      </c>
      <c r="B325" s="182" t="s">
        <v>384</v>
      </c>
      <c r="C325" s="182" t="s">
        <v>383</v>
      </c>
      <c r="D325" s="182"/>
      <c r="E325" s="583">
        <v>13975</v>
      </c>
      <c r="F325" s="583" t="s">
        <v>620</v>
      </c>
      <c r="G325" s="148" t="s">
        <v>630</v>
      </c>
      <c r="H325" s="199" t="s">
        <v>755</v>
      </c>
      <c r="I325" s="199" t="s">
        <v>386</v>
      </c>
      <c r="J325" s="199" t="s">
        <v>289</v>
      </c>
      <c r="K325" s="551" t="s">
        <v>545</v>
      </c>
      <c r="L325" s="199" t="s">
        <v>413</v>
      </c>
      <c r="M325" s="199">
        <v>55</v>
      </c>
      <c r="N325" s="539">
        <v>1</v>
      </c>
      <c r="O325" s="539">
        <v>1</v>
      </c>
      <c r="P325" s="539"/>
      <c r="Q325" s="539"/>
      <c r="R325" s="186">
        <v>255</v>
      </c>
      <c r="S325" s="186"/>
      <c r="T325" s="186"/>
      <c r="U325" s="186"/>
      <c r="V325" s="187" t="e">
        <f t="shared" si="38"/>
        <v>#DIV/0!</v>
      </c>
      <c r="W325" s="187">
        <f t="shared" si="39"/>
        <v>0</v>
      </c>
      <c r="X325" s="187">
        <f t="shared" si="40"/>
        <v>0</v>
      </c>
      <c r="Y325" s="187">
        <f t="shared" si="41"/>
        <v>0</v>
      </c>
      <c r="Z325" s="188">
        <f>IF(R325="nio",0,IF(R325&gt;0,VLOOKUP(K325,'3-Productie normen'!A:N,VLOOKUP(R325,'3-Productie normen'!Q:R,2,FALSE),FALSE)))</f>
        <v>0</v>
      </c>
      <c r="AA325" s="188">
        <f t="shared" si="42"/>
        <v>0</v>
      </c>
      <c r="AB325" s="188">
        <f t="shared" si="43"/>
        <v>0</v>
      </c>
      <c r="AC325" s="188">
        <f t="shared" si="44"/>
        <v>0</v>
      </c>
      <c r="AD325" s="189" t="str">
        <f>VLOOKUP(K325,'3-Productie normen'!A:N,10,FALSE)</f>
        <v>V</v>
      </c>
      <c r="AE325" s="189"/>
      <c r="AG325" s="144">
        <f t="shared" si="45"/>
        <v>14025</v>
      </c>
    </row>
    <row r="326" spans="1:33" ht="14.1" customHeight="1">
      <c r="A326" s="163">
        <v>326</v>
      </c>
      <c r="B326" s="182" t="s">
        <v>384</v>
      </c>
      <c r="C326" s="182" t="s">
        <v>383</v>
      </c>
      <c r="D326" s="182"/>
      <c r="E326" s="583">
        <v>13975</v>
      </c>
      <c r="F326" s="583" t="s">
        <v>620</v>
      </c>
      <c r="G326" s="148" t="s">
        <v>630</v>
      </c>
      <c r="H326" s="202" t="s">
        <v>756</v>
      </c>
      <c r="I326" s="202" t="s">
        <v>387</v>
      </c>
      <c r="J326" s="202" t="s">
        <v>289</v>
      </c>
      <c r="K326" s="551" t="s">
        <v>546</v>
      </c>
      <c r="L326" s="202" t="s">
        <v>360</v>
      </c>
      <c r="M326" s="202">
        <v>11</v>
      </c>
      <c r="N326" s="539">
        <v>1</v>
      </c>
      <c r="O326" s="539">
        <v>1</v>
      </c>
      <c r="P326" s="539"/>
      <c r="Q326" s="539"/>
      <c r="R326" s="186">
        <v>255</v>
      </c>
      <c r="S326" s="186"/>
      <c r="T326" s="186"/>
      <c r="U326" s="186"/>
      <c r="V326" s="187" t="e">
        <f t="shared" si="38"/>
        <v>#DIV/0!</v>
      </c>
      <c r="W326" s="187">
        <f t="shared" si="39"/>
        <v>0</v>
      </c>
      <c r="X326" s="187">
        <f t="shared" si="40"/>
        <v>0</v>
      </c>
      <c r="Y326" s="187">
        <f t="shared" si="41"/>
        <v>0</v>
      </c>
      <c r="Z326" s="188">
        <f>IF(R326="nio",0,IF(R326&gt;0,VLOOKUP(K326,'3-Productie normen'!A:N,VLOOKUP(R326,'3-Productie normen'!Q:R,2,FALSE),FALSE)))</f>
        <v>0</v>
      </c>
      <c r="AA326" s="188">
        <f t="shared" si="42"/>
        <v>0</v>
      </c>
      <c r="AB326" s="188">
        <f t="shared" si="43"/>
        <v>0</v>
      </c>
      <c r="AC326" s="188">
        <f t="shared" si="44"/>
        <v>0</v>
      </c>
      <c r="AD326" s="189" t="str">
        <f>VLOOKUP(K326,'3-Productie normen'!A:N,10,FALSE)</f>
        <v>V</v>
      </c>
      <c r="AE326" s="189"/>
      <c r="AG326" s="144">
        <f t="shared" si="45"/>
        <v>2805</v>
      </c>
    </row>
    <row r="327" spans="1:33" ht="14.1" customHeight="1">
      <c r="A327" s="163">
        <v>327</v>
      </c>
      <c r="B327" s="182" t="s">
        <v>384</v>
      </c>
      <c r="C327" s="182" t="s">
        <v>383</v>
      </c>
      <c r="D327" s="182"/>
      <c r="E327" s="583">
        <v>13975</v>
      </c>
      <c r="F327" s="583" t="s">
        <v>620</v>
      </c>
      <c r="G327" s="148" t="s">
        <v>630</v>
      </c>
      <c r="H327" s="202" t="s">
        <v>757</v>
      </c>
      <c r="I327" s="202" t="s">
        <v>396</v>
      </c>
      <c r="J327" s="202" t="s">
        <v>291</v>
      </c>
      <c r="K327" s="551" t="s">
        <v>619</v>
      </c>
      <c r="L327" s="202" t="s">
        <v>637</v>
      </c>
      <c r="M327" s="202">
        <v>6</v>
      </c>
      <c r="N327" s="539">
        <v>1</v>
      </c>
      <c r="O327" s="539">
        <v>1</v>
      </c>
      <c r="P327" s="539"/>
      <c r="Q327" s="539"/>
      <c r="R327" s="186">
        <v>255</v>
      </c>
      <c r="S327" s="186">
        <v>255</v>
      </c>
      <c r="T327" s="186"/>
      <c r="U327" s="186"/>
      <c r="V327" s="187" t="e">
        <f t="shared" si="38"/>
        <v>#DIV/0!</v>
      </c>
      <c r="W327" s="187" t="e">
        <f t="shared" si="39"/>
        <v>#DIV/0!</v>
      </c>
      <c r="X327" s="187">
        <f t="shared" si="40"/>
        <v>0</v>
      </c>
      <c r="Y327" s="187">
        <f t="shared" si="41"/>
        <v>0</v>
      </c>
      <c r="Z327" s="188">
        <f>IF(R327="nio",0,IF(R327&gt;0,VLOOKUP(K327,'3-Productie normen'!A:N,VLOOKUP(R327,'3-Productie normen'!Q:R,2,FALSE),FALSE)))</f>
        <v>0</v>
      </c>
      <c r="AA327" s="188">
        <f t="shared" si="42"/>
        <v>0</v>
      </c>
      <c r="AB327" s="188">
        <f t="shared" si="43"/>
        <v>0</v>
      </c>
      <c r="AC327" s="188">
        <f t="shared" si="44"/>
        <v>0</v>
      </c>
      <c r="AD327" s="189" t="str">
        <f>VLOOKUP(K327,'3-Productie normen'!A:N,10,FALSE)</f>
        <v>S</v>
      </c>
      <c r="AE327" s="189"/>
      <c r="AG327" s="144">
        <f t="shared" si="45"/>
        <v>3060</v>
      </c>
    </row>
    <row r="328" spans="1:33" ht="14.1" customHeight="1">
      <c r="A328" s="163">
        <v>328</v>
      </c>
      <c r="B328" s="182" t="s">
        <v>384</v>
      </c>
      <c r="C328" s="182" t="s">
        <v>383</v>
      </c>
      <c r="D328" s="182"/>
      <c r="E328" s="583">
        <v>13975</v>
      </c>
      <c r="F328" s="583" t="s">
        <v>620</v>
      </c>
      <c r="G328" s="148" t="s">
        <v>630</v>
      </c>
      <c r="H328" s="202" t="s">
        <v>758</v>
      </c>
      <c r="I328" s="202" t="s">
        <v>396</v>
      </c>
      <c r="J328" s="202" t="s">
        <v>291</v>
      </c>
      <c r="K328" s="551" t="s">
        <v>619</v>
      </c>
      <c r="L328" s="202" t="s">
        <v>637</v>
      </c>
      <c r="M328" s="202">
        <v>5</v>
      </c>
      <c r="N328" s="539">
        <v>1</v>
      </c>
      <c r="O328" s="539">
        <v>1</v>
      </c>
      <c r="P328" s="539"/>
      <c r="Q328" s="539"/>
      <c r="R328" s="186">
        <v>255</v>
      </c>
      <c r="S328" s="186">
        <v>255</v>
      </c>
      <c r="T328" s="186"/>
      <c r="U328" s="186"/>
      <c r="V328" s="187" t="e">
        <f t="shared" si="38"/>
        <v>#DIV/0!</v>
      </c>
      <c r="W328" s="187" t="e">
        <f t="shared" si="39"/>
        <v>#DIV/0!</v>
      </c>
      <c r="X328" s="187">
        <f t="shared" si="40"/>
        <v>0</v>
      </c>
      <c r="Y328" s="187">
        <f t="shared" si="41"/>
        <v>0</v>
      </c>
      <c r="Z328" s="188">
        <f>IF(R328="nio",0,IF(R328&gt;0,VLOOKUP(K328,'3-Productie normen'!A:N,VLOOKUP(R328,'3-Productie normen'!Q:R,2,FALSE),FALSE)))</f>
        <v>0</v>
      </c>
      <c r="AA328" s="188">
        <f t="shared" si="42"/>
        <v>0</v>
      </c>
      <c r="AB328" s="188">
        <f t="shared" si="43"/>
        <v>0</v>
      </c>
      <c r="AC328" s="188">
        <f t="shared" si="44"/>
        <v>0</v>
      </c>
      <c r="AD328" s="189" t="str">
        <f>VLOOKUP(K328,'3-Productie normen'!A:N,10,FALSE)</f>
        <v>S</v>
      </c>
      <c r="AE328" s="189"/>
      <c r="AG328" s="144">
        <f t="shared" si="45"/>
        <v>2550</v>
      </c>
    </row>
    <row r="329" spans="1:33" ht="14.1" customHeight="1">
      <c r="A329" s="163">
        <v>329</v>
      </c>
      <c r="B329" s="182" t="s">
        <v>384</v>
      </c>
      <c r="C329" s="182" t="s">
        <v>383</v>
      </c>
      <c r="D329" s="182"/>
      <c r="E329" s="583">
        <v>13975</v>
      </c>
      <c r="F329" s="583" t="s">
        <v>620</v>
      </c>
      <c r="G329" s="148" t="s">
        <v>630</v>
      </c>
      <c r="H329" s="202" t="s">
        <v>759</v>
      </c>
      <c r="I329" s="202" t="s">
        <v>404</v>
      </c>
      <c r="J329" s="202" t="s">
        <v>290</v>
      </c>
      <c r="K329" s="551" t="s">
        <v>222</v>
      </c>
      <c r="L329" s="202" t="s">
        <v>413</v>
      </c>
      <c r="M329" s="202">
        <v>8</v>
      </c>
      <c r="N329" s="539">
        <v>1</v>
      </c>
      <c r="O329" s="539">
        <v>1</v>
      </c>
      <c r="P329" s="539"/>
      <c r="Q329" s="539"/>
      <c r="R329" s="186">
        <v>255</v>
      </c>
      <c r="S329" s="186"/>
      <c r="T329" s="186"/>
      <c r="U329" s="186"/>
      <c r="V329" s="187" t="e">
        <f t="shared" si="38"/>
        <v>#DIV/0!</v>
      </c>
      <c r="W329" s="187">
        <f t="shared" si="39"/>
        <v>0</v>
      </c>
      <c r="X329" s="187">
        <f t="shared" si="40"/>
        <v>0</v>
      </c>
      <c r="Y329" s="187">
        <f t="shared" si="41"/>
        <v>0</v>
      </c>
      <c r="Z329" s="188">
        <f>IF(R329="nio",0,IF(R329&gt;0,VLOOKUP(K329,'3-Productie normen'!A:N,VLOOKUP(R329,'3-Productie normen'!Q:R,2,FALSE),FALSE)))</f>
        <v>0</v>
      </c>
      <c r="AA329" s="188">
        <f t="shared" si="42"/>
        <v>0</v>
      </c>
      <c r="AB329" s="188">
        <f t="shared" si="43"/>
        <v>0</v>
      </c>
      <c r="AC329" s="188">
        <f t="shared" si="44"/>
        <v>0</v>
      </c>
      <c r="AD329" s="189" t="str">
        <f>VLOOKUP(K329,'3-Productie normen'!A:N,10,FALSE)</f>
        <v>B</v>
      </c>
      <c r="AE329" s="189"/>
      <c r="AG329" s="144">
        <f t="shared" si="45"/>
        <v>2040</v>
      </c>
    </row>
    <row r="330" spans="1:33" ht="14.1" customHeight="1">
      <c r="A330" s="163">
        <v>330</v>
      </c>
      <c r="B330" s="182" t="s">
        <v>384</v>
      </c>
      <c r="C330" s="182" t="s">
        <v>383</v>
      </c>
      <c r="D330" s="182"/>
      <c r="E330" s="583">
        <v>13975</v>
      </c>
      <c r="F330" s="583" t="s">
        <v>620</v>
      </c>
      <c r="G330" s="148" t="s">
        <v>630</v>
      </c>
      <c r="H330" s="202" t="s">
        <v>760</v>
      </c>
      <c r="I330" s="202" t="s">
        <v>392</v>
      </c>
      <c r="J330" s="202" t="s">
        <v>290</v>
      </c>
      <c r="K330" s="141" t="s">
        <v>220</v>
      </c>
      <c r="L330" s="202" t="s">
        <v>413</v>
      </c>
      <c r="M330" s="202">
        <v>35</v>
      </c>
      <c r="N330" s="539">
        <v>1</v>
      </c>
      <c r="O330" s="539">
        <v>1</v>
      </c>
      <c r="P330" s="539"/>
      <c r="Q330" s="539"/>
      <c r="R330" s="186">
        <v>255</v>
      </c>
      <c r="S330" s="186"/>
      <c r="T330" s="186"/>
      <c r="U330" s="186"/>
      <c r="V330" s="187" t="e">
        <f t="shared" si="38"/>
        <v>#DIV/0!</v>
      </c>
      <c r="W330" s="187">
        <f t="shared" si="39"/>
        <v>0</v>
      </c>
      <c r="X330" s="187">
        <f t="shared" si="40"/>
        <v>0</v>
      </c>
      <c r="Y330" s="187">
        <f t="shared" si="41"/>
        <v>0</v>
      </c>
      <c r="Z330" s="188">
        <f>IF(R330="nio",0,IF(R330&gt;0,VLOOKUP(K330,'3-Productie normen'!A:N,VLOOKUP(R330,'3-Productie normen'!Q:R,2,FALSE),FALSE)))</f>
        <v>0</v>
      </c>
      <c r="AA330" s="188">
        <f t="shared" si="42"/>
        <v>0</v>
      </c>
      <c r="AB330" s="188">
        <f t="shared" si="43"/>
        <v>0</v>
      </c>
      <c r="AC330" s="188">
        <f t="shared" si="44"/>
        <v>0</v>
      </c>
      <c r="AD330" s="189" t="str">
        <f>VLOOKUP(K330,'3-Productie normen'!A:N,10,FALSE)</f>
        <v>B</v>
      </c>
      <c r="AE330" s="189"/>
      <c r="AG330" s="144">
        <f t="shared" si="45"/>
        <v>8925</v>
      </c>
    </row>
    <row r="331" spans="1:33" ht="14.1" customHeight="1">
      <c r="A331" s="163">
        <v>331</v>
      </c>
      <c r="B331" s="182" t="s">
        <v>384</v>
      </c>
      <c r="C331" s="182" t="s">
        <v>383</v>
      </c>
      <c r="D331" s="182"/>
      <c r="E331" s="583">
        <v>13975</v>
      </c>
      <c r="F331" s="583" t="s">
        <v>620</v>
      </c>
      <c r="G331" s="148" t="s">
        <v>630</v>
      </c>
      <c r="H331" s="202" t="s">
        <v>761</v>
      </c>
      <c r="I331" s="202" t="s">
        <v>392</v>
      </c>
      <c r="J331" s="202" t="s">
        <v>290</v>
      </c>
      <c r="K331" s="141" t="s">
        <v>220</v>
      </c>
      <c r="L331" s="202" t="s">
        <v>413</v>
      </c>
      <c r="M331" s="202">
        <v>21</v>
      </c>
      <c r="N331" s="539">
        <v>1</v>
      </c>
      <c r="O331" s="539">
        <v>1</v>
      </c>
      <c r="P331" s="539"/>
      <c r="Q331" s="539"/>
      <c r="R331" s="186">
        <v>255</v>
      </c>
      <c r="S331" s="186"/>
      <c r="T331" s="186"/>
      <c r="U331" s="186"/>
      <c r="V331" s="187" t="e">
        <f t="shared" ref="V331:V354" si="46">IF(R331="nio",0,IF(R331&gt;0,R331*M331/Z331,0))*N331</f>
        <v>#DIV/0!</v>
      </c>
      <c r="W331" s="187">
        <f t="shared" ref="W331:W354" si="47">IF(S331&gt;0,S331*M331/AA331,0)*O331</f>
        <v>0</v>
      </c>
      <c r="X331" s="187">
        <f t="shared" ref="X331:X354" si="48">IF(T331&gt;0,T331*M331/AB331,0)*P331</f>
        <v>0</v>
      </c>
      <c r="Y331" s="187">
        <f t="shared" ref="Y331:Y354" si="49">IF(U331&gt;0,U331*M331/AC331,0)*Q331</f>
        <v>0</v>
      </c>
      <c r="Z331" s="188">
        <f>IF(R331="nio",0,IF(R331&gt;0,VLOOKUP(K331,'3-Productie normen'!A:N,VLOOKUP(R331,'3-Productie normen'!Q:R,2,FALSE),FALSE)))</f>
        <v>0</v>
      </c>
      <c r="AA331" s="188">
        <f t="shared" ref="AA331:AA354" si="50">IF(S331&gt;0,Z331*$AA$8,0)</f>
        <v>0</v>
      </c>
      <c r="AB331" s="188">
        <f t="shared" ref="AB331:AB354" si="51">IF(T331&gt;0,Z331*$AB$8,0)</f>
        <v>0</v>
      </c>
      <c r="AC331" s="188">
        <f t="shared" ref="AC331:AC354" si="52">IF(U331&gt;0,Z331*$AC$8,0)</f>
        <v>0</v>
      </c>
      <c r="AD331" s="189" t="str">
        <f>VLOOKUP(K331,'3-Productie normen'!A:N,10,FALSE)</f>
        <v>B</v>
      </c>
      <c r="AE331" s="189"/>
      <c r="AG331" s="144">
        <f t="shared" ref="AG331:AG354" si="53">SUM(R331:T331)*M331</f>
        <v>5355</v>
      </c>
    </row>
    <row r="332" spans="1:33" ht="14.1" customHeight="1">
      <c r="A332" s="163">
        <v>332</v>
      </c>
      <c r="B332" s="182" t="s">
        <v>384</v>
      </c>
      <c r="C332" s="182" t="s">
        <v>383</v>
      </c>
      <c r="D332" s="182"/>
      <c r="E332" s="583">
        <v>13975</v>
      </c>
      <c r="F332" s="583" t="s">
        <v>620</v>
      </c>
      <c r="G332" s="148" t="s">
        <v>630</v>
      </c>
      <c r="H332" s="202" t="s">
        <v>762</v>
      </c>
      <c r="I332" s="202" t="s">
        <v>392</v>
      </c>
      <c r="J332" s="202" t="s">
        <v>290</v>
      </c>
      <c r="K332" s="675" t="s">
        <v>220</v>
      </c>
      <c r="L332" s="202" t="s">
        <v>413</v>
      </c>
      <c r="M332" s="202">
        <v>24</v>
      </c>
      <c r="N332" s="539">
        <v>1</v>
      </c>
      <c r="O332" s="539">
        <v>1</v>
      </c>
      <c r="P332" s="539"/>
      <c r="Q332" s="539"/>
      <c r="R332" s="186">
        <v>255</v>
      </c>
      <c r="S332" s="186"/>
      <c r="T332" s="186"/>
      <c r="U332" s="186"/>
      <c r="V332" s="187" t="e">
        <f t="shared" si="46"/>
        <v>#DIV/0!</v>
      </c>
      <c r="W332" s="187">
        <f t="shared" si="47"/>
        <v>0</v>
      </c>
      <c r="X332" s="187">
        <f t="shared" si="48"/>
        <v>0</v>
      </c>
      <c r="Y332" s="187">
        <f t="shared" si="49"/>
        <v>0</v>
      </c>
      <c r="Z332" s="188">
        <f>IF(R332="nio",0,IF(R332&gt;0,VLOOKUP(K332,'3-Productie normen'!A:N,VLOOKUP(R332,'3-Productie normen'!Q:R,2,FALSE),FALSE)))</f>
        <v>0</v>
      </c>
      <c r="AA332" s="188">
        <f t="shared" si="50"/>
        <v>0</v>
      </c>
      <c r="AB332" s="188">
        <f t="shared" si="51"/>
        <v>0</v>
      </c>
      <c r="AC332" s="188">
        <f t="shared" si="52"/>
        <v>0</v>
      </c>
      <c r="AD332" s="189" t="str">
        <f>VLOOKUP(K332,'3-Productie normen'!A:N,10,FALSE)</f>
        <v>B</v>
      </c>
      <c r="AE332" s="189"/>
      <c r="AG332" s="144">
        <f t="shared" si="53"/>
        <v>6120</v>
      </c>
    </row>
    <row r="333" spans="1:33" ht="14.1" customHeight="1">
      <c r="A333" s="163">
        <v>333</v>
      </c>
      <c r="B333" s="182" t="s">
        <v>384</v>
      </c>
      <c r="C333" s="182" t="s">
        <v>383</v>
      </c>
      <c r="D333" s="182"/>
      <c r="E333" s="583">
        <v>13975</v>
      </c>
      <c r="F333" s="583" t="s">
        <v>620</v>
      </c>
      <c r="G333" s="148" t="s">
        <v>630</v>
      </c>
      <c r="H333" s="202" t="s">
        <v>763</v>
      </c>
      <c r="I333" s="202" t="s">
        <v>392</v>
      </c>
      <c r="J333" s="202" t="s">
        <v>290</v>
      </c>
      <c r="K333" s="673" t="s">
        <v>220</v>
      </c>
      <c r="L333" s="202" t="s">
        <v>413</v>
      </c>
      <c r="M333" s="202">
        <v>28</v>
      </c>
      <c r="N333" s="539">
        <v>1</v>
      </c>
      <c r="O333" s="539">
        <v>1</v>
      </c>
      <c r="P333" s="539"/>
      <c r="Q333" s="539"/>
      <c r="R333" s="186">
        <v>255</v>
      </c>
      <c r="S333" s="186"/>
      <c r="T333" s="186"/>
      <c r="U333" s="186"/>
      <c r="V333" s="187" t="e">
        <f t="shared" si="46"/>
        <v>#DIV/0!</v>
      </c>
      <c r="W333" s="187">
        <f t="shared" si="47"/>
        <v>0</v>
      </c>
      <c r="X333" s="187">
        <f t="shared" si="48"/>
        <v>0</v>
      </c>
      <c r="Y333" s="187">
        <f t="shared" si="49"/>
        <v>0</v>
      </c>
      <c r="Z333" s="188">
        <f>IF(R333="nio",0,IF(R333&gt;0,VLOOKUP(K333,'3-Productie normen'!A:N,VLOOKUP(R333,'3-Productie normen'!Q:R,2,FALSE),FALSE)))</f>
        <v>0</v>
      </c>
      <c r="AA333" s="188">
        <f t="shared" si="50"/>
        <v>0</v>
      </c>
      <c r="AB333" s="188">
        <f t="shared" si="51"/>
        <v>0</v>
      </c>
      <c r="AC333" s="188">
        <f t="shared" si="52"/>
        <v>0</v>
      </c>
      <c r="AD333" s="189" t="str">
        <f>VLOOKUP(K333,'3-Productie normen'!A:N,10,FALSE)</f>
        <v>B</v>
      </c>
      <c r="AE333" s="189"/>
      <c r="AG333" s="144">
        <f t="shared" si="53"/>
        <v>7140</v>
      </c>
    </row>
    <row r="334" spans="1:33" ht="14.1" customHeight="1">
      <c r="A334" s="163">
        <v>334</v>
      </c>
      <c r="B334" s="182" t="s">
        <v>384</v>
      </c>
      <c r="C334" s="182" t="s">
        <v>383</v>
      </c>
      <c r="D334" s="182"/>
      <c r="E334" s="583">
        <v>13975</v>
      </c>
      <c r="F334" s="583" t="s">
        <v>620</v>
      </c>
      <c r="G334" s="148" t="s">
        <v>630</v>
      </c>
      <c r="H334" s="202" t="s">
        <v>764</v>
      </c>
      <c r="I334" s="202" t="s">
        <v>386</v>
      </c>
      <c r="J334" s="202" t="s">
        <v>289</v>
      </c>
      <c r="K334" s="589" t="s">
        <v>545</v>
      </c>
      <c r="L334" s="202" t="s">
        <v>413</v>
      </c>
      <c r="M334" s="202">
        <v>9</v>
      </c>
      <c r="N334" s="539">
        <v>1</v>
      </c>
      <c r="O334" s="539">
        <v>1</v>
      </c>
      <c r="P334" s="539"/>
      <c r="Q334" s="539"/>
      <c r="R334" s="186">
        <v>255</v>
      </c>
      <c r="S334" s="186"/>
      <c r="T334" s="186"/>
      <c r="U334" s="186"/>
      <c r="V334" s="187" t="e">
        <f t="shared" si="46"/>
        <v>#DIV/0!</v>
      </c>
      <c r="W334" s="187">
        <f t="shared" si="47"/>
        <v>0</v>
      </c>
      <c r="X334" s="187">
        <f t="shared" si="48"/>
        <v>0</v>
      </c>
      <c r="Y334" s="187">
        <f t="shared" si="49"/>
        <v>0</v>
      </c>
      <c r="Z334" s="188">
        <f>IF(R334="nio",0,IF(R334&gt;0,VLOOKUP(K334,'3-Productie normen'!A:N,VLOOKUP(R334,'3-Productie normen'!Q:R,2,FALSE),FALSE)))</f>
        <v>0</v>
      </c>
      <c r="AA334" s="188">
        <f t="shared" si="50"/>
        <v>0</v>
      </c>
      <c r="AB334" s="188">
        <f t="shared" si="51"/>
        <v>0</v>
      </c>
      <c r="AC334" s="188">
        <f t="shared" si="52"/>
        <v>0</v>
      </c>
      <c r="AD334" s="189" t="str">
        <f>VLOOKUP(K334,'3-Productie normen'!A:N,10,FALSE)</f>
        <v>V</v>
      </c>
      <c r="AE334" s="189"/>
      <c r="AG334" s="144">
        <f t="shared" si="53"/>
        <v>2295</v>
      </c>
    </row>
    <row r="335" spans="1:33" ht="14.1" customHeight="1">
      <c r="A335" s="163">
        <v>335</v>
      </c>
      <c r="B335" s="182" t="s">
        <v>384</v>
      </c>
      <c r="C335" s="182" t="s">
        <v>383</v>
      </c>
      <c r="D335" s="182"/>
      <c r="E335" s="583">
        <v>13975</v>
      </c>
      <c r="F335" s="583" t="s">
        <v>620</v>
      </c>
      <c r="G335" s="148" t="s">
        <v>630</v>
      </c>
      <c r="H335" s="202" t="s">
        <v>765</v>
      </c>
      <c r="I335" s="202" t="s">
        <v>386</v>
      </c>
      <c r="J335" s="202" t="s">
        <v>289</v>
      </c>
      <c r="K335" s="674" t="s">
        <v>545</v>
      </c>
      <c r="L335" s="202" t="s">
        <v>413</v>
      </c>
      <c r="M335" s="202">
        <v>16</v>
      </c>
      <c r="N335" s="539">
        <v>1</v>
      </c>
      <c r="O335" s="539">
        <v>1</v>
      </c>
      <c r="P335" s="539"/>
      <c r="Q335" s="539"/>
      <c r="R335" s="186">
        <v>255</v>
      </c>
      <c r="S335" s="186"/>
      <c r="T335" s="186"/>
      <c r="U335" s="186"/>
      <c r="V335" s="187" t="e">
        <f t="shared" si="46"/>
        <v>#DIV/0!</v>
      </c>
      <c r="W335" s="187">
        <f t="shared" si="47"/>
        <v>0</v>
      </c>
      <c r="X335" s="187">
        <f t="shared" si="48"/>
        <v>0</v>
      </c>
      <c r="Y335" s="187">
        <f t="shared" si="49"/>
        <v>0</v>
      </c>
      <c r="Z335" s="188">
        <f>IF(R335="nio",0,IF(R335&gt;0,VLOOKUP(K335,'3-Productie normen'!A:N,VLOOKUP(R335,'3-Productie normen'!Q:R,2,FALSE),FALSE)))</f>
        <v>0</v>
      </c>
      <c r="AA335" s="188">
        <f t="shared" si="50"/>
        <v>0</v>
      </c>
      <c r="AB335" s="188">
        <f t="shared" si="51"/>
        <v>0</v>
      </c>
      <c r="AC335" s="188">
        <f t="shared" si="52"/>
        <v>0</v>
      </c>
      <c r="AD335" s="189" t="str">
        <f>VLOOKUP(K335,'3-Productie normen'!A:N,10,FALSE)</f>
        <v>V</v>
      </c>
      <c r="AE335" s="189"/>
      <c r="AG335" s="144">
        <f t="shared" si="53"/>
        <v>4080</v>
      </c>
    </row>
    <row r="336" spans="1:33" ht="14.1" customHeight="1">
      <c r="A336" s="163">
        <v>336</v>
      </c>
      <c r="B336" s="182" t="s">
        <v>384</v>
      </c>
      <c r="C336" s="182" t="s">
        <v>383</v>
      </c>
      <c r="D336" s="182"/>
      <c r="E336" s="583">
        <v>13975</v>
      </c>
      <c r="F336" s="583" t="s">
        <v>620</v>
      </c>
      <c r="G336" s="148" t="s">
        <v>630</v>
      </c>
      <c r="H336" s="202" t="s">
        <v>766</v>
      </c>
      <c r="I336" s="202" t="s">
        <v>392</v>
      </c>
      <c r="J336" s="202" t="s">
        <v>290</v>
      </c>
      <c r="K336" s="551" t="s">
        <v>220</v>
      </c>
      <c r="L336" s="202" t="s">
        <v>413</v>
      </c>
      <c r="M336" s="202">
        <v>135</v>
      </c>
      <c r="N336" s="539">
        <v>1</v>
      </c>
      <c r="O336" s="539">
        <v>1</v>
      </c>
      <c r="P336" s="539"/>
      <c r="Q336" s="539"/>
      <c r="R336" s="186">
        <v>255</v>
      </c>
      <c r="S336" s="186"/>
      <c r="T336" s="186"/>
      <c r="U336" s="186"/>
      <c r="V336" s="187" t="e">
        <f t="shared" si="46"/>
        <v>#DIV/0!</v>
      </c>
      <c r="W336" s="187">
        <f t="shared" si="47"/>
        <v>0</v>
      </c>
      <c r="X336" s="187">
        <f t="shared" si="48"/>
        <v>0</v>
      </c>
      <c r="Y336" s="187">
        <f t="shared" si="49"/>
        <v>0</v>
      </c>
      <c r="Z336" s="188">
        <f>IF(R336="nio",0,IF(R336&gt;0,VLOOKUP(K336,'3-Productie normen'!A:N,VLOOKUP(R336,'3-Productie normen'!Q:R,2,FALSE),FALSE)))</f>
        <v>0</v>
      </c>
      <c r="AA336" s="188">
        <f t="shared" si="50"/>
        <v>0</v>
      </c>
      <c r="AB336" s="188">
        <f t="shared" si="51"/>
        <v>0</v>
      </c>
      <c r="AC336" s="188">
        <f t="shared" si="52"/>
        <v>0</v>
      </c>
      <c r="AD336" s="189" t="str">
        <f>VLOOKUP(K336,'3-Productie normen'!A:N,10,FALSE)</f>
        <v>B</v>
      </c>
      <c r="AE336" s="189"/>
      <c r="AG336" s="144">
        <f t="shared" si="53"/>
        <v>34425</v>
      </c>
    </row>
    <row r="337" spans="1:33" ht="14.1" customHeight="1">
      <c r="A337" s="163">
        <v>337</v>
      </c>
      <c r="B337" s="658" t="s">
        <v>515</v>
      </c>
      <c r="C337" s="182" t="s">
        <v>517</v>
      </c>
      <c r="D337" s="182"/>
      <c r="E337" s="583"/>
      <c r="F337" s="583" t="s">
        <v>425</v>
      </c>
      <c r="G337" s="148"/>
      <c r="H337" s="199"/>
      <c r="I337" s="199" t="s">
        <v>430</v>
      </c>
      <c r="J337" s="199"/>
      <c r="K337" s="199" t="s">
        <v>618</v>
      </c>
      <c r="L337" s="202" t="s">
        <v>776</v>
      </c>
      <c r="M337" s="712">
        <v>3</v>
      </c>
      <c r="N337" s="539">
        <v>1</v>
      </c>
      <c r="O337" s="539">
        <v>1</v>
      </c>
      <c r="P337" s="539"/>
      <c r="Q337" s="539"/>
      <c r="R337" s="186">
        <v>12</v>
      </c>
      <c r="S337" s="186"/>
      <c r="T337" s="186"/>
      <c r="U337" s="186"/>
      <c r="V337" s="187" t="e">
        <f t="shared" si="46"/>
        <v>#DIV/0!</v>
      </c>
      <c r="W337" s="187">
        <f t="shared" si="47"/>
        <v>0</v>
      </c>
      <c r="X337" s="187">
        <f t="shared" si="48"/>
        <v>0</v>
      </c>
      <c r="Y337" s="187">
        <f t="shared" si="49"/>
        <v>0</v>
      </c>
      <c r="Z337" s="188">
        <f>IF(R337="nio",0,IF(R337&gt;0,VLOOKUP(K337,'3-Productie normen'!A:N,VLOOKUP(R337,'3-Productie normen'!Q:R,2,FALSE),FALSE)))</f>
        <v>0</v>
      </c>
      <c r="AA337" s="188">
        <f t="shared" si="50"/>
        <v>0</v>
      </c>
      <c r="AB337" s="188">
        <f t="shared" si="51"/>
        <v>0</v>
      </c>
      <c r="AC337" s="188">
        <f t="shared" si="52"/>
        <v>0</v>
      </c>
      <c r="AD337" s="189" t="str">
        <f>VLOOKUP(K337,'3-Productie normen'!A:N,10,FALSE)</f>
        <v>S</v>
      </c>
      <c r="AE337" s="189"/>
      <c r="AG337" s="144">
        <f t="shared" si="53"/>
        <v>36</v>
      </c>
    </row>
    <row r="338" spans="1:33" ht="14.1" customHeight="1">
      <c r="A338" s="163">
        <v>338</v>
      </c>
      <c r="B338" s="658" t="s">
        <v>467</v>
      </c>
      <c r="C338" s="182" t="s">
        <v>468</v>
      </c>
      <c r="D338" s="182" t="s">
        <v>459</v>
      </c>
      <c r="E338" s="583">
        <v>202103</v>
      </c>
      <c r="F338" s="583" t="s">
        <v>425</v>
      </c>
      <c r="G338" s="148"/>
      <c r="H338" s="199"/>
      <c r="I338" s="199" t="s">
        <v>428</v>
      </c>
      <c r="J338" s="199"/>
      <c r="K338" s="589" t="s">
        <v>782</v>
      </c>
      <c r="L338" s="202" t="s">
        <v>106</v>
      </c>
      <c r="M338" s="712">
        <v>36</v>
      </c>
      <c r="N338" s="539">
        <v>1</v>
      </c>
      <c r="O338" s="539">
        <v>1</v>
      </c>
      <c r="P338" s="539"/>
      <c r="Q338" s="539"/>
      <c r="R338" s="186">
        <v>52</v>
      </c>
      <c r="S338" s="186"/>
      <c r="T338" s="186"/>
      <c r="U338" s="186"/>
      <c r="V338" s="187" t="e">
        <f t="shared" si="46"/>
        <v>#DIV/0!</v>
      </c>
      <c r="W338" s="187">
        <f t="shared" si="47"/>
        <v>0</v>
      </c>
      <c r="X338" s="187">
        <f t="shared" si="48"/>
        <v>0</v>
      </c>
      <c r="Y338" s="187">
        <f t="shared" si="49"/>
        <v>0</v>
      </c>
      <c r="Z338" s="188">
        <f>IF(R338="nio",0,IF(R338&gt;0,VLOOKUP(K338,'3-Productie normen'!A:N,VLOOKUP(R338,'3-Productie normen'!Q:R,2,FALSE),FALSE)))</f>
        <v>0</v>
      </c>
      <c r="AA338" s="188">
        <f t="shared" si="50"/>
        <v>0</v>
      </c>
      <c r="AB338" s="188">
        <f t="shared" si="51"/>
        <v>0</v>
      </c>
      <c r="AC338" s="188">
        <f t="shared" si="52"/>
        <v>0</v>
      </c>
      <c r="AD338" s="189" t="str">
        <f>VLOOKUP(K338,'3-Productie normen'!A:N,10,FALSE)</f>
        <v>B</v>
      </c>
      <c r="AE338" s="189"/>
      <c r="AG338" s="144">
        <f t="shared" si="53"/>
        <v>1872</v>
      </c>
    </row>
    <row r="339" spans="1:33" ht="14.1" customHeight="1">
      <c r="A339" s="163">
        <v>339</v>
      </c>
      <c r="B339" s="658" t="s">
        <v>467</v>
      </c>
      <c r="C339" s="182" t="s">
        <v>468</v>
      </c>
      <c r="D339" s="182" t="s">
        <v>459</v>
      </c>
      <c r="E339" s="583">
        <v>202103</v>
      </c>
      <c r="F339" s="583" t="s">
        <v>425</v>
      </c>
      <c r="G339" s="148"/>
      <c r="H339" s="199"/>
      <c r="I339" s="199" t="s">
        <v>430</v>
      </c>
      <c r="J339" s="199"/>
      <c r="K339" s="199" t="s">
        <v>618</v>
      </c>
      <c r="L339" s="202" t="s">
        <v>106</v>
      </c>
      <c r="M339" s="712">
        <v>3</v>
      </c>
      <c r="N339" s="539">
        <v>1</v>
      </c>
      <c r="O339" s="539">
        <v>1</v>
      </c>
      <c r="P339" s="539"/>
      <c r="Q339" s="539"/>
      <c r="R339" s="186">
        <v>52</v>
      </c>
      <c r="S339" s="186"/>
      <c r="T339" s="186"/>
      <c r="U339" s="186"/>
      <c r="V339" s="187" t="e">
        <f t="shared" si="46"/>
        <v>#DIV/0!</v>
      </c>
      <c r="W339" s="187">
        <f t="shared" si="47"/>
        <v>0</v>
      </c>
      <c r="X339" s="187">
        <f t="shared" si="48"/>
        <v>0</v>
      </c>
      <c r="Y339" s="187">
        <f t="shared" si="49"/>
        <v>0</v>
      </c>
      <c r="Z339" s="188">
        <f>IF(R339="nio",0,IF(R339&gt;0,VLOOKUP(K339,'3-Productie normen'!A:N,VLOOKUP(R339,'3-Productie normen'!Q:R,2,FALSE),FALSE)))</f>
        <v>0</v>
      </c>
      <c r="AA339" s="188">
        <f t="shared" si="50"/>
        <v>0</v>
      </c>
      <c r="AB339" s="188">
        <f t="shared" si="51"/>
        <v>0</v>
      </c>
      <c r="AC339" s="188">
        <f t="shared" si="52"/>
        <v>0</v>
      </c>
      <c r="AD339" s="189" t="str">
        <f>VLOOKUP(K339,'3-Productie normen'!A:N,10,FALSE)</f>
        <v>S</v>
      </c>
      <c r="AE339" s="189"/>
      <c r="AG339" s="144">
        <f t="shared" si="53"/>
        <v>156</v>
      </c>
    </row>
    <row r="340" spans="1:33" ht="14.1" customHeight="1">
      <c r="A340" s="163">
        <v>340</v>
      </c>
      <c r="B340" s="658" t="s">
        <v>471</v>
      </c>
      <c r="C340" s="182" t="s">
        <v>481</v>
      </c>
      <c r="D340" s="182"/>
      <c r="E340" s="583"/>
      <c r="F340" s="583" t="s">
        <v>425</v>
      </c>
      <c r="G340" s="148"/>
      <c r="H340" s="199"/>
      <c r="I340" s="199" t="s">
        <v>430</v>
      </c>
      <c r="J340" s="199"/>
      <c r="K340" s="199" t="s">
        <v>618</v>
      </c>
      <c r="L340" s="202" t="s">
        <v>776</v>
      </c>
      <c r="M340" s="712">
        <v>3</v>
      </c>
      <c r="N340" s="539">
        <v>1</v>
      </c>
      <c r="O340" s="539">
        <v>1</v>
      </c>
      <c r="P340" s="539"/>
      <c r="Q340" s="539"/>
      <c r="R340" s="186">
        <v>12</v>
      </c>
      <c r="S340" s="186"/>
      <c r="T340" s="186"/>
      <c r="U340" s="186"/>
      <c r="V340" s="187" t="e">
        <f t="shared" si="46"/>
        <v>#DIV/0!</v>
      </c>
      <c r="W340" s="187">
        <f t="shared" si="47"/>
        <v>0</v>
      </c>
      <c r="X340" s="187">
        <f t="shared" si="48"/>
        <v>0</v>
      </c>
      <c r="Y340" s="187">
        <f t="shared" si="49"/>
        <v>0</v>
      </c>
      <c r="Z340" s="188">
        <f>IF(R340="nio",0,IF(R340&gt;0,VLOOKUP(K340,'3-Productie normen'!A:N,VLOOKUP(R340,'3-Productie normen'!Q:R,2,FALSE),FALSE)))</f>
        <v>0</v>
      </c>
      <c r="AA340" s="188">
        <f t="shared" si="50"/>
        <v>0</v>
      </c>
      <c r="AB340" s="188">
        <f t="shared" si="51"/>
        <v>0</v>
      </c>
      <c r="AC340" s="188">
        <f t="shared" si="52"/>
        <v>0</v>
      </c>
      <c r="AD340" s="189" t="str">
        <f>VLOOKUP(K340,'3-Productie normen'!A:N,10,FALSE)</f>
        <v>S</v>
      </c>
      <c r="AE340" s="189"/>
      <c r="AG340" s="144">
        <f t="shared" si="53"/>
        <v>36</v>
      </c>
    </row>
    <row r="341" spans="1:33" ht="13.9" customHeight="1">
      <c r="A341" s="163">
        <v>341</v>
      </c>
      <c r="B341" s="658" t="s">
        <v>470</v>
      </c>
      <c r="C341" s="182" t="s">
        <v>480</v>
      </c>
      <c r="D341" s="182"/>
      <c r="E341" s="583"/>
      <c r="F341" s="583" t="s">
        <v>425</v>
      </c>
      <c r="G341" s="148"/>
      <c r="H341" s="199"/>
      <c r="I341" s="199" t="s">
        <v>430</v>
      </c>
      <c r="J341" s="199"/>
      <c r="K341" s="199" t="s">
        <v>618</v>
      </c>
      <c r="L341" s="202" t="s">
        <v>106</v>
      </c>
      <c r="M341" s="712">
        <v>3</v>
      </c>
      <c r="N341" s="539">
        <v>1</v>
      </c>
      <c r="O341" s="539">
        <v>1</v>
      </c>
      <c r="P341" s="539"/>
      <c r="Q341" s="539"/>
      <c r="R341" s="186">
        <v>12</v>
      </c>
      <c r="S341" s="186"/>
      <c r="T341" s="186"/>
      <c r="U341" s="186"/>
      <c r="V341" s="187" t="e">
        <f t="shared" si="46"/>
        <v>#DIV/0!</v>
      </c>
      <c r="W341" s="187">
        <f t="shared" si="47"/>
        <v>0</v>
      </c>
      <c r="X341" s="187">
        <f t="shared" si="48"/>
        <v>0</v>
      </c>
      <c r="Y341" s="187">
        <f t="shared" si="49"/>
        <v>0</v>
      </c>
      <c r="Z341" s="188">
        <f>IF(R341="nio",0,IF(R341&gt;0,VLOOKUP(K341,'3-Productie normen'!A:N,VLOOKUP(R341,'3-Productie normen'!Q:R,2,FALSE),FALSE)))</f>
        <v>0</v>
      </c>
      <c r="AA341" s="188">
        <f t="shared" si="50"/>
        <v>0</v>
      </c>
      <c r="AB341" s="188">
        <f t="shared" si="51"/>
        <v>0</v>
      </c>
      <c r="AC341" s="188">
        <f t="shared" si="52"/>
        <v>0</v>
      </c>
      <c r="AD341" s="189" t="str">
        <f>VLOOKUP(K341,'3-Productie normen'!A:N,10,FALSE)</f>
        <v>S</v>
      </c>
      <c r="AE341" s="189"/>
      <c r="AG341" s="144">
        <f t="shared" si="53"/>
        <v>36</v>
      </c>
    </row>
    <row r="342" spans="1:33" ht="14.1" customHeight="1">
      <c r="A342" s="163">
        <v>342</v>
      </c>
      <c r="B342" s="658" t="s">
        <v>512</v>
      </c>
      <c r="C342" s="182" t="s">
        <v>513</v>
      </c>
      <c r="D342" s="182" t="s">
        <v>460</v>
      </c>
      <c r="E342" s="583">
        <v>106101</v>
      </c>
      <c r="F342" s="583" t="s">
        <v>425</v>
      </c>
      <c r="G342" s="148"/>
      <c r="H342" s="199"/>
      <c r="I342" s="199" t="s">
        <v>428</v>
      </c>
      <c r="J342" s="199"/>
      <c r="K342" s="589" t="s">
        <v>782</v>
      </c>
      <c r="L342" s="202" t="s">
        <v>429</v>
      </c>
      <c r="M342" s="712">
        <v>40</v>
      </c>
      <c r="N342" s="539">
        <v>1</v>
      </c>
      <c r="O342" s="539">
        <v>1</v>
      </c>
      <c r="P342" s="539"/>
      <c r="Q342" s="539"/>
      <c r="R342" s="186">
        <v>52</v>
      </c>
      <c r="S342" s="186"/>
      <c r="T342" s="186"/>
      <c r="U342" s="186"/>
      <c r="V342" s="187" t="e">
        <f t="shared" si="46"/>
        <v>#DIV/0!</v>
      </c>
      <c r="W342" s="187">
        <f t="shared" si="47"/>
        <v>0</v>
      </c>
      <c r="X342" s="187">
        <f t="shared" si="48"/>
        <v>0</v>
      </c>
      <c r="Y342" s="187">
        <f t="shared" si="49"/>
        <v>0</v>
      </c>
      <c r="Z342" s="188">
        <f>IF(R342="nio",0,IF(R342&gt;0,VLOOKUP(K342,'3-Productie normen'!A:N,VLOOKUP(R342,'3-Productie normen'!Q:R,2,FALSE),FALSE)))</f>
        <v>0</v>
      </c>
      <c r="AA342" s="188">
        <f t="shared" si="50"/>
        <v>0</v>
      </c>
      <c r="AB342" s="188">
        <f t="shared" si="51"/>
        <v>0</v>
      </c>
      <c r="AC342" s="188">
        <f t="shared" si="52"/>
        <v>0</v>
      </c>
      <c r="AD342" s="189" t="str">
        <f>VLOOKUP(K342,'3-Productie normen'!A:N,10,FALSE)</f>
        <v>B</v>
      </c>
      <c r="AE342" s="189"/>
      <c r="AG342" s="144">
        <f t="shared" si="53"/>
        <v>2080</v>
      </c>
    </row>
    <row r="343" spans="1:33" ht="14.1" customHeight="1">
      <c r="A343" s="163">
        <v>343</v>
      </c>
      <c r="B343" s="658" t="s">
        <v>512</v>
      </c>
      <c r="C343" s="182" t="s">
        <v>513</v>
      </c>
      <c r="D343" s="182" t="s">
        <v>460</v>
      </c>
      <c r="E343" s="583">
        <v>106101</v>
      </c>
      <c r="F343" s="583" t="s">
        <v>425</v>
      </c>
      <c r="G343" s="148"/>
      <c r="H343" s="199"/>
      <c r="I343" s="199" t="s">
        <v>430</v>
      </c>
      <c r="J343" s="199"/>
      <c r="K343" s="199" t="s">
        <v>618</v>
      </c>
      <c r="L343" s="202" t="s">
        <v>106</v>
      </c>
      <c r="M343" s="712">
        <v>3</v>
      </c>
      <c r="N343" s="539">
        <v>1</v>
      </c>
      <c r="O343" s="539">
        <v>1</v>
      </c>
      <c r="P343" s="539"/>
      <c r="Q343" s="539"/>
      <c r="R343" s="186">
        <v>52</v>
      </c>
      <c r="S343" s="186"/>
      <c r="T343" s="186"/>
      <c r="U343" s="186"/>
      <c r="V343" s="187" t="e">
        <f t="shared" si="46"/>
        <v>#DIV/0!</v>
      </c>
      <c r="W343" s="187">
        <f t="shared" si="47"/>
        <v>0</v>
      </c>
      <c r="X343" s="187">
        <f t="shared" si="48"/>
        <v>0</v>
      </c>
      <c r="Y343" s="187">
        <f t="shared" si="49"/>
        <v>0</v>
      </c>
      <c r="Z343" s="188">
        <f>IF(R343="nio",0,IF(R343&gt;0,VLOOKUP(K343,'3-Productie normen'!A:N,VLOOKUP(R343,'3-Productie normen'!Q:R,2,FALSE),FALSE)))</f>
        <v>0</v>
      </c>
      <c r="AA343" s="188">
        <f t="shared" si="50"/>
        <v>0</v>
      </c>
      <c r="AB343" s="188">
        <f t="shared" si="51"/>
        <v>0</v>
      </c>
      <c r="AC343" s="188">
        <f t="shared" si="52"/>
        <v>0</v>
      </c>
      <c r="AD343" s="189" t="str">
        <f>VLOOKUP(K343,'3-Productie normen'!A:N,10,FALSE)</f>
        <v>S</v>
      </c>
      <c r="AE343" s="189"/>
      <c r="AG343" s="144">
        <f t="shared" si="53"/>
        <v>156</v>
      </c>
    </row>
    <row r="344" spans="1:33" ht="14.1" customHeight="1">
      <c r="A344" s="163">
        <v>344</v>
      </c>
      <c r="B344" s="658" t="s">
        <v>439</v>
      </c>
      <c r="C344" s="182" t="s">
        <v>442</v>
      </c>
      <c r="D344" s="182"/>
      <c r="E344" s="583"/>
      <c r="F344" s="583" t="s">
        <v>425</v>
      </c>
      <c r="G344" s="148"/>
      <c r="H344" s="199"/>
      <c r="I344" s="199" t="s">
        <v>430</v>
      </c>
      <c r="J344" s="199"/>
      <c r="K344" s="199" t="s">
        <v>618</v>
      </c>
      <c r="L344" s="202" t="s">
        <v>106</v>
      </c>
      <c r="M344" s="712">
        <v>3</v>
      </c>
      <c r="N344" s="539">
        <v>1</v>
      </c>
      <c r="O344" s="539">
        <v>1</v>
      </c>
      <c r="P344" s="539"/>
      <c r="Q344" s="539"/>
      <c r="R344" s="186">
        <v>12</v>
      </c>
      <c r="S344" s="186"/>
      <c r="T344" s="186"/>
      <c r="U344" s="186"/>
      <c r="V344" s="187" t="e">
        <f t="shared" si="46"/>
        <v>#DIV/0!</v>
      </c>
      <c r="W344" s="187">
        <f t="shared" si="47"/>
        <v>0</v>
      </c>
      <c r="X344" s="187">
        <f t="shared" si="48"/>
        <v>0</v>
      </c>
      <c r="Y344" s="187">
        <f t="shared" si="49"/>
        <v>0</v>
      </c>
      <c r="Z344" s="188">
        <f>IF(R344="nio",0,IF(R344&gt;0,VLOOKUP(K344,'3-Productie normen'!A:N,VLOOKUP(R344,'3-Productie normen'!Q:R,2,FALSE),FALSE)))</f>
        <v>0</v>
      </c>
      <c r="AA344" s="188">
        <f t="shared" si="50"/>
        <v>0</v>
      </c>
      <c r="AB344" s="188">
        <f t="shared" si="51"/>
        <v>0</v>
      </c>
      <c r="AC344" s="188">
        <f t="shared" si="52"/>
        <v>0</v>
      </c>
      <c r="AD344" s="189" t="str">
        <f>VLOOKUP(K344,'3-Productie normen'!A:N,10,FALSE)</f>
        <v>S</v>
      </c>
      <c r="AE344" s="189"/>
      <c r="AG344" s="144">
        <f t="shared" si="53"/>
        <v>36</v>
      </c>
    </row>
    <row r="345" spans="1:33" ht="14.1" customHeight="1">
      <c r="A345" s="163">
        <v>345</v>
      </c>
      <c r="B345" s="658" t="s">
        <v>448</v>
      </c>
      <c r="C345" s="182" t="s">
        <v>453</v>
      </c>
      <c r="D345" s="182"/>
      <c r="E345" s="583"/>
      <c r="F345" s="583" t="s">
        <v>425</v>
      </c>
      <c r="G345" s="148"/>
      <c r="H345" s="199"/>
      <c r="I345" s="199" t="s">
        <v>430</v>
      </c>
      <c r="J345" s="199"/>
      <c r="K345" s="199" t="s">
        <v>618</v>
      </c>
      <c r="L345" s="202" t="s">
        <v>776</v>
      </c>
      <c r="M345" s="712">
        <v>3</v>
      </c>
      <c r="N345" s="539">
        <v>1</v>
      </c>
      <c r="O345" s="539">
        <v>1</v>
      </c>
      <c r="P345" s="539"/>
      <c r="Q345" s="539"/>
      <c r="R345" s="186">
        <v>12</v>
      </c>
      <c r="S345" s="186"/>
      <c r="T345" s="186"/>
      <c r="U345" s="186"/>
      <c r="V345" s="187" t="e">
        <f t="shared" si="46"/>
        <v>#DIV/0!</v>
      </c>
      <c r="W345" s="187">
        <f t="shared" si="47"/>
        <v>0</v>
      </c>
      <c r="X345" s="187">
        <f t="shared" si="48"/>
        <v>0</v>
      </c>
      <c r="Y345" s="187">
        <f t="shared" si="49"/>
        <v>0</v>
      </c>
      <c r="Z345" s="188">
        <f>IF(R345="nio",0,IF(R345&gt;0,VLOOKUP(K345,'3-Productie normen'!A:N,VLOOKUP(R345,'3-Productie normen'!Q:R,2,FALSE),FALSE)))</f>
        <v>0</v>
      </c>
      <c r="AA345" s="188">
        <f t="shared" si="50"/>
        <v>0</v>
      </c>
      <c r="AB345" s="188">
        <f t="shared" si="51"/>
        <v>0</v>
      </c>
      <c r="AC345" s="188">
        <f t="shared" si="52"/>
        <v>0</v>
      </c>
      <c r="AD345" s="189" t="str">
        <f>VLOOKUP(K345,'3-Productie normen'!A:N,10,FALSE)</f>
        <v>S</v>
      </c>
      <c r="AE345" s="189"/>
      <c r="AG345" s="144">
        <f t="shared" si="53"/>
        <v>36</v>
      </c>
    </row>
    <row r="346" spans="1:33" ht="14.1" customHeight="1">
      <c r="A346" s="163">
        <v>346</v>
      </c>
      <c r="B346" s="658" t="s">
        <v>499</v>
      </c>
      <c r="C346" s="182" t="s">
        <v>505</v>
      </c>
      <c r="D346" s="182"/>
      <c r="E346" s="583"/>
      <c r="F346" s="583" t="s">
        <v>425</v>
      </c>
      <c r="G346" s="148"/>
      <c r="H346" s="199"/>
      <c r="I346" s="199" t="s">
        <v>430</v>
      </c>
      <c r="J346" s="199"/>
      <c r="K346" s="199" t="s">
        <v>618</v>
      </c>
      <c r="L346" s="202" t="s">
        <v>776</v>
      </c>
      <c r="M346" s="712">
        <v>3</v>
      </c>
      <c r="N346" s="539">
        <v>1</v>
      </c>
      <c r="O346" s="539">
        <v>1</v>
      </c>
      <c r="P346" s="539"/>
      <c r="Q346" s="539"/>
      <c r="R346" s="186">
        <v>12</v>
      </c>
      <c r="S346" s="186"/>
      <c r="T346" s="186"/>
      <c r="U346" s="186"/>
      <c r="V346" s="187" t="e">
        <f t="shared" si="46"/>
        <v>#DIV/0!</v>
      </c>
      <c r="W346" s="187">
        <f t="shared" si="47"/>
        <v>0</v>
      </c>
      <c r="X346" s="187">
        <f t="shared" si="48"/>
        <v>0</v>
      </c>
      <c r="Y346" s="187">
        <f t="shared" si="49"/>
        <v>0</v>
      </c>
      <c r="Z346" s="188">
        <f>IF(R346="nio",0,IF(R346&gt;0,VLOOKUP(K346,'3-Productie normen'!A:N,VLOOKUP(R346,'3-Productie normen'!Q:R,2,FALSE),FALSE)))</f>
        <v>0</v>
      </c>
      <c r="AA346" s="188">
        <f t="shared" si="50"/>
        <v>0</v>
      </c>
      <c r="AB346" s="188">
        <f t="shared" si="51"/>
        <v>0</v>
      </c>
      <c r="AC346" s="188">
        <f t="shared" si="52"/>
        <v>0</v>
      </c>
      <c r="AD346" s="189" t="str">
        <f>VLOOKUP(K346,'3-Productie normen'!A:N,10,FALSE)</f>
        <v>S</v>
      </c>
      <c r="AE346" s="189"/>
      <c r="AG346" s="144">
        <f t="shared" si="53"/>
        <v>36</v>
      </c>
    </row>
    <row r="347" spans="1:33" ht="14.1" customHeight="1">
      <c r="A347" s="163">
        <v>347</v>
      </c>
      <c r="B347" s="658" t="s">
        <v>491</v>
      </c>
      <c r="C347" s="182" t="s">
        <v>494</v>
      </c>
      <c r="D347" s="182"/>
      <c r="E347" s="583"/>
      <c r="F347" s="583" t="s">
        <v>425</v>
      </c>
      <c r="G347" s="148"/>
      <c r="H347" s="199"/>
      <c r="I347" s="199" t="s">
        <v>430</v>
      </c>
      <c r="J347" s="199"/>
      <c r="K347" s="199" t="s">
        <v>618</v>
      </c>
      <c r="L347" s="202" t="s">
        <v>106</v>
      </c>
      <c r="M347" s="712">
        <v>3</v>
      </c>
      <c r="N347" s="539">
        <v>1</v>
      </c>
      <c r="O347" s="539">
        <v>1</v>
      </c>
      <c r="P347" s="539"/>
      <c r="Q347" s="539"/>
      <c r="R347" s="186">
        <v>12</v>
      </c>
      <c r="S347" s="186"/>
      <c r="T347" s="186"/>
      <c r="U347" s="186"/>
      <c r="V347" s="187" t="e">
        <f t="shared" si="46"/>
        <v>#DIV/0!</v>
      </c>
      <c r="W347" s="187">
        <f t="shared" si="47"/>
        <v>0</v>
      </c>
      <c r="X347" s="187">
        <f t="shared" si="48"/>
        <v>0</v>
      </c>
      <c r="Y347" s="187">
        <f t="shared" si="49"/>
        <v>0</v>
      </c>
      <c r="Z347" s="188">
        <f>IF(R347="nio",0,IF(R347&gt;0,VLOOKUP(K347,'3-Productie normen'!A:N,VLOOKUP(R347,'3-Productie normen'!Q:R,2,FALSE),FALSE)))</f>
        <v>0</v>
      </c>
      <c r="AA347" s="188">
        <f t="shared" si="50"/>
        <v>0</v>
      </c>
      <c r="AB347" s="188">
        <f t="shared" si="51"/>
        <v>0</v>
      </c>
      <c r="AC347" s="188">
        <f t="shared" si="52"/>
        <v>0</v>
      </c>
      <c r="AD347" s="189" t="str">
        <f>VLOOKUP(K347,'3-Productie normen'!A:N,10,FALSE)</f>
        <v>S</v>
      </c>
      <c r="AE347" s="189"/>
      <c r="AG347" s="144">
        <f t="shared" si="53"/>
        <v>36</v>
      </c>
    </row>
    <row r="348" spans="1:33" ht="14.1" customHeight="1">
      <c r="A348" s="163">
        <v>348</v>
      </c>
      <c r="B348" s="658" t="s">
        <v>461</v>
      </c>
      <c r="C348" s="182" t="s">
        <v>464</v>
      </c>
      <c r="D348" s="182"/>
      <c r="E348" s="583"/>
      <c r="F348" s="583" t="s">
        <v>425</v>
      </c>
      <c r="G348" s="148"/>
      <c r="H348" s="199"/>
      <c r="I348" s="199" t="s">
        <v>430</v>
      </c>
      <c r="J348" s="199"/>
      <c r="K348" s="199" t="s">
        <v>618</v>
      </c>
      <c r="L348" s="202" t="s">
        <v>106</v>
      </c>
      <c r="M348" s="712">
        <v>3</v>
      </c>
      <c r="N348" s="539">
        <v>1</v>
      </c>
      <c r="O348" s="539">
        <v>1</v>
      </c>
      <c r="P348" s="539"/>
      <c r="Q348" s="539"/>
      <c r="R348" s="186">
        <v>12</v>
      </c>
      <c r="S348" s="186"/>
      <c r="T348" s="186"/>
      <c r="U348" s="186"/>
      <c r="V348" s="187" t="e">
        <f t="shared" si="46"/>
        <v>#DIV/0!</v>
      </c>
      <c r="W348" s="187">
        <f t="shared" si="47"/>
        <v>0</v>
      </c>
      <c r="X348" s="187">
        <f t="shared" si="48"/>
        <v>0</v>
      </c>
      <c r="Y348" s="187">
        <f t="shared" si="49"/>
        <v>0</v>
      </c>
      <c r="Z348" s="188">
        <f>IF(R348="nio",0,IF(R348&gt;0,VLOOKUP(K348,'3-Productie normen'!A:N,VLOOKUP(R348,'3-Productie normen'!Q:R,2,FALSE),FALSE)))</f>
        <v>0</v>
      </c>
      <c r="AA348" s="188">
        <f t="shared" si="50"/>
        <v>0</v>
      </c>
      <c r="AB348" s="188">
        <f t="shared" si="51"/>
        <v>0</v>
      </c>
      <c r="AC348" s="188">
        <f t="shared" si="52"/>
        <v>0</v>
      </c>
      <c r="AD348" s="189" t="str">
        <f>VLOOKUP(K348,'3-Productie normen'!A:N,10,FALSE)</f>
        <v>S</v>
      </c>
      <c r="AE348" s="189"/>
      <c r="AG348" s="144">
        <f t="shared" si="53"/>
        <v>36</v>
      </c>
    </row>
    <row r="349" spans="1:33" ht="14.1" customHeight="1">
      <c r="A349" s="163">
        <v>349</v>
      </c>
      <c r="B349" s="658" t="s">
        <v>446</v>
      </c>
      <c r="C349" s="182" t="s">
        <v>451</v>
      </c>
      <c r="D349" s="182"/>
      <c r="E349" s="583"/>
      <c r="F349" s="583" t="s">
        <v>425</v>
      </c>
      <c r="G349" s="148"/>
      <c r="H349" s="199"/>
      <c r="I349" s="199" t="s">
        <v>430</v>
      </c>
      <c r="J349" s="199"/>
      <c r="K349" s="199" t="s">
        <v>618</v>
      </c>
      <c r="L349" s="202" t="s">
        <v>106</v>
      </c>
      <c r="M349" s="712">
        <v>3</v>
      </c>
      <c r="N349" s="539">
        <v>1</v>
      </c>
      <c r="O349" s="539">
        <v>1</v>
      </c>
      <c r="P349" s="539"/>
      <c r="Q349" s="539"/>
      <c r="R349" s="186">
        <v>12</v>
      </c>
      <c r="S349" s="186"/>
      <c r="T349" s="186"/>
      <c r="U349" s="186"/>
      <c r="V349" s="187" t="e">
        <f t="shared" si="46"/>
        <v>#DIV/0!</v>
      </c>
      <c r="W349" s="187">
        <f t="shared" si="47"/>
        <v>0</v>
      </c>
      <c r="X349" s="187">
        <f t="shared" si="48"/>
        <v>0</v>
      </c>
      <c r="Y349" s="187">
        <f t="shared" si="49"/>
        <v>0</v>
      </c>
      <c r="Z349" s="188">
        <f>IF(R349="nio",0,IF(R349&gt;0,VLOOKUP(K349,'3-Productie normen'!A:N,VLOOKUP(R349,'3-Productie normen'!Q:R,2,FALSE),FALSE)))</f>
        <v>0</v>
      </c>
      <c r="AA349" s="188">
        <f t="shared" si="50"/>
        <v>0</v>
      </c>
      <c r="AB349" s="188">
        <f t="shared" si="51"/>
        <v>0</v>
      </c>
      <c r="AC349" s="188">
        <f t="shared" si="52"/>
        <v>0</v>
      </c>
      <c r="AD349" s="189" t="str">
        <f>VLOOKUP(K349,'3-Productie normen'!A:N,10,FALSE)</f>
        <v>S</v>
      </c>
      <c r="AE349" s="189"/>
      <c r="AG349" s="144">
        <f t="shared" si="53"/>
        <v>36</v>
      </c>
    </row>
    <row r="350" spans="1:33" ht="14.1" customHeight="1">
      <c r="A350" s="163">
        <v>350</v>
      </c>
      <c r="B350" s="658" t="s">
        <v>492</v>
      </c>
      <c r="C350" s="182" t="s">
        <v>495</v>
      </c>
      <c r="D350" s="182"/>
      <c r="E350" s="583"/>
      <c r="F350" s="583" t="s">
        <v>425</v>
      </c>
      <c r="G350" s="148"/>
      <c r="H350" s="199"/>
      <c r="I350" s="199" t="s">
        <v>430</v>
      </c>
      <c r="J350" s="199"/>
      <c r="K350" s="199" t="s">
        <v>618</v>
      </c>
      <c r="L350" s="202" t="s">
        <v>106</v>
      </c>
      <c r="M350" s="712">
        <v>3</v>
      </c>
      <c r="N350" s="539">
        <v>1</v>
      </c>
      <c r="O350" s="539">
        <v>1</v>
      </c>
      <c r="P350" s="539"/>
      <c r="Q350" s="539"/>
      <c r="R350" s="186">
        <v>12</v>
      </c>
      <c r="S350" s="186"/>
      <c r="T350" s="186"/>
      <c r="U350" s="186"/>
      <c r="V350" s="187" t="e">
        <f t="shared" si="46"/>
        <v>#DIV/0!</v>
      </c>
      <c r="W350" s="187">
        <f t="shared" si="47"/>
        <v>0</v>
      </c>
      <c r="X350" s="187">
        <f t="shared" si="48"/>
        <v>0</v>
      </c>
      <c r="Y350" s="187">
        <f t="shared" si="49"/>
        <v>0</v>
      </c>
      <c r="Z350" s="188">
        <f>IF(R350="nio",0,IF(R350&gt;0,VLOOKUP(K350,'3-Productie normen'!A:N,VLOOKUP(R350,'3-Productie normen'!Q:R,2,FALSE),FALSE)))</f>
        <v>0</v>
      </c>
      <c r="AA350" s="188">
        <f t="shared" si="50"/>
        <v>0</v>
      </c>
      <c r="AB350" s="188">
        <f t="shared" si="51"/>
        <v>0</v>
      </c>
      <c r="AC350" s="188">
        <f t="shared" si="52"/>
        <v>0</v>
      </c>
      <c r="AD350" s="189" t="str">
        <f>VLOOKUP(K350,'3-Productie normen'!A:N,10,FALSE)</f>
        <v>S</v>
      </c>
      <c r="AE350" s="189"/>
      <c r="AG350" s="144">
        <f t="shared" si="53"/>
        <v>36</v>
      </c>
    </row>
    <row r="351" spans="1:33" ht="14.1" customHeight="1">
      <c r="A351" s="163">
        <v>351</v>
      </c>
      <c r="B351" s="658" t="s">
        <v>463</v>
      </c>
      <c r="C351" s="182" t="s">
        <v>466</v>
      </c>
      <c r="D351" s="182" t="s">
        <v>454</v>
      </c>
      <c r="E351" s="583">
        <v>215102</v>
      </c>
      <c r="F351" s="583" t="s">
        <v>425</v>
      </c>
      <c r="G351" s="148"/>
      <c r="H351" s="199"/>
      <c r="I351" s="199" t="s">
        <v>428</v>
      </c>
      <c r="J351" s="199"/>
      <c r="K351" s="589" t="s">
        <v>782</v>
      </c>
      <c r="L351" s="202" t="s">
        <v>106</v>
      </c>
      <c r="M351" s="712">
        <v>29</v>
      </c>
      <c r="N351" s="539">
        <v>1</v>
      </c>
      <c r="O351" s="539">
        <v>1</v>
      </c>
      <c r="P351" s="539"/>
      <c r="Q351" s="539"/>
      <c r="R351" s="186">
        <v>52</v>
      </c>
      <c r="S351" s="186"/>
      <c r="T351" s="186"/>
      <c r="U351" s="186"/>
      <c r="V351" s="187" t="e">
        <f t="shared" si="46"/>
        <v>#DIV/0!</v>
      </c>
      <c r="W351" s="187">
        <f t="shared" si="47"/>
        <v>0</v>
      </c>
      <c r="X351" s="187">
        <f t="shared" si="48"/>
        <v>0</v>
      </c>
      <c r="Y351" s="187">
        <f t="shared" si="49"/>
        <v>0</v>
      </c>
      <c r="Z351" s="188">
        <f>IF(R351="nio",0,IF(R351&gt;0,VLOOKUP(K351,'3-Productie normen'!A:N,VLOOKUP(R351,'3-Productie normen'!Q:R,2,FALSE),FALSE)))</f>
        <v>0</v>
      </c>
      <c r="AA351" s="188">
        <f t="shared" si="50"/>
        <v>0</v>
      </c>
      <c r="AB351" s="188">
        <f t="shared" si="51"/>
        <v>0</v>
      </c>
      <c r="AC351" s="188">
        <f t="shared" si="52"/>
        <v>0</v>
      </c>
      <c r="AD351" s="189" t="str">
        <f>VLOOKUP(K351,'3-Productie normen'!A:N,10,FALSE)</f>
        <v>B</v>
      </c>
      <c r="AE351" s="189"/>
      <c r="AG351" s="144">
        <f t="shared" si="53"/>
        <v>1508</v>
      </c>
    </row>
    <row r="352" spans="1:33" ht="14.1" customHeight="1">
      <c r="A352" s="163">
        <v>352</v>
      </c>
      <c r="B352" s="658" t="s">
        <v>463</v>
      </c>
      <c r="C352" s="182" t="s">
        <v>466</v>
      </c>
      <c r="D352" s="182"/>
      <c r="E352" s="583"/>
      <c r="F352" s="583" t="s">
        <v>425</v>
      </c>
      <c r="G352" s="148"/>
      <c r="H352" s="199"/>
      <c r="I352" s="199" t="s">
        <v>430</v>
      </c>
      <c r="J352" s="199"/>
      <c r="K352" s="199" t="s">
        <v>618</v>
      </c>
      <c r="L352" s="202" t="s">
        <v>106</v>
      </c>
      <c r="M352" s="712">
        <v>3</v>
      </c>
      <c r="N352" s="539">
        <v>1</v>
      </c>
      <c r="O352" s="539">
        <v>1</v>
      </c>
      <c r="P352" s="539"/>
      <c r="Q352" s="539"/>
      <c r="R352" s="186">
        <v>12</v>
      </c>
      <c r="S352" s="186"/>
      <c r="T352" s="186"/>
      <c r="U352" s="186"/>
      <c r="V352" s="187" t="e">
        <f t="shared" si="46"/>
        <v>#DIV/0!</v>
      </c>
      <c r="W352" s="187">
        <f t="shared" si="47"/>
        <v>0</v>
      </c>
      <c r="X352" s="187">
        <f t="shared" si="48"/>
        <v>0</v>
      </c>
      <c r="Y352" s="187">
        <f t="shared" si="49"/>
        <v>0</v>
      </c>
      <c r="Z352" s="188">
        <f>IF(R352="nio",0,IF(R352&gt;0,VLOOKUP(K352,'3-Productie normen'!A:N,VLOOKUP(R352,'3-Productie normen'!Q:R,2,FALSE),FALSE)))</f>
        <v>0</v>
      </c>
      <c r="AA352" s="188">
        <f t="shared" si="50"/>
        <v>0</v>
      </c>
      <c r="AB352" s="188">
        <f t="shared" si="51"/>
        <v>0</v>
      </c>
      <c r="AC352" s="188">
        <f t="shared" si="52"/>
        <v>0</v>
      </c>
      <c r="AD352" s="189" t="str">
        <f>VLOOKUP(K352,'3-Productie normen'!A:N,10,FALSE)</f>
        <v>S</v>
      </c>
      <c r="AE352" s="189"/>
      <c r="AG352" s="144">
        <f t="shared" si="53"/>
        <v>36</v>
      </c>
    </row>
    <row r="353" spans="1:33" ht="14.1" customHeight="1">
      <c r="A353" s="163">
        <v>353</v>
      </c>
      <c r="B353" s="658" t="s">
        <v>496</v>
      </c>
      <c r="C353" s="182" t="s">
        <v>497</v>
      </c>
      <c r="D353" s="182"/>
      <c r="E353" s="583"/>
      <c r="F353" s="583" t="s">
        <v>425</v>
      </c>
      <c r="G353" s="148"/>
      <c r="H353" s="199"/>
      <c r="I353" s="199" t="s">
        <v>430</v>
      </c>
      <c r="J353" s="199"/>
      <c r="K353" s="199" t="s">
        <v>618</v>
      </c>
      <c r="L353" s="202" t="s">
        <v>106</v>
      </c>
      <c r="M353" s="712">
        <v>3</v>
      </c>
      <c r="N353" s="539">
        <v>1</v>
      </c>
      <c r="O353" s="539">
        <v>1</v>
      </c>
      <c r="P353" s="539"/>
      <c r="Q353" s="539"/>
      <c r="R353" s="186">
        <v>12</v>
      </c>
      <c r="S353" s="186"/>
      <c r="T353" s="186"/>
      <c r="U353" s="186"/>
      <c r="V353" s="187" t="e">
        <f t="shared" si="46"/>
        <v>#DIV/0!</v>
      </c>
      <c r="W353" s="187">
        <f t="shared" si="47"/>
        <v>0</v>
      </c>
      <c r="X353" s="187">
        <f t="shared" si="48"/>
        <v>0</v>
      </c>
      <c r="Y353" s="187">
        <f t="shared" si="49"/>
        <v>0</v>
      </c>
      <c r="Z353" s="188">
        <f>IF(R353="nio",0,IF(R353&gt;0,VLOOKUP(K353,'3-Productie normen'!A:N,VLOOKUP(R353,'3-Productie normen'!Q:R,2,FALSE),FALSE)))</f>
        <v>0</v>
      </c>
      <c r="AA353" s="188">
        <f t="shared" si="50"/>
        <v>0</v>
      </c>
      <c r="AB353" s="188">
        <f t="shared" si="51"/>
        <v>0</v>
      </c>
      <c r="AC353" s="188">
        <f t="shared" si="52"/>
        <v>0</v>
      </c>
      <c r="AD353" s="189" t="str">
        <f>VLOOKUP(K353,'3-Productie normen'!A:N,10,FALSE)</f>
        <v>S</v>
      </c>
      <c r="AE353" s="189"/>
      <c r="AG353" s="144">
        <f t="shared" si="53"/>
        <v>36</v>
      </c>
    </row>
    <row r="354" spans="1:33" ht="14.1" customHeight="1">
      <c r="A354" s="163">
        <v>354</v>
      </c>
      <c r="B354" s="658" t="s">
        <v>462</v>
      </c>
      <c r="C354" s="182" t="s">
        <v>465</v>
      </c>
      <c r="D354" s="182"/>
      <c r="E354" s="583"/>
      <c r="F354" s="583" t="s">
        <v>425</v>
      </c>
      <c r="G354" s="148"/>
      <c r="H354" s="199"/>
      <c r="I354" s="199" t="s">
        <v>430</v>
      </c>
      <c r="J354" s="199"/>
      <c r="K354" s="199" t="s">
        <v>618</v>
      </c>
      <c r="L354" s="202" t="s">
        <v>106</v>
      </c>
      <c r="M354" s="712">
        <v>3</v>
      </c>
      <c r="N354" s="539">
        <v>1</v>
      </c>
      <c r="O354" s="539">
        <v>1</v>
      </c>
      <c r="P354" s="539"/>
      <c r="Q354" s="539"/>
      <c r="R354" s="186">
        <v>12</v>
      </c>
      <c r="S354" s="186"/>
      <c r="T354" s="186"/>
      <c r="U354" s="186"/>
      <c r="V354" s="187" t="e">
        <f t="shared" si="46"/>
        <v>#DIV/0!</v>
      </c>
      <c r="W354" s="187">
        <f t="shared" si="47"/>
        <v>0</v>
      </c>
      <c r="X354" s="187">
        <f t="shared" si="48"/>
        <v>0</v>
      </c>
      <c r="Y354" s="187">
        <f t="shared" si="49"/>
        <v>0</v>
      </c>
      <c r="Z354" s="188">
        <f>IF(R354="nio",0,IF(R354&gt;0,VLOOKUP(K354,'3-Productie normen'!A:N,VLOOKUP(R354,'3-Productie normen'!Q:R,2,FALSE),FALSE)))</f>
        <v>0</v>
      </c>
      <c r="AA354" s="188">
        <f t="shared" si="50"/>
        <v>0</v>
      </c>
      <c r="AB354" s="188">
        <f t="shared" si="51"/>
        <v>0</v>
      </c>
      <c r="AC354" s="188">
        <f t="shared" si="52"/>
        <v>0</v>
      </c>
      <c r="AD354" s="189" t="str">
        <f>VLOOKUP(K354,'3-Productie normen'!A:N,10,FALSE)</f>
        <v>S</v>
      </c>
      <c r="AE354" s="189"/>
      <c r="AG354" s="144">
        <f t="shared" si="53"/>
        <v>36</v>
      </c>
    </row>
    <row r="355" spans="1:33" ht="14.1" customHeight="1">
      <c r="A355" s="163">
        <v>355</v>
      </c>
      <c r="B355" s="658" t="s">
        <v>426</v>
      </c>
      <c r="C355" s="182" t="s">
        <v>433</v>
      </c>
      <c r="D355" s="182" t="s">
        <v>455</v>
      </c>
      <c r="E355" s="583">
        <v>309101</v>
      </c>
      <c r="F355" s="583" t="s">
        <v>425</v>
      </c>
      <c r="G355" s="148"/>
      <c r="H355" s="199"/>
      <c r="I355" s="199" t="s">
        <v>428</v>
      </c>
      <c r="J355" s="199"/>
      <c r="K355" s="589" t="s">
        <v>782</v>
      </c>
      <c r="L355" s="202" t="s">
        <v>429</v>
      </c>
      <c r="M355" s="712">
        <v>70</v>
      </c>
      <c r="N355" s="539">
        <v>1</v>
      </c>
      <c r="O355" s="539">
        <v>1</v>
      </c>
      <c r="P355" s="539"/>
      <c r="Q355" s="539"/>
      <c r="R355" s="186">
        <v>52</v>
      </c>
      <c r="S355" s="186"/>
      <c r="T355" s="186"/>
      <c r="U355" s="186"/>
      <c r="V355" s="187" t="e">
        <f t="shared" ref="V355:V377" si="54">IF(R355="nio",0,IF(R355&gt;0,R355*M355/Z355,0))*N355</f>
        <v>#DIV/0!</v>
      </c>
      <c r="W355" s="187">
        <f t="shared" ref="W355:W377" si="55">IF(S355&gt;0,S355*M355/AA355,0)*O355</f>
        <v>0</v>
      </c>
      <c r="X355" s="187">
        <f t="shared" ref="X355:X377" si="56">IF(T355&gt;0,T355*M355/AB355,0)*P355</f>
        <v>0</v>
      </c>
      <c r="Y355" s="187">
        <f t="shared" ref="Y355:Y377" si="57">IF(U355&gt;0,U355*M355/AC355,0)*Q355</f>
        <v>0</v>
      </c>
      <c r="Z355" s="188">
        <f>IF(R355="nio",0,IF(R355&gt;0,VLOOKUP(K355,'3-Productie normen'!A:N,VLOOKUP(R355,'3-Productie normen'!Q:R,2,FALSE),FALSE)))</f>
        <v>0</v>
      </c>
      <c r="AA355" s="188">
        <f t="shared" ref="AA355:AA377" si="58">IF(S355&gt;0,Z355*$AA$8,0)</f>
        <v>0</v>
      </c>
      <c r="AB355" s="188">
        <f t="shared" ref="AB355:AB377" si="59">IF(T355&gt;0,Z355*$AB$8,0)</f>
        <v>0</v>
      </c>
      <c r="AC355" s="188">
        <f t="shared" ref="AC355:AC377" si="60">IF(U355&gt;0,Z355*$AC$8,0)</f>
        <v>0</v>
      </c>
      <c r="AD355" s="189" t="str">
        <f>VLOOKUP(K355,'3-Productie normen'!A:N,10,FALSE)</f>
        <v>B</v>
      </c>
      <c r="AE355" s="189"/>
      <c r="AG355" s="144">
        <f t="shared" ref="AG355:AG377" si="61">SUM(R355:T355)*M355</f>
        <v>3640</v>
      </c>
    </row>
    <row r="356" spans="1:33" ht="14.1" customHeight="1">
      <c r="A356" s="163">
        <v>356</v>
      </c>
      <c r="B356" s="658" t="s">
        <v>426</v>
      </c>
      <c r="C356" s="182" t="s">
        <v>433</v>
      </c>
      <c r="D356" s="182" t="s">
        <v>455</v>
      </c>
      <c r="E356" s="583">
        <v>309101</v>
      </c>
      <c r="F356" s="583" t="s">
        <v>425</v>
      </c>
      <c r="G356" s="148"/>
      <c r="H356" s="199"/>
      <c r="I356" s="199" t="s">
        <v>430</v>
      </c>
      <c r="J356" s="199"/>
      <c r="K356" s="199" t="s">
        <v>618</v>
      </c>
      <c r="L356" s="202" t="s">
        <v>106</v>
      </c>
      <c r="M356" s="712">
        <v>3</v>
      </c>
      <c r="N356" s="539">
        <v>1</v>
      </c>
      <c r="O356" s="539">
        <v>1</v>
      </c>
      <c r="P356" s="539"/>
      <c r="Q356" s="539"/>
      <c r="R356" s="186">
        <v>52</v>
      </c>
      <c r="S356" s="186"/>
      <c r="T356" s="186"/>
      <c r="U356" s="186"/>
      <c r="V356" s="187" t="e">
        <f t="shared" si="54"/>
        <v>#DIV/0!</v>
      </c>
      <c r="W356" s="187">
        <f t="shared" si="55"/>
        <v>0</v>
      </c>
      <c r="X356" s="187">
        <f t="shared" si="56"/>
        <v>0</v>
      </c>
      <c r="Y356" s="187">
        <f t="shared" si="57"/>
        <v>0</v>
      </c>
      <c r="Z356" s="188">
        <f>IF(R356="nio",0,IF(R356&gt;0,VLOOKUP(K356,'3-Productie normen'!A:N,VLOOKUP(R356,'3-Productie normen'!Q:R,2,FALSE),FALSE)))</f>
        <v>0</v>
      </c>
      <c r="AA356" s="188">
        <f t="shared" si="58"/>
        <v>0</v>
      </c>
      <c r="AB356" s="188">
        <f t="shared" si="59"/>
        <v>0</v>
      </c>
      <c r="AC356" s="188">
        <f t="shared" si="60"/>
        <v>0</v>
      </c>
      <c r="AD356" s="189" t="str">
        <f>VLOOKUP(K356,'3-Productie normen'!A:N,10,FALSE)</f>
        <v>S</v>
      </c>
      <c r="AE356" s="189"/>
      <c r="AG356" s="144">
        <f t="shared" si="61"/>
        <v>156</v>
      </c>
    </row>
    <row r="357" spans="1:33" ht="14.1" customHeight="1">
      <c r="A357" s="163">
        <v>357</v>
      </c>
      <c r="B357" s="658" t="s">
        <v>456</v>
      </c>
      <c r="C357" s="182" t="s">
        <v>457</v>
      </c>
      <c r="D357" s="182" t="s">
        <v>454</v>
      </c>
      <c r="E357" s="583">
        <v>412104</v>
      </c>
      <c r="F357" s="583" t="s">
        <v>425</v>
      </c>
      <c r="G357" s="148"/>
      <c r="H357" s="199"/>
      <c r="I357" s="199" t="s">
        <v>428</v>
      </c>
      <c r="J357" s="199"/>
      <c r="K357" s="589" t="s">
        <v>782</v>
      </c>
      <c r="L357" s="202" t="s">
        <v>429</v>
      </c>
      <c r="M357" s="712">
        <v>25</v>
      </c>
      <c r="N357" s="539">
        <v>1</v>
      </c>
      <c r="O357" s="539">
        <v>1</v>
      </c>
      <c r="P357" s="539"/>
      <c r="Q357" s="539"/>
      <c r="R357" s="186">
        <v>52</v>
      </c>
      <c r="S357" s="186"/>
      <c r="T357" s="186"/>
      <c r="U357" s="186"/>
      <c r="V357" s="187" t="e">
        <f t="shared" si="54"/>
        <v>#DIV/0!</v>
      </c>
      <c r="W357" s="187">
        <f t="shared" si="55"/>
        <v>0</v>
      </c>
      <c r="X357" s="187">
        <f t="shared" si="56"/>
        <v>0</v>
      </c>
      <c r="Y357" s="187">
        <f t="shared" si="57"/>
        <v>0</v>
      </c>
      <c r="Z357" s="188">
        <f>IF(R357="nio",0,IF(R357&gt;0,VLOOKUP(K357,'3-Productie normen'!A:N,VLOOKUP(R357,'3-Productie normen'!Q:R,2,FALSE),FALSE)))</f>
        <v>0</v>
      </c>
      <c r="AA357" s="188">
        <f t="shared" si="58"/>
        <v>0</v>
      </c>
      <c r="AB357" s="188">
        <f t="shared" si="59"/>
        <v>0</v>
      </c>
      <c r="AC357" s="188">
        <f t="shared" si="60"/>
        <v>0</v>
      </c>
      <c r="AD357" s="189" t="str">
        <f>VLOOKUP(K357,'3-Productie normen'!A:N,10,FALSE)</f>
        <v>B</v>
      </c>
      <c r="AE357" s="189"/>
      <c r="AG357" s="144">
        <f t="shared" si="61"/>
        <v>1300</v>
      </c>
    </row>
    <row r="358" spans="1:33" ht="14.1" customHeight="1">
      <c r="A358" s="163">
        <v>358</v>
      </c>
      <c r="B358" s="658" t="s">
        <v>456</v>
      </c>
      <c r="C358" s="182" t="s">
        <v>457</v>
      </c>
      <c r="D358" s="182" t="s">
        <v>454</v>
      </c>
      <c r="E358" s="583">
        <v>412104</v>
      </c>
      <c r="F358" s="583" t="s">
        <v>425</v>
      </c>
      <c r="G358" s="148"/>
      <c r="H358" s="199"/>
      <c r="I358" s="199" t="s">
        <v>428</v>
      </c>
      <c r="J358" s="199"/>
      <c r="K358" s="589" t="s">
        <v>782</v>
      </c>
      <c r="L358" s="202" t="s">
        <v>458</v>
      </c>
      <c r="M358" s="712">
        <v>15</v>
      </c>
      <c r="N358" s="539">
        <v>1</v>
      </c>
      <c r="O358" s="539">
        <v>1</v>
      </c>
      <c r="P358" s="539"/>
      <c r="Q358" s="539"/>
      <c r="R358" s="186">
        <v>52</v>
      </c>
      <c r="S358" s="186"/>
      <c r="T358" s="186"/>
      <c r="U358" s="186"/>
      <c r="V358" s="187" t="e">
        <f t="shared" si="54"/>
        <v>#DIV/0!</v>
      </c>
      <c r="W358" s="187">
        <f t="shared" si="55"/>
        <v>0</v>
      </c>
      <c r="X358" s="187">
        <f t="shared" si="56"/>
        <v>0</v>
      </c>
      <c r="Y358" s="187">
        <f t="shared" si="57"/>
        <v>0</v>
      </c>
      <c r="Z358" s="188">
        <f>IF(R358="nio",0,IF(R358&gt;0,VLOOKUP(K358,'3-Productie normen'!A:N,VLOOKUP(R358,'3-Productie normen'!Q:R,2,FALSE),FALSE)))</f>
        <v>0</v>
      </c>
      <c r="AA358" s="188">
        <f t="shared" si="58"/>
        <v>0</v>
      </c>
      <c r="AB358" s="188">
        <f t="shared" si="59"/>
        <v>0</v>
      </c>
      <c r="AC358" s="188">
        <f t="shared" si="60"/>
        <v>0</v>
      </c>
      <c r="AD358" s="189" t="str">
        <f>VLOOKUP(K358,'3-Productie normen'!A:N,10,FALSE)</f>
        <v>B</v>
      </c>
      <c r="AE358" s="189"/>
      <c r="AG358" s="144">
        <f t="shared" si="61"/>
        <v>780</v>
      </c>
    </row>
    <row r="359" spans="1:33" ht="14.1" customHeight="1">
      <c r="A359" s="163">
        <v>359</v>
      </c>
      <c r="B359" s="658" t="s">
        <v>456</v>
      </c>
      <c r="C359" s="182" t="s">
        <v>457</v>
      </c>
      <c r="D359" s="182" t="s">
        <v>454</v>
      </c>
      <c r="E359" s="583">
        <v>412104</v>
      </c>
      <c r="F359" s="583" t="s">
        <v>425</v>
      </c>
      <c r="G359" s="148"/>
      <c r="H359" s="199"/>
      <c r="I359" s="199" t="s">
        <v>595</v>
      </c>
      <c r="J359" s="199"/>
      <c r="K359" s="199" t="s">
        <v>618</v>
      </c>
      <c r="L359" s="202" t="s">
        <v>106</v>
      </c>
      <c r="M359" s="712">
        <v>3</v>
      </c>
      <c r="N359" s="539">
        <v>1</v>
      </c>
      <c r="O359" s="539">
        <v>1</v>
      </c>
      <c r="P359" s="539"/>
      <c r="Q359" s="539"/>
      <c r="R359" s="186">
        <v>52</v>
      </c>
      <c r="S359" s="186"/>
      <c r="T359" s="186"/>
      <c r="U359" s="186"/>
      <c r="V359" s="187" t="e">
        <f t="shared" si="54"/>
        <v>#DIV/0!</v>
      </c>
      <c r="W359" s="187">
        <f t="shared" si="55"/>
        <v>0</v>
      </c>
      <c r="X359" s="187">
        <f t="shared" si="56"/>
        <v>0</v>
      </c>
      <c r="Y359" s="187">
        <f t="shared" si="57"/>
        <v>0</v>
      </c>
      <c r="Z359" s="188">
        <f>IF(R359="nio",0,IF(R359&gt;0,VLOOKUP(K359,'3-Productie normen'!A:N,VLOOKUP(R359,'3-Productie normen'!Q:R,2,FALSE),FALSE)))</f>
        <v>0</v>
      </c>
      <c r="AA359" s="188">
        <f t="shared" si="58"/>
        <v>0</v>
      </c>
      <c r="AB359" s="188">
        <f t="shared" si="59"/>
        <v>0</v>
      </c>
      <c r="AC359" s="188">
        <f t="shared" si="60"/>
        <v>0</v>
      </c>
      <c r="AD359" s="189" t="str">
        <f>VLOOKUP(K359,'3-Productie normen'!A:N,10,FALSE)</f>
        <v>S</v>
      </c>
      <c r="AE359" s="189"/>
      <c r="AG359" s="144">
        <f t="shared" si="61"/>
        <v>156</v>
      </c>
    </row>
    <row r="360" spans="1:33" ht="14.1" customHeight="1">
      <c r="A360" s="163">
        <v>360</v>
      </c>
      <c r="B360" s="658" t="s">
        <v>456</v>
      </c>
      <c r="C360" s="182" t="s">
        <v>457</v>
      </c>
      <c r="D360" s="182" t="s">
        <v>454</v>
      </c>
      <c r="E360" s="583">
        <v>412104</v>
      </c>
      <c r="F360" s="583" t="s">
        <v>425</v>
      </c>
      <c r="G360" s="148"/>
      <c r="H360" s="199"/>
      <c r="I360" s="199" t="s">
        <v>596</v>
      </c>
      <c r="J360" s="199"/>
      <c r="K360" s="199" t="s">
        <v>618</v>
      </c>
      <c r="L360" s="202" t="s">
        <v>106</v>
      </c>
      <c r="M360" s="712">
        <v>3</v>
      </c>
      <c r="N360" s="539">
        <v>1</v>
      </c>
      <c r="O360" s="539">
        <v>1</v>
      </c>
      <c r="P360" s="539"/>
      <c r="Q360" s="539"/>
      <c r="R360" s="186">
        <v>52</v>
      </c>
      <c r="S360" s="186"/>
      <c r="T360" s="186"/>
      <c r="U360" s="186"/>
      <c r="V360" s="187" t="e">
        <f t="shared" si="54"/>
        <v>#DIV/0!</v>
      </c>
      <c r="W360" s="187">
        <f t="shared" si="55"/>
        <v>0</v>
      </c>
      <c r="X360" s="187">
        <f t="shared" si="56"/>
        <v>0</v>
      </c>
      <c r="Y360" s="187">
        <f t="shared" si="57"/>
        <v>0</v>
      </c>
      <c r="Z360" s="188">
        <f>IF(R360="nio",0,IF(R360&gt;0,VLOOKUP(K360,'3-Productie normen'!A:N,VLOOKUP(R360,'3-Productie normen'!Q:R,2,FALSE),FALSE)))</f>
        <v>0</v>
      </c>
      <c r="AA360" s="188">
        <f t="shared" si="58"/>
        <v>0</v>
      </c>
      <c r="AB360" s="188">
        <f t="shared" si="59"/>
        <v>0</v>
      </c>
      <c r="AC360" s="188">
        <f t="shared" si="60"/>
        <v>0</v>
      </c>
      <c r="AD360" s="189" t="str">
        <f>VLOOKUP(K360,'3-Productie normen'!A:N,10,FALSE)</f>
        <v>S</v>
      </c>
      <c r="AE360" s="189"/>
      <c r="AG360" s="144">
        <f t="shared" si="61"/>
        <v>156</v>
      </c>
    </row>
    <row r="361" spans="1:33" ht="14.1" customHeight="1">
      <c r="A361" s="163">
        <v>361</v>
      </c>
      <c r="B361" s="658" t="s">
        <v>510</v>
      </c>
      <c r="C361" s="182" t="s">
        <v>511</v>
      </c>
      <c r="D361" s="182"/>
      <c r="E361" s="583"/>
      <c r="F361" s="583" t="s">
        <v>425</v>
      </c>
      <c r="G361" s="148"/>
      <c r="H361" s="199"/>
      <c r="I361" s="199" t="s">
        <v>430</v>
      </c>
      <c r="J361" s="199"/>
      <c r="K361" s="199" t="s">
        <v>618</v>
      </c>
      <c r="L361" s="202" t="s">
        <v>106</v>
      </c>
      <c r="M361" s="712">
        <v>3</v>
      </c>
      <c r="N361" s="539">
        <v>1</v>
      </c>
      <c r="O361" s="539">
        <v>1</v>
      </c>
      <c r="P361" s="539"/>
      <c r="Q361" s="539"/>
      <c r="R361" s="186">
        <v>12</v>
      </c>
      <c r="S361" s="186"/>
      <c r="T361" s="186"/>
      <c r="U361" s="186"/>
      <c r="V361" s="187" t="e">
        <f t="shared" si="54"/>
        <v>#DIV/0!</v>
      </c>
      <c r="W361" s="187">
        <f t="shared" si="55"/>
        <v>0</v>
      </c>
      <c r="X361" s="187">
        <f t="shared" si="56"/>
        <v>0</v>
      </c>
      <c r="Y361" s="187">
        <f t="shared" si="57"/>
        <v>0</v>
      </c>
      <c r="Z361" s="188">
        <f>IF(R361="nio",0,IF(R361&gt;0,VLOOKUP(K361,'3-Productie normen'!A:N,VLOOKUP(R361,'3-Productie normen'!Q:R,2,FALSE),FALSE)))</f>
        <v>0</v>
      </c>
      <c r="AA361" s="188">
        <f t="shared" si="58"/>
        <v>0</v>
      </c>
      <c r="AB361" s="188">
        <f t="shared" si="59"/>
        <v>0</v>
      </c>
      <c r="AC361" s="188">
        <f t="shared" si="60"/>
        <v>0</v>
      </c>
      <c r="AD361" s="189" t="str">
        <f>VLOOKUP(K361,'3-Productie normen'!A:N,10,FALSE)</f>
        <v>S</v>
      </c>
      <c r="AE361" s="189"/>
      <c r="AG361" s="144">
        <f t="shared" si="61"/>
        <v>36</v>
      </c>
    </row>
    <row r="362" spans="1:33" ht="14.1" customHeight="1">
      <c r="A362" s="163">
        <v>362</v>
      </c>
      <c r="B362" s="658" t="s">
        <v>476</v>
      </c>
      <c r="C362" s="182" t="s">
        <v>486</v>
      </c>
      <c r="D362" s="182"/>
      <c r="E362" s="583"/>
      <c r="F362" s="583" t="s">
        <v>425</v>
      </c>
      <c r="G362" s="148"/>
      <c r="H362" s="199"/>
      <c r="I362" s="199" t="s">
        <v>595</v>
      </c>
      <c r="J362" s="199"/>
      <c r="K362" s="199" t="s">
        <v>618</v>
      </c>
      <c r="L362" s="202" t="s">
        <v>106</v>
      </c>
      <c r="M362" s="712">
        <v>3</v>
      </c>
      <c r="N362" s="539">
        <v>1</v>
      </c>
      <c r="O362" s="539">
        <v>1</v>
      </c>
      <c r="P362" s="539"/>
      <c r="Q362" s="539"/>
      <c r="R362" s="186">
        <v>12</v>
      </c>
      <c r="S362" s="186"/>
      <c r="T362" s="186"/>
      <c r="U362" s="186"/>
      <c r="V362" s="187" t="e">
        <f t="shared" si="54"/>
        <v>#DIV/0!</v>
      </c>
      <c r="W362" s="187">
        <f t="shared" si="55"/>
        <v>0</v>
      </c>
      <c r="X362" s="187">
        <f t="shared" si="56"/>
        <v>0</v>
      </c>
      <c r="Y362" s="187">
        <f t="shared" si="57"/>
        <v>0</v>
      </c>
      <c r="Z362" s="188">
        <f>IF(R362="nio",0,IF(R362&gt;0,VLOOKUP(K362,'3-Productie normen'!A:N,VLOOKUP(R362,'3-Productie normen'!Q:R,2,FALSE),FALSE)))</f>
        <v>0</v>
      </c>
      <c r="AA362" s="188">
        <f t="shared" si="58"/>
        <v>0</v>
      </c>
      <c r="AB362" s="188">
        <f t="shared" si="59"/>
        <v>0</v>
      </c>
      <c r="AC362" s="188">
        <f t="shared" si="60"/>
        <v>0</v>
      </c>
      <c r="AD362" s="189" t="str">
        <f>VLOOKUP(K362,'3-Productie normen'!A:N,10,FALSE)</f>
        <v>S</v>
      </c>
      <c r="AE362" s="189"/>
      <c r="AG362" s="144">
        <f t="shared" si="61"/>
        <v>36</v>
      </c>
    </row>
    <row r="363" spans="1:33" ht="14.1" customHeight="1">
      <c r="A363" s="163">
        <v>363</v>
      </c>
      <c r="B363" s="658" t="s">
        <v>490</v>
      </c>
      <c r="C363" s="182" t="s">
        <v>493</v>
      </c>
      <c r="D363" s="182"/>
      <c r="E363" s="583"/>
      <c r="F363" s="583" t="s">
        <v>425</v>
      </c>
      <c r="G363" s="148"/>
      <c r="H363" s="199"/>
      <c r="I363" s="199" t="s">
        <v>430</v>
      </c>
      <c r="J363" s="199"/>
      <c r="K363" s="199" t="s">
        <v>618</v>
      </c>
      <c r="L363" s="202" t="s">
        <v>106</v>
      </c>
      <c r="M363" s="712">
        <v>3</v>
      </c>
      <c r="N363" s="539">
        <v>1</v>
      </c>
      <c r="O363" s="539">
        <v>1</v>
      </c>
      <c r="P363" s="539"/>
      <c r="Q363" s="539"/>
      <c r="R363" s="186">
        <v>12</v>
      </c>
      <c r="S363" s="186"/>
      <c r="T363" s="186"/>
      <c r="U363" s="186"/>
      <c r="V363" s="187" t="e">
        <f t="shared" si="54"/>
        <v>#DIV/0!</v>
      </c>
      <c r="W363" s="187">
        <f t="shared" si="55"/>
        <v>0</v>
      </c>
      <c r="X363" s="187">
        <f t="shared" si="56"/>
        <v>0</v>
      </c>
      <c r="Y363" s="187">
        <f t="shared" si="57"/>
        <v>0</v>
      </c>
      <c r="Z363" s="188">
        <f>IF(R363="nio",0,IF(R363&gt;0,VLOOKUP(K363,'3-Productie normen'!A:N,VLOOKUP(R363,'3-Productie normen'!Q:R,2,FALSE),FALSE)))</f>
        <v>0</v>
      </c>
      <c r="AA363" s="188">
        <f t="shared" si="58"/>
        <v>0</v>
      </c>
      <c r="AB363" s="188">
        <f t="shared" si="59"/>
        <v>0</v>
      </c>
      <c r="AC363" s="188">
        <f t="shared" si="60"/>
        <v>0</v>
      </c>
      <c r="AD363" s="189" t="str">
        <f>VLOOKUP(K363,'3-Productie normen'!A:N,10,FALSE)</f>
        <v>S</v>
      </c>
      <c r="AE363" s="189"/>
      <c r="AG363" s="144">
        <f t="shared" si="61"/>
        <v>36</v>
      </c>
    </row>
    <row r="364" spans="1:33" ht="14.1" customHeight="1">
      <c r="A364" s="163">
        <v>364</v>
      </c>
      <c r="B364" s="658" t="s">
        <v>435</v>
      </c>
      <c r="C364" s="182" t="s">
        <v>436</v>
      </c>
      <c r="D364" s="182"/>
      <c r="E364" s="583"/>
      <c r="F364" s="583" t="s">
        <v>425</v>
      </c>
      <c r="G364" s="148"/>
      <c r="H364" s="199"/>
      <c r="I364" s="199" t="s">
        <v>595</v>
      </c>
      <c r="J364" s="199"/>
      <c r="K364" s="199" t="s">
        <v>618</v>
      </c>
      <c r="L364" s="202" t="s">
        <v>776</v>
      </c>
      <c r="M364" s="712">
        <v>3</v>
      </c>
      <c r="N364" s="539">
        <v>1</v>
      </c>
      <c r="O364" s="539">
        <v>1</v>
      </c>
      <c r="P364" s="539"/>
      <c r="Q364" s="539"/>
      <c r="R364" s="186">
        <v>12</v>
      </c>
      <c r="S364" s="186"/>
      <c r="T364" s="186"/>
      <c r="U364" s="186"/>
      <c r="V364" s="187" t="e">
        <f t="shared" si="54"/>
        <v>#DIV/0!</v>
      </c>
      <c r="W364" s="187">
        <f t="shared" si="55"/>
        <v>0</v>
      </c>
      <c r="X364" s="187">
        <f t="shared" si="56"/>
        <v>0</v>
      </c>
      <c r="Y364" s="187">
        <f t="shared" si="57"/>
        <v>0</v>
      </c>
      <c r="Z364" s="188">
        <f>IF(R364="nio",0,IF(R364&gt;0,VLOOKUP(K364,'3-Productie normen'!A:N,VLOOKUP(R364,'3-Productie normen'!Q:R,2,FALSE),FALSE)))</f>
        <v>0</v>
      </c>
      <c r="AA364" s="188">
        <f t="shared" si="58"/>
        <v>0</v>
      </c>
      <c r="AB364" s="188">
        <f t="shared" si="59"/>
        <v>0</v>
      </c>
      <c r="AC364" s="188">
        <f t="shared" si="60"/>
        <v>0</v>
      </c>
      <c r="AD364" s="189" t="str">
        <f>VLOOKUP(K364,'3-Productie normen'!A:N,10,FALSE)</f>
        <v>S</v>
      </c>
      <c r="AE364" s="189"/>
      <c r="AG364" s="144">
        <f t="shared" si="61"/>
        <v>36</v>
      </c>
    </row>
    <row r="365" spans="1:33" ht="14.1" customHeight="1">
      <c r="A365" s="163">
        <v>365</v>
      </c>
      <c r="B365" s="658" t="s">
        <v>445</v>
      </c>
      <c r="C365" s="182" t="s">
        <v>450</v>
      </c>
      <c r="D365" s="182"/>
      <c r="E365" s="583"/>
      <c r="F365" s="583" t="s">
        <v>425</v>
      </c>
      <c r="G365" s="148"/>
      <c r="H365" s="199"/>
      <c r="I365" s="199" t="s">
        <v>430</v>
      </c>
      <c r="J365" s="199"/>
      <c r="K365" s="199" t="s">
        <v>618</v>
      </c>
      <c r="L365" s="202" t="s">
        <v>776</v>
      </c>
      <c r="M365" s="712">
        <v>3</v>
      </c>
      <c r="N365" s="539">
        <v>1</v>
      </c>
      <c r="O365" s="539">
        <v>1</v>
      </c>
      <c r="P365" s="539"/>
      <c r="Q365" s="539"/>
      <c r="R365" s="186">
        <v>12</v>
      </c>
      <c r="S365" s="186"/>
      <c r="T365" s="186"/>
      <c r="U365" s="186"/>
      <c r="V365" s="187" t="e">
        <f t="shared" si="54"/>
        <v>#DIV/0!</v>
      </c>
      <c r="W365" s="187">
        <f t="shared" si="55"/>
        <v>0</v>
      </c>
      <c r="X365" s="187">
        <f t="shared" si="56"/>
        <v>0</v>
      </c>
      <c r="Y365" s="187">
        <f t="shared" si="57"/>
        <v>0</v>
      </c>
      <c r="Z365" s="188">
        <f>IF(R365="nio",0,IF(R365&gt;0,VLOOKUP(K365,'3-Productie normen'!A:N,VLOOKUP(R365,'3-Productie normen'!Q:R,2,FALSE),FALSE)))</f>
        <v>0</v>
      </c>
      <c r="AA365" s="188">
        <f t="shared" si="58"/>
        <v>0</v>
      </c>
      <c r="AB365" s="188">
        <f t="shared" si="59"/>
        <v>0</v>
      </c>
      <c r="AC365" s="188">
        <f t="shared" si="60"/>
        <v>0</v>
      </c>
      <c r="AD365" s="189" t="str">
        <f>VLOOKUP(K365,'3-Productie normen'!A:N,10,FALSE)</f>
        <v>S</v>
      </c>
      <c r="AE365" s="189"/>
      <c r="AG365" s="144">
        <f t="shared" si="61"/>
        <v>36</v>
      </c>
    </row>
    <row r="366" spans="1:33" ht="14.1" customHeight="1">
      <c r="A366" s="163">
        <v>366</v>
      </c>
      <c r="B366" s="658" t="s">
        <v>500</v>
      </c>
      <c r="C366" s="182" t="s">
        <v>506</v>
      </c>
      <c r="D366" s="182"/>
      <c r="E366" s="583"/>
      <c r="F366" s="583" t="s">
        <v>425</v>
      </c>
      <c r="G366" s="148"/>
      <c r="H366" s="199"/>
      <c r="I366" s="199" t="s">
        <v>430</v>
      </c>
      <c r="J366" s="199"/>
      <c r="K366" s="199" t="s">
        <v>618</v>
      </c>
      <c r="L366" s="202" t="s">
        <v>776</v>
      </c>
      <c r="M366" s="712">
        <v>3</v>
      </c>
      <c r="N366" s="539">
        <v>1</v>
      </c>
      <c r="O366" s="539">
        <v>1</v>
      </c>
      <c r="P366" s="539"/>
      <c r="Q366" s="539"/>
      <c r="R366" s="186">
        <v>12</v>
      </c>
      <c r="S366" s="186"/>
      <c r="T366" s="186"/>
      <c r="U366" s="186"/>
      <c r="V366" s="187" t="e">
        <f t="shared" si="54"/>
        <v>#DIV/0!</v>
      </c>
      <c r="W366" s="187">
        <f t="shared" si="55"/>
        <v>0</v>
      </c>
      <c r="X366" s="187">
        <f t="shared" si="56"/>
        <v>0</v>
      </c>
      <c r="Y366" s="187">
        <f t="shared" si="57"/>
        <v>0</v>
      </c>
      <c r="Z366" s="188">
        <f>IF(R366="nio",0,IF(R366&gt;0,VLOOKUP(K366,'3-Productie normen'!A:N,VLOOKUP(R366,'3-Productie normen'!Q:R,2,FALSE),FALSE)))</f>
        <v>0</v>
      </c>
      <c r="AA366" s="188">
        <f t="shared" si="58"/>
        <v>0</v>
      </c>
      <c r="AB366" s="188">
        <f t="shared" si="59"/>
        <v>0</v>
      </c>
      <c r="AC366" s="188">
        <f t="shared" si="60"/>
        <v>0</v>
      </c>
      <c r="AD366" s="189" t="str">
        <f>VLOOKUP(K366,'3-Productie normen'!A:N,10,FALSE)</f>
        <v>S</v>
      </c>
      <c r="AE366" s="189"/>
      <c r="AG366" s="144">
        <f t="shared" si="61"/>
        <v>36</v>
      </c>
    </row>
    <row r="367" spans="1:33" ht="14.1" customHeight="1">
      <c r="A367" s="163">
        <v>367</v>
      </c>
      <c r="B367" s="658" t="s">
        <v>477</v>
      </c>
      <c r="C367" s="182" t="s">
        <v>487</v>
      </c>
      <c r="D367" s="182"/>
      <c r="E367" s="583"/>
      <c r="F367" s="583" t="s">
        <v>425</v>
      </c>
      <c r="G367" s="148"/>
      <c r="H367" s="199"/>
      <c r="I367" s="199" t="s">
        <v>430</v>
      </c>
      <c r="J367" s="199"/>
      <c r="K367" s="199" t="s">
        <v>618</v>
      </c>
      <c r="L367" s="202" t="s">
        <v>106</v>
      </c>
      <c r="M367" s="712">
        <v>3</v>
      </c>
      <c r="N367" s="539">
        <v>1</v>
      </c>
      <c r="O367" s="539">
        <v>1</v>
      </c>
      <c r="P367" s="539"/>
      <c r="Q367" s="539"/>
      <c r="R367" s="186">
        <v>12</v>
      </c>
      <c r="S367" s="186"/>
      <c r="T367" s="186"/>
      <c r="U367" s="186"/>
      <c r="V367" s="187" t="e">
        <f t="shared" si="54"/>
        <v>#DIV/0!</v>
      </c>
      <c r="W367" s="187">
        <f t="shared" si="55"/>
        <v>0</v>
      </c>
      <c r="X367" s="187">
        <f t="shared" si="56"/>
        <v>0</v>
      </c>
      <c r="Y367" s="187">
        <f t="shared" si="57"/>
        <v>0</v>
      </c>
      <c r="Z367" s="188">
        <f>IF(R367="nio",0,IF(R367&gt;0,VLOOKUP(K367,'3-Productie normen'!A:N,VLOOKUP(R367,'3-Productie normen'!Q:R,2,FALSE),FALSE)))</f>
        <v>0</v>
      </c>
      <c r="AA367" s="188">
        <f t="shared" si="58"/>
        <v>0</v>
      </c>
      <c r="AB367" s="188">
        <f t="shared" si="59"/>
        <v>0</v>
      </c>
      <c r="AC367" s="188">
        <f t="shared" si="60"/>
        <v>0</v>
      </c>
      <c r="AD367" s="189" t="str">
        <f>VLOOKUP(K367,'3-Productie normen'!A:N,10,FALSE)</f>
        <v>S</v>
      </c>
      <c r="AE367" s="189"/>
      <c r="AG367" s="144">
        <f t="shared" si="61"/>
        <v>36</v>
      </c>
    </row>
    <row r="368" spans="1:33" ht="14.1" customHeight="1">
      <c r="A368" s="163">
        <v>368</v>
      </c>
      <c r="B368" s="657" t="s">
        <v>531</v>
      </c>
      <c r="C368" s="182" t="s">
        <v>532</v>
      </c>
      <c r="D368" s="182"/>
      <c r="E368" s="583">
        <v>450101</v>
      </c>
      <c r="F368" s="583" t="s">
        <v>520</v>
      </c>
      <c r="G368" s="148"/>
      <c r="H368" s="199"/>
      <c r="I368" s="199" t="s">
        <v>430</v>
      </c>
      <c r="J368" s="199"/>
      <c r="K368" s="199" t="s">
        <v>618</v>
      </c>
      <c r="L368" s="202" t="s">
        <v>106</v>
      </c>
      <c r="M368" s="712">
        <v>3</v>
      </c>
      <c r="N368" s="539">
        <v>1</v>
      </c>
      <c r="O368" s="539">
        <v>1</v>
      </c>
      <c r="P368" s="539"/>
      <c r="Q368" s="539"/>
      <c r="R368" s="186">
        <v>12</v>
      </c>
      <c r="S368" s="186"/>
      <c r="T368" s="186"/>
      <c r="U368" s="186"/>
      <c r="V368" s="187" t="e">
        <f t="shared" si="54"/>
        <v>#DIV/0!</v>
      </c>
      <c r="W368" s="187">
        <f t="shared" si="55"/>
        <v>0</v>
      </c>
      <c r="X368" s="187">
        <f t="shared" si="56"/>
        <v>0</v>
      </c>
      <c r="Y368" s="187">
        <f t="shared" si="57"/>
        <v>0</v>
      </c>
      <c r="Z368" s="188">
        <f>IF(R368="nio",0,IF(R368&gt;0,VLOOKUP(K368,'3-Productie normen'!A:N,VLOOKUP(R368,'3-Productie normen'!Q:R,2,FALSE),FALSE)))</f>
        <v>0</v>
      </c>
      <c r="AA368" s="188">
        <f t="shared" si="58"/>
        <v>0</v>
      </c>
      <c r="AB368" s="188">
        <f t="shared" si="59"/>
        <v>0</v>
      </c>
      <c r="AC368" s="188">
        <f t="shared" si="60"/>
        <v>0</v>
      </c>
      <c r="AD368" s="189" t="str">
        <f>VLOOKUP(K368,'3-Productie normen'!A:N,10,FALSE)</f>
        <v>S</v>
      </c>
      <c r="AE368" s="189"/>
      <c r="AG368" s="144">
        <f t="shared" si="61"/>
        <v>36</v>
      </c>
    </row>
    <row r="369" spans="1:33" ht="14.1" customHeight="1">
      <c r="A369" s="163">
        <v>369</v>
      </c>
      <c r="B369" s="657" t="s">
        <v>542</v>
      </c>
      <c r="C369" s="182" t="s">
        <v>543</v>
      </c>
      <c r="D369" s="182"/>
      <c r="E369" s="583">
        <v>190201</v>
      </c>
      <c r="F369" s="583" t="s">
        <v>539</v>
      </c>
      <c r="G369" s="148"/>
      <c r="H369" s="199"/>
      <c r="I369" s="199" t="s">
        <v>430</v>
      </c>
      <c r="J369" s="199"/>
      <c r="K369" s="199" t="s">
        <v>618</v>
      </c>
      <c r="L369" s="202" t="s">
        <v>106</v>
      </c>
      <c r="M369" s="712">
        <v>3</v>
      </c>
      <c r="N369" s="539">
        <v>1</v>
      </c>
      <c r="O369" s="539">
        <v>1</v>
      </c>
      <c r="P369" s="539"/>
      <c r="Q369" s="539"/>
      <c r="R369" s="186">
        <v>52</v>
      </c>
      <c r="S369" s="186"/>
      <c r="T369" s="186"/>
      <c r="U369" s="186"/>
      <c r="V369" s="187" t="e">
        <f t="shared" si="54"/>
        <v>#DIV/0!</v>
      </c>
      <c r="W369" s="187">
        <f t="shared" si="55"/>
        <v>0</v>
      </c>
      <c r="X369" s="187">
        <f t="shared" si="56"/>
        <v>0</v>
      </c>
      <c r="Y369" s="187">
        <f t="shared" si="57"/>
        <v>0</v>
      </c>
      <c r="Z369" s="188">
        <f>IF(R369="nio",0,IF(R369&gt;0,VLOOKUP(K369,'3-Productie normen'!A:N,VLOOKUP(R369,'3-Productie normen'!Q:R,2,FALSE),FALSE)))</f>
        <v>0</v>
      </c>
      <c r="AA369" s="188">
        <f t="shared" si="58"/>
        <v>0</v>
      </c>
      <c r="AB369" s="188">
        <f t="shared" si="59"/>
        <v>0</v>
      </c>
      <c r="AC369" s="188">
        <f t="shared" si="60"/>
        <v>0</v>
      </c>
      <c r="AD369" s="189" t="str">
        <f>VLOOKUP(K369,'3-Productie normen'!A:N,10,FALSE)</f>
        <v>S</v>
      </c>
      <c r="AE369" s="189"/>
      <c r="AG369" s="144">
        <f t="shared" si="61"/>
        <v>156</v>
      </c>
    </row>
    <row r="370" spans="1:33" ht="14.1" customHeight="1">
      <c r="A370" s="163">
        <v>370</v>
      </c>
      <c r="B370" s="657" t="s">
        <v>523</v>
      </c>
      <c r="C370" s="182" t="s">
        <v>524</v>
      </c>
      <c r="D370" s="182"/>
      <c r="E370" s="583">
        <v>150183</v>
      </c>
      <c r="F370" s="583" t="s">
        <v>520</v>
      </c>
      <c r="G370" s="148"/>
      <c r="H370" s="199"/>
      <c r="I370" s="199" t="s">
        <v>430</v>
      </c>
      <c r="J370" s="199"/>
      <c r="K370" s="199" t="s">
        <v>618</v>
      </c>
      <c r="L370" s="202" t="s">
        <v>106</v>
      </c>
      <c r="M370" s="712">
        <v>3</v>
      </c>
      <c r="N370" s="539">
        <v>1</v>
      </c>
      <c r="O370" s="539">
        <v>1</v>
      </c>
      <c r="P370" s="539"/>
      <c r="Q370" s="539"/>
      <c r="R370" s="186">
        <v>12</v>
      </c>
      <c r="S370" s="186"/>
      <c r="T370" s="186"/>
      <c r="U370" s="186"/>
      <c r="V370" s="187" t="e">
        <f t="shared" si="54"/>
        <v>#DIV/0!</v>
      </c>
      <c r="W370" s="187">
        <f t="shared" si="55"/>
        <v>0</v>
      </c>
      <c r="X370" s="187">
        <f t="shared" si="56"/>
        <v>0</v>
      </c>
      <c r="Y370" s="187">
        <f t="shared" si="57"/>
        <v>0</v>
      </c>
      <c r="Z370" s="188">
        <f>IF(R370="nio",0,IF(R370&gt;0,VLOOKUP(K370,'3-Productie normen'!A:N,VLOOKUP(R370,'3-Productie normen'!Q:R,2,FALSE),FALSE)))</f>
        <v>0</v>
      </c>
      <c r="AA370" s="188">
        <f t="shared" si="58"/>
        <v>0</v>
      </c>
      <c r="AB370" s="188">
        <f t="shared" si="59"/>
        <v>0</v>
      </c>
      <c r="AC370" s="188">
        <f t="shared" si="60"/>
        <v>0</v>
      </c>
      <c r="AD370" s="189" t="str">
        <f>VLOOKUP(K370,'3-Productie normen'!A:N,10,FALSE)</f>
        <v>S</v>
      </c>
      <c r="AE370" s="189"/>
      <c r="AG370" s="144">
        <f t="shared" si="61"/>
        <v>36</v>
      </c>
    </row>
    <row r="371" spans="1:33" ht="14.1" customHeight="1">
      <c r="A371" s="163">
        <v>371</v>
      </c>
      <c r="B371" s="657" t="s">
        <v>518</v>
      </c>
      <c r="C371" s="182" t="s">
        <v>519</v>
      </c>
      <c r="D371" s="182"/>
      <c r="E371" s="583">
        <v>250180</v>
      </c>
      <c r="F371" s="583" t="s">
        <v>520</v>
      </c>
      <c r="G371" s="148"/>
      <c r="H371" s="199"/>
      <c r="I371" s="199" t="s">
        <v>430</v>
      </c>
      <c r="J371" s="199"/>
      <c r="K371" s="199" t="s">
        <v>618</v>
      </c>
      <c r="L371" s="202" t="s">
        <v>106</v>
      </c>
      <c r="M371" s="712">
        <v>3</v>
      </c>
      <c r="N371" s="539">
        <v>1</v>
      </c>
      <c r="O371" s="539">
        <v>1</v>
      </c>
      <c r="P371" s="539"/>
      <c r="Q371" s="539"/>
      <c r="R371" s="186">
        <v>12</v>
      </c>
      <c r="S371" s="186"/>
      <c r="T371" s="186"/>
      <c r="U371" s="186"/>
      <c r="V371" s="187" t="e">
        <f t="shared" si="54"/>
        <v>#DIV/0!</v>
      </c>
      <c r="W371" s="187">
        <f t="shared" si="55"/>
        <v>0</v>
      </c>
      <c r="X371" s="187">
        <f t="shared" si="56"/>
        <v>0</v>
      </c>
      <c r="Y371" s="187">
        <f t="shared" si="57"/>
        <v>0</v>
      </c>
      <c r="Z371" s="188">
        <f>IF(R371="nio",0,IF(R371&gt;0,VLOOKUP(K371,'3-Productie normen'!A:N,VLOOKUP(R371,'3-Productie normen'!Q:R,2,FALSE),FALSE)))</f>
        <v>0</v>
      </c>
      <c r="AA371" s="188">
        <f t="shared" si="58"/>
        <v>0</v>
      </c>
      <c r="AB371" s="188">
        <f t="shared" si="59"/>
        <v>0</v>
      </c>
      <c r="AC371" s="188">
        <f t="shared" si="60"/>
        <v>0</v>
      </c>
      <c r="AD371" s="189" t="str">
        <f>VLOOKUP(K371,'3-Productie normen'!A:N,10,FALSE)</f>
        <v>S</v>
      </c>
      <c r="AE371" s="189"/>
      <c r="AG371" s="144">
        <f t="shared" si="61"/>
        <v>36</v>
      </c>
    </row>
    <row r="372" spans="1:33" ht="14.1" customHeight="1">
      <c r="A372" s="163">
        <v>372</v>
      </c>
      <c r="B372" s="657" t="s">
        <v>521</v>
      </c>
      <c r="C372" s="182" t="s">
        <v>522</v>
      </c>
      <c r="D372" s="182"/>
      <c r="E372" s="583">
        <v>150183</v>
      </c>
      <c r="F372" s="583" t="s">
        <v>520</v>
      </c>
      <c r="G372" s="148"/>
      <c r="H372" s="199"/>
      <c r="I372" s="199" t="s">
        <v>430</v>
      </c>
      <c r="J372" s="199"/>
      <c r="K372" s="199" t="s">
        <v>618</v>
      </c>
      <c r="L372" s="202" t="s">
        <v>106</v>
      </c>
      <c r="M372" s="712">
        <v>3</v>
      </c>
      <c r="N372" s="539">
        <v>1</v>
      </c>
      <c r="O372" s="539">
        <v>1</v>
      </c>
      <c r="P372" s="539"/>
      <c r="Q372" s="539"/>
      <c r="R372" s="186">
        <v>12</v>
      </c>
      <c r="S372" s="186"/>
      <c r="T372" s="186"/>
      <c r="U372" s="186"/>
      <c r="V372" s="187" t="e">
        <f t="shared" si="54"/>
        <v>#DIV/0!</v>
      </c>
      <c r="W372" s="187">
        <f t="shared" si="55"/>
        <v>0</v>
      </c>
      <c r="X372" s="187">
        <f t="shared" si="56"/>
        <v>0</v>
      </c>
      <c r="Y372" s="187">
        <f t="shared" si="57"/>
        <v>0</v>
      </c>
      <c r="Z372" s="188">
        <f>IF(R372="nio",0,IF(R372&gt;0,VLOOKUP(K372,'3-Productie normen'!A:N,VLOOKUP(R372,'3-Productie normen'!Q:R,2,FALSE),FALSE)))</f>
        <v>0</v>
      </c>
      <c r="AA372" s="188">
        <f t="shared" si="58"/>
        <v>0</v>
      </c>
      <c r="AB372" s="188">
        <f t="shared" si="59"/>
        <v>0</v>
      </c>
      <c r="AC372" s="188">
        <f t="shared" si="60"/>
        <v>0</v>
      </c>
      <c r="AD372" s="189" t="str">
        <f>VLOOKUP(K372,'3-Productie normen'!A:N,10,FALSE)</f>
        <v>S</v>
      </c>
      <c r="AE372" s="189"/>
      <c r="AG372" s="144">
        <f t="shared" si="61"/>
        <v>36</v>
      </c>
    </row>
    <row r="373" spans="1:33" ht="14.1" customHeight="1">
      <c r="A373" s="163">
        <v>373</v>
      </c>
      <c r="B373" s="657" t="s">
        <v>529</v>
      </c>
      <c r="C373" s="182" t="s">
        <v>530</v>
      </c>
      <c r="D373" s="182"/>
      <c r="E373" s="583">
        <v>450180</v>
      </c>
      <c r="F373" s="583" t="s">
        <v>520</v>
      </c>
      <c r="G373" s="148"/>
      <c r="H373" s="199"/>
      <c r="I373" s="199" t="s">
        <v>430</v>
      </c>
      <c r="J373" s="199"/>
      <c r="K373" s="199" t="s">
        <v>618</v>
      </c>
      <c r="L373" s="202" t="s">
        <v>106</v>
      </c>
      <c r="M373" s="712">
        <v>3</v>
      </c>
      <c r="N373" s="539">
        <v>1</v>
      </c>
      <c r="O373" s="539">
        <v>1</v>
      </c>
      <c r="P373" s="539"/>
      <c r="Q373" s="539"/>
      <c r="R373" s="186">
        <v>12</v>
      </c>
      <c r="S373" s="186"/>
      <c r="T373" s="186"/>
      <c r="U373" s="186"/>
      <c r="V373" s="187" t="e">
        <f t="shared" si="54"/>
        <v>#DIV/0!</v>
      </c>
      <c r="W373" s="187">
        <f t="shared" si="55"/>
        <v>0</v>
      </c>
      <c r="X373" s="187">
        <f t="shared" si="56"/>
        <v>0</v>
      </c>
      <c r="Y373" s="187">
        <f t="shared" si="57"/>
        <v>0</v>
      </c>
      <c r="Z373" s="188">
        <f>IF(R373="nio",0,IF(R373&gt;0,VLOOKUP(K373,'3-Productie normen'!A:N,VLOOKUP(R373,'3-Productie normen'!Q:R,2,FALSE),FALSE)))</f>
        <v>0</v>
      </c>
      <c r="AA373" s="188">
        <f t="shared" si="58"/>
        <v>0</v>
      </c>
      <c r="AB373" s="188">
        <f t="shared" si="59"/>
        <v>0</v>
      </c>
      <c r="AC373" s="188">
        <f t="shared" si="60"/>
        <v>0</v>
      </c>
      <c r="AD373" s="189" t="str">
        <f>VLOOKUP(K373,'3-Productie normen'!A:N,10,FALSE)</f>
        <v>S</v>
      </c>
      <c r="AE373" s="189"/>
      <c r="AG373" s="144">
        <f t="shared" si="61"/>
        <v>36</v>
      </c>
    </row>
    <row r="374" spans="1:33" ht="14.1" customHeight="1">
      <c r="A374" s="163">
        <v>374</v>
      </c>
      <c r="B374" s="657" t="s">
        <v>527</v>
      </c>
      <c r="C374" s="182" t="s">
        <v>528</v>
      </c>
      <c r="D374" s="182"/>
      <c r="E374" s="583">
        <v>350181</v>
      </c>
      <c r="F374" s="583" t="s">
        <v>520</v>
      </c>
      <c r="G374" s="148"/>
      <c r="H374" s="199"/>
      <c r="I374" s="199" t="s">
        <v>430</v>
      </c>
      <c r="J374" s="199"/>
      <c r="K374" s="199" t="s">
        <v>618</v>
      </c>
      <c r="L374" s="202" t="s">
        <v>776</v>
      </c>
      <c r="M374" s="712">
        <v>3</v>
      </c>
      <c r="N374" s="539">
        <v>1</v>
      </c>
      <c r="O374" s="539">
        <v>1</v>
      </c>
      <c r="P374" s="539"/>
      <c r="Q374" s="539"/>
      <c r="R374" s="186">
        <v>12</v>
      </c>
      <c r="S374" s="186"/>
      <c r="T374" s="186"/>
      <c r="U374" s="186"/>
      <c r="V374" s="187" t="e">
        <f t="shared" si="54"/>
        <v>#DIV/0!</v>
      </c>
      <c r="W374" s="187">
        <f t="shared" si="55"/>
        <v>0</v>
      </c>
      <c r="X374" s="187">
        <f t="shared" si="56"/>
        <v>0</v>
      </c>
      <c r="Y374" s="187">
        <f t="shared" si="57"/>
        <v>0</v>
      </c>
      <c r="Z374" s="188">
        <f>IF(R374="nio",0,IF(R374&gt;0,VLOOKUP(K374,'3-Productie normen'!A:N,VLOOKUP(R374,'3-Productie normen'!Q:R,2,FALSE),FALSE)))</f>
        <v>0</v>
      </c>
      <c r="AA374" s="188">
        <f t="shared" si="58"/>
        <v>0</v>
      </c>
      <c r="AB374" s="188">
        <f t="shared" si="59"/>
        <v>0</v>
      </c>
      <c r="AC374" s="188">
        <f t="shared" si="60"/>
        <v>0</v>
      </c>
      <c r="AD374" s="189" t="str">
        <f>VLOOKUP(K374,'3-Productie normen'!A:N,10,FALSE)</f>
        <v>S</v>
      </c>
      <c r="AE374" s="189"/>
      <c r="AG374" s="144">
        <f t="shared" si="61"/>
        <v>36</v>
      </c>
    </row>
    <row r="375" spans="1:33" ht="14.1" customHeight="1">
      <c r="A375" s="163">
        <v>375</v>
      </c>
      <c r="B375" s="657" t="s">
        <v>533</v>
      </c>
      <c r="C375" s="182" t="s">
        <v>534</v>
      </c>
      <c r="D375" s="182"/>
      <c r="E375" s="583">
        <v>450191</v>
      </c>
      <c r="F375" s="583" t="s">
        <v>520</v>
      </c>
      <c r="G375" s="148"/>
      <c r="H375" s="199"/>
      <c r="I375" s="199" t="s">
        <v>430</v>
      </c>
      <c r="J375" s="199"/>
      <c r="K375" s="199" t="s">
        <v>618</v>
      </c>
      <c r="L375" s="202" t="s">
        <v>106</v>
      </c>
      <c r="M375" s="712">
        <v>3</v>
      </c>
      <c r="N375" s="539">
        <v>1</v>
      </c>
      <c r="O375" s="539">
        <v>1</v>
      </c>
      <c r="P375" s="539"/>
      <c r="Q375" s="539"/>
      <c r="R375" s="186">
        <v>12</v>
      </c>
      <c r="S375" s="186"/>
      <c r="T375" s="186"/>
      <c r="U375" s="186"/>
      <c r="V375" s="187" t="e">
        <f t="shared" si="54"/>
        <v>#DIV/0!</v>
      </c>
      <c r="W375" s="187">
        <f t="shared" si="55"/>
        <v>0</v>
      </c>
      <c r="X375" s="187">
        <f t="shared" si="56"/>
        <v>0</v>
      </c>
      <c r="Y375" s="187">
        <f t="shared" si="57"/>
        <v>0</v>
      </c>
      <c r="Z375" s="188">
        <f>IF(R375="nio",0,IF(R375&gt;0,VLOOKUP(K375,'3-Productie normen'!A:N,VLOOKUP(R375,'3-Productie normen'!Q:R,2,FALSE),FALSE)))</f>
        <v>0</v>
      </c>
      <c r="AA375" s="188">
        <f t="shared" si="58"/>
        <v>0</v>
      </c>
      <c r="AB375" s="188">
        <f t="shared" si="59"/>
        <v>0</v>
      </c>
      <c r="AC375" s="188">
        <f t="shared" si="60"/>
        <v>0</v>
      </c>
      <c r="AD375" s="189" t="str">
        <f>VLOOKUP(K375,'3-Productie normen'!A:N,10,FALSE)</f>
        <v>S</v>
      </c>
      <c r="AE375" s="189"/>
      <c r="AG375" s="144">
        <f t="shared" si="61"/>
        <v>36</v>
      </c>
    </row>
    <row r="376" spans="1:33" ht="14.1" customHeight="1">
      <c r="A376" s="163">
        <v>376</v>
      </c>
      <c r="B376" s="657" t="s">
        <v>525</v>
      </c>
      <c r="C376" s="182" t="s">
        <v>526</v>
      </c>
      <c r="D376" s="182"/>
      <c r="E376" s="583">
        <v>350182</v>
      </c>
      <c r="F376" s="583" t="s">
        <v>520</v>
      </c>
      <c r="G376" s="148"/>
      <c r="H376" s="199"/>
      <c r="I376" s="199" t="s">
        <v>430</v>
      </c>
      <c r="J376" s="199"/>
      <c r="K376" s="199" t="s">
        <v>618</v>
      </c>
      <c r="L376" s="202" t="s">
        <v>106</v>
      </c>
      <c r="M376" s="712">
        <v>3</v>
      </c>
      <c r="N376" s="539">
        <v>1</v>
      </c>
      <c r="O376" s="539">
        <v>1</v>
      </c>
      <c r="P376" s="539"/>
      <c r="Q376" s="539"/>
      <c r="R376" s="186">
        <v>12</v>
      </c>
      <c r="S376" s="186"/>
      <c r="T376" s="186"/>
      <c r="U376" s="186"/>
      <c r="V376" s="187" t="e">
        <f t="shared" si="54"/>
        <v>#DIV/0!</v>
      </c>
      <c r="W376" s="187">
        <f t="shared" si="55"/>
        <v>0</v>
      </c>
      <c r="X376" s="187">
        <f t="shared" si="56"/>
        <v>0</v>
      </c>
      <c r="Y376" s="187">
        <f t="shared" si="57"/>
        <v>0</v>
      </c>
      <c r="Z376" s="188">
        <f>IF(R376="nio",0,IF(R376&gt;0,VLOOKUP(K376,'3-Productie normen'!A:N,VLOOKUP(R376,'3-Productie normen'!Q:R,2,FALSE),FALSE)))</f>
        <v>0</v>
      </c>
      <c r="AA376" s="188">
        <f t="shared" si="58"/>
        <v>0</v>
      </c>
      <c r="AB376" s="188">
        <f t="shared" si="59"/>
        <v>0</v>
      </c>
      <c r="AC376" s="188">
        <f t="shared" si="60"/>
        <v>0</v>
      </c>
      <c r="AD376" s="189" t="str">
        <f>VLOOKUP(K376,'3-Productie normen'!A:N,10,FALSE)</f>
        <v>S</v>
      </c>
      <c r="AE376" s="189"/>
      <c r="AG376" s="144">
        <f t="shared" si="61"/>
        <v>36</v>
      </c>
    </row>
    <row r="377" spans="1:33" ht="14.1" customHeight="1">
      <c r="A377" s="163">
        <v>377</v>
      </c>
      <c r="B377" s="657" t="s">
        <v>535</v>
      </c>
      <c r="C377" s="182" t="s">
        <v>536</v>
      </c>
      <c r="D377" s="182"/>
      <c r="E377" s="583">
        <v>350101</v>
      </c>
      <c r="F377" s="583" t="s">
        <v>520</v>
      </c>
      <c r="G377" s="148"/>
      <c r="H377" s="199"/>
      <c r="I377" s="199" t="s">
        <v>430</v>
      </c>
      <c r="J377" s="199"/>
      <c r="K377" s="199" t="s">
        <v>618</v>
      </c>
      <c r="L377" s="202" t="s">
        <v>106</v>
      </c>
      <c r="M377" s="712">
        <v>3</v>
      </c>
      <c r="N377" s="539">
        <v>1</v>
      </c>
      <c r="O377" s="539">
        <v>1</v>
      </c>
      <c r="P377" s="539"/>
      <c r="Q377" s="539"/>
      <c r="R377" s="186">
        <v>12</v>
      </c>
      <c r="S377" s="186"/>
      <c r="T377" s="186"/>
      <c r="U377" s="186"/>
      <c r="V377" s="187" t="e">
        <f t="shared" si="54"/>
        <v>#DIV/0!</v>
      </c>
      <c r="W377" s="187">
        <f t="shared" si="55"/>
        <v>0</v>
      </c>
      <c r="X377" s="187">
        <f t="shared" si="56"/>
        <v>0</v>
      </c>
      <c r="Y377" s="187">
        <f t="shared" si="57"/>
        <v>0</v>
      </c>
      <c r="Z377" s="188">
        <f>IF(R377="nio",0,IF(R377&gt;0,VLOOKUP(K377,'3-Productie normen'!A:N,VLOOKUP(R377,'3-Productie normen'!Q:R,2,FALSE),FALSE)))</f>
        <v>0</v>
      </c>
      <c r="AA377" s="188">
        <f t="shared" si="58"/>
        <v>0</v>
      </c>
      <c r="AB377" s="188">
        <f t="shared" si="59"/>
        <v>0</v>
      </c>
      <c r="AC377" s="188">
        <f t="shared" si="60"/>
        <v>0</v>
      </c>
      <c r="AD377" s="189" t="str">
        <f>VLOOKUP(K377,'3-Productie normen'!A:N,10,FALSE)</f>
        <v>S</v>
      </c>
      <c r="AE377" s="189"/>
      <c r="AG377" s="144">
        <f t="shared" si="61"/>
        <v>36</v>
      </c>
    </row>
    <row r="378" spans="1:33" ht="14.1" customHeight="1">
      <c r="B378" s="203"/>
      <c r="C378" s="203"/>
      <c r="D378" s="203"/>
      <c r="E378" s="203"/>
      <c r="F378" s="203"/>
      <c r="G378" s="204"/>
      <c r="H378" s="205"/>
      <c r="I378" s="206"/>
      <c r="J378" s="206"/>
      <c r="K378" s="206"/>
      <c r="L378" s="9"/>
      <c r="M378" s="207"/>
      <c r="N378" s="489"/>
      <c r="O378" s="489"/>
      <c r="P378" s="489"/>
      <c r="Q378" s="489"/>
      <c r="R378" s="208"/>
      <c r="S378" s="208"/>
      <c r="T378" s="208"/>
      <c r="U378" s="208"/>
      <c r="V378" s="209"/>
      <c r="W378" s="209"/>
      <c r="X378" s="210"/>
      <c r="Y378" s="210"/>
      <c r="Z378" s="210"/>
      <c r="AA378" s="210"/>
      <c r="AB378" s="210"/>
      <c r="AC378" s="210"/>
      <c r="AD378" s="211"/>
      <c r="AE378" s="211"/>
    </row>
    <row r="379" spans="1:33" ht="14.1" customHeight="1">
      <c r="B379" s="203"/>
      <c r="C379" s="203"/>
      <c r="D379" s="203"/>
      <c r="E379" s="203"/>
      <c r="F379" s="203"/>
      <c r="G379" s="204"/>
      <c r="H379" s="205"/>
      <c r="I379" s="206"/>
      <c r="J379" s="206"/>
      <c r="K379" s="206"/>
      <c r="L379" s="9"/>
      <c r="M379" s="207"/>
      <c r="N379" s="489"/>
      <c r="O379" s="489"/>
      <c r="P379" s="489"/>
      <c r="Q379" s="489"/>
      <c r="R379" s="208"/>
      <c r="S379" s="208"/>
      <c r="T379" s="208"/>
      <c r="U379" s="208"/>
      <c r="V379" s="209"/>
      <c r="W379" s="209"/>
      <c r="X379" s="210"/>
      <c r="Y379" s="210"/>
      <c r="Z379" s="210"/>
      <c r="AA379" s="210"/>
      <c r="AB379" s="210"/>
      <c r="AC379" s="210"/>
      <c r="AD379" s="211"/>
      <c r="AE379" s="211"/>
    </row>
    <row r="380" spans="1:33" ht="14.1" customHeight="1">
      <c r="B380" s="203"/>
      <c r="C380" s="203"/>
      <c r="D380" s="203"/>
      <c r="E380" s="203"/>
      <c r="F380" s="203"/>
      <c r="G380" s="204"/>
      <c r="H380" s="205"/>
      <c r="I380" s="206"/>
      <c r="J380" s="206"/>
      <c r="K380" s="206"/>
      <c r="L380" s="9"/>
      <c r="M380" s="207"/>
      <c r="N380" s="489"/>
      <c r="O380" s="489"/>
      <c r="P380" s="489"/>
      <c r="Q380" s="489"/>
      <c r="R380" s="208"/>
      <c r="S380" s="208"/>
      <c r="T380" s="208"/>
      <c r="U380" s="208"/>
      <c r="V380" s="209"/>
      <c r="W380" s="209"/>
      <c r="X380" s="210"/>
      <c r="Y380" s="210"/>
      <c r="Z380" s="210"/>
      <c r="AA380" s="210"/>
      <c r="AB380" s="210"/>
      <c r="AC380" s="210"/>
      <c r="AD380" s="211"/>
      <c r="AE380" s="211"/>
    </row>
    <row r="381" spans="1:33" ht="14.1" customHeight="1">
      <c r="B381" s="203"/>
      <c r="C381" s="203"/>
      <c r="D381" s="203"/>
      <c r="E381" s="203"/>
      <c r="F381" s="203"/>
      <c r="G381" s="204"/>
      <c r="H381" s="205"/>
      <c r="I381" s="206"/>
      <c r="J381" s="206"/>
      <c r="K381" s="206"/>
      <c r="L381" s="9"/>
      <c r="M381" s="207"/>
      <c r="N381" s="489"/>
      <c r="O381" s="489"/>
      <c r="P381" s="489"/>
      <c r="Q381" s="489"/>
      <c r="R381" s="208"/>
      <c r="S381" s="208"/>
      <c r="T381" s="208"/>
      <c r="U381" s="208"/>
      <c r="V381" s="209"/>
      <c r="W381" s="209"/>
      <c r="X381" s="210"/>
      <c r="Y381" s="210"/>
      <c r="Z381" s="210"/>
      <c r="AA381" s="210"/>
      <c r="AB381" s="210"/>
      <c r="AC381" s="210"/>
      <c r="AD381" s="211"/>
      <c r="AE381" s="211"/>
    </row>
    <row r="382" spans="1:33" ht="14.1" customHeight="1">
      <c r="B382" s="203"/>
      <c r="C382" s="203"/>
      <c r="D382" s="203"/>
      <c r="E382" s="203"/>
      <c r="F382" s="203"/>
      <c r="G382" s="204"/>
      <c r="H382" s="205"/>
      <c r="I382" s="206"/>
      <c r="J382" s="206"/>
      <c r="K382" s="206"/>
      <c r="L382" s="9"/>
      <c r="M382" s="207"/>
      <c r="N382" s="489"/>
      <c r="O382" s="489"/>
      <c r="P382" s="489"/>
      <c r="Q382" s="489"/>
      <c r="R382" s="208"/>
      <c r="S382" s="208"/>
      <c r="T382" s="208"/>
      <c r="U382" s="208"/>
      <c r="V382" s="209"/>
      <c r="W382" s="209"/>
      <c r="X382" s="210"/>
      <c r="Y382" s="210"/>
      <c r="Z382" s="210"/>
      <c r="AA382" s="210"/>
      <c r="AB382" s="210"/>
      <c r="AC382" s="210"/>
      <c r="AD382" s="211"/>
      <c r="AE382" s="211"/>
    </row>
    <row r="383" spans="1:33" ht="14.1" customHeight="1">
      <c r="B383" s="203"/>
      <c r="C383" s="203"/>
      <c r="D383" s="203"/>
      <c r="E383" s="203"/>
      <c r="F383" s="203"/>
      <c r="G383" s="204"/>
      <c r="H383" s="205"/>
      <c r="I383" s="206"/>
      <c r="J383" s="206"/>
      <c r="K383" s="206"/>
      <c r="L383" s="9"/>
      <c r="M383" s="207"/>
      <c r="N383" s="489"/>
      <c r="O383" s="489"/>
      <c r="P383" s="489"/>
      <c r="Q383" s="489"/>
      <c r="R383" s="208"/>
      <c r="S383" s="208"/>
      <c r="T383" s="208"/>
      <c r="U383" s="208"/>
      <c r="V383" s="209"/>
      <c r="W383" s="209"/>
      <c r="X383" s="210"/>
      <c r="Y383" s="210"/>
      <c r="Z383" s="210"/>
      <c r="AA383" s="210"/>
      <c r="AB383" s="210"/>
      <c r="AC383" s="210"/>
      <c r="AD383" s="211"/>
      <c r="AE383" s="211"/>
    </row>
    <row r="384" spans="1:33" ht="14.1" customHeight="1">
      <c r="B384" s="203"/>
      <c r="C384" s="203"/>
      <c r="D384" s="203"/>
      <c r="E384" s="203"/>
      <c r="F384" s="203"/>
      <c r="G384" s="204"/>
      <c r="H384" s="205"/>
      <c r="I384" s="206"/>
      <c r="J384" s="206"/>
      <c r="K384" s="206"/>
      <c r="L384" s="9"/>
      <c r="M384" s="207"/>
      <c r="N384" s="489"/>
      <c r="O384" s="489"/>
      <c r="P384" s="489"/>
      <c r="Q384" s="489"/>
      <c r="R384" s="208"/>
      <c r="S384" s="208"/>
      <c r="T384" s="208"/>
      <c r="U384" s="208"/>
      <c r="V384" s="209"/>
      <c r="W384" s="209"/>
      <c r="X384" s="210"/>
      <c r="Y384" s="210"/>
      <c r="Z384" s="210"/>
      <c r="AA384" s="210"/>
      <c r="AB384" s="210"/>
      <c r="AC384" s="210"/>
      <c r="AD384" s="211"/>
      <c r="AE384" s="211"/>
    </row>
    <row r="385" spans="2:31" ht="14.1" customHeight="1">
      <c r="B385" s="203"/>
      <c r="C385" s="203"/>
      <c r="D385" s="203"/>
      <c r="E385" s="203"/>
      <c r="F385" s="203"/>
      <c r="G385" s="204"/>
      <c r="H385" s="205"/>
      <c r="I385" s="206"/>
      <c r="J385" s="206"/>
      <c r="K385" s="206"/>
      <c r="L385" s="9"/>
      <c r="M385" s="207"/>
      <c r="N385" s="489"/>
      <c r="O385" s="489"/>
      <c r="P385" s="489"/>
      <c r="Q385" s="489"/>
      <c r="R385" s="208"/>
      <c r="S385" s="208"/>
      <c r="T385" s="208"/>
      <c r="U385" s="208"/>
      <c r="V385" s="209"/>
      <c r="W385" s="209"/>
      <c r="X385" s="210"/>
      <c r="Y385" s="210"/>
      <c r="Z385" s="210"/>
      <c r="AA385" s="210"/>
      <c r="AB385" s="210"/>
      <c r="AC385" s="210"/>
      <c r="AD385" s="211"/>
      <c r="AE385" s="211"/>
    </row>
    <row r="386" spans="2:31" ht="14.1" customHeight="1">
      <c r="B386" s="203"/>
      <c r="C386" s="203"/>
      <c r="D386" s="203"/>
      <c r="E386" s="203"/>
      <c r="F386" s="203"/>
      <c r="G386" s="204"/>
      <c r="H386" s="205"/>
      <c r="I386" s="206"/>
      <c r="J386" s="206"/>
      <c r="K386" s="206"/>
      <c r="L386" s="9"/>
      <c r="M386" s="207"/>
      <c r="N386" s="489"/>
      <c r="O386" s="489"/>
      <c r="P386" s="489"/>
      <c r="Q386" s="489"/>
      <c r="R386" s="208"/>
      <c r="S386" s="208"/>
      <c r="T386" s="208"/>
      <c r="U386" s="208"/>
      <c r="V386" s="209"/>
      <c r="W386" s="209"/>
      <c r="X386" s="210"/>
      <c r="Y386" s="210"/>
      <c r="Z386" s="210"/>
      <c r="AA386" s="210"/>
      <c r="AB386" s="210"/>
      <c r="AC386" s="210"/>
      <c r="AD386" s="211"/>
      <c r="AE386" s="211"/>
    </row>
    <row r="387" spans="2:31" ht="14.1" customHeight="1">
      <c r="B387" s="203"/>
      <c r="C387" s="203"/>
      <c r="D387" s="203"/>
      <c r="E387" s="203"/>
      <c r="F387" s="203"/>
      <c r="G387" s="204"/>
      <c r="H387" s="205"/>
      <c r="I387" s="206"/>
      <c r="J387" s="206"/>
      <c r="K387" s="206"/>
      <c r="L387" s="9"/>
      <c r="M387" s="207"/>
      <c r="N387" s="489"/>
      <c r="O387" s="489"/>
      <c r="P387" s="489"/>
      <c r="Q387" s="489"/>
      <c r="R387" s="208"/>
      <c r="S387" s="208"/>
      <c r="T387" s="208"/>
      <c r="U387" s="208"/>
      <c r="V387" s="209"/>
      <c r="W387" s="209"/>
      <c r="X387" s="210"/>
      <c r="Y387" s="210"/>
      <c r="Z387" s="210"/>
      <c r="AA387" s="210"/>
      <c r="AB387" s="210"/>
      <c r="AC387" s="210"/>
      <c r="AD387" s="211"/>
      <c r="AE387" s="211"/>
    </row>
    <row r="388" spans="2:31" ht="14.1" customHeight="1">
      <c r="B388" s="203"/>
      <c r="C388" s="203"/>
      <c r="D388" s="203"/>
      <c r="E388" s="203"/>
      <c r="F388" s="203"/>
      <c r="G388" s="204"/>
      <c r="H388" s="205"/>
      <c r="I388" s="206"/>
      <c r="J388" s="206"/>
      <c r="K388" s="206"/>
      <c r="L388" s="9"/>
      <c r="M388" s="207"/>
      <c r="N388" s="489"/>
      <c r="O388" s="489"/>
      <c r="P388" s="489"/>
      <c r="Q388" s="489"/>
      <c r="R388" s="208"/>
      <c r="S388" s="208"/>
      <c r="T388" s="208"/>
      <c r="U388" s="208"/>
      <c r="V388" s="209"/>
      <c r="W388" s="209"/>
      <c r="X388" s="210"/>
      <c r="Y388" s="210"/>
      <c r="Z388" s="210"/>
      <c r="AA388" s="210"/>
      <c r="AB388" s="210"/>
      <c r="AC388" s="210"/>
      <c r="AD388" s="211"/>
      <c r="AE388" s="211"/>
    </row>
    <row r="389" spans="2:31" ht="14.1" customHeight="1">
      <c r="B389" s="203"/>
      <c r="C389" s="203"/>
      <c r="D389" s="203"/>
      <c r="E389" s="203"/>
      <c r="F389" s="203"/>
      <c r="G389" s="204"/>
      <c r="H389" s="205"/>
      <c r="I389" s="206"/>
      <c r="J389" s="206"/>
      <c r="K389" s="206"/>
      <c r="L389" s="9"/>
      <c r="M389" s="207"/>
      <c r="N389" s="489"/>
      <c r="O389" s="489"/>
      <c r="P389" s="489"/>
      <c r="Q389" s="489"/>
      <c r="R389" s="208"/>
      <c r="S389" s="208"/>
      <c r="T389" s="208"/>
      <c r="U389" s="208"/>
      <c r="V389" s="209"/>
      <c r="W389" s="209"/>
      <c r="X389" s="210"/>
      <c r="Y389" s="210"/>
      <c r="Z389" s="210"/>
      <c r="AA389" s="210"/>
      <c r="AB389" s="210"/>
      <c r="AC389" s="210"/>
      <c r="AD389" s="211"/>
      <c r="AE389" s="211"/>
    </row>
    <row r="390" spans="2:31" ht="14.1" customHeight="1">
      <c r="B390" s="203"/>
      <c r="C390" s="203"/>
      <c r="D390" s="203"/>
      <c r="E390" s="203"/>
      <c r="F390" s="203"/>
      <c r="G390" s="204"/>
      <c r="H390" s="205"/>
      <c r="I390" s="206"/>
      <c r="J390" s="206"/>
      <c r="K390" s="206"/>
      <c r="L390" s="9"/>
      <c r="M390" s="207"/>
      <c r="N390" s="489"/>
      <c r="O390" s="489"/>
      <c r="P390" s="489"/>
      <c r="Q390" s="489"/>
      <c r="R390" s="208"/>
      <c r="S390" s="208"/>
      <c r="T390" s="208"/>
      <c r="U390" s="208"/>
      <c r="V390" s="209"/>
      <c r="W390" s="209"/>
      <c r="X390" s="210"/>
      <c r="Y390" s="210"/>
      <c r="Z390" s="210"/>
      <c r="AA390" s="210"/>
      <c r="AB390" s="210"/>
      <c r="AC390" s="210"/>
      <c r="AD390" s="211"/>
      <c r="AE390" s="211"/>
    </row>
    <row r="391" spans="2:31" ht="14.1" customHeight="1">
      <c r="B391" s="203"/>
      <c r="C391" s="203"/>
      <c r="D391" s="203"/>
      <c r="E391" s="203"/>
      <c r="F391" s="203"/>
      <c r="G391" s="204"/>
      <c r="H391" s="205"/>
      <c r="I391" s="206"/>
      <c r="J391" s="206"/>
      <c r="K391" s="206"/>
      <c r="L391" s="9"/>
      <c r="M391" s="207"/>
      <c r="N391" s="489"/>
      <c r="O391" s="489"/>
      <c r="P391" s="489"/>
      <c r="Q391" s="489"/>
      <c r="R391" s="208"/>
      <c r="S391" s="208"/>
      <c r="T391" s="208"/>
      <c r="U391" s="208"/>
      <c r="V391" s="209"/>
      <c r="W391" s="209"/>
      <c r="X391" s="210"/>
      <c r="Y391" s="210"/>
      <c r="Z391" s="210"/>
      <c r="AA391" s="210"/>
      <c r="AB391" s="210"/>
      <c r="AC391" s="210"/>
      <c r="AD391" s="211"/>
      <c r="AE391" s="211"/>
    </row>
    <row r="392" spans="2:31" ht="14.1" customHeight="1">
      <c r="B392" s="203"/>
      <c r="C392" s="203"/>
      <c r="D392" s="203"/>
      <c r="E392" s="203"/>
      <c r="F392" s="203"/>
      <c r="G392" s="204"/>
      <c r="H392" s="205"/>
      <c r="I392" s="206"/>
      <c r="J392" s="206"/>
      <c r="K392" s="206"/>
      <c r="L392" s="9"/>
      <c r="M392" s="207"/>
      <c r="N392" s="489"/>
      <c r="O392" s="489"/>
      <c r="P392" s="489"/>
      <c r="Q392" s="489"/>
      <c r="R392" s="208"/>
      <c r="S392" s="208"/>
      <c r="T392" s="208"/>
      <c r="U392" s="208"/>
      <c r="V392" s="209"/>
      <c r="W392" s="209"/>
      <c r="X392" s="210"/>
      <c r="Y392" s="210"/>
      <c r="Z392" s="210"/>
      <c r="AA392" s="210"/>
      <c r="AB392" s="210"/>
      <c r="AC392" s="210"/>
      <c r="AD392" s="211"/>
      <c r="AE392" s="211"/>
    </row>
    <row r="393" spans="2:31" ht="14.1" customHeight="1">
      <c r="B393" s="203"/>
      <c r="C393" s="203"/>
      <c r="D393" s="203"/>
      <c r="E393" s="203"/>
      <c r="F393" s="203"/>
      <c r="G393" s="204"/>
      <c r="H393" s="205"/>
      <c r="I393" s="206"/>
      <c r="J393" s="206"/>
      <c r="K393" s="206"/>
      <c r="L393" s="9"/>
      <c r="M393" s="207"/>
      <c r="N393" s="489"/>
      <c r="O393" s="489"/>
      <c r="P393" s="489"/>
      <c r="Q393" s="489"/>
      <c r="R393" s="208"/>
      <c r="S393" s="208"/>
      <c r="T393" s="208"/>
      <c r="U393" s="208"/>
      <c r="V393" s="209"/>
      <c r="W393" s="209"/>
      <c r="X393" s="210"/>
      <c r="Y393" s="210"/>
      <c r="Z393" s="210"/>
      <c r="AA393" s="210"/>
      <c r="AB393" s="210"/>
      <c r="AC393" s="210"/>
      <c r="AD393" s="211"/>
      <c r="AE393" s="211"/>
    </row>
    <row r="394" spans="2:31" ht="14.1" customHeight="1">
      <c r="B394" s="203"/>
      <c r="C394" s="203"/>
      <c r="D394" s="203"/>
      <c r="E394" s="203"/>
      <c r="F394" s="203"/>
      <c r="G394" s="204"/>
      <c r="H394" s="205"/>
      <c r="I394" s="206"/>
      <c r="J394" s="206"/>
      <c r="K394" s="206"/>
      <c r="L394" s="9"/>
      <c r="M394" s="207"/>
      <c r="N394" s="489"/>
      <c r="O394" s="489"/>
      <c r="P394" s="489"/>
      <c r="Q394" s="489"/>
      <c r="R394" s="208"/>
      <c r="S394" s="208"/>
      <c r="T394" s="208"/>
      <c r="U394" s="208"/>
      <c r="V394" s="209"/>
      <c r="W394" s="209"/>
      <c r="X394" s="210"/>
      <c r="Y394" s="210"/>
      <c r="Z394" s="210"/>
      <c r="AA394" s="210"/>
      <c r="AB394" s="210"/>
      <c r="AC394" s="210"/>
      <c r="AD394" s="211"/>
      <c r="AE394" s="211"/>
    </row>
    <row r="395" spans="2:31" ht="14.1" customHeight="1">
      <c r="B395" s="203"/>
      <c r="C395" s="203"/>
      <c r="D395" s="203"/>
      <c r="E395" s="203"/>
      <c r="F395" s="203"/>
      <c r="G395" s="204"/>
      <c r="H395" s="205"/>
      <c r="I395" s="206"/>
      <c r="J395" s="206"/>
      <c r="K395" s="206"/>
      <c r="L395" s="9"/>
      <c r="M395" s="207"/>
      <c r="N395" s="489"/>
      <c r="O395" s="489"/>
      <c r="P395" s="489"/>
      <c r="Q395" s="489"/>
      <c r="R395" s="208"/>
      <c r="S395" s="208"/>
      <c r="T395" s="208"/>
      <c r="U395" s="208"/>
      <c r="V395" s="209"/>
      <c r="W395" s="209"/>
      <c r="X395" s="210"/>
      <c r="Y395" s="210"/>
      <c r="Z395" s="210"/>
      <c r="AA395" s="210"/>
      <c r="AB395" s="210"/>
      <c r="AC395" s="210"/>
      <c r="AD395" s="211"/>
      <c r="AE395" s="211"/>
    </row>
    <row r="396" spans="2:31" ht="14.1" customHeight="1">
      <c r="B396" s="203"/>
      <c r="C396" s="203"/>
      <c r="D396" s="203"/>
      <c r="E396" s="203"/>
      <c r="F396" s="203"/>
      <c r="G396" s="204"/>
      <c r="H396" s="205"/>
      <c r="I396" s="206"/>
      <c r="J396" s="206"/>
      <c r="K396" s="206"/>
      <c r="L396" s="9"/>
      <c r="M396" s="207"/>
      <c r="N396" s="489"/>
      <c r="O396" s="489"/>
      <c r="P396" s="489"/>
      <c r="Q396" s="489"/>
      <c r="R396" s="208"/>
      <c r="S396" s="208"/>
      <c r="T396" s="208"/>
      <c r="U396" s="208"/>
      <c r="V396" s="209"/>
      <c r="W396" s="209"/>
      <c r="X396" s="210"/>
      <c r="Y396" s="210"/>
      <c r="Z396" s="210"/>
      <c r="AA396" s="210"/>
      <c r="AB396" s="210"/>
      <c r="AC396" s="210"/>
      <c r="AD396" s="211"/>
      <c r="AE396" s="211"/>
    </row>
    <row r="397" spans="2:31" ht="14.1" customHeight="1">
      <c r="B397" s="203"/>
      <c r="C397" s="203"/>
      <c r="D397" s="203"/>
      <c r="E397" s="203"/>
      <c r="F397" s="203"/>
      <c r="G397" s="204"/>
      <c r="H397" s="205"/>
      <c r="I397" s="206"/>
      <c r="J397" s="206"/>
      <c r="K397" s="206"/>
      <c r="L397" s="9"/>
      <c r="M397" s="207"/>
      <c r="N397" s="489"/>
      <c r="O397" s="489"/>
      <c r="P397" s="489"/>
      <c r="Q397" s="489"/>
      <c r="R397" s="208"/>
      <c r="S397" s="208"/>
      <c r="T397" s="208"/>
      <c r="U397" s="208"/>
      <c r="V397" s="209"/>
      <c r="W397" s="209"/>
      <c r="X397" s="210"/>
      <c r="Y397" s="210"/>
      <c r="Z397" s="210"/>
      <c r="AA397" s="210"/>
      <c r="AB397" s="210"/>
      <c r="AC397" s="210"/>
      <c r="AD397" s="211"/>
      <c r="AE397" s="211"/>
    </row>
    <row r="398" spans="2:31" ht="14.1" customHeight="1">
      <c r="B398" s="203"/>
      <c r="C398" s="203"/>
      <c r="D398" s="203"/>
      <c r="E398" s="203"/>
      <c r="F398" s="203"/>
      <c r="G398" s="204"/>
      <c r="H398" s="205"/>
      <c r="I398" s="206"/>
      <c r="J398" s="206"/>
      <c r="K398" s="206"/>
      <c r="L398" s="9"/>
      <c r="M398" s="207"/>
      <c r="N398" s="489"/>
      <c r="O398" s="489"/>
      <c r="P398" s="489"/>
      <c r="Q398" s="489"/>
      <c r="R398" s="208"/>
      <c r="S398" s="208"/>
      <c r="T398" s="208"/>
      <c r="U398" s="208"/>
      <c r="V398" s="209"/>
      <c r="W398" s="209"/>
      <c r="X398" s="210"/>
      <c r="Y398" s="210"/>
      <c r="Z398" s="210"/>
      <c r="AA398" s="210"/>
      <c r="AB398" s="210"/>
      <c r="AC398" s="210"/>
      <c r="AD398" s="211"/>
      <c r="AE398" s="211"/>
    </row>
    <row r="399" spans="2:31" ht="14.1" customHeight="1">
      <c r="B399" s="203"/>
      <c r="C399" s="203"/>
      <c r="D399" s="203"/>
      <c r="E399" s="203"/>
      <c r="F399" s="203"/>
      <c r="G399" s="204"/>
      <c r="H399" s="205"/>
      <c r="I399" s="206"/>
      <c r="J399" s="206"/>
      <c r="K399" s="206"/>
      <c r="L399" s="9"/>
      <c r="M399" s="207"/>
      <c r="N399" s="489"/>
      <c r="O399" s="489"/>
      <c r="P399" s="489"/>
      <c r="Q399" s="489"/>
      <c r="R399" s="208"/>
      <c r="S399" s="208"/>
      <c r="T399" s="208"/>
      <c r="U399" s="208"/>
      <c r="V399" s="209"/>
      <c r="W399" s="209"/>
      <c r="X399" s="210"/>
      <c r="Y399" s="210"/>
      <c r="Z399" s="210"/>
      <c r="AA399" s="210"/>
      <c r="AB399" s="210"/>
      <c r="AC399" s="210"/>
      <c r="AD399" s="211"/>
      <c r="AE399" s="211"/>
    </row>
    <row r="400" spans="2:31" ht="14.1" customHeight="1">
      <c r="B400" s="203"/>
      <c r="C400" s="203"/>
      <c r="D400" s="203"/>
      <c r="E400" s="203"/>
      <c r="F400" s="203"/>
      <c r="G400" s="204"/>
      <c r="H400" s="205"/>
      <c r="I400" s="206"/>
      <c r="J400" s="206"/>
      <c r="K400" s="206"/>
      <c r="L400" s="9"/>
      <c r="M400" s="207"/>
      <c r="N400" s="489"/>
      <c r="O400" s="489"/>
      <c r="P400" s="489"/>
      <c r="Q400" s="489"/>
      <c r="R400" s="208"/>
      <c r="S400" s="208"/>
      <c r="T400" s="208"/>
      <c r="U400" s="208"/>
      <c r="V400" s="209"/>
      <c r="W400" s="209"/>
      <c r="X400" s="210"/>
      <c r="Y400" s="210"/>
      <c r="Z400" s="210"/>
      <c r="AA400" s="210"/>
      <c r="AB400" s="210"/>
      <c r="AC400" s="210"/>
      <c r="AD400" s="211"/>
      <c r="AE400" s="211"/>
    </row>
    <row r="401" spans="2:31" ht="14.1" customHeight="1">
      <c r="B401" s="203"/>
      <c r="C401" s="203"/>
      <c r="D401" s="203"/>
      <c r="E401" s="203"/>
      <c r="F401" s="203"/>
      <c r="G401" s="204"/>
      <c r="H401" s="205"/>
      <c r="I401" s="206"/>
      <c r="J401" s="206"/>
      <c r="K401" s="206"/>
      <c r="L401" s="9"/>
      <c r="M401" s="207"/>
      <c r="N401" s="489"/>
      <c r="O401" s="489"/>
      <c r="P401" s="489"/>
      <c r="Q401" s="489"/>
      <c r="R401" s="208"/>
      <c r="S401" s="208"/>
      <c r="T401" s="208"/>
      <c r="U401" s="208"/>
      <c r="V401" s="209"/>
      <c r="W401" s="209"/>
      <c r="X401" s="210"/>
      <c r="Y401" s="210"/>
      <c r="Z401" s="210"/>
      <c r="AA401" s="210"/>
      <c r="AB401" s="210"/>
      <c r="AC401" s="210"/>
      <c r="AD401" s="211"/>
      <c r="AE401" s="211"/>
    </row>
    <row r="402" spans="2:31" ht="14.1" customHeight="1">
      <c r="B402" s="203"/>
      <c r="C402" s="203"/>
      <c r="D402" s="203"/>
      <c r="E402" s="203"/>
      <c r="F402" s="203"/>
      <c r="G402" s="204"/>
      <c r="H402" s="205"/>
      <c r="I402" s="206"/>
      <c r="J402" s="206"/>
      <c r="K402" s="206"/>
      <c r="L402" s="9"/>
      <c r="M402" s="207"/>
      <c r="N402" s="489"/>
      <c r="O402" s="489"/>
      <c r="P402" s="489"/>
      <c r="Q402" s="489"/>
      <c r="R402" s="208"/>
      <c r="S402" s="208"/>
      <c r="T402" s="208"/>
      <c r="U402" s="208"/>
      <c r="V402" s="209"/>
      <c r="W402" s="209"/>
      <c r="X402" s="210"/>
      <c r="Y402" s="210"/>
      <c r="Z402" s="210"/>
      <c r="AA402" s="210"/>
      <c r="AB402" s="210"/>
      <c r="AC402" s="210"/>
      <c r="AD402" s="211"/>
      <c r="AE402" s="211"/>
    </row>
    <row r="403" spans="2:31" ht="14.1" customHeight="1">
      <c r="B403" s="203"/>
      <c r="C403" s="203"/>
      <c r="D403" s="203"/>
      <c r="E403" s="203"/>
      <c r="F403" s="203"/>
      <c r="G403" s="204"/>
      <c r="H403" s="205"/>
      <c r="I403" s="206"/>
      <c r="J403" s="206"/>
      <c r="K403" s="206"/>
      <c r="L403" s="9"/>
      <c r="M403" s="207"/>
      <c r="N403" s="489"/>
      <c r="O403" s="489"/>
      <c r="P403" s="489"/>
      <c r="Q403" s="489"/>
      <c r="R403" s="208"/>
      <c r="S403" s="208"/>
      <c r="T403" s="208"/>
      <c r="U403" s="208"/>
      <c r="V403" s="209"/>
      <c r="W403" s="209"/>
      <c r="X403" s="210"/>
      <c r="Y403" s="210"/>
      <c r="Z403" s="210"/>
      <c r="AA403" s="210"/>
      <c r="AB403" s="210"/>
      <c r="AC403" s="210"/>
      <c r="AD403" s="211"/>
      <c r="AE403" s="211"/>
    </row>
    <row r="404" spans="2:31" ht="14.1" customHeight="1">
      <c r="B404" s="203"/>
      <c r="C404" s="203"/>
      <c r="D404" s="203"/>
      <c r="E404" s="203"/>
      <c r="F404" s="203"/>
      <c r="G404" s="204"/>
      <c r="H404" s="205"/>
      <c r="I404" s="206"/>
      <c r="J404" s="206"/>
      <c r="K404" s="206"/>
      <c r="L404" s="9"/>
      <c r="M404" s="207"/>
      <c r="N404" s="489"/>
      <c r="O404" s="489"/>
      <c r="P404" s="489"/>
      <c r="Q404" s="489"/>
      <c r="R404" s="208"/>
      <c r="S404" s="208"/>
      <c r="T404" s="208"/>
      <c r="U404" s="208"/>
      <c r="V404" s="209"/>
      <c r="W404" s="209"/>
      <c r="X404" s="210"/>
      <c r="Y404" s="210"/>
      <c r="Z404" s="210"/>
      <c r="AA404" s="210"/>
      <c r="AB404" s="210"/>
      <c r="AC404" s="210"/>
      <c r="AD404" s="211"/>
      <c r="AE404" s="211"/>
    </row>
    <row r="405" spans="2:31" ht="14.1" customHeight="1">
      <c r="B405" s="203"/>
      <c r="C405" s="203"/>
      <c r="D405" s="203"/>
      <c r="E405" s="203"/>
      <c r="F405" s="203"/>
      <c r="G405" s="204"/>
      <c r="H405" s="205"/>
      <c r="I405" s="206"/>
      <c r="J405" s="206"/>
      <c r="K405" s="206"/>
      <c r="L405" s="9"/>
      <c r="M405" s="207"/>
      <c r="N405" s="489"/>
      <c r="O405" s="489"/>
      <c r="P405" s="489"/>
      <c r="Q405" s="489"/>
      <c r="R405" s="208"/>
      <c r="S405" s="208"/>
      <c r="T405" s="208"/>
      <c r="U405" s="208"/>
      <c r="V405" s="209"/>
      <c r="W405" s="209"/>
      <c r="X405" s="210"/>
      <c r="Y405" s="210"/>
      <c r="Z405" s="210"/>
      <c r="AA405" s="210"/>
      <c r="AB405" s="210"/>
      <c r="AC405" s="210"/>
      <c r="AD405" s="211"/>
      <c r="AE405" s="211"/>
    </row>
    <row r="406" spans="2:31" ht="14.1" customHeight="1">
      <c r="B406" s="203"/>
      <c r="C406" s="203"/>
      <c r="D406" s="203"/>
      <c r="E406" s="203"/>
      <c r="F406" s="203"/>
      <c r="G406" s="204"/>
      <c r="H406" s="205"/>
      <c r="I406" s="206"/>
      <c r="J406" s="206"/>
      <c r="K406" s="206"/>
      <c r="L406" s="9"/>
      <c r="M406" s="207"/>
      <c r="N406" s="489"/>
      <c r="O406" s="489"/>
      <c r="P406" s="489"/>
      <c r="Q406" s="489"/>
      <c r="R406" s="208"/>
      <c r="S406" s="208"/>
      <c r="T406" s="208"/>
      <c r="U406" s="208"/>
      <c r="V406" s="209"/>
      <c r="W406" s="209"/>
      <c r="X406" s="210"/>
      <c r="Y406" s="210"/>
      <c r="Z406" s="210"/>
      <c r="AA406" s="210"/>
      <c r="AB406" s="210"/>
      <c r="AC406" s="210"/>
      <c r="AD406" s="211"/>
      <c r="AE406" s="211"/>
    </row>
    <row r="407" spans="2:31" ht="14.1" customHeight="1">
      <c r="B407" s="203"/>
      <c r="C407" s="203"/>
      <c r="D407" s="203"/>
      <c r="E407" s="203"/>
      <c r="F407" s="203"/>
      <c r="G407" s="204"/>
      <c r="H407" s="205"/>
      <c r="I407" s="206"/>
      <c r="J407" s="206"/>
      <c r="K407" s="206"/>
      <c r="L407" s="9"/>
      <c r="M407" s="207"/>
      <c r="N407" s="489"/>
      <c r="O407" s="489"/>
      <c r="P407" s="489"/>
      <c r="Q407" s="489"/>
      <c r="R407" s="208"/>
      <c r="S407" s="208"/>
      <c r="T407" s="208"/>
      <c r="U407" s="208"/>
      <c r="V407" s="209"/>
      <c r="W407" s="209"/>
      <c r="X407" s="210"/>
      <c r="Y407" s="210"/>
      <c r="Z407" s="210"/>
      <c r="AA407" s="210"/>
      <c r="AB407" s="210"/>
      <c r="AC407" s="210"/>
      <c r="AD407" s="211"/>
      <c r="AE407" s="211"/>
    </row>
    <row r="408" spans="2:31" ht="14.1" customHeight="1">
      <c r="B408" s="203"/>
      <c r="C408" s="203"/>
      <c r="D408" s="203"/>
      <c r="E408" s="203"/>
      <c r="F408" s="203"/>
      <c r="G408" s="204"/>
      <c r="H408" s="205"/>
      <c r="I408" s="206"/>
      <c r="J408" s="206"/>
      <c r="K408" s="206"/>
      <c r="L408" s="9"/>
      <c r="M408" s="207"/>
      <c r="N408" s="489"/>
      <c r="O408" s="489"/>
      <c r="P408" s="489"/>
      <c r="Q408" s="489"/>
      <c r="R408" s="208"/>
      <c r="S408" s="208"/>
      <c r="T408" s="208"/>
      <c r="U408" s="208"/>
      <c r="V408" s="209"/>
      <c r="W408" s="209"/>
      <c r="X408" s="210"/>
      <c r="Y408" s="210"/>
      <c r="Z408" s="210"/>
      <c r="AA408" s="210"/>
      <c r="AB408" s="210"/>
      <c r="AC408" s="210"/>
      <c r="AD408" s="211"/>
      <c r="AE408" s="211"/>
    </row>
    <row r="409" spans="2:31" ht="14.1" customHeight="1">
      <c r="B409" s="203"/>
      <c r="C409" s="203"/>
      <c r="D409" s="203"/>
      <c r="E409" s="203"/>
      <c r="F409" s="203"/>
      <c r="G409" s="204"/>
      <c r="H409" s="205"/>
      <c r="I409" s="206"/>
      <c r="J409" s="206"/>
      <c r="K409" s="206"/>
      <c r="L409" s="9"/>
      <c r="M409" s="207"/>
      <c r="N409" s="489"/>
      <c r="O409" s="489"/>
      <c r="P409" s="489"/>
      <c r="Q409" s="489"/>
      <c r="R409" s="208"/>
      <c r="S409" s="208"/>
      <c r="T409" s="208"/>
      <c r="U409" s="208"/>
      <c r="V409" s="209"/>
      <c r="W409" s="209"/>
      <c r="X409" s="210"/>
      <c r="Y409" s="210"/>
      <c r="Z409" s="210"/>
      <c r="AA409" s="210"/>
      <c r="AB409" s="210"/>
      <c r="AC409" s="210"/>
      <c r="AD409" s="211"/>
      <c r="AE409" s="211"/>
    </row>
    <row r="410" spans="2:31" ht="14.1" customHeight="1">
      <c r="B410" s="203"/>
      <c r="C410" s="203"/>
      <c r="D410" s="203"/>
      <c r="E410" s="203"/>
      <c r="F410" s="203"/>
      <c r="G410" s="204"/>
      <c r="H410" s="205"/>
      <c r="I410" s="206"/>
      <c r="J410" s="206"/>
      <c r="K410" s="206"/>
      <c r="L410" s="9"/>
      <c r="M410" s="207"/>
      <c r="N410" s="489"/>
      <c r="O410" s="489"/>
      <c r="P410" s="489"/>
      <c r="Q410" s="489"/>
      <c r="R410" s="208"/>
      <c r="S410" s="208"/>
      <c r="T410" s="208"/>
      <c r="U410" s="208"/>
      <c r="V410" s="209"/>
      <c r="W410" s="209"/>
      <c r="X410" s="210"/>
      <c r="Y410" s="210"/>
      <c r="Z410" s="210"/>
      <c r="AA410" s="210"/>
      <c r="AB410" s="210"/>
      <c r="AC410" s="210"/>
      <c r="AD410" s="211"/>
      <c r="AE410" s="211"/>
    </row>
    <row r="411" spans="2:31" ht="14.1" customHeight="1">
      <c r="B411" s="203"/>
      <c r="C411" s="203"/>
      <c r="D411" s="203"/>
      <c r="E411" s="203"/>
      <c r="F411" s="203"/>
      <c r="G411" s="204"/>
      <c r="H411" s="205"/>
      <c r="I411" s="206"/>
      <c r="J411" s="206"/>
      <c r="K411" s="206"/>
      <c r="L411" s="9"/>
      <c r="M411" s="207"/>
      <c r="N411" s="489"/>
      <c r="O411" s="489"/>
      <c r="P411" s="489"/>
      <c r="Q411" s="489"/>
      <c r="R411" s="208"/>
      <c r="S411" s="208"/>
      <c r="T411" s="208"/>
      <c r="U411" s="208"/>
      <c r="V411" s="209"/>
      <c r="W411" s="209"/>
      <c r="X411" s="210"/>
      <c r="Y411" s="210"/>
      <c r="Z411" s="210"/>
      <c r="AA411" s="210"/>
      <c r="AB411" s="210"/>
      <c r="AC411" s="210"/>
      <c r="AD411" s="211"/>
      <c r="AE411" s="211"/>
    </row>
    <row r="412" spans="2:31" ht="14.1" customHeight="1">
      <c r="B412" s="203"/>
      <c r="C412" s="203"/>
      <c r="D412" s="203"/>
      <c r="E412" s="203"/>
      <c r="F412" s="203"/>
      <c r="G412" s="204"/>
      <c r="H412" s="205"/>
      <c r="I412" s="206"/>
      <c r="J412" s="206"/>
      <c r="K412" s="206"/>
      <c r="L412" s="9"/>
      <c r="M412" s="207"/>
      <c r="N412" s="489"/>
      <c r="O412" s="489"/>
      <c r="P412" s="489"/>
      <c r="Q412" s="489"/>
      <c r="R412" s="208"/>
      <c r="S412" s="208"/>
      <c r="T412" s="208"/>
      <c r="U412" s="208"/>
      <c r="V412" s="209"/>
      <c r="W412" s="209"/>
      <c r="X412" s="210"/>
      <c r="Y412" s="210"/>
      <c r="Z412" s="210"/>
      <c r="AA412" s="210"/>
      <c r="AB412" s="210"/>
      <c r="AC412" s="210"/>
      <c r="AD412" s="211"/>
      <c r="AE412" s="211"/>
    </row>
    <row r="413" spans="2:31" ht="14.1" customHeight="1">
      <c r="B413" s="203"/>
      <c r="C413" s="203"/>
      <c r="D413" s="203"/>
      <c r="E413" s="203"/>
      <c r="F413" s="203"/>
      <c r="G413" s="204"/>
      <c r="H413" s="205"/>
      <c r="I413" s="206"/>
      <c r="J413" s="206"/>
      <c r="K413" s="206"/>
      <c r="L413" s="9"/>
      <c r="M413" s="207"/>
      <c r="N413" s="489"/>
      <c r="O413" s="489"/>
      <c r="P413" s="489"/>
      <c r="Q413" s="489"/>
      <c r="R413" s="208"/>
      <c r="S413" s="208"/>
      <c r="T413" s="208"/>
      <c r="U413" s="208"/>
      <c r="V413" s="209"/>
      <c r="W413" s="209"/>
      <c r="X413" s="210"/>
      <c r="Y413" s="210"/>
      <c r="Z413" s="210"/>
      <c r="AA413" s="210"/>
      <c r="AB413" s="210"/>
      <c r="AC413" s="210"/>
      <c r="AD413" s="211"/>
      <c r="AE413" s="211"/>
    </row>
    <row r="414" spans="2:31" ht="14.1" customHeight="1">
      <c r="B414" s="203"/>
      <c r="C414" s="203"/>
      <c r="D414" s="203"/>
      <c r="E414" s="203"/>
      <c r="F414" s="203"/>
      <c r="G414" s="204"/>
      <c r="H414" s="205"/>
      <c r="I414" s="206"/>
      <c r="J414" s="206"/>
      <c r="K414" s="206"/>
      <c r="L414" s="9"/>
      <c r="M414" s="207"/>
      <c r="N414" s="489"/>
      <c r="O414" s="489"/>
      <c r="P414" s="489"/>
      <c r="Q414" s="489"/>
      <c r="R414" s="208"/>
      <c r="S414" s="208"/>
      <c r="T414" s="208"/>
      <c r="U414" s="208"/>
      <c r="V414" s="209"/>
      <c r="W414" s="209"/>
      <c r="X414" s="210"/>
      <c r="Y414" s="210"/>
      <c r="Z414" s="210"/>
      <c r="AA414" s="210"/>
      <c r="AB414" s="210"/>
      <c r="AC414" s="210"/>
      <c r="AD414" s="211"/>
      <c r="AE414" s="211"/>
    </row>
    <row r="415" spans="2:31" ht="14.1" customHeight="1">
      <c r="B415" s="203"/>
      <c r="C415" s="203"/>
      <c r="D415" s="203"/>
      <c r="E415" s="203"/>
      <c r="F415" s="203"/>
      <c r="G415" s="204"/>
      <c r="H415" s="205"/>
      <c r="I415" s="206"/>
      <c r="J415" s="206"/>
      <c r="K415" s="206"/>
      <c r="L415" s="9"/>
      <c r="M415" s="207"/>
      <c r="N415" s="489"/>
      <c r="O415" s="489"/>
      <c r="P415" s="489"/>
      <c r="Q415" s="489"/>
      <c r="R415" s="208"/>
      <c r="S415" s="208"/>
      <c r="T415" s="208"/>
      <c r="U415" s="208"/>
      <c r="V415" s="209"/>
      <c r="W415" s="209"/>
      <c r="X415" s="210"/>
      <c r="Y415" s="210"/>
      <c r="Z415" s="210"/>
      <c r="AA415" s="210"/>
      <c r="AB415" s="210"/>
      <c r="AC415" s="210"/>
      <c r="AD415" s="211"/>
      <c r="AE415" s="211"/>
    </row>
    <row r="416" spans="2:31" ht="14.1" customHeight="1">
      <c r="B416" s="203"/>
      <c r="C416" s="203"/>
      <c r="D416" s="203"/>
      <c r="E416" s="203"/>
      <c r="F416" s="203"/>
      <c r="G416" s="204"/>
      <c r="H416" s="205"/>
      <c r="I416" s="206"/>
      <c r="J416" s="206"/>
      <c r="K416" s="206"/>
      <c r="L416" s="9"/>
      <c r="M416" s="207"/>
      <c r="N416" s="489"/>
      <c r="O416" s="489"/>
      <c r="P416" s="489"/>
      <c r="Q416" s="489"/>
      <c r="R416" s="208"/>
      <c r="S416" s="208"/>
      <c r="T416" s="208"/>
      <c r="U416" s="208"/>
      <c r="V416" s="209"/>
      <c r="W416" s="209"/>
      <c r="X416" s="210"/>
      <c r="Y416" s="210"/>
      <c r="Z416" s="210"/>
      <c r="AA416" s="210"/>
      <c r="AB416" s="210"/>
      <c r="AC416" s="210"/>
      <c r="AD416" s="211"/>
      <c r="AE416" s="211"/>
    </row>
    <row r="417" spans="2:31" ht="14.1" customHeight="1">
      <c r="B417" s="203"/>
      <c r="C417" s="203"/>
      <c r="D417" s="203"/>
      <c r="E417" s="203"/>
      <c r="F417" s="203"/>
      <c r="G417" s="204"/>
      <c r="H417" s="205"/>
      <c r="I417" s="206"/>
      <c r="J417" s="206"/>
      <c r="K417" s="206"/>
      <c r="L417" s="9"/>
      <c r="M417" s="207"/>
      <c r="N417" s="489"/>
      <c r="O417" s="489"/>
      <c r="P417" s="489"/>
      <c r="Q417" s="489"/>
      <c r="R417" s="208"/>
      <c r="S417" s="208"/>
      <c r="T417" s="208"/>
      <c r="U417" s="208"/>
      <c r="V417" s="209"/>
      <c r="W417" s="209"/>
      <c r="X417" s="210"/>
      <c r="Y417" s="210"/>
      <c r="Z417" s="210"/>
      <c r="AA417" s="210"/>
      <c r="AB417" s="210"/>
      <c r="AC417" s="210"/>
      <c r="AD417" s="211"/>
      <c r="AE417" s="211"/>
    </row>
    <row r="418" spans="2:31" ht="14.1" customHeight="1">
      <c r="B418" s="203"/>
      <c r="C418" s="203"/>
      <c r="D418" s="203"/>
      <c r="E418" s="203"/>
      <c r="F418" s="203"/>
      <c r="G418" s="204"/>
      <c r="H418" s="205"/>
      <c r="I418" s="206"/>
      <c r="J418" s="206"/>
      <c r="K418" s="206"/>
      <c r="L418" s="9"/>
      <c r="M418" s="207"/>
      <c r="N418" s="489"/>
      <c r="O418" s="489"/>
      <c r="P418" s="489"/>
      <c r="Q418" s="489"/>
      <c r="R418" s="208"/>
      <c r="S418" s="208"/>
      <c r="T418" s="208"/>
      <c r="U418" s="208"/>
      <c r="V418" s="209"/>
      <c r="W418" s="209"/>
      <c r="X418" s="210"/>
      <c r="Y418" s="210"/>
      <c r="Z418" s="210"/>
      <c r="AA418" s="210"/>
      <c r="AB418" s="210"/>
      <c r="AC418" s="210"/>
      <c r="AD418" s="211"/>
      <c r="AE418" s="211"/>
    </row>
    <row r="419" spans="2:31" ht="14.1" customHeight="1">
      <c r="B419" s="203"/>
      <c r="C419" s="203"/>
      <c r="D419" s="203"/>
      <c r="E419" s="203"/>
      <c r="F419" s="203"/>
      <c r="G419" s="204"/>
      <c r="H419" s="205"/>
      <c r="I419" s="206"/>
      <c r="J419" s="206"/>
      <c r="K419" s="206"/>
      <c r="L419" s="9"/>
      <c r="M419" s="207"/>
      <c r="N419" s="489"/>
      <c r="O419" s="489"/>
      <c r="P419" s="489"/>
      <c r="Q419" s="489"/>
      <c r="R419" s="208"/>
      <c r="S419" s="208"/>
      <c r="T419" s="208"/>
      <c r="U419" s="208"/>
      <c r="V419" s="209"/>
      <c r="W419" s="209"/>
      <c r="X419" s="210"/>
      <c r="Y419" s="210"/>
      <c r="Z419" s="210"/>
      <c r="AA419" s="210"/>
      <c r="AB419" s="210"/>
      <c r="AC419" s="210"/>
      <c r="AD419" s="211"/>
      <c r="AE419" s="211"/>
    </row>
    <row r="420" spans="2:31" ht="14.1" customHeight="1">
      <c r="B420" s="203"/>
      <c r="C420" s="203"/>
      <c r="D420" s="203"/>
      <c r="E420" s="203"/>
      <c r="F420" s="203"/>
      <c r="G420" s="204"/>
      <c r="H420" s="205"/>
      <c r="I420" s="206"/>
      <c r="J420" s="206"/>
      <c r="K420" s="206"/>
      <c r="L420" s="9"/>
      <c r="M420" s="207"/>
      <c r="N420" s="489"/>
      <c r="O420" s="489"/>
      <c r="P420" s="489"/>
      <c r="Q420" s="489"/>
      <c r="R420" s="208"/>
      <c r="S420" s="208"/>
      <c r="T420" s="208"/>
      <c r="U420" s="208"/>
      <c r="V420" s="209"/>
      <c r="W420" s="209"/>
      <c r="X420" s="210"/>
      <c r="Y420" s="210"/>
      <c r="Z420" s="210"/>
      <c r="AA420" s="210"/>
      <c r="AB420" s="210"/>
      <c r="AC420" s="210"/>
      <c r="AD420" s="211"/>
      <c r="AE420" s="211"/>
    </row>
    <row r="421" spans="2:31" ht="14.1" customHeight="1">
      <c r="B421" s="203"/>
      <c r="C421" s="203"/>
      <c r="D421" s="203"/>
      <c r="E421" s="203"/>
      <c r="F421" s="203"/>
      <c r="G421" s="204"/>
      <c r="H421" s="205"/>
      <c r="I421" s="206"/>
      <c r="J421" s="206"/>
      <c r="K421" s="206"/>
      <c r="L421" s="9"/>
      <c r="M421" s="207"/>
      <c r="N421" s="489"/>
      <c r="O421" s="489"/>
      <c r="P421" s="489"/>
      <c r="Q421" s="489"/>
      <c r="R421" s="208"/>
      <c r="S421" s="208"/>
      <c r="T421" s="208"/>
      <c r="U421" s="208"/>
      <c r="V421" s="209"/>
      <c r="W421" s="209"/>
      <c r="X421" s="210"/>
      <c r="Y421" s="210"/>
      <c r="Z421" s="210"/>
      <c r="AA421" s="210"/>
      <c r="AB421" s="210"/>
      <c r="AC421" s="210"/>
      <c r="AD421" s="211"/>
      <c r="AE421" s="211"/>
    </row>
    <row r="422" spans="2:31" ht="14.1" customHeight="1">
      <c r="B422" s="203"/>
      <c r="C422" s="203"/>
      <c r="D422" s="203"/>
      <c r="E422" s="203"/>
      <c r="F422" s="203"/>
      <c r="G422" s="204"/>
      <c r="H422" s="205"/>
      <c r="I422" s="206"/>
      <c r="J422" s="206"/>
      <c r="K422" s="206"/>
      <c r="L422" s="9"/>
      <c r="M422" s="207"/>
      <c r="N422" s="489"/>
      <c r="O422" s="489"/>
      <c r="P422" s="489"/>
      <c r="Q422" s="489"/>
      <c r="R422" s="208"/>
      <c r="S422" s="208"/>
      <c r="T422" s="208"/>
      <c r="U422" s="208"/>
      <c r="V422" s="209"/>
      <c r="W422" s="209"/>
      <c r="X422" s="210"/>
      <c r="Y422" s="210"/>
      <c r="Z422" s="210"/>
      <c r="AA422" s="210"/>
      <c r="AB422" s="210"/>
      <c r="AC422" s="210"/>
      <c r="AD422" s="211"/>
      <c r="AE422" s="211"/>
    </row>
    <row r="423" spans="2:31" ht="14.1" customHeight="1">
      <c r="B423" s="203"/>
      <c r="C423" s="203"/>
      <c r="D423" s="203"/>
      <c r="E423" s="203"/>
      <c r="F423" s="203"/>
      <c r="G423" s="204"/>
      <c r="H423" s="205"/>
      <c r="I423" s="206"/>
      <c r="J423" s="206"/>
      <c r="K423" s="206"/>
      <c r="L423" s="9"/>
      <c r="M423" s="207"/>
      <c r="N423" s="489"/>
      <c r="O423" s="489"/>
      <c r="P423" s="489"/>
      <c r="Q423" s="489"/>
      <c r="R423" s="208"/>
      <c r="S423" s="208"/>
      <c r="T423" s="208"/>
      <c r="U423" s="208"/>
      <c r="V423" s="209"/>
      <c r="W423" s="209"/>
      <c r="X423" s="210"/>
      <c r="Y423" s="210"/>
      <c r="Z423" s="210"/>
      <c r="AA423" s="210"/>
      <c r="AB423" s="210"/>
      <c r="AC423" s="210"/>
      <c r="AD423" s="211"/>
      <c r="AE423" s="211"/>
    </row>
    <row r="424" spans="2:31" ht="14.1" customHeight="1">
      <c r="B424" s="203"/>
      <c r="C424" s="203"/>
      <c r="D424" s="203"/>
      <c r="E424" s="203"/>
      <c r="F424" s="203"/>
      <c r="G424" s="204"/>
      <c r="H424" s="205"/>
      <c r="I424" s="206"/>
      <c r="J424" s="206"/>
      <c r="K424" s="206"/>
      <c r="L424" s="9"/>
      <c r="M424" s="207"/>
      <c r="N424" s="489"/>
      <c r="O424" s="489"/>
      <c r="P424" s="489"/>
      <c r="Q424" s="489"/>
      <c r="R424" s="208"/>
      <c r="S424" s="208"/>
      <c r="T424" s="208"/>
      <c r="U424" s="208"/>
      <c r="V424" s="209"/>
      <c r="W424" s="209"/>
      <c r="X424" s="210"/>
      <c r="Y424" s="210"/>
      <c r="Z424" s="210"/>
      <c r="AA424" s="210"/>
      <c r="AB424" s="210"/>
      <c r="AC424" s="210"/>
      <c r="AD424" s="211"/>
      <c r="AE424" s="211"/>
    </row>
    <row r="425" spans="2:31" ht="14.1" customHeight="1">
      <c r="B425" s="203"/>
      <c r="C425" s="203"/>
      <c r="D425" s="203"/>
      <c r="E425" s="203"/>
      <c r="F425" s="203"/>
      <c r="G425" s="204"/>
      <c r="H425" s="205"/>
      <c r="I425" s="206"/>
      <c r="J425" s="206"/>
      <c r="K425" s="206"/>
      <c r="L425" s="9"/>
      <c r="M425" s="207"/>
      <c r="N425" s="489"/>
      <c r="O425" s="489"/>
      <c r="P425" s="489"/>
      <c r="Q425" s="489"/>
      <c r="R425" s="208"/>
      <c r="S425" s="208"/>
      <c r="T425" s="208"/>
      <c r="U425" s="208"/>
      <c r="V425" s="209"/>
      <c r="W425" s="209"/>
      <c r="X425" s="210"/>
      <c r="Y425" s="210"/>
      <c r="Z425" s="210"/>
      <c r="AA425" s="210"/>
      <c r="AB425" s="210"/>
      <c r="AC425" s="210"/>
      <c r="AD425" s="211"/>
      <c r="AE425" s="211"/>
    </row>
    <row r="426" spans="2:31" ht="14.1" customHeight="1">
      <c r="B426" s="203"/>
      <c r="C426" s="203"/>
      <c r="D426" s="203"/>
      <c r="E426" s="203"/>
      <c r="F426" s="203"/>
      <c r="G426" s="204"/>
      <c r="H426" s="205"/>
      <c r="I426" s="206"/>
      <c r="J426" s="206"/>
      <c r="K426" s="206"/>
      <c r="L426" s="9"/>
      <c r="M426" s="207"/>
      <c r="N426" s="489"/>
      <c r="O426" s="489"/>
      <c r="P426" s="489"/>
      <c r="Q426" s="489"/>
      <c r="R426" s="208"/>
      <c r="S426" s="208"/>
      <c r="T426" s="208"/>
      <c r="U426" s="208"/>
      <c r="V426" s="209"/>
      <c r="W426" s="209"/>
      <c r="X426" s="210"/>
      <c r="Y426" s="210"/>
      <c r="Z426" s="210"/>
      <c r="AA426" s="210"/>
      <c r="AB426" s="210"/>
      <c r="AC426" s="210"/>
      <c r="AD426" s="211"/>
      <c r="AE426" s="211"/>
    </row>
    <row r="427" spans="2:31" ht="14.1" customHeight="1">
      <c r="B427" s="203"/>
      <c r="C427" s="203"/>
      <c r="D427" s="203"/>
      <c r="E427" s="203"/>
      <c r="F427" s="203"/>
      <c r="G427" s="204"/>
      <c r="H427" s="205"/>
      <c r="I427" s="206"/>
      <c r="J427" s="206"/>
      <c r="K427" s="206"/>
      <c r="L427" s="9"/>
      <c r="M427" s="207"/>
      <c r="N427" s="489"/>
      <c r="O427" s="489"/>
      <c r="P427" s="489"/>
      <c r="Q427" s="489"/>
      <c r="R427" s="208"/>
      <c r="S427" s="208"/>
      <c r="T427" s="208"/>
      <c r="U427" s="208"/>
      <c r="V427" s="209"/>
      <c r="W427" s="209"/>
      <c r="X427" s="210"/>
      <c r="Y427" s="210"/>
      <c r="Z427" s="210"/>
      <c r="AA427" s="210"/>
      <c r="AB427" s="210"/>
      <c r="AC427" s="210"/>
      <c r="AD427" s="211"/>
      <c r="AE427" s="211"/>
    </row>
    <row r="428" spans="2:31" ht="14.1" customHeight="1">
      <c r="B428" s="203"/>
      <c r="C428" s="203"/>
      <c r="D428" s="203"/>
      <c r="E428" s="203"/>
      <c r="F428" s="203"/>
      <c r="G428" s="204"/>
      <c r="H428" s="205"/>
      <c r="I428" s="206"/>
      <c r="J428" s="206"/>
      <c r="K428" s="206"/>
      <c r="L428" s="9"/>
      <c r="M428" s="207"/>
      <c r="N428" s="489"/>
      <c r="O428" s="489"/>
      <c r="P428" s="489"/>
      <c r="Q428" s="489"/>
      <c r="R428" s="208"/>
      <c r="S428" s="208"/>
      <c r="T428" s="208"/>
      <c r="U428" s="208"/>
      <c r="V428" s="209"/>
      <c r="W428" s="209"/>
      <c r="X428" s="210"/>
      <c r="Y428" s="210"/>
      <c r="Z428" s="210"/>
      <c r="AA428" s="210"/>
      <c r="AB428" s="210"/>
      <c r="AC428" s="210"/>
      <c r="AD428" s="211"/>
      <c r="AE428" s="211"/>
    </row>
    <row r="429" spans="2:31" ht="14.1" customHeight="1">
      <c r="B429" s="203"/>
      <c r="C429" s="203"/>
      <c r="D429" s="203"/>
      <c r="E429" s="203"/>
      <c r="F429" s="203"/>
      <c r="G429" s="204"/>
      <c r="H429" s="205"/>
      <c r="I429" s="206"/>
      <c r="J429" s="206"/>
      <c r="K429" s="206"/>
      <c r="L429" s="9"/>
      <c r="M429" s="207"/>
      <c r="N429" s="489"/>
      <c r="O429" s="489"/>
      <c r="P429" s="489"/>
      <c r="Q429" s="489"/>
      <c r="R429" s="208"/>
      <c r="S429" s="208"/>
      <c r="T429" s="208"/>
      <c r="U429" s="208"/>
      <c r="V429" s="209"/>
      <c r="W429" s="209"/>
      <c r="X429" s="210"/>
      <c r="Y429" s="210"/>
      <c r="Z429" s="210"/>
      <c r="AA429" s="210"/>
      <c r="AB429" s="210"/>
      <c r="AC429" s="210"/>
      <c r="AD429" s="211"/>
      <c r="AE429" s="211"/>
    </row>
    <row r="430" spans="2:31" ht="14.1" customHeight="1">
      <c r="B430" s="203"/>
      <c r="C430" s="203"/>
      <c r="D430" s="203"/>
      <c r="E430" s="203"/>
      <c r="F430" s="203"/>
      <c r="G430" s="204"/>
      <c r="H430" s="205"/>
      <c r="I430" s="206"/>
      <c r="J430" s="206"/>
      <c r="K430" s="206"/>
      <c r="L430" s="9"/>
      <c r="M430" s="207"/>
      <c r="N430" s="489"/>
      <c r="O430" s="489"/>
      <c r="P430" s="489"/>
      <c r="Q430" s="489"/>
      <c r="R430" s="208"/>
      <c r="S430" s="208"/>
      <c r="T430" s="208"/>
      <c r="U430" s="208"/>
      <c r="V430" s="209"/>
      <c r="W430" s="209"/>
      <c r="X430" s="210"/>
      <c r="Y430" s="210"/>
      <c r="Z430" s="210"/>
      <c r="AA430" s="210"/>
      <c r="AB430" s="210"/>
      <c r="AC430" s="210"/>
      <c r="AD430" s="211"/>
      <c r="AE430" s="211"/>
    </row>
    <row r="431" spans="2:31" ht="14.1" customHeight="1">
      <c r="B431" s="203"/>
      <c r="C431" s="203"/>
      <c r="D431" s="203"/>
      <c r="E431" s="203"/>
      <c r="F431" s="203"/>
      <c r="G431" s="204"/>
      <c r="H431" s="205"/>
      <c r="I431" s="206"/>
      <c r="J431" s="206"/>
      <c r="K431" s="206"/>
      <c r="L431" s="9"/>
      <c r="M431" s="207"/>
      <c r="N431" s="489"/>
      <c r="O431" s="489"/>
      <c r="P431" s="489"/>
      <c r="Q431" s="489"/>
      <c r="R431" s="208"/>
      <c r="S431" s="208"/>
      <c r="T431" s="208"/>
      <c r="U431" s="208"/>
      <c r="V431" s="209"/>
      <c r="W431" s="209"/>
      <c r="X431" s="210"/>
      <c r="Y431" s="210"/>
      <c r="Z431" s="210"/>
      <c r="AA431" s="210"/>
      <c r="AB431" s="210"/>
      <c r="AC431" s="210"/>
      <c r="AD431" s="211"/>
      <c r="AE431" s="211"/>
    </row>
    <row r="432" spans="2:31" ht="14.1" customHeight="1">
      <c r="B432" s="203"/>
      <c r="C432" s="203"/>
      <c r="D432" s="203"/>
      <c r="E432" s="203"/>
      <c r="F432" s="203"/>
      <c r="G432" s="204"/>
      <c r="H432" s="205"/>
      <c r="I432" s="206"/>
      <c r="J432" s="206"/>
      <c r="K432" s="206"/>
      <c r="L432" s="9"/>
      <c r="M432" s="207"/>
      <c r="N432" s="489"/>
      <c r="O432" s="489"/>
      <c r="P432" s="489"/>
      <c r="Q432" s="489"/>
      <c r="R432" s="208"/>
      <c r="S432" s="208"/>
      <c r="T432" s="208"/>
      <c r="U432" s="208"/>
      <c r="V432" s="209"/>
      <c r="W432" s="209"/>
      <c r="X432" s="210"/>
      <c r="Y432" s="210"/>
      <c r="Z432" s="210"/>
      <c r="AA432" s="210"/>
      <c r="AB432" s="210"/>
      <c r="AC432" s="210"/>
      <c r="AD432" s="211"/>
      <c r="AE432" s="211"/>
    </row>
    <row r="433" spans="2:31" ht="14.1" customHeight="1">
      <c r="B433" s="203"/>
      <c r="C433" s="203"/>
      <c r="D433" s="203"/>
      <c r="E433" s="203"/>
      <c r="F433" s="203"/>
      <c r="G433" s="204"/>
      <c r="H433" s="205"/>
      <c r="I433" s="206"/>
      <c r="J433" s="206"/>
      <c r="K433" s="206"/>
      <c r="L433" s="9"/>
      <c r="M433" s="207"/>
      <c r="N433" s="489"/>
      <c r="O433" s="489"/>
      <c r="P433" s="489"/>
      <c r="Q433" s="489"/>
      <c r="R433" s="208"/>
      <c r="S433" s="208"/>
      <c r="T433" s="208"/>
      <c r="U433" s="208"/>
      <c r="V433" s="209"/>
      <c r="W433" s="209"/>
      <c r="X433" s="210"/>
      <c r="Y433" s="210"/>
      <c r="Z433" s="210"/>
      <c r="AA433" s="210"/>
      <c r="AB433" s="210"/>
      <c r="AC433" s="210"/>
      <c r="AD433" s="211"/>
      <c r="AE433" s="211"/>
    </row>
    <row r="434" spans="2:31" ht="14.1" customHeight="1">
      <c r="B434" s="203"/>
      <c r="C434" s="203"/>
      <c r="D434" s="203"/>
      <c r="E434" s="203"/>
      <c r="F434" s="203"/>
      <c r="G434" s="204"/>
      <c r="H434" s="205"/>
      <c r="I434" s="206"/>
      <c r="J434" s="206"/>
      <c r="K434" s="206"/>
      <c r="L434" s="9"/>
      <c r="M434" s="207"/>
      <c r="N434" s="489"/>
      <c r="O434" s="489"/>
      <c r="P434" s="489"/>
      <c r="Q434" s="489"/>
      <c r="R434" s="208"/>
      <c r="S434" s="208"/>
      <c r="T434" s="208"/>
      <c r="U434" s="208"/>
      <c r="V434" s="209"/>
      <c r="W434" s="209"/>
      <c r="X434" s="210"/>
      <c r="Y434" s="210"/>
      <c r="Z434" s="210"/>
      <c r="AA434" s="210"/>
      <c r="AB434" s="210"/>
      <c r="AC434" s="210"/>
      <c r="AD434" s="211"/>
      <c r="AE434" s="211"/>
    </row>
    <row r="435" spans="2:31" ht="14.1" customHeight="1">
      <c r="B435" s="203"/>
      <c r="C435" s="203"/>
      <c r="D435" s="203"/>
      <c r="E435" s="203"/>
      <c r="F435" s="203"/>
      <c r="G435" s="204"/>
      <c r="H435" s="205"/>
      <c r="I435" s="206"/>
      <c r="J435" s="206"/>
      <c r="K435" s="206"/>
      <c r="L435" s="9"/>
      <c r="M435" s="207"/>
      <c r="N435" s="489"/>
      <c r="O435" s="489"/>
      <c r="P435" s="489"/>
      <c r="Q435" s="489"/>
      <c r="R435" s="208"/>
      <c r="S435" s="208"/>
      <c r="T435" s="208"/>
      <c r="U435" s="208"/>
      <c r="V435" s="209"/>
      <c r="W435" s="209"/>
      <c r="X435" s="210"/>
      <c r="Y435" s="210"/>
      <c r="Z435" s="210"/>
      <c r="AA435" s="210"/>
      <c r="AB435" s="210"/>
      <c r="AC435" s="210"/>
      <c r="AD435" s="211"/>
      <c r="AE435" s="211"/>
    </row>
    <row r="436" spans="2:31" ht="14.1" customHeight="1">
      <c r="B436" s="203"/>
      <c r="C436" s="203"/>
      <c r="D436" s="203"/>
      <c r="E436" s="203"/>
      <c r="F436" s="203"/>
      <c r="G436" s="204"/>
      <c r="H436" s="205"/>
      <c r="I436" s="206"/>
      <c r="J436" s="206"/>
      <c r="K436" s="206"/>
      <c r="L436" s="9"/>
      <c r="M436" s="207"/>
      <c r="N436" s="489"/>
      <c r="O436" s="489"/>
      <c r="P436" s="489"/>
      <c r="Q436" s="489"/>
      <c r="R436" s="208"/>
      <c r="S436" s="208"/>
      <c r="T436" s="208"/>
      <c r="U436" s="208"/>
      <c r="V436" s="209"/>
      <c r="W436" s="209"/>
      <c r="X436" s="210"/>
      <c r="Y436" s="210"/>
      <c r="Z436" s="210"/>
      <c r="AA436" s="210"/>
      <c r="AB436" s="210"/>
      <c r="AC436" s="210"/>
      <c r="AD436" s="211"/>
      <c r="AE436" s="211"/>
    </row>
    <row r="437" spans="2:31" ht="14.1" customHeight="1">
      <c r="B437" s="203"/>
      <c r="C437" s="203"/>
      <c r="D437" s="203"/>
      <c r="E437" s="203"/>
      <c r="F437" s="203"/>
      <c r="G437" s="204"/>
      <c r="H437" s="205"/>
      <c r="I437" s="206"/>
      <c r="J437" s="206"/>
      <c r="K437" s="206"/>
      <c r="L437" s="9"/>
      <c r="M437" s="207"/>
      <c r="N437" s="489"/>
      <c r="O437" s="489"/>
      <c r="P437" s="489"/>
      <c r="Q437" s="489"/>
      <c r="R437" s="208"/>
      <c r="S437" s="208"/>
      <c r="T437" s="208"/>
      <c r="U437" s="208"/>
      <c r="V437" s="209"/>
      <c r="W437" s="209"/>
      <c r="X437" s="210"/>
      <c r="Y437" s="210"/>
      <c r="Z437" s="210"/>
      <c r="AA437" s="210"/>
      <c r="AB437" s="210"/>
      <c r="AC437" s="210"/>
      <c r="AD437" s="211"/>
      <c r="AE437" s="211"/>
    </row>
    <row r="438" spans="2:31" ht="14.1" customHeight="1">
      <c r="B438" s="203"/>
      <c r="C438" s="203"/>
      <c r="D438" s="203"/>
      <c r="E438" s="203"/>
      <c r="F438" s="203"/>
      <c r="G438" s="204"/>
      <c r="H438" s="205"/>
      <c r="I438" s="206"/>
      <c r="J438" s="206"/>
      <c r="K438" s="206"/>
      <c r="L438" s="9"/>
      <c r="M438" s="207"/>
      <c r="N438" s="489"/>
      <c r="O438" s="489"/>
      <c r="P438" s="489"/>
      <c r="Q438" s="489"/>
      <c r="R438" s="208"/>
      <c r="S438" s="208"/>
      <c r="T438" s="208"/>
      <c r="U438" s="208"/>
      <c r="V438" s="209"/>
      <c r="W438" s="209"/>
      <c r="X438" s="210"/>
      <c r="Y438" s="210"/>
      <c r="Z438" s="210"/>
      <c r="AA438" s="210"/>
      <c r="AB438" s="210"/>
      <c r="AC438" s="210"/>
      <c r="AD438" s="211"/>
      <c r="AE438" s="211"/>
    </row>
    <row r="439" spans="2:31" ht="14.1" customHeight="1">
      <c r="B439" s="203"/>
      <c r="C439" s="203"/>
      <c r="D439" s="203"/>
      <c r="E439" s="203"/>
      <c r="F439" s="203"/>
      <c r="G439" s="204"/>
      <c r="H439" s="205"/>
      <c r="I439" s="206"/>
      <c r="J439" s="206"/>
      <c r="K439" s="206"/>
      <c r="L439" s="9"/>
      <c r="M439" s="207"/>
      <c r="N439" s="489"/>
      <c r="O439" s="489"/>
      <c r="P439" s="489"/>
      <c r="Q439" s="489"/>
      <c r="R439" s="208"/>
      <c r="S439" s="208"/>
      <c r="T439" s="208"/>
      <c r="U439" s="208"/>
      <c r="V439" s="209"/>
      <c r="W439" s="209"/>
      <c r="X439" s="210"/>
      <c r="Y439" s="210"/>
      <c r="Z439" s="210"/>
      <c r="AA439" s="210"/>
      <c r="AB439" s="210"/>
      <c r="AC439" s="210"/>
      <c r="AD439" s="211"/>
      <c r="AE439" s="211"/>
    </row>
    <row r="440" spans="2:31" ht="14.1" customHeight="1">
      <c r="B440" s="203"/>
      <c r="C440" s="203"/>
      <c r="D440" s="203"/>
      <c r="E440" s="203"/>
      <c r="F440" s="203"/>
      <c r="G440" s="204"/>
      <c r="H440" s="205"/>
      <c r="I440" s="206"/>
      <c r="J440" s="206"/>
      <c r="K440" s="206"/>
      <c r="L440" s="9"/>
      <c r="M440" s="207"/>
      <c r="N440" s="489"/>
      <c r="O440" s="489"/>
      <c r="P440" s="489"/>
      <c r="Q440" s="489"/>
      <c r="R440" s="208"/>
      <c r="S440" s="208"/>
      <c r="T440" s="208"/>
      <c r="U440" s="208"/>
      <c r="V440" s="209"/>
      <c r="W440" s="209"/>
      <c r="X440" s="210"/>
      <c r="Y440" s="210"/>
      <c r="Z440" s="210"/>
      <c r="AA440" s="210"/>
      <c r="AB440" s="210"/>
      <c r="AC440" s="210"/>
      <c r="AD440" s="211"/>
      <c r="AE440" s="211"/>
    </row>
    <row r="441" spans="2:31" ht="14.1" customHeight="1">
      <c r="B441" s="203"/>
      <c r="C441" s="203"/>
      <c r="D441" s="203"/>
      <c r="E441" s="203"/>
      <c r="F441" s="203"/>
      <c r="G441" s="204"/>
      <c r="H441" s="205"/>
      <c r="I441" s="206"/>
      <c r="J441" s="206"/>
      <c r="K441" s="206"/>
      <c r="L441" s="9"/>
      <c r="M441" s="207"/>
      <c r="N441" s="489"/>
      <c r="O441" s="489"/>
      <c r="P441" s="489"/>
      <c r="Q441" s="489"/>
      <c r="R441" s="208"/>
      <c r="S441" s="208"/>
      <c r="T441" s="208"/>
      <c r="U441" s="208"/>
      <c r="V441" s="209"/>
      <c r="W441" s="209"/>
      <c r="X441" s="210"/>
      <c r="Y441" s="210"/>
      <c r="Z441" s="210"/>
      <c r="AA441" s="210"/>
      <c r="AB441" s="210"/>
      <c r="AC441" s="210"/>
      <c r="AD441" s="211"/>
      <c r="AE441" s="211"/>
    </row>
    <row r="442" spans="2:31" ht="14.1" customHeight="1">
      <c r="B442" s="203"/>
      <c r="C442" s="203"/>
      <c r="D442" s="203"/>
      <c r="E442" s="203"/>
      <c r="F442" s="203"/>
      <c r="G442" s="204"/>
      <c r="H442" s="205"/>
      <c r="I442" s="206"/>
      <c r="J442" s="206"/>
      <c r="K442" s="206"/>
      <c r="L442" s="9"/>
      <c r="M442" s="207"/>
      <c r="N442" s="489"/>
      <c r="O442" s="489"/>
      <c r="P442" s="489"/>
      <c r="Q442" s="489"/>
      <c r="R442" s="208"/>
      <c r="S442" s="208"/>
      <c r="T442" s="208"/>
      <c r="U442" s="208"/>
      <c r="V442" s="209"/>
      <c r="W442" s="209"/>
      <c r="X442" s="210"/>
      <c r="Y442" s="210"/>
      <c r="Z442" s="210"/>
      <c r="AA442" s="210"/>
      <c r="AB442" s="210"/>
      <c r="AC442" s="210"/>
      <c r="AD442" s="211"/>
      <c r="AE442" s="211"/>
    </row>
    <row r="443" spans="2:31" ht="14.1" customHeight="1">
      <c r="B443" s="203"/>
      <c r="C443" s="203"/>
      <c r="D443" s="203"/>
      <c r="E443" s="203"/>
      <c r="F443" s="203"/>
      <c r="G443" s="204"/>
      <c r="H443" s="205"/>
      <c r="I443" s="206"/>
      <c r="J443" s="206"/>
      <c r="K443" s="206"/>
      <c r="L443" s="9"/>
      <c r="M443" s="207"/>
      <c r="N443" s="489"/>
      <c r="O443" s="489"/>
      <c r="P443" s="489"/>
      <c r="Q443" s="489"/>
      <c r="R443" s="208"/>
      <c r="S443" s="208"/>
      <c r="T443" s="208"/>
      <c r="U443" s="208"/>
      <c r="V443" s="209"/>
      <c r="W443" s="209"/>
      <c r="X443" s="210"/>
      <c r="Y443" s="210"/>
      <c r="Z443" s="210"/>
      <c r="AA443" s="210"/>
      <c r="AB443" s="210"/>
      <c r="AC443" s="210"/>
      <c r="AD443" s="211"/>
      <c r="AE443" s="211"/>
    </row>
    <row r="444" spans="2:31" ht="14.1" customHeight="1">
      <c r="B444" s="203"/>
      <c r="C444" s="203"/>
      <c r="D444" s="203"/>
      <c r="E444" s="203"/>
      <c r="F444" s="203"/>
      <c r="G444" s="204"/>
      <c r="H444" s="205"/>
      <c r="I444" s="206"/>
      <c r="J444" s="206"/>
      <c r="K444" s="206"/>
      <c r="L444" s="9"/>
      <c r="M444" s="207"/>
      <c r="N444" s="489"/>
      <c r="O444" s="489"/>
      <c r="P444" s="489"/>
      <c r="Q444" s="489"/>
      <c r="R444" s="208"/>
      <c r="S444" s="208"/>
      <c r="T444" s="208"/>
      <c r="U444" s="208"/>
      <c r="V444" s="209"/>
      <c r="W444" s="209"/>
      <c r="X444" s="210"/>
      <c r="Y444" s="210"/>
      <c r="Z444" s="210"/>
      <c r="AA444" s="210"/>
      <c r="AB444" s="210"/>
      <c r="AC444" s="210"/>
      <c r="AD444" s="211"/>
      <c r="AE444" s="211"/>
    </row>
    <row r="445" spans="2:31" ht="14.1" customHeight="1">
      <c r="B445" s="203"/>
      <c r="C445" s="203"/>
      <c r="D445" s="203"/>
      <c r="E445" s="203"/>
      <c r="F445" s="203"/>
      <c r="G445" s="204"/>
      <c r="H445" s="205"/>
      <c r="I445" s="206"/>
      <c r="J445" s="206"/>
      <c r="K445" s="206"/>
      <c r="L445" s="9"/>
      <c r="M445" s="207"/>
      <c r="N445" s="489"/>
      <c r="O445" s="489"/>
      <c r="P445" s="489"/>
      <c r="Q445" s="489"/>
      <c r="R445" s="208"/>
      <c r="S445" s="208"/>
      <c r="T445" s="208"/>
      <c r="U445" s="208"/>
      <c r="V445" s="209"/>
      <c r="W445" s="209"/>
      <c r="X445" s="210"/>
      <c r="Y445" s="210"/>
      <c r="Z445" s="210"/>
      <c r="AA445" s="210"/>
      <c r="AB445" s="210"/>
      <c r="AC445" s="210"/>
      <c r="AD445" s="211"/>
      <c r="AE445" s="211"/>
    </row>
    <row r="446" spans="2:31" ht="14.1" customHeight="1">
      <c r="B446" s="203"/>
      <c r="C446" s="203"/>
      <c r="D446" s="203"/>
      <c r="E446" s="203"/>
      <c r="F446" s="203"/>
      <c r="G446" s="204"/>
      <c r="H446" s="205"/>
      <c r="I446" s="206"/>
      <c r="J446" s="206"/>
      <c r="K446" s="206"/>
      <c r="L446" s="9"/>
      <c r="M446" s="207"/>
      <c r="N446" s="489"/>
      <c r="O446" s="489"/>
      <c r="P446" s="489"/>
      <c r="Q446" s="489"/>
      <c r="R446" s="208"/>
      <c r="S446" s="208"/>
      <c r="T446" s="208"/>
      <c r="U446" s="208"/>
      <c r="V446" s="209"/>
      <c r="W446" s="209"/>
      <c r="X446" s="210"/>
      <c r="Y446" s="210"/>
      <c r="Z446" s="210"/>
      <c r="AA446" s="210"/>
      <c r="AB446" s="210"/>
      <c r="AC446" s="210"/>
      <c r="AD446" s="211"/>
      <c r="AE446" s="211"/>
    </row>
    <row r="447" spans="2:31" ht="14.1" customHeight="1">
      <c r="B447" s="203"/>
      <c r="C447" s="203"/>
      <c r="D447" s="203"/>
      <c r="E447" s="203"/>
      <c r="F447" s="203"/>
      <c r="G447" s="204"/>
      <c r="H447" s="205"/>
      <c r="I447" s="206"/>
      <c r="J447" s="206"/>
      <c r="K447" s="206"/>
      <c r="L447" s="9"/>
      <c r="M447" s="207"/>
      <c r="N447" s="489"/>
      <c r="O447" s="489"/>
      <c r="P447" s="489"/>
      <c r="Q447" s="489"/>
      <c r="R447" s="208"/>
      <c r="S447" s="208"/>
      <c r="T447" s="208"/>
      <c r="U447" s="208"/>
      <c r="V447" s="209"/>
      <c r="W447" s="209"/>
      <c r="X447" s="210"/>
      <c r="Y447" s="210"/>
      <c r="Z447" s="210"/>
      <c r="AA447" s="210"/>
      <c r="AB447" s="210"/>
      <c r="AC447" s="210"/>
      <c r="AD447" s="211"/>
      <c r="AE447" s="211"/>
    </row>
    <row r="448" spans="2:31" ht="14.1" customHeight="1">
      <c r="B448" s="203"/>
      <c r="C448" s="203"/>
      <c r="D448" s="203"/>
      <c r="E448" s="203"/>
      <c r="F448" s="203"/>
      <c r="G448" s="204"/>
      <c r="H448" s="205"/>
      <c r="I448" s="206"/>
      <c r="J448" s="206"/>
      <c r="K448" s="206"/>
      <c r="L448" s="9"/>
      <c r="M448" s="207"/>
      <c r="N448" s="489"/>
      <c r="O448" s="489"/>
      <c r="P448" s="489"/>
      <c r="Q448" s="489"/>
      <c r="R448" s="208"/>
      <c r="S448" s="208"/>
      <c r="T448" s="208"/>
      <c r="U448" s="208"/>
      <c r="V448" s="209"/>
      <c r="W448" s="209"/>
      <c r="X448" s="210"/>
      <c r="Y448" s="210"/>
      <c r="Z448" s="210"/>
      <c r="AA448" s="210"/>
      <c r="AB448" s="210"/>
      <c r="AC448" s="210"/>
      <c r="AD448" s="211"/>
      <c r="AE448" s="211"/>
    </row>
    <row r="449" spans="2:31" ht="14.1" customHeight="1">
      <c r="B449" s="203"/>
      <c r="C449" s="203"/>
      <c r="D449" s="203"/>
      <c r="E449" s="203"/>
      <c r="F449" s="203"/>
      <c r="G449" s="204"/>
      <c r="H449" s="205"/>
      <c r="I449" s="206"/>
      <c r="J449" s="206"/>
      <c r="K449" s="206"/>
      <c r="L449" s="9"/>
      <c r="M449" s="207"/>
      <c r="N449" s="489"/>
      <c r="O449" s="489"/>
      <c r="P449" s="489"/>
      <c r="Q449" s="489"/>
      <c r="R449" s="208"/>
      <c r="S449" s="208"/>
      <c r="T449" s="208"/>
      <c r="U449" s="208"/>
      <c r="V449" s="209"/>
      <c r="W449" s="209"/>
      <c r="X449" s="210"/>
      <c r="Y449" s="210"/>
      <c r="Z449" s="210"/>
      <c r="AA449" s="210"/>
      <c r="AB449" s="210"/>
      <c r="AC449" s="210"/>
      <c r="AD449" s="211"/>
      <c r="AE449" s="211"/>
    </row>
    <row r="450" spans="2:31" ht="14.1" customHeight="1">
      <c r="B450" s="203"/>
      <c r="C450" s="203"/>
      <c r="D450" s="203"/>
      <c r="E450" s="203"/>
      <c r="F450" s="203"/>
      <c r="G450" s="204"/>
      <c r="H450" s="205"/>
      <c r="I450" s="206"/>
      <c r="J450" s="206"/>
      <c r="K450" s="206"/>
      <c r="L450" s="9"/>
      <c r="M450" s="207"/>
      <c r="N450" s="489"/>
      <c r="O450" s="489"/>
      <c r="P450" s="489"/>
      <c r="Q450" s="489"/>
      <c r="R450" s="208"/>
      <c r="S450" s="208"/>
      <c r="T450" s="208"/>
      <c r="U450" s="208"/>
      <c r="V450" s="209"/>
      <c r="W450" s="209"/>
      <c r="X450" s="210"/>
      <c r="Y450" s="210"/>
      <c r="Z450" s="210"/>
      <c r="AA450" s="210"/>
      <c r="AB450" s="210"/>
      <c r="AC450" s="210"/>
      <c r="AD450" s="211"/>
      <c r="AE450" s="211"/>
    </row>
    <row r="451" spans="2:31" ht="14.1" customHeight="1">
      <c r="B451" s="203"/>
      <c r="C451" s="203"/>
      <c r="D451" s="203"/>
      <c r="E451" s="203"/>
      <c r="F451" s="203"/>
      <c r="G451" s="204"/>
      <c r="H451" s="205"/>
      <c r="I451" s="206"/>
      <c r="J451" s="206"/>
      <c r="K451" s="206"/>
      <c r="L451" s="9"/>
      <c r="M451" s="207"/>
      <c r="N451" s="489"/>
      <c r="O451" s="489"/>
      <c r="P451" s="489"/>
      <c r="Q451" s="489"/>
      <c r="R451" s="208"/>
      <c r="S451" s="208"/>
      <c r="T451" s="208"/>
      <c r="U451" s="208"/>
      <c r="V451" s="209"/>
      <c r="W451" s="209"/>
      <c r="X451" s="210"/>
      <c r="Y451" s="210"/>
      <c r="Z451" s="210"/>
      <c r="AA451" s="210"/>
      <c r="AB451" s="210"/>
      <c r="AC451" s="210"/>
      <c r="AD451" s="211"/>
      <c r="AE451" s="211"/>
    </row>
    <row r="452" spans="2:31" ht="14.1" customHeight="1">
      <c r="B452" s="203"/>
      <c r="C452" s="203"/>
      <c r="D452" s="203"/>
      <c r="E452" s="203"/>
      <c r="F452" s="203"/>
      <c r="G452" s="204"/>
      <c r="H452" s="205"/>
      <c r="I452" s="206"/>
      <c r="J452" s="206"/>
      <c r="K452" s="206"/>
      <c r="L452" s="9"/>
      <c r="M452" s="207"/>
      <c r="N452" s="489"/>
      <c r="O452" s="489"/>
      <c r="P452" s="489"/>
      <c r="Q452" s="489"/>
      <c r="R452" s="208"/>
      <c r="S452" s="208"/>
      <c r="T452" s="208"/>
      <c r="U452" s="208"/>
      <c r="V452" s="209"/>
      <c r="W452" s="209"/>
      <c r="X452" s="210"/>
      <c r="Y452" s="210"/>
      <c r="Z452" s="210"/>
      <c r="AA452" s="210"/>
      <c r="AB452" s="210"/>
      <c r="AC452" s="210"/>
      <c r="AD452" s="211"/>
      <c r="AE452" s="211"/>
    </row>
    <row r="453" spans="2:31" ht="14.1" customHeight="1">
      <c r="B453" s="203"/>
      <c r="C453" s="203"/>
      <c r="D453" s="203"/>
      <c r="E453" s="203"/>
      <c r="F453" s="203"/>
      <c r="G453" s="204"/>
      <c r="H453" s="205"/>
      <c r="I453" s="206"/>
      <c r="J453" s="206"/>
      <c r="K453" s="206"/>
      <c r="L453" s="9"/>
      <c r="M453" s="207"/>
      <c r="N453" s="489"/>
      <c r="O453" s="489"/>
      <c r="P453" s="489"/>
      <c r="Q453" s="489"/>
      <c r="R453" s="208"/>
      <c r="S453" s="208"/>
      <c r="T453" s="208"/>
      <c r="U453" s="208"/>
      <c r="V453" s="209"/>
      <c r="W453" s="209"/>
      <c r="X453" s="210"/>
      <c r="Y453" s="210"/>
      <c r="Z453" s="210"/>
      <c r="AA453" s="210"/>
      <c r="AB453" s="210"/>
      <c r="AC453" s="210"/>
      <c r="AD453" s="211"/>
      <c r="AE453" s="211"/>
    </row>
    <row r="454" spans="2:31" ht="14.1" customHeight="1">
      <c r="B454" s="203"/>
      <c r="C454" s="203"/>
      <c r="D454" s="203"/>
      <c r="E454" s="203"/>
      <c r="F454" s="203"/>
      <c r="G454" s="204"/>
      <c r="H454" s="205"/>
      <c r="I454" s="206"/>
      <c r="J454" s="206"/>
      <c r="K454" s="206"/>
      <c r="L454" s="9"/>
      <c r="M454" s="207"/>
      <c r="N454" s="489"/>
      <c r="O454" s="489"/>
      <c r="P454" s="489"/>
      <c r="Q454" s="489"/>
      <c r="R454" s="208"/>
      <c r="S454" s="208"/>
      <c r="T454" s="208"/>
      <c r="U454" s="208"/>
      <c r="V454" s="209"/>
      <c r="W454" s="209"/>
      <c r="X454" s="210"/>
      <c r="Y454" s="210"/>
      <c r="Z454" s="210"/>
      <c r="AA454" s="210"/>
      <c r="AB454" s="210"/>
      <c r="AC454" s="210"/>
      <c r="AD454" s="211"/>
      <c r="AE454" s="211"/>
    </row>
    <row r="455" spans="2:31" ht="14.1" customHeight="1">
      <c r="B455" s="203"/>
      <c r="C455" s="203"/>
      <c r="D455" s="203"/>
      <c r="E455" s="203"/>
      <c r="F455" s="203"/>
      <c r="G455" s="204"/>
      <c r="H455" s="205"/>
      <c r="I455" s="206"/>
      <c r="J455" s="206"/>
      <c r="K455" s="206"/>
      <c r="L455" s="9"/>
      <c r="M455" s="207"/>
      <c r="N455" s="489"/>
      <c r="O455" s="489"/>
      <c r="P455" s="489"/>
      <c r="Q455" s="489"/>
      <c r="R455" s="208"/>
      <c r="S455" s="208"/>
      <c r="T455" s="208"/>
      <c r="U455" s="208"/>
      <c r="V455" s="209"/>
      <c r="W455" s="209"/>
      <c r="X455" s="210"/>
      <c r="Y455" s="210"/>
      <c r="Z455" s="210"/>
      <c r="AA455" s="210"/>
      <c r="AB455" s="210"/>
      <c r="AC455" s="210"/>
      <c r="AD455" s="211"/>
      <c r="AE455" s="211"/>
    </row>
    <row r="456" spans="2:31" ht="14.1" customHeight="1">
      <c r="B456" s="203"/>
      <c r="C456" s="203"/>
      <c r="D456" s="203"/>
      <c r="E456" s="203"/>
      <c r="F456" s="203"/>
      <c r="G456" s="204"/>
      <c r="H456" s="205"/>
      <c r="I456" s="206"/>
      <c r="J456" s="206"/>
      <c r="K456" s="206"/>
      <c r="L456" s="9"/>
      <c r="M456" s="207"/>
      <c r="N456" s="489"/>
      <c r="O456" s="489"/>
      <c r="P456" s="489"/>
      <c r="Q456" s="489"/>
      <c r="R456" s="208"/>
      <c r="S456" s="208"/>
      <c r="T456" s="208"/>
      <c r="U456" s="208"/>
      <c r="V456" s="209"/>
      <c r="W456" s="209"/>
      <c r="X456" s="210"/>
      <c r="Y456" s="210"/>
      <c r="Z456" s="210"/>
      <c r="AA456" s="210"/>
      <c r="AB456" s="210"/>
      <c r="AC456" s="210"/>
      <c r="AD456" s="211"/>
      <c r="AE456" s="211"/>
    </row>
    <row r="457" spans="2:31" ht="14.1" customHeight="1">
      <c r="B457" s="203"/>
      <c r="C457" s="203"/>
      <c r="D457" s="203"/>
      <c r="E457" s="203"/>
      <c r="F457" s="203"/>
      <c r="G457" s="204"/>
      <c r="H457" s="205"/>
      <c r="I457" s="206"/>
      <c r="J457" s="206"/>
      <c r="K457" s="206"/>
      <c r="L457" s="9"/>
      <c r="M457" s="207"/>
      <c r="N457" s="489"/>
      <c r="O457" s="489"/>
      <c r="P457" s="489"/>
      <c r="Q457" s="489"/>
      <c r="R457" s="208"/>
      <c r="S457" s="208"/>
      <c r="T457" s="208"/>
      <c r="U457" s="208"/>
      <c r="V457" s="209"/>
      <c r="W457" s="209"/>
      <c r="X457" s="210"/>
      <c r="Y457" s="210"/>
      <c r="Z457" s="210"/>
      <c r="AA457" s="210"/>
      <c r="AB457" s="210"/>
      <c r="AC457" s="210"/>
      <c r="AD457" s="211"/>
      <c r="AE457" s="211"/>
    </row>
    <row r="458" spans="2:31" ht="14.1" customHeight="1">
      <c r="B458" s="203"/>
      <c r="C458" s="203"/>
      <c r="D458" s="203"/>
      <c r="E458" s="203"/>
      <c r="F458" s="203"/>
      <c r="G458" s="204"/>
      <c r="H458" s="205"/>
      <c r="I458" s="206"/>
      <c r="J458" s="206"/>
      <c r="K458" s="206"/>
      <c r="L458" s="9"/>
      <c r="M458" s="207"/>
      <c r="N458" s="489"/>
      <c r="O458" s="489"/>
      <c r="P458" s="489"/>
      <c r="Q458" s="489"/>
      <c r="R458" s="208"/>
      <c r="S458" s="208"/>
      <c r="T458" s="208"/>
      <c r="U458" s="208"/>
      <c r="V458" s="209"/>
      <c r="W458" s="209"/>
      <c r="X458" s="210"/>
      <c r="Y458" s="210"/>
      <c r="Z458" s="210"/>
      <c r="AA458" s="210"/>
      <c r="AB458" s="210"/>
      <c r="AC458" s="210"/>
      <c r="AD458" s="211"/>
      <c r="AE458" s="211"/>
    </row>
    <row r="459" spans="2:31" ht="14.1" customHeight="1">
      <c r="B459" s="203"/>
      <c r="C459" s="203"/>
      <c r="D459" s="203"/>
      <c r="E459" s="203"/>
      <c r="F459" s="203"/>
      <c r="G459" s="204"/>
      <c r="H459" s="205"/>
      <c r="I459" s="206"/>
      <c r="J459" s="206"/>
      <c r="K459" s="206"/>
      <c r="L459" s="9"/>
      <c r="M459" s="207"/>
      <c r="N459" s="489"/>
      <c r="O459" s="489"/>
      <c r="P459" s="489"/>
      <c r="Q459" s="489"/>
      <c r="R459" s="208"/>
      <c r="S459" s="208"/>
      <c r="T459" s="208"/>
      <c r="U459" s="208"/>
      <c r="V459" s="209"/>
      <c r="W459" s="209"/>
      <c r="X459" s="210"/>
      <c r="Y459" s="210"/>
      <c r="Z459" s="210"/>
      <c r="AA459" s="210"/>
      <c r="AB459" s="210"/>
      <c r="AC459" s="210"/>
      <c r="AD459" s="211"/>
      <c r="AE459" s="211"/>
    </row>
    <row r="460" spans="2:31" ht="14.1" customHeight="1">
      <c r="B460" s="203"/>
      <c r="C460" s="203"/>
      <c r="D460" s="203"/>
      <c r="E460" s="203"/>
      <c r="F460" s="203"/>
      <c r="G460" s="204"/>
      <c r="H460" s="205"/>
      <c r="I460" s="206"/>
      <c r="J460" s="206"/>
      <c r="K460" s="206"/>
      <c r="L460" s="9"/>
      <c r="M460" s="207"/>
      <c r="N460" s="489"/>
      <c r="O460" s="489"/>
      <c r="P460" s="489"/>
      <c r="Q460" s="489"/>
      <c r="R460" s="208"/>
      <c r="S460" s="208"/>
      <c r="T460" s="208"/>
      <c r="U460" s="208"/>
      <c r="V460" s="209"/>
      <c r="W460" s="209"/>
      <c r="X460" s="210"/>
      <c r="Y460" s="210"/>
      <c r="Z460" s="210"/>
      <c r="AA460" s="210"/>
      <c r="AB460" s="210"/>
      <c r="AC460" s="210"/>
      <c r="AD460" s="211"/>
      <c r="AE460" s="211"/>
    </row>
    <row r="461" spans="2:31" ht="14.1" customHeight="1">
      <c r="B461" s="203"/>
      <c r="C461" s="203"/>
      <c r="D461" s="203"/>
      <c r="E461" s="203"/>
      <c r="F461" s="203"/>
      <c r="G461" s="204"/>
      <c r="H461" s="205"/>
      <c r="I461" s="206"/>
      <c r="J461" s="206"/>
      <c r="K461" s="206"/>
      <c r="L461" s="9"/>
      <c r="M461" s="207"/>
      <c r="N461" s="489"/>
      <c r="O461" s="489"/>
      <c r="P461" s="489"/>
      <c r="Q461" s="489"/>
      <c r="R461" s="208"/>
      <c r="S461" s="208"/>
      <c r="T461" s="208"/>
      <c r="U461" s="208"/>
      <c r="V461" s="209"/>
      <c r="W461" s="209"/>
      <c r="X461" s="210"/>
      <c r="Y461" s="210"/>
      <c r="Z461" s="210"/>
      <c r="AA461" s="210"/>
      <c r="AB461" s="210"/>
      <c r="AC461" s="210"/>
      <c r="AD461" s="211"/>
      <c r="AE461" s="211"/>
    </row>
    <row r="462" spans="2:31" ht="14.1" customHeight="1">
      <c r="B462" s="203"/>
      <c r="C462" s="203"/>
      <c r="D462" s="203"/>
      <c r="E462" s="203"/>
      <c r="F462" s="203"/>
      <c r="G462" s="204"/>
      <c r="H462" s="205"/>
      <c r="I462" s="206"/>
      <c r="J462" s="206"/>
      <c r="K462" s="206"/>
      <c r="L462" s="9"/>
      <c r="M462" s="207"/>
      <c r="N462" s="489"/>
      <c r="O462" s="489"/>
      <c r="P462" s="489"/>
      <c r="Q462" s="489"/>
      <c r="R462" s="208"/>
      <c r="S462" s="208"/>
      <c r="T462" s="208"/>
      <c r="U462" s="208"/>
      <c r="V462" s="209"/>
      <c r="W462" s="209"/>
      <c r="X462" s="210"/>
      <c r="Y462" s="210"/>
      <c r="Z462" s="210"/>
      <c r="AA462" s="210"/>
      <c r="AB462" s="210"/>
      <c r="AC462" s="210"/>
      <c r="AD462" s="211"/>
      <c r="AE462" s="211"/>
    </row>
    <row r="463" spans="2:31" ht="14.1" customHeight="1">
      <c r="B463" s="203"/>
      <c r="C463" s="203"/>
      <c r="D463" s="203"/>
      <c r="E463" s="203"/>
      <c r="F463" s="203"/>
      <c r="G463" s="204"/>
      <c r="H463" s="205"/>
      <c r="I463" s="206"/>
      <c r="J463" s="206"/>
      <c r="K463" s="206"/>
      <c r="L463" s="9"/>
      <c r="M463" s="207"/>
      <c r="N463" s="489"/>
      <c r="O463" s="489"/>
      <c r="P463" s="489"/>
      <c r="Q463" s="489"/>
      <c r="R463" s="208"/>
      <c r="S463" s="208"/>
      <c r="T463" s="208"/>
      <c r="U463" s="208"/>
      <c r="V463" s="209"/>
      <c r="W463" s="209"/>
      <c r="X463" s="210"/>
      <c r="Y463" s="210"/>
      <c r="Z463" s="210"/>
      <c r="AA463" s="210"/>
      <c r="AB463" s="210"/>
      <c r="AC463" s="210"/>
      <c r="AD463" s="211"/>
      <c r="AE463" s="211"/>
    </row>
    <row r="464" spans="2:31" ht="14.1" customHeight="1">
      <c r="B464" s="203"/>
      <c r="C464" s="203"/>
      <c r="D464" s="203"/>
      <c r="E464" s="203"/>
      <c r="F464" s="203"/>
      <c r="G464" s="204"/>
      <c r="H464" s="205"/>
      <c r="I464" s="206"/>
      <c r="J464" s="206"/>
      <c r="K464" s="206"/>
      <c r="L464" s="9"/>
      <c r="M464" s="207"/>
      <c r="N464" s="489"/>
      <c r="O464" s="489"/>
      <c r="P464" s="489"/>
      <c r="Q464" s="489"/>
      <c r="R464" s="208"/>
      <c r="S464" s="208"/>
      <c r="T464" s="208"/>
      <c r="U464" s="208"/>
      <c r="V464" s="209"/>
      <c r="W464" s="209"/>
      <c r="X464" s="210"/>
      <c r="Y464" s="210"/>
      <c r="Z464" s="210"/>
      <c r="AA464" s="210"/>
      <c r="AB464" s="210"/>
      <c r="AC464" s="210"/>
      <c r="AD464" s="211"/>
      <c r="AE464" s="211"/>
    </row>
    <row r="465" spans="2:31" ht="14.1" customHeight="1">
      <c r="B465" s="203"/>
      <c r="C465" s="203"/>
      <c r="D465" s="203"/>
      <c r="E465" s="203"/>
      <c r="F465" s="203"/>
      <c r="G465" s="204"/>
      <c r="H465" s="205"/>
      <c r="I465" s="206"/>
      <c r="J465" s="206"/>
      <c r="K465" s="206"/>
      <c r="L465" s="9"/>
      <c r="M465" s="207"/>
      <c r="N465" s="489"/>
      <c r="O465" s="489"/>
      <c r="P465" s="489"/>
      <c r="Q465" s="489"/>
      <c r="R465" s="208"/>
      <c r="S465" s="208"/>
      <c r="T465" s="208"/>
      <c r="U465" s="208"/>
      <c r="V465" s="209"/>
      <c r="W465" s="209"/>
      <c r="X465" s="210"/>
      <c r="Y465" s="210"/>
      <c r="Z465" s="210"/>
      <c r="AA465" s="210"/>
      <c r="AB465" s="210"/>
      <c r="AC465" s="210"/>
      <c r="AD465" s="211"/>
      <c r="AE465" s="211"/>
    </row>
    <row r="466" spans="2:31" ht="14.1" customHeight="1">
      <c r="B466" s="203"/>
      <c r="C466" s="203"/>
      <c r="D466" s="203"/>
      <c r="E466" s="203"/>
      <c r="F466" s="203"/>
      <c r="G466" s="204"/>
      <c r="H466" s="205"/>
      <c r="I466" s="206"/>
      <c r="J466" s="206"/>
      <c r="K466" s="206"/>
      <c r="L466" s="9"/>
      <c r="M466" s="207"/>
      <c r="N466" s="489"/>
      <c r="O466" s="489"/>
      <c r="P466" s="489"/>
      <c r="Q466" s="489"/>
      <c r="R466" s="208"/>
      <c r="S466" s="208"/>
      <c r="T466" s="208"/>
      <c r="U466" s="208"/>
      <c r="V466" s="209"/>
      <c r="W466" s="209"/>
      <c r="X466" s="210"/>
      <c r="Y466" s="210"/>
      <c r="Z466" s="210"/>
      <c r="AA466" s="210"/>
      <c r="AB466" s="210"/>
      <c r="AC466" s="210"/>
      <c r="AD466" s="211"/>
      <c r="AE466" s="211"/>
    </row>
    <row r="467" spans="2:31" ht="14.1" customHeight="1">
      <c r="B467" s="203"/>
      <c r="C467" s="203"/>
      <c r="D467" s="203"/>
      <c r="E467" s="203"/>
      <c r="F467" s="203"/>
      <c r="G467" s="204"/>
      <c r="H467" s="205"/>
      <c r="I467" s="206"/>
      <c r="J467" s="206"/>
      <c r="K467" s="206"/>
      <c r="L467" s="9"/>
      <c r="M467" s="207"/>
      <c r="N467" s="489"/>
      <c r="O467" s="489"/>
      <c r="P467" s="489"/>
      <c r="Q467" s="489"/>
      <c r="R467" s="208"/>
      <c r="S467" s="208"/>
      <c r="T467" s="208"/>
      <c r="U467" s="208"/>
      <c r="V467" s="209"/>
      <c r="W467" s="209"/>
      <c r="X467" s="210"/>
      <c r="Y467" s="210"/>
      <c r="Z467" s="210"/>
      <c r="AA467" s="210"/>
      <c r="AB467" s="210"/>
      <c r="AC467" s="210"/>
      <c r="AD467" s="211"/>
      <c r="AE467" s="211"/>
    </row>
    <row r="468" spans="2:31" ht="14.1" customHeight="1">
      <c r="B468" s="203"/>
      <c r="C468" s="203"/>
      <c r="D468" s="203"/>
      <c r="E468" s="203"/>
      <c r="F468" s="203"/>
      <c r="G468" s="204"/>
      <c r="H468" s="205"/>
      <c r="I468" s="206"/>
      <c r="J468" s="206"/>
      <c r="K468" s="206"/>
      <c r="L468" s="9"/>
      <c r="M468" s="207"/>
      <c r="N468" s="489"/>
      <c r="O468" s="489"/>
      <c r="P468" s="489"/>
      <c r="Q468" s="489"/>
      <c r="R468" s="208"/>
      <c r="S468" s="208"/>
      <c r="T468" s="208"/>
      <c r="U468" s="208"/>
      <c r="V468" s="209"/>
      <c r="W468" s="209"/>
      <c r="X468" s="210"/>
      <c r="Y468" s="210"/>
      <c r="Z468" s="210"/>
      <c r="AA468" s="210"/>
      <c r="AB468" s="210"/>
      <c r="AC468" s="210"/>
      <c r="AD468" s="211"/>
      <c r="AE468" s="211"/>
    </row>
    <row r="469" spans="2:31" ht="14.1" customHeight="1">
      <c r="B469" s="203"/>
      <c r="C469" s="203"/>
      <c r="D469" s="203"/>
      <c r="E469" s="203"/>
      <c r="F469" s="203"/>
      <c r="G469" s="204"/>
      <c r="H469" s="205"/>
      <c r="I469" s="206"/>
      <c r="J469" s="206"/>
      <c r="K469" s="206"/>
      <c r="L469" s="9"/>
      <c r="M469" s="207"/>
      <c r="N469" s="489"/>
      <c r="O469" s="489"/>
      <c r="P469" s="489"/>
      <c r="Q469" s="489"/>
      <c r="R469" s="208"/>
      <c r="S469" s="208"/>
      <c r="T469" s="208"/>
      <c r="U469" s="208"/>
      <c r="V469" s="209"/>
      <c r="W469" s="209"/>
      <c r="X469" s="210"/>
      <c r="Y469" s="210"/>
      <c r="Z469" s="210"/>
      <c r="AA469" s="210"/>
      <c r="AB469" s="210"/>
      <c r="AC469" s="210"/>
      <c r="AD469" s="211"/>
      <c r="AE469" s="211"/>
    </row>
    <row r="470" spans="2:31" ht="14.1" customHeight="1">
      <c r="B470" s="203"/>
      <c r="C470" s="203"/>
      <c r="D470" s="203"/>
      <c r="E470" s="203"/>
      <c r="F470" s="203"/>
      <c r="G470" s="204"/>
      <c r="H470" s="205"/>
      <c r="I470" s="206"/>
      <c r="J470" s="206"/>
      <c r="K470" s="206"/>
      <c r="L470" s="9"/>
      <c r="M470" s="207"/>
      <c r="N470" s="489"/>
      <c r="O470" s="489"/>
      <c r="P470" s="489"/>
      <c r="Q470" s="489"/>
      <c r="R470" s="208"/>
      <c r="S470" s="208"/>
      <c r="T470" s="208"/>
      <c r="U470" s="208"/>
      <c r="V470" s="209"/>
      <c r="W470" s="209"/>
      <c r="X470" s="210"/>
      <c r="Y470" s="210"/>
      <c r="Z470" s="210"/>
      <c r="AA470" s="210"/>
      <c r="AB470" s="210"/>
      <c r="AC470" s="210"/>
      <c r="AD470" s="211"/>
      <c r="AE470" s="211"/>
    </row>
    <row r="471" spans="2:31" ht="14.1" customHeight="1">
      <c r="B471" s="203"/>
      <c r="C471" s="203"/>
      <c r="D471" s="203"/>
      <c r="E471" s="203"/>
      <c r="F471" s="203"/>
      <c r="G471" s="204"/>
      <c r="H471" s="205"/>
      <c r="I471" s="206"/>
      <c r="J471" s="206"/>
      <c r="K471" s="206"/>
      <c r="L471" s="9"/>
      <c r="M471" s="207"/>
      <c r="N471" s="489"/>
      <c r="O471" s="489"/>
      <c r="P471" s="489"/>
      <c r="Q471" s="489"/>
      <c r="R471" s="208"/>
      <c r="S471" s="208"/>
      <c r="T471" s="208"/>
      <c r="U471" s="208"/>
      <c r="V471" s="209"/>
      <c r="W471" s="209"/>
      <c r="X471" s="210"/>
      <c r="Y471" s="210"/>
      <c r="Z471" s="210"/>
      <c r="AA471" s="210"/>
      <c r="AB471" s="210"/>
      <c r="AC471" s="210"/>
      <c r="AD471" s="211"/>
      <c r="AE471" s="211"/>
    </row>
    <row r="472" spans="2:31" ht="14.1" customHeight="1">
      <c r="B472" s="203"/>
      <c r="C472" s="203"/>
      <c r="D472" s="203"/>
      <c r="E472" s="203"/>
      <c r="F472" s="203"/>
      <c r="G472" s="204"/>
      <c r="H472" s="205"/>
      <c r="I472" s="206"/>
      <c r="J472" s="206"/>
      <c r="K472" s="206"/>
      <c r="L472" s="9"/>
      <c r="M472" s="207"/>
      <c r="N472" s="489"/>
      <c r="O472" s="489"/>
      <c r="P472" s="489"/>
      <c r="Q472" s="489"/>
      <c r="R472" s="208"/>
      <c r="S472" s="208"/>
      <c r="T472" s="208"/>
      <c r="U472" s="208"/>
      <c r="V472" s="209"/>
      <c r="W472" s="209"/>
      <c r="X472" s="210"/>
      <c r="Y472" s="210"/>
      <c r="Z472" s="210"/>
      <c r="AA472" s="210"/>
      <c r="AB472" s="210"/>
      <c r="AC472" s="210"/>
      <c r="AD472" s="211"/>
      <c r="AE472" s="211"/>
    </row>
    <row r="473" spans="2:31" ht="14.1" customHeight="1">
      <c r="B473" s="203"/>
      <c r="C473" s="203"/>
      <c r="D473" s="203"/>
      <c r="E473" s="203"/>
      <c r="F473" s="203"/>
      <c r="G473" s="204"/>
      <c r="H473" s="205"/>
      <c r="I473" s="206"/>
      <c r="J473" s="206"/>
      <c r="K473" s="206"/>
      <c r="L473" s="9"/>
      <c r="M473" s="207"/>
      <c r="N473" s="489"/>
      <c r="O473" s="489"/>
      <c r="P473" s="489"/>
      <c r="Q473" s="489"/>
      <c r="R473" s="208"/>
      <c r="S473" s="208"/>
      <c r="T473" s="208"/>
      <c r="U473" s="208"/>
      <c r="V473" s="209"/>
      <c r="W473" s="209"/>
      <c r="X473" s="210"/>
      <c r="Y473" s="210"/>
      <c r="Z473" s="210"/>
      <c r="AA473" s="210"/>
      <c r="AB473" s="210"/>
      <c r="AC473" s="210"/>
      <c r="AD473" s="211"/>
      <c r="AE473" s="211"/>
    </row>
    <row r="474" spans="2:31" ht="14.1" customHeight="1">
      <c r="B474" s="203"/>
      <c r="C474" s="203"/>
      <c r="D474" s="203"/>
      <c r="E474" s="203"/>
      <c r="F474" s="203"/>
      <c r="G474" s="204"/>
      <c r="H474" s="205"/>
      <c r="I474" s="206"/>
      <c r="J474" s="206"/>
      <c r="K474" s="206"/>
      <c r="L474" s="9"/>
      <c r="M474" s="207"/>
      <c r="N474" s="489"/>
      <c r="O474" s="489"/>
      <c r="P474" s="489"/>
      <c r="Q474" s="489"/>
      <c r="R474" s="208"/>
      <c r="S474" s="208"/>
      <c r="T474" s="208"/>
      <c r="U474" s="208"/>
      <c r="V474" s="209"/>
      <c r="W474" s="209"/>
      <c r="X474" s="210"/>
      <c r="Y474" s="210"/>
      <c r="Z474" s="210"/>
      <c r="AA474" s="210"/>
      <c r="AB474" s="210"/>
      <c r="AC474" s="210"/>
      <c r="AD474" s="211"/>
      <c r="AE474" s="211"/>
    </row>
    <row r="475" spans="2:31" ht="14.1" customHeight="1">
      <c r="B475" s="203"/>
      <c r="C475" s="203"/>
      <c r="D475" s="203"/>
      <c r="E475" s="203"/>
      <c r="F475" s="203"/>
      <c r="G475" s="204"/>
      <c r="H475" s="205"/>
      <c r="I475" s="206"/>
      <c r="J475" s="206"/>
      <c r="K475" s="206"/>
      <c r="L475" s="9"/>
      <c r="M475" s="207"/>
      <c r="N475" s="489"/>
      <c r="O475" s="489"/>
      <c r="P475" s="489"/>
      <c r="Q475" s="489"/>
      <c r="R475" s="208"/>
      <c r="S475" s="208"/>
      <c r="T475" s="208"/>
      <c r="U475" s="208"/>
      <c r="V475" s="209"/>
      <c r="W475" s="209"/>
      <c r="X475" s="210"/>
      <c r="Y475" s="210"/>
      <c r="Z475" s="210"/>
      <c r="AA475" s="210"/>
      <c r="AB475" s="210"/>
      <c r="AC475" s="210"/>
      <c r="AD475" s="211"/>
      <c r="AE475" s="211"/>
    </row>
    <row r="476" spans="2:31" ht="14.1" customHeight="1">
      <c r="B476" s="203"/>
      <c r="C476" s="203"/>
      <c r="D476" s="203"/>
      <c r="E476" s="203"/>
      <c r="F476" s="203"/>
      <c r="G476" s="204"/>
      <c r="H476" s="205"/>
      <c r="I476" s="206"/>
      <c r="J476" s="206"/>
      <c r="K476" s="206"/>
      <c r="L476" s="9"/>
      <c r="M476" s="207"/>
      <c r="N476" s="489"/>
      <c r="O476" s="489"/>
      <c r="P476" s="489"/>
      <c r="Q476" s="489"/>
      <c r="R476" s="208"/>
      <c r="S476" s="208"/>
      <c r="T476" s="208"/>
      <c r="U476" s="208"/>
      <c r="V476" s="209"/>
      <c r="W476" s="209"/>
      <c r="X476" s="210"/>
      <c r="Y476" s="210"/>
      <c r="Z476" s="210"/>
      <c r="AA476" s="210"/>
      <c r="AB476" s="210"/>
      <c r="AC476" s="210"/>
      <c r="AD476" s="211"/>
      <c r="AE476" s="211"/>
    </row>
    <row r="477" spans="2:31" ht="14.1" customHeight="1">
      <c r="B477" s="203"/>
      <c r="C477" s="203"/>
      <c r="D477" s="203"/>
      <c r="E477" s="203"/>
      <c r="F477" s="203"/>
      <c r="G477" s="204"/>
      <c r="H477" s="205"/>
      <c r="I477" s="206"/>
      <c r="J477" s="206"/>
      <c r="K477" s="206"/>
      <c r="L477" s="9"/>
      <c r="M477" s="207"/>
      <c r="N477" s="489"/>
      <c r="O477" s="489"/>
      <c r="P477" s="489"/>
      <c r="Q477" s="489"/>
      <c r="R477" s="208"/>
      <c r="S477" s="208"/>
      <c r="T477" s="208"/>
      <c r="U477" s="208"/>
      <c r="V477" s="209"/>
      <c r="W477" s="209"/>
      <c r="X477" s="210"/>
      <c r="Y477" s="210"/>
      <c r="Z477" s="210"/>
      <c r="AA477" s="210"/>
      <c r="AB477" s="210"/>
      <c r="AC477" s="210"/>
      <c r="AD477" s="211"/>
      <c r="AE477" s="211"/>
    </row>
    <row r="478" spans="2:31" ht="14.1" customHeight="1">
      <c r="B478" s="203"/>
      <c r="C478" s="203"/>
      <c r="D478" s="203"/>
      <c r="E478" s="203"/>
      <c r="F478" s="203"/>
      <c r="G478" s="204"/>
      <c r="H478" s="205"/>
      <c r="I478" s="206"/>
      <c r="J478" s="206"/>
      <c r="K478" s="206"/>
      <c r="L478" s="9"/>
      <c r="M478" s="207"/>
      <c r="N478" s="489"/>
      <c r="O478" s="489"/>
      <c r="P478" s="489"/>
      <c r="Q478" s="489"/>
      <c r="R478" s="208"/>
      <c r="S478" s="208"/>
      <c r="T478" s="208"/>
      <c r="U478" s="208"/>
      <c r="V478" s="209"/>
      <c r="W478" s="209"/>
      <c r="X478" s="210"/>
      <c r="Y478" s="210"/>
      <c r="Z478" s="210"/>
      <c r="AA478" s="210"/>
      <c r="AB478" s="210"/>
      <c r="AC478" s="210"/>
      <c r="AD478" s="211"/>
      <c r="AE478" s="211"/>
    </row>
    <row r="479" spans="2:31" ht="14.1" customHeight="1">
      <c r="B479" s="203"/>
      <c r="C479" s="203"/>
      <c r="D479" s="203"/>
      <c r="E479" s="203"/>
      <c r="F479" s="203"/>
      <c r="G479" s="204"/>
      <c r="H479" s="205"/>
      <c r="I479" s="206"/>
      <c r="J479" s="206"/>
      <c r="K479" s="206"/>
      <c r="L479" s="9"/>
      <c r="M479" s="207"/>
      <c r="N479" s="489"/>
      <c r="O479" s="489"/>
      <c r="P479" s="489"/>
      <c r="Q479" s="489"/>
      <c r="R479" s="208"/>
      <c r="S479" s="208"/>
      <c r="T479" s="208"/>
      <c r="U479" s="208"/>
      <c r="V479" s="209"/>
      <c r="W479" s="209"/>
      <c r="X479" s="210"/>
      <c r="Y479" s="210"/>
      <c r="Z479" s="210"/>
      <c r="AA479" s="210"/>
      <c r="AB479" s="210"/>
      <c r="AC479" s="210"/>
      <c r="AD479" s="211"/>
      <c r="AE479" s="211"/>
    </row>
    <row r="480" spans="2:31" ht="14.1" customHeight="1">
      <c r="B480" s="203"/>
      <c r="C480" s="203"/>
      <c r="D480" s="203"/>
      <c r="E480" s="203"/>
      <c r="F480" s="203"/>
      <c r="G480" s="204"/>
      <c r="H480" s="205"/>
      <c r="I480" s="206"/>
      <c r="J480" s="206"/>
      <c r="K480" s="206"/>
      <c r="L480" s="9"/>
      <c r="M480" s="207"/>
      <c r="N480" s="489"/>
      <c r="O480" s="489"/>
      <c r="P480" s="489"/>
      <c r="Q480" s="489"/>
      <c r="R480" s="208"/>
      <c r="S480" s="208"/>
      <c r="T480" s="208"/>
      <c r="U480" s="208"/>
      <c r="V480" s="209"/>
      <c r="W480" s="209"/>
      <c r="X480" s="210"/>
      <c r="Y480" s="210"/>
      <c r="Z480" s="210"/>
      <c r="AA480" s="210"/>
      <c r="AB480" s="210"/>
      <c r="AC480" s="210"/>
      <c r="AD480" s="211"/>
      <c r="AE480" s="211"/>
    </row>
    <row r="481" spans="2:31" ht="14.1" customHeight="1">
      <c r="B481" s="203"/>
      <c r="C481" s="203"/>
      <c r="D481" s="203"/>
      <c r="E481" s="203"/>
      <c r="F481" s="203"/>
      <c r="G481" s="204"/>
      <c r="H481" s="205"/>
      <c r="I481" s="206"/>
      <c r="J481" s="206"/>
      <c r="K481" s="206"/>
      <c r="L481" s="9"/>
      <c r="M481" s="207"/>
      <c r="N481" s="489"/>
      <c r="O481" s="489"/>
      <c r="P481" s="489"/>
      <c r="Q481" s="489"/>
      <c r="R481" s="208"/>
      <c r="S481" s="208"/>
      <c r="T481" s="208"/>
      <c r="U481" s="208"/>
      <c r="V481" s="209"/>
      <c r="W481" s="209"/>
      <c r="X481" s="210"/>
      <c r="Y481" s="210"/>
      <c r="Z481" s="210"/>
      <c r="AA481" s="210"/>
      <c r="AB481" s="210"/>
      <c r="AC481" s="210"/>
      <c r="AD481" s="211"/>
      <c r="AE481" s="211"/>
    </row>
    <row r="482" spans="2:31" ht="14.1" customHeight="1">
      <c r="B482" s="203"/>
      <c r="C482" s="203"/>
      <c r="D482" s="203"/>
      <c r="E482" s="203"/>
      <c r="F482" s="203"/>
      <c r="G482" s="204"/>
      <c r="H482" s="205"/>
      <c r="I482" s="206"/>
      <c r="J482" s="206"/>
      <c r="K482" s="206"/>
      <c r="L482" s="9"/>
      <c r="M482" s="207"/>
      <c r="N482" s="489"/>
      <c r="O482" s="489"/>
      <c r="P482" s="489"/>
      <c r="Q482" s="489"/>
      <c r="R482" s="208"/>
      <c r="S482" s="208"/>
      <c r="T482" s="208"/>
      <c r="U482" s="208"/>
      <c r="V482" s="209"/>
      <c r="W482" s="209"/>
      <c r="X482" s="210"/>
      <c r="Y482" s="210"/>
      <c r="Z482" s="210"/>
      <c r="AA482" s="210"/>
      <c r="AB482" s="210"/>
      <c r="AC482" s="210"/>
      <c r="AD482" s="211"/>
      <c r="AE482" s="211"/>
    </row>
    <row r="483" spans="2:31" ht="14.1" customHeight="1">
      <c r="B483" s="203"/>
      <c r="C483" s="203"/>
      <c r="D483" s="203"/>
      <c r="E483" s="203"/>
      <c r="F483" s="203"/>
      <c r="G483" s="204"/>
      <c r="H483" s="205"/>
      <c r="I483" s="206"/>
      <c r="J483" s="206"/>
      <c r="K483" s="206"/>
      <c r="L483" s="9"/>
      <c r="M483" s="207"/>
      <c r="N483" s="489"/>
      <c r="O483" s="489"/>
      <c r="P483" s="489"/>
      <c r="Q483" s="489"/>
      <c r="R483" s="208"/>
      <c r="S483" s="208"/>
      <c r="T483" s="208"/>
      <c r="U483" s="208"/>
      <c r="V483" s="209"/>
      <c r="W483" s="209"/>
      <c r="X483" s="210"/>
      <c r="Y483" s="210"/>
      <c r="Z483" s="210"/>
      <c r="AA483" s="210"/>
      <c r="AB483" s="210"/>
      <c r="AC483" s="210"/>
      <c r="AD483" s="211"/>
      <c r="AE483" s="211"/>
    </row>
    <row r="484" spans="2:31" ht="14.1" customHeight="1">
      <c r="B484" s="203"/>
      <c r="C484" s="203"/>
      <c r="D484" s="203"/>
      <c r="E484" s="203"/>
      <c r="F484" s="203"/>
      <c r="G484" s="204"/>
      <c r="H484" s="205"/>
      <c r="I484" s="206"/>
      <c r="J484" s="206"/>
      <c r="K484" s="206"/>
      <c r="L484" s="9"/>
      <c r="M484" s="207"/>
      <c r="N484" s="489"/>
      <c r="O484" s="489"/>
      <c r="P484" s="489"/>
      <c r="Q484" s="489"/>
      <c r="R484" s="208"/>
      <c r="S484" s="208"/>
      <c r="T484" s="208"/>
      <c r="U484" s="208"/>
      <c r="V484" s="209"/>
      <c r="W484" s="209"/>
      <c r="X484" s="210"/>
      <c r="Y484" s="210"/>
      <c r="Z484" s="210"/>
      <c r="AA484" s="210"/>
      <c r="AB484" s="210"/>
      <c r="AC484" s="210"/>
      <c r="AD484" s="211"/>
      <c r="AE484" s="211"/>
    </row>
    <row r="485" spans="2:31" ht="14.1" customHeight="1">
      <c r="B485" s="203"/>
      <c r="C485" s="203"/>
      <c r="D485" s="203"/>
      <c r="E485" s="203"/>
      <c r="F485" s="203"/>
      <c r="G485" s="204"/>
      <c r="H485" s="205"/>
      <c r="I485" s="206"/>
      <c r="J485" s="206"/>
      <c r="K485" s="206"/>
      <c r="L485" s="9"/>
      <c r="M485" s="207"/>
      <c r="N485" s="489"/>
      <c r="O485" s="489"/>
      <c r="P485" s="489"/>
      <c r="Q485" s="489"/>
      <c r="R485" s="208"/>
      <c r="S485" s="208"/>
      <c r="T485" s="208"/>
      <c r="U485" s="208"/>
      <c r="V485" s="209"/>
      <c r="W485" s="209"/>
      <c r="X485" s="210"/>
      <c r="Y485" s="210"/>
      <c r="Z485" s="210"/>
      <c r="AA485" s="210"/>
      <c r="AB485" s="210"/>
      <c r="AC485" s="210"/>
      <c r="AD485" s="211"/>
      <c r="AE485" s="211"/>
    </row>
    <row r="486" spans="2:31" ht="14.1" customHeight="1">
      <c r="B486" s="203"/>
      <c r="C486" s="203"/>
      <c r="D486" s="203"/>
      <c r="E486" s="203"/>
      <c r="F486" s="203"/>
      <c r="G486" s="204"/>
      <c r="H486" s="205"/>
      <c r="I486" s="206"/>
      <c r="J486" s="206"/>
      <c r="K486" s="206"/>
      <c r="L486" s="9"/>
      <c r="M486" s="207"/>
      <c r="N486" s="489"/>
      <c r="O486" s="489"/>
      <c r="P486" s="489"/>
      <c r="Q486" s="489"/>
      <c r="R486" s="208"/>
      <c r="S486" s="208"/>
      <c r="T486" s="208"/>
      <c r="U486" s="208"/>
      <c r="V486" s="209"/>
      <c r="W486" s="209"/>
      <c r="X486" s="210"/>
      <c r="Y486" s="210"/>
      <c r="Z486" s="210"/>
      <c r="AA486" s="210"/>
      <c r="AB486" s="210"/>
      <c r="AC486" s="210"/>
      <c r="AD486" s="211"/>
      <c r="AE486" s="211"/>
    </row>
    <row r="487" spans="2:31" ht="14.1" customHeight="1">
      <c r="B487" s="203"/>
      <c r="C487" s="203"/>
      <c r="D487" s="203"/>
      <c r="E487" s="203"/>
      <c r="F487" s="203"/>
      <c r="G487" s="204"/>
      <c r="H487" s="205"/>
      <c r="I487" s="206"/>
      <c r="J487" s="206"/>
      <c r="K487" s="206"/>
      <c r="L487" s="9"/>
      <c r="M487" s="207"/>
      <c r="N487" s="489"/>
      <c r="O487" s="489"/>
      <c r="P487" s="489"/>
      <c r="Q487" s="489"/>
      <c r="R487" s="208"/>
      <c r="S487" s="208"/>
      <c r="T487" s="208"/>
      <c r="U487" s="208"/>
      <c r="V487" s="209"/>
      <c r="W487" s="209"/>
      <c r="X487" s="210"/>
      <c r="Y487" s="210"/>
      <c r="Z487" s="210"/>
      <c r="AA487" s="210"/>
      <c r="AB487" s="210"/>
      <c r="AC487" s="210"/>
      <c r="AD487" s="211"/>
      <c r="AE487" s="211"/>
    </row>
    <row r="488" spans="2:31" ht="14.1" customHeight="1">
      <c r="B488" s="203"/>
      <c r="C488" s="203"/>
      <c r="D488" s="203"/>
      <c r="E488" s="203"/>
      <c r="F488" s="203"/>
      <c r="G488" s="204"/>
      <c r="H488" s="205"/>
      <c r="I488" s="206"/>
      <c r="J488" s="206"/>
      <c r="K488" s="206"/>
      <c r="L488" s="9"/>
      <c r="M488" s="207"/>
      <c r="N488" s="489"/>
      <c r="O488" s="489"/>
      <c r="P488" s="489"/>
      <c r="Q488" s="489"/>
      <c r="R488" s="208"/>
      <c r="S488" s="208"/>
      <c r="T488" s="208"/>
      <c r="U488" s="208"/>
      <c r="V488" s="209"/>
      <c r="W488" s="209"/>
      <c r="X488" s="210"/>
      <c r="Y488" s="210"/>
      <c r="Z488" s="210"/>
      <c r="AA488" s="210"/>
      <c r="AB488" s="210"/>
      <c r="AC488" s="210"/>
      <c r="AD488" s="211"/>
      <c r="AE488" s="211"/>
    </row>
    <row r="489" spans="2:31" ht="14.1" customHeight="1">
      <c r="B489" s="203"/>
      <c r="C489" s="203"/>
      <c r="D489" s="203"/>
      <c r="E489" s="203"/>
      <c r="F489" s="203"/>
      <c r="G489" s="204"/>
      <c r="H489" s="205"/>
      <c r="I489" s="206"/>
      <c r="J489" s="206"/>
      <c r="K489" s="206"/>
      <c r="L489" s="9"/>
      <c r="M489" s="207"/>
      <c r="N489" s="489"/>
      <c r="O489" s="489"/>
      <c r="P489" s="489"/>
      <c r="Q489" s="489"/>
      <c r="R489" s="208"/>
      <c r="S489" s="208"/>
      <c r="T489" s="208"/>
      <c r="U489" s="208"/>
      <c r="V489" s="209"/>
      <c r="W489" s="209"/>
      <c r="X489" s="210"/>
      <c r="Y489" s="210"/>
      <c r="Z489" s="210"/>
      <c r="AA489" s="210"/>
      <c r="AB489" s="210"/>
      <c r="AC489" s="210"/>
      <c r="AD489" s="211"/>
      <c r="AE489" s="211"/>
    </row>
    <row r="490" spans="2:31" ht="14.1" customHeight="1">
      <c r="B490" s="203"/>
      <c r="C490" s="203"/>
      <c r="D490" s="203"/>
      <c r="E490" s="203"/>
      <c r="F490" s="203"/>
      <c r="G490" s="204"/>
      <c r="H490" s="205"/>
      <c r="I490" s="206"/>
      <c r="J490" s="206"/>
      <c r="K490" s="206"/>
      <c r="L490" s="9"/>
      <c r="M490" s="207"/>
      <c r="N490" s="489"/>
      <c r="O490" s="489"/>
      <c r="P490" s="489"/>
      <c r="Q490" s="489"/>
      <c r="R490" s="208"/>
      <c r="S490" s="208"/>
      <c r="T490" s="208"/>
      <c r="U490" s="208"/>
      <c r="V490" s="209"/>
      <c r="W490" s="209"/>
      <c r="X490" s="210"/>
      <c r="Y490" s="210"/>
      <c r="Z490" s="210"/>
      <c r="AA490" s="210"/>
      <c r="AB490" s="210"/>
      <c r="AC490" s="210"/>
      <c r="AD490" s="211"/>
      <c r="AE490" s="211"/>
    </row>
    <row r="491" spans="2:31" ht="14.1" customHeight="1">
      <c r="B491" s="203"/>
      <c r="C491" s="203"/>
      <c r="D491" s="203"/>
      <c r="E491" s="203"/>
      <c r="F491" s="203"/>
      <c r="G491" s="204"/>
      <c r="H491" s="205"/>
      <c r="I491" s="206"/>
      <c r="J491" s="206"/>
      <c r="K491" s="206"/>
      <c r="L491" s="9"/>
      <c r="M491" s="207"/>
      <c r="N491" s="489"/>
      <c r="O491" s="489"/>
      <c r="P491" s="489"/>
      <c r="Q491" s="489"/>
      <c r="R491" s="208"/>
      <c r="S491" s="208"/>
      <c r="T491" s="208"/>
      <c r="U491" s="208"/>
      <c r="V491" s="209"/>
      <c r="W491" s="209"/>
      <c r="X491" s="210"/>
      <c r="Y491" s="210"/>
      <c r="Z491" s="210"/>
      <c r="AA491" s="210"/>
      <c r="AB491" s="210"/>
      <c r="AC491" s="210"/>
      <c r="AD491" s="211"/>
      <c r="AE491" s="211"/>
    </row>
    <row r="492" spans="2:31" ht="14.1" customHeight="1">
      <c r="B492" s="203"/>
      <c r="C492" s="203"/>
      <c r="D492" s="203"/>
      <c r="E492" s="203"/>
      <c r="F492" s="203"/>
      <c r="G492" s="204"/>
      <c r="H492" s="205"/>
      <c r="I492" s="206"/>
      <c r="J492" s="206"/>
      <c r="K492" s="206"/>
      <c r="L492" s="9"/>
      <c r="M492" s="207"/>
      <c r="N492" s="489"/>
      <c r="O492" s="489"/>
      <c r="P492" s="489"/>
      <c r="Q492" s="489"/>
      <c r="R492" s="208"/>
      <c r="S492" s="208"/>
      <c r="T492" s="208"/>
      <c r="U492" s="208"/>
      <c r="V492" s="209"/>
      <c r="W492" s="209"/>
      <c r="X492" s="210"/>
      <c r="Y492" s="210"/>
      <c r="Z492" s="210"/>
      <c r="AA492" s="210"/>
      <c r="AB492" s="210"/>
      <c r="AC492" s="210"/>
      <c r="AD492" s="211"/>
      <c r="AE492" s="211"/>
    </row>
    <row r="493" spans="2:31" ht="14.1" customHeight="1">
      <c r="B493" s="203"/>
      <c r="C493" s="203"/>
      <c r="D493" s="203"/>
      <c r="E493" s="203"/>
      <c r="F493" s="203"/>
      <c r="G493" s="204"/>
      <c r="H493" s="205"/>
      <c r="I493" s="206"/>
      <c r="J493" s="206"/>
      <c r="K493" s="206"/>
      <c r="L493" s="9"/>
      <c r="M493" s="207"/>
      <c r="N493" s="489"/>
      <c r="O493" s="489"/>
      <c r="P493" s="489"/>
      <c r="Q493" s="489"/>
      <c r="R493" s="208"/>
      <c r="S493" s="208"/>
      <c r="T493" s="208"/>
      <c r="U493" s="208"/>
      <c r="V493" s="209"/>
      <c r="W493" s="209"/>
      <c r="X493" s="210"/>
      <c r="Y493" s="210"/>
      <c r="Z493" s="210"/>
      <c r="AA493" s="210"/>
      <c r="AB493" s="210"/>
      <c r="AC493" s="210"/>
      <c r="AD493" s="211"/>
      <c r="AE493" s="211"/>
    </row>
    <row r="494" spans="2:31" ht="14.1" customHeight="1">
      <c r="B494" s="203"/>
      <c r="C494" s="203"/>
      <c r="D494" s="203"/>
      <c r="E494" s="203"/>
      <c r="F494" s="203"/>
      <c r="G494" s="204"/>
      <c r="H494" s="205"/>
      <c r="I494" s="206"/>
      <c r="J494" s="206"/>
      <c r="K494" s="206"/>
      <c r="L494" s="9"/>
      <c r="M494" s="207"/>
      <c r="N494" s="489"/>
      <c r="O494" s="489"/>
      <c r="P494" s="489"/>
      <c r="Q494" s="489"/>
      <c r="R494" s="208"/>
      <c r="S494" s="208"/>
      <c r="T494" s="208"/>
      <c r="U494" s="208"/>
      <c r="V494" s="209"/>
      <c r="W494" s="209"/>
      <c r="X494" s="210"/>
      <c r="Y494" s="210"/>
      <c r="Z494" s="210"/>
      <c r="AA494" s="210"/>
      <c r="AB494" s="210"/>
      <c r="AC494" s="210"/>
      <c r="AD494" s="211"/>
      <c r="AE494" s="211"/>
    </row>
    <row r="495" spans="2:31" ht="14.1" customHeight="1">
      <c r="B495" s="203"/>
      <c r="C495" s="203"/>
      <c r="D495" s="203"/>
      <c r="E495" s="203"/>
      <c r="F495" s="203"/>
      <c r="G495" s="204"/>
      <c r="H495" s="205"/>
      <c r="I495" s="206"/>
      <c r="J495" s="206"/>
      <c r="K495" s="206"/>
      <c r="L495" s="9"/>
      <c r="M495" s="207"/>
      <c r="N495" s="489"/>
      <c r="O495" s="489"/>
      <c r="P495" s="489"/>
      <c r="Q495" s="489"/>
      <c r="R495" s="208"/>
      <c r="S495" s="208"/>
      <c r="T495" s="208"/>
      <c r="U495" s="208"/>
      <c r="V495" s="209"/>
      <c r="W495" s="209"/>
      <c r="X495" s="210"/>
      <c r="Y495" s="210"/>
      <c r="Z495" s="210"/>
      <c r="AA495" s="210"/>
      <c r="AB495" s="210"/>
      <c r="AC495" s="210"/>
      <c r="AD495" s="211"/>
      <c r="AE495" s="211"/>
    </row>
    <row r="496" spans="2:31" ht="14.1" customHeight="1">
      <c r="B496" s="203"/>
      <c r="C496" s="203"/>
      <c r="D496" s="203"/>
      <c r="E496" s="203"/>
      <c r="F496" s="203"/>
      <c r="G496" s="204"/>
      <c r="H496" s="205"/>
      <c r="I496" s="206"/>
      <c r="J496" s="206"/>
      <c r="K496" s="206"/>
      <c r="L496" s="9"/>
      <c r="M496" s="207"/>
      <c r="N496" s="489"/>
      <c r="O496" s="489"/>
      <c r="P496" s="489"/>
      <c r="Q496" s="489"/>
      <c r="R496" s="208"/>
      <c r="S496" s="208"/>
      <c r="T496" s="208"/>
      <c r="U496" s="208"/>
      <c r="V496" s="209"/>
      <c r="W496" s="209"/>
      <c r="X496" s="210"/>
      <c r="Y496" s="210"/>
      <c r="Z496" s="210"/>
      <c r="AA496" s="210"/>
      <c r="AB496" s="210"/>
      <c r="AC496" s="210"/>
      <c r="AD496" s="211"/>
      <c r="AE496" s="211"/>
    </row>
    <row r="497" spans="2:31" ht="14.1" customHeight="1">
      <c r="B497" s="203"/>
      <c r="C497" s="203"/>
      <c r="D497" s="203"/>
      <c r="E497" s="203"/>
      <c r="F497" s="203"/>
      <c r="G497" s="204"/>
      <c r="H497" s="205"/>
      <c r="I497" s="206"/>
      <c r="J497" s="206"/>
      <c r="K497" s="206"/>
      <c r="L497" s="9"/>
      <c r="M497" s="207"/>
      <c r="N497" s="489"/>
      <c r="O497" s="489"/>
      <c r="P497" s="489"/>
      <c r="Q497" s="489"/>
      <c r="R497" s="208"/>
      <c r="S497" s="208"/>
      <c r="T497" s="208"/>
      <c r="U497" s="208"/>
      <c r="V497" s="209"/>
      <c r="W497" s="209"/>
      <c r="X497" s="210"/>
      <c r="Y497" s="210"/>
      <c r="Z497" s="210"/>
      <c r="AA497" s="210"/>
      <c r="AB497" s="210"/>
      <c r="AC497" s="210"/>
      <c r="AD497" s="211"/>
      <c r="AE497" s="211"/>
    </row>
    <row r="498" spans="2:31" ht="14.1" customHeight="1">
      <c r="B498" s="203"/>
      <c r="C498" s="203"/>
      <c r="D498" s="203"/>
      <c r="E498" s="203"/>
      <c r="F498" s="203"/>
      <c r="G498" s="204"/>
      <c r="H498" s="205"/>
      <c r="I498" s="206"/>
      <c r="J498" s="206"/>
      <c r="K498" s="206"/>
      <c r="L498" s="9"/>
      <c r="M498" s="207"/>
      <c r="N498" s="489"/>
      <c r="O498" s="489"/>
      <c r="P498" s="489"/>
      <c r="Q498" s="489"/>
      <c r="R498" s="208"/>
      <c r="S498" s="208"/>
      <c r="T498" s="208"/>
      <c r="U498" s="208"/>
      <c r="V498" s="209"/>
      <c r="W498" s="209"/>
      <c r="X498" s="210"/>
      <c r="Y498" s="210"/>
      <c r="Z498" s="210"/>
      <c r="AA498" s="210"/>
      <c r="AB498" s="210"/>
      <c r="AC498" s="210"/>
      <c r="AD498" s="211"/>
      <c r="AE498" s="211"/>
    </row>
    <row r="499" spans="2:31" ht="14.1" customHeight="1">
      <c r="B499" s="203"/>
      <c r="C499" s="203"/>
      <c r="D499" s="203"/>
      <c r="E499" s="203"/>
      <c r="F499" s="203"/>
      <c r="G499" s="204"/>
      <c r="H499" s="205"/>
      <c r="I499" s="206"/>
      <c r="J499" s="206"/>
      <c r="K499" s="206"/>
      <c r="L499" s="9"/>
      <c r="M499" s="207"/>
      <c r="N499" s="489"/>
      <c r="O499" s="489"/>
      <c r="P499" s="489"/>
      <c r="Q499" s="489"/>
      <c r="R499" s="208"/>
      <c r="S499" s="208"/>
      <c r="T499" s="208"/>
      <c r="U499" s="208"/>
      <c r="V499" s="209"/>
      <c r="W499" s="209"/>
      <c r="X499" s="210"/>
      <c r="Y499" s="210"/>
      <c r="Z499" s="210"/>
      <c r="AA499" s="210"/>
      <c r="AB499" s="210"/>
      <c r="AC499" s="210"/>
      <c r="AD499" s="211"/>
      <c r="AE499" s="211"/>
    </row>
    <row r="500" spans="2:31" ht="14.1" customHeight="1">
      <c r="B500" s="203"/>
      <c r="C500" s="203"/>
      <c r="D500" s="203"/>
      <c r="E500" s="203"/>
      <c r="F500" s="203"/>
      <c r="G500" s="204"/>
      <c r="H500" s="205"/>
      <c r="I500" s="206"/>
      <c r="J500" s="206"/>
      <c r="K500" s="206"/>
      <c r="L500" s="9"/>
      <c r="M500" s="207"/>
      <c r="N500" s="489"/>
      <c r="O500" s="489"/>
      <c r="P500" s="489"/>
      <c r="Q500" s="489"/>
      <c r="R500" s="208"/>
      <c r="S500" s="208"/>
      <c r="T500" s="208"/>
      <c r="U500" s="208"/>
      <c r="V500" s="209"/>
      <c r="W500" s="209"/>
      <c r="X500" s="210"/>
      <c r="Y500" s="210"/>
      <c r="Z500" s="210"/>
      <c r="AA500" s="210"/>
      <c r="AB500" s="210"/>
      <c r="AC500" s="210"/>
      <c r="AD500" s="211"/>
      <c r="AE500" s="211"/>
    </row>
    <row r="501" spans="2:31" ht="14.1" customHeight="1">
      <c r="B501" s="203"/>
      <c r="C501" s="203"/>
      <c r="D501" s="203"/>
      <c r="E501" s="203"/>
      <c r="F501" s="203"/>
      <c r="G501" s="204"/>
      <c r="H501" s="205"/>
      <c r="I501" s="206"/>
      <c r="J501" s="206"/>
      <c r="K501" s="206"/>
      <c r="L501" s="9"/>
      <c r="M501" s="207"/>
      <c r="N501" s="489"/>
      <c r="O501" s="489"/>
      <c r="P501" s="489"/>
      <c r="Q501" s="489"/>
      <c r="R501" s="208"/>
      <c r="S501" s="208"/>
      <c r="T501" s="208"/>
      <c r="U501" s="208"/>
      <c r="V501" s="209"/>
      <c r="W501" s="209"/>
      <c r="X501" s="210"/>
      <c r="Y501" s="210"/>
      <c r="Z501" s="210"/>
      <c r="AA501" s="210"/>
      <c r="AB501" s="210"/>
      <c r="AC501" s="210"/>
      <c r="AD501" s="211"/>
      <c r="AE501" s="211"/>
    </row>
    <row r="502" spans="2:31" ht="14.1" customHeight="1">
      <c r="B502" s="203"/>
      <c r="C502" s="203"/>
      <c r="D502" s="203"/>
      <c r="E502" s="203"/>
      <c r="F502" s="203"/>
      <c r="G502" s="204"/>
      <c r="H502" s="205"/>
      <c r="I502" s="206"/>
      <c r="J502" s="206"/>
      <c r="K502" s="206"/>
      <c r="L502" s="9"/>
      <c r="M502" s="207"/>
      <c r="N502" s="489"/>
      <c r="O502" s="489"/>
      <c r="P502" s="489"/>
      <c r="Q502" s="489"/>
      <c r="R502" s="208"/>
      <c r="S502" s="208"/>
      <c r="T502" s="208"/>
      <c r="U502" s="208"/>
      <c r="V502" s="209"/>
      <c r="W502" s="209"/>
      <c r="X502" s="210"/>
      <c r="Y502" s="210"/>
      <c r="Z502" s="210"/>
      <c r="AA502" s="210"/>
      <c r="AB502" s="210"/>
      <c r="AC502" s="210"/>
      <c r="AD502" s="211"/>
      <c r="AE502" s="211"/>
    </row>
    <row r="503" spans="2:31" ht="14.1" customHeight="1">
      <c r="B503" s="203"/>
      <c r="C503" s="203"/>
      <c r="D503" s="203"/>
      <c r="E503" s="203"/>
      <c r="F503" s="203"/>
      <c r="G503" s="204"/>
      <c r="H503" s="205"/>
      <c r="I503" s="206"/>
      <c r="J503" s="206"/>
      <c r="K503" s="206"/>
      <c r="L503" s="9"/>
      <c r="M503" s="207"/>
      <c r="N503" s="489"/>
      <c r="O503" s="489"/>
      <c r="P503" s="489"/>
      <c r="Q503" s="489"/>
      <c r="R503" s="208"/>
      <c r="S503" s="208"/>
      <c r="T503" s="208"/>
      <c r="U503" s="208"/>
      <c r="V503" s="209"/>
      <c r="W503" s="209"/>
      <c r="X503" s="210"/>
      <c r="Y503" s="210"/>
      <c r="Z503" s="210"/>
      <c r="AA503" s="210"/>
      <c r="AB503" s="210"/>
      <c r="AC503" s="210"/>
      <c r="AD503" s="211"/>
      <c r="AE503" s="211"/>
    </row>
    <row r="504" spans="2:31" ht="14.1" customHeight="1">
      <c r="B504" s="203"/>
      <c r="C504" s="203"/>
      <c r="D504" s="203"/>
      <c r="E504" s="203"/>
      <c r="F504" s="203"/>
      <c r="G504" s="204"/>
      <c r="H504" s="205"/>
      <c r="I504" s="206"/>
      <c r="J504" s="206"/>
      <c r="K504" s="206"/>
      <c r="L504" s="9"/>
      <c r="M504" s="207"/>
      <c r="N504" s="489"/>
      <c r="O504" s="489"/>
      <c r="P504" s="489"/>
      <c r="Q504" s="489"/>
      <c r="R504" s="208"/>
      <c r="S504" s="208"/>
      <c r="T504" s="208"/>
      <c r="U504" s="208"/>
      <c r="V504" s="209"/>
      <c r="W504" s="209"/>
      <c r="X504" s="210"/>
      <c r="Y504" s="210"/>
      <c r="Z504" s="210"/>
      <c r="AA504" s="210"/>
      <c r="AB504" s="210"/>
      <c r="AC504" s="210"/>
      <c r="AD504" s="211"/>
      <c r="AE504" s="211"/>
    </row>
    <row r="505" spans="2:31" ht="14.1" customHeight="1">
      <c r="B505" s="203"/>
      <c r="C505" s="203"/>
      <c r="D505" s="203"/>
      <c r="E505" s="203"/>
      <c r="F505" s="203"/>
      <c r="G505" s="204"/>
      <c r="H505" s="205"/>
      <c r="I505" s="206"/>
      <c r="J505" s="206"/>
      <c r="K505" s="206"/>
      <c r="L505" s="9"/>
      <c r="M505" s="207"/>
      <c r="N505" s="489"/>
      <c r="O505" s="489"/>
      <c r="P505" s="489"/>
      <c r="Q505" s="489"/>
      <c r="R505" s="208"/>
      <c r="S505" s="208"/>
      <c r="T505" s="208"/>
      <c r="U505" s="208"/>
      <c r="V505" s="209"/>
      <c r="W505" s="209"/>
      <c r="X505" s="210"/>
      <c r="Y505" s="210"/>
      <c r="Z505" s="210"/>
      <c r="AA505" s="210"/>
      <c r="AB505" s="210"/>
      <c r="AC505" s="210"/>
      <c r="AD505" s="211"/>
      <c r="AE505" s="211"/>
    </row>
    <row r="506" spans="2:31" ht="14.1" customHeight="1">
      <c r="B506" s="203"/>
      <c r="C506" s="203"/>
      <c r="D506" s="203"/>
      <c r="E506" s="203"/>
      <c r="F506" s="203"/>
      <c r="G506" s="204"/>
      <c r="H506" s="205"/>
      <c r="I506" s="206"/>
      <c r="J506" s="206"/>
      <c r="K506" s="206"/>
      <c r="L506" s="9"/>
      <c r="M506" s="207"/>
      <c r="N506" s="489"/>
      <c r="O506" s="489"/>
      <c r="P506" s="489"/>
      <c r="Q506" s="489"/>
      <c r="R506" s="208"/>
      <c r="S506" s="208"/>
      <c r="T506" s="208"/>
      <c r="U506" s="208"/>
      <c r="V506" s="209"/>
      <c r="W506" s="209"/>
      <c r="X506" s="210"/>
      <c r="Y506" s="210"/>
      <c r="Z506" s="210"/>
      <c r="AA506" s="210"/>
      <c r="AB506" s="210"/>
      <c r="AC506" s="210"/>
      <c r="AD506" s="211"/>
      <c r="AE506" s="211"/>
    </row>
    <row r="507" spans="2:31" ht="14.1" customHeight="1">
      <c r="B507" s="203"/>
      <c r="C507" s="203"/>
      <c r="D507" s="203"/>
      <c r="E507" s="203"/>
      <c r="F507" s="203"/>
      <c r="G507" s="204"/>
      <c r="H507" s="205"/>
      <c r="I507" s="206"/>
      <c r="J507" s="206"/>
      <c r="K507" s="206"/>
      <c r="L507" s="9"/>
      <c r="M507" s="207"/>
      <c r="N507" s="489"/>
      <c r="O507" s="489"/>
      <c r="P507" s="489"/>
      <c r="Q507" s="489"/>
      <c r="R507" s="208"/>
      <c r="S507" s="208"/>
      <c r="T507" s="208"/>
      <c r="U507" s="208"/>
      <c r="V507" s="209"/>
      <c r="W507" s="209"/>
      <c r="X507" s="210"/>
      <c r="Y507" s="210"/>
      <c r="Z507" s="210"/>
      <c r="AA507" s="210"/>
      <c r="AB507" s="210"/>
      <c r="AC507" s="210"/>
      <c r="AD507" s="211"/>
      <c r="AE507" s="211"/>
    </row>
    <row r="508" spans="2:31" ht="14.1" customHeight="1">
      <c r="B508" s="203"/>
      <c r="C508" s="203"/>
      <c r="D508" s="203"/>
      <c r="E508" s="203"/>
      <c r="F508" s="203"/>
      <c r="G508" s="204"/>
      <c r="H508" s="205"/>
      <c r="I508" s="206"/>
      <c r="J508" s="206"/>
      <c r="K508" s="206"/>
      <c r="L508" s="9"/>
      <c r="M508" s="207"/>
      <c r="N508" s="489"/>
      <c r="O508" s="489"/>
      <c r="P508" s="489"/>
      <c r="Q508" s="489"/>
      <c r="R508" s="208"/>
      <c r="S508" s="208"/>
      <c r="T508" s="208"/>
      <c r="U508" s="208"/>
      <c r="V508" s="209"/>
      <c r="W508" s="209"/>
      <c r="X508" s="210"/>
      <c r="Y508" s="210"/>
      <c r="Z508" s="210"/>
      <c r="AA508" s="210"/>
      <c r="AB508" s="210"/>
      <c r="AC508" s="210"/>
      <c r="AD508" s="211"/>
      <c r="AE508" s="211"/>
    </row>
    <row r="509" spans="2:31" ht="14.1" customHeight="1">
      <c r="B509" s="203"/>
      <c r="C509" s="203"/>
      <c r="D509" s="203"/>
      <c r="E509" s="203"/>
      <c r="F509" s="203"/>
      <c r="G509" s="204"/>
      <c r="H509" s="205"/>
      <c r="I509" s="206"/>
      <c r="J509" s="206"/>
      <c r="K509" s="206"/>
      <c r="L509" s="9"/>
      <c r="M509" s="207"/>
      <c r="N509" s="489"/>
      <c r="O509" s="489"/>
      <c r="P509" s="489"/>
      <c r="Q509" s="489"/>
      <c r="R509" s="208"/>
      <c r="S509" s="208"/>
      <c r="T509" s="208"/>
      <c r="U509" s="208"/>
      <c r="V509" s="209"/>
      <c r="W509" s="209"/>
      <c r="X509" s="210"/>
      <c r="Y509" s="210"/>
      <c r="Z509" s="210"/>
      <c r="AA509" s="210"/>
      <c r="AB509" s="210"/>
      <c r="AC509" s="210"/>
      <c r="AD509" s="211"/>
      <c r="AE509" s="211"/>
    </row>
    <row r="510" spans="2:31" ht="14.1" customHeight="1">
      <c r="B510" s="203"/>
      <c r="C510" s="203"/>
      <c r="D510" s="203"/>
      <c r="E510" s="203"/>
      <c r="F510" s="203"/>
      <c r="G510" s="204"/>
      <c r="H510" s="205"/>
      <c r="I510" s="206"/>
      <c r="J510" s="206"/>
      <c r="K510" s="206"/>
      <c r="L510" s="9"/>
      <c r="M510" s="207"/>
      <c r="N510" s="489"/>
      <c r="O510" s="489"/>
      <c r="P510" s="489"/>
      <c r="Q510" s="489"/>
      <c r="R510" s="208"/>
      <c r="S510" s="208"/>
      <c r="T510" s="208"/>
      <c r="U510" s="208"/>
      <c r="V510" s="209"/>
      <c r="W510" s="209"/>
      <c r="X510" s="210"/>
      <c r="Y510" s="210"/>
      <c r="Z510" s="210"/>
      <c r="AA510" s="210"/>
      <c r="AB510" s="210"/>
      <c r="AC510" s="210"/>
      <c r="AD510" s="211"/>
      <c r="AE510" s="211"/>
    </row>
    <row r="511" spans="2:31" ht="14.1" customHeight="1">
      <c r="B511" s="203"/>
      <c r="C511" s="203"/>
      <c r="D511" s="203"/>
      <c r="E511" s="203"/>
      <c r="F511" s="203"/>
      <c r="G511" s="204"/>
      <c r="H511" s="205"/>
      <c r="I511" s="206"/>
      <c r="J511" s="206"/>
      <c r="K511" s="206"/>
      <c r="L511" s="9"/>
      <c r="M511" s="207"/>
      <c r="N511" s="489"/>
      <c r="O511" s="489"/>
      <c r="P511" s="489"/>
      <c r="Q511" s="489"/>
      <c r="R511" s="208"/>
      <c r="S511" s="208"/>
      <c r="T511" s="208"/>
      <c r="U511" s="208"/>
      <c r="V511" s="209"/>
      <c r="W511" s="209"/>
      <c r="X511" s="210"/>
      <c r="Y511" s="210"/>
      <c r="Z511" s="210"/>
      <c r="AA511" s="210"/>
      <c r="AB511" s="210"/>
      <c r="AC511" s="210"/>
      <c r="AD511" s="211"/>
      <c r="AE511" s="211"/>
    </row>
    <row r="512" spans="2:31" ht="14.1" customHeight="1">
      <c r="B512" s="203"/>
      <c r="C512" s="203"/>
      <c r="D512" s="203"/>
      <c r="E512" s="203"/>
      <c r="F512" s="203"/>
      <c r="G512" s="204"/>
      <c r="H512" s="205"/>
      <c r="I512" s="206"/>
      <c r="J512" s="206"/>
      <c r="K512" s="206"/>
      <c r="L512" s="9"/>
      <c r="M512" s="207"/>
      <c r="N512" s="489"/>
      <c r="O512" s="489"/>
      <c r="P512" s="489"/>
      <c r="Q512" s="489"/>
      <c r="R512" s="208"/>
      <c r="S512" s="208"/>
      <c r="T512" s="208"/>
      <c r="U512" s="208"/>
      <c r="V512" s="209"/>
      <c r="W512" s="209"/>
      <c r="X512" s="210"/>
      <c r="Y512" s="210"/>
      <c r="Z512" s="210"/>
      <c r="AA512" s="210"/>
      <c r="AB512" s="210"/>
      <c r="AC512" s="210"/>
      <c r="AD512" s="211"/>
      <c r="AE512" s="211"/>
    </row>
    <row r="513" spans="2:31" ht="14.1" customHeight="1">
      <c r="B513" s="203"/>
      <c r="C513" s="203"/>
      <c r="D513" s="203"/>
      <c r="E513" s="203"/>
      <c r="F513" s="203"/>
      <c r="G513" s="204"/>
      <c r="H513" s="205"/>
      <c r="I513" s="206"/>
      <c r="J513" s="206"/>
      <c r="K513" s="206"/>
      <c r="L513" s="9"/>
      <c r="M513" s="207"/>
      <c r="N513" s="489"/>
      <c r="O513" s="489"/>
      <c r="P513" s="489"/>
      <c r="Q513" s="489"/>
      <c r="R513" s="208"/>
      <c r="S513" s="208"/>
      <c r="T513" s="208"/>
      <c r="U513" s="208"/>
      <c r="V513" s="209"/>
      <c r="W513" s="209"/>
      <c r="X513" s="210"/>
      <c r="Y513" s="210"/>
      <c r="Z513" s="210"/>
      <c r="AA513" s="210"/>
      <c r="AB513" s="210"/>
      <c r="AC513" s="210"/>
      <c r="AD513" s="211"/>
      <c r="AE513" s="211"/>
    </row>
    <row r="514" spans="2:31" ht="14.1" customHeight="1">
      <c r="B514" s="203"/>
      <c r="C514" s="203"/>
      <c r="D514" s="203"/>
      <c r="E514" s="203"/>
      <c r="F514" s="203"/>
      <c r="G514" s="204"/>
      <c r="H514" s="205"/>
      <c r="I514" s="206"/>
      <c r="J514" s="206"/>
      <c r="K514" s="206"/>
      <c r="L514" s="9"/>
      <c r="M514" s="207"/>
      <c r="N514" s="489"/>
      <c r="O514" s="489"/>
      <c r="P514" s="489"/>
      <c r="Q514" s="489"/>
      <c r="R514" s="208"/>
      <c r="S514" s="208"/>
      <c r="T514" s="208"/>
      <c r="U514" s="208"/>
      <c r="V514" s="209"/>
      <c r="W514" s="209"/>
      <c r="X514" s="210"/>
      <c r="Y514" s="210"/>
      <c r="Z514" s="210"/>
      <c r="AA514" s="210"/>
      <c r="AB514" s="210"/>
      <c r="AC514" s="210"/>
      <c r="AD514" s="211"/>
      <c r="AE514" s="211"/>
    </row>
    <row r="515" spans="2:31" ht="14.1" customHeight="1">
      <c r="B515" s="203"/>
      <c r="C515" s="203"/>
      <c r="D515" s="203"/>
      <c r="E515" s="203"/>
      <c r="F515" s="203"/>
      <c r="G515" s="204"/>
      <c r="H515" s="205"/>
      <c r="I515" s="206"/>
      <c r="J515" s="206"/>
      <c r="K515" s="206"/>
      <c r="L515" s="9"/>
      <c r="M515" s="207"/>
      <c r="N515" s="489"/>
      <c r="O515" s="489"/>
      <c r="P515" s="489"/>
      <c r="Q515" s="489"/>
      <c r="R515" s="208"/>
      <c r="S515" s="208"/>
      <c r="T515" s="208"/>
      <c r="U515" s="208"/>
      <c r="V515" s="209"/>
      <c r="W515" s="209"/>
      <c r="X515" s="210"/>
      <c r="Y515" s="210"/>
      <c r="Z515" s="210"/>
      <c r="AA515" s="210"/>
      <c r="AB515" s="210"/>
      <c r="AC515" s="210"/>
      <c r="AD515" s="211"/>
      <c r="AE515" s="211"/>
    </row>
    <row r="516" spans="2:31" ht="14.1" customHeight="1">
      <c r="B516" s="203"/>
      <c r="C516" s="203"/>
      <c r="D516" s="203"/>
      <c r="E516" s="203"/>
      <c r="F516" s="203"/>
      <c r="G516" s="204"/>
      <c r="H516" s="205"/>
      <c r="I516" s="206"/>
      <c r="J516" s="206"/>
      <c r="K516" s="206"/>
      <c r="L516" s="9"/>
      <c r="M516" s="207"/>
      <c r="N516" s="489"/>
      <c r="O516" s="489"/>
      <c r="P516" s="489"/>
      <c r="Q516" s="489"/>
      <c r="R516" s="208"/>
      <c r="S516" s="208"/>
      <c r="T516" s="208"/>
      <c r="U516" s="208"/>
      <c r="V516" s="209"/>
      <c r="W516" s="209"/>
      <c r="X516" s="210"/>
      <c r="Y516" s="210"/>
      <c r="Z516" s="210"/>
      <c r="AA516" s="210"/>
      <c r="AB516" s="210"/>
      <c r="AC516" s="210"/>
      <c r="AD516" s="211"/>
      <c r="AE516" s="211"/>
    </row>
    <row r="517" spans="2:31" ht="14.1" customHeight="1">
      <c r="B517" s="203"/>
      <c r="C517" s="203"/>
      <c r="D517" s="203"/>
      <c r="E517" s="203"/>
      <c r="F517" s="203"/>
      <c r="G517" s="204"/>
      <c r="H517" s="205"/>
      <c r="I517" s="206"/>
      <c r="J517" s="206"/>
      <c r="K517" s="206"/>
      <c r="L517" s="9"/>
      <c r="M517" s="207"/>
      <c r="N517" s="489"/>
      <c r="O517" s="489"/>
      <c r="P517" s="489"/>
      <c r="Q517" s="489"/>
      <c r="R517" s="208"/>
      <c r="S517" s="208"/>
      <c r="T517" s="208"/>
      <c r="U517" s="208"/>
      <c r="V517" s="209"/>
      <c r="W517" s="209"/>
      <c r="X517" s="210"/>
      <c r="Y517" s="210"/>
      <c r="Z517" s="210"/>
      <c r="AA517" s="210"/>
      <c r="AB517" s="210"/>
      <c r="AC517" s="210"/>
      <c r="AD517" s="211"/>
      <c r="AE517" s="211"/>
    </row>
    <row r="518" spans="2:31" ht="14.1" customHeight="1">
      <c r="B518" s="203"/>
      <c r="C518" s="203"/>
      <c r="D518" s="203"/>
      <c r="E518" s="203"/>
      <c r="F518" s="203"/>
      <c r="G518" s="204"/>
      <c r="H518" s="205"/>
      <c r="I518" s="206"/>
      <c r="J518" s="206"/>
      <c r="K518" s="206"/>
      <c r="L518" s="9"/>
      <c r="M518" s="207"/>
      <c r="N518" s="489"/>
      <c r="O518" s="489"/>
      <c r="P518" s="489"/>
      <c r="Q518" s="489"/>
      <c r="R518" s="208"/>
      <c r="S518" s="208"/>
      <c r="T518" s="208"/>
      <c r="U518" s="208"/>
      <c r="V518" s="209"/>
      <c r="W518" s="209"/>
      <c r="X518" s="210"/>
      <c r="Y518" s="210"/>
      <c r="Z518" s="210"/>
      <c r="AA518" s="210"/>
      <c r="AB518" s="210"/>
      <c r="AC518" s="210"/>
      <c r="AD518" s="211"/>
      <c r="AE518" s="211"/>
    </row>
    <row r="519" spans="2:31" ht="14.1" customHeight="1">
      <c r="B519" s="203"/>
      <c r="C519" s="203"/>
      <c r="D519" s="203"/>
      <c r="E519" s="203"/>
      <c r="F519" s="203"/>
      <c r="G519" s="204"/>
      <c r="H519" s="205"/>
      <c r="I519" s="206"/>
      <c r="J519" s="206"/>
      <c r="K519" s="206"/>
      <c r="L519" s="9"/>
      <c r="M519" s="207"/>
      <c r="N519" s="489"/>
      <c r="O519" s="489"/>
      <c r="P519" s="489"/>
      <c r="Q519" s="489"/>
      <c r="R519" s="208"/>
      <c r="S519" s="208"/>
      <c r="T519" s="208"/>
      <c r="U519" s="208"/>
      <c r="V519" s="209"/>
      <c r="W519" s="209"/>
      <c r="X519" s="210"/>
      <c r="Y519" s="210"/>
      <c r="Z519" s="210"/>
      <c r="AA519" s="210"/>
      <c r="AB519" s="210"/>
      <c r="AC519" s="210"/>
      <c r="AD519" s="211"/>
      <c r="AE519" s="211"/>
    </row>
    <row r="520" spans="2:31" ht="14.1" customHeight="1">
      <c r="B520" s="203"/>
      <c r="C520" s="203"/>
      <c r="D520" s="203"/>
      <c r="E520" s="203"/>
      <c r="F520" s="203"/>
      <c r="G520" s="204"/>
      <c r="H520" s="205"/>
      <c r="I520" s="206"/>
      <c r="J520" s="206"/>
      <c r="K520" s="206"/>
      <c r="L520" s="9"/>
      <c r="M520" s="207"/>
      <c r="N520" s="489"/>
      <c r="O520" s="489"/>
      <c r="P520" s="489"/>
      <c r="Q520" s="489"/>
      <c r="R520" s="208"/>
      <c r="S520" s="208"/>
      <c r="T520" s="208"/>
      <c r="U520" s="208"/>
      <c r="V520" s="209"/>
      <c r="W520" s="209"/>
      <c r="X520" s="210"/>
      <c r="Y520" s="210"/>
      <c r="Z520" s="210"/>
      <c r="AA520" s="210"/>
      <c r="AB520" s="210"/>
      <c r="AC520" s="210"/>
      <c r="AD520" s="211"/>
      <c r="AE520" s="211"/>
    </row>
    <row r="521" spans="2:31" ht="14.1" customHeight="1">
      <c r="B521" s="203"/>
      <c r="C521" s="203"/>
      <c r="D521" s="203"/>
      <c r="E521" s="203"/>
      <c r="F521" s="203"/>
      <c r="G521" s="204"/>
      <c r="H521" s="205"/>
      <c r="I521" s="206"/>
      <c r="J521" s="206"/>
      <c r="K521" s="206"/>
      <c r="L521" s="9"/>
      <c r="M521" s="207"/>
      <c r="N521" s="489"/>
      <c r="O521" s="489"/>
      <c r="P521" s="489"/>
      <c r="Q521" s="489"/>
      <c r="R521" s="208"/>
      <c r="S521" s="208"/>
      <c r="T521" s="208"/>
      <c r="U521" s="208"/>
      <c r="V521" s="209"/>
      <c r="W521" s="209"/>
      <c r="X521" s="210"/>
      <c r="Y521" s="210"/>
      <c r="Z521" s="210"/>
      <c r="AA521" s="210"/>
      <c r="AB521" s="210"/>
      <c r="AC521" s="210"/>
      <c r="AD521" s="211"/>
      <c r="AE521" s="211"/>
    </row>
    <row r="522" spans="2:31" ht="14.1" customHeight="1">
      <c r="B522" s="203"/>
      <c r="C522" s="203"/>
      <c r="D522" s="203"/>
      <c r="E522" s="203"/>
      <c r="F522" s="203"/>
      <c r="G522" s="204"/>
      <c r="H522" s="205"/>
      <c r="I522" s="206"/>
      <c r="J522" s="206"/>
      <c r="K522" s="206"/>
      <c r="L522" s="9"/>
      <c r="M522" s="207"/>
      <c r="N522" s="489"/>
      <c r="O522" s="489"/>
      <c r="P522" s="489"/>
      <c r="Q522" s="489"/>
      <c r="R522" s="208"/>
      <c r="S522" s="208"/>
      <c r="T522" s="208"/>
      <c r="U522" s="208"/>
      <c r="V522" s="209"/>
      <c r="W522" s="209"/>
      <c r="X522" s="210"/>
      <c r="Y522" s="210"/>
      <c r="Z522" s="210"/>
      <c r="AA522" s="210"/>
      <c r="AB522" s="210"/>
      <c r="AC522" s="210"/>
      <c r="AD522" s="211"/>
      <c r="AE522" s="211"/>
    </row>
    <row r="523" spans="2:31" ht="14.1" customHeight="1">
      <c r="B523" s="203"/>
      <c r="C523" s="203"/>
      <c r="D523" s="203"/>
      <c r="E523" s="203"/>
      <c r="F523" s="203"/>
      <c r="G523" s="204"/>
      <c r="H523" s="205"/>
      <c r="I523" s="206"/>
      <c r="J523" s="206"/>
      <c r="K523" s="206"/>
      <c r="L523" s="9"/>
      <c r="M523" s="207"/>
      <c r="N523" s="489"/>
      <c r="O523" s="489"/>
      <c r="P523" s="489"/>
      <c r="Q523" s="489"/>
      <c r="R523" s="208"/>
      <c r="S523" s="208"/>
      <c r="T523" s="208"/>
      <c r="U523" s="208"/>
      <c r="V523" s="209"/>
      <c r="W523" s="209"/>
      <c r="X523" s="210"/>
      <c r="Y523" s="210"/>
      <c r="Z523" s="210"/>
      <c r="AA523" s="210"/>
      <c r="AB523" s="210"/>
      <c r="AC523" s="210"/>
      <c r="AD523" s="211"/>
      <c r="AE523" s="211"/>
    </row>
    <row r="524" spans="2:31" ht="14.1" customHeight="1">
      <c r="B524" s="203"/>
      <c r="C524" s="203"/>
      <c r="D524" s="203"/>
      <c r="E524" s="203"/>
      <c r="F524" s="203"/>
      <c r="G524" s="204"/>
      <c r="H524" s="205"/>
      <c r="I524" s="206"/>
      <c r="J524" s="206"/>
      <c r="K524" s="206"/>
      <c r="L524" s="9"/>
      <c r="M524" s="207"/>
      <c r="N524" s="489"/>
      <c r="O524" s="489"/>
      <c r="P524" s="489"/>
      <c r="Q524" s="489"/>
      <c r="R524" s="208"/>
      <c r="S524" s="208"/>
      <c r="T524" s="208"/>
      <c r="U524" s="208"/>
      <c r="V524" s="209"/>
      <c r="W524" s="209"/>
      <c r="X524" s="210"/>
      <c r="Y524" s="210"/>
      <c r="Z524" s="210"/>
      <c r="AA524" s="210"/>
      <c r="AB524" s="210"/>
      <c r="AC524" s="210"/>
      <c r="AD524" s="211"/>
      <c r="AE524" s="211"/>
    </row>
    <row r="525" spans="2:31" ht="14.1" customHeight="1">
      <c r="B525" s="203"/>
      <c r="C525" s="203"/>
      <c r="D525" s="203"/>
      <c r="E525" s="203"/>
      <c r="F525" s="203"/>
      <c r="G525" s="204"/>
      <c r="H525" s="205"/>
      <c r="I525" s="206"/>
      <c r="J525" s="206"/>
      <c r="K525" s="206"/>
      <c r="L525" s="9"/>
      <c r="M525" s="207"/>
      <c r="N525" s="489"/>
      <c r="O525" s="489"/>
      <c r="P525" s="489"/>
      <c r="Q525" s="489"/>
      <c r="R525" s="208"/>
      <c r="S525" s="208"/>
      <c r="T525" s="208"/>
      <c r="U525" s="208"/>
      <c r="V525" s="209"/>
      <c r="W525" s="209"/>
      <c r="X525" s="210"/>
      <c r="Y525" s="210"/>
      <c r="Z525" s="210"/>
      <c r="AA525" s="210"/>
      <c r="AB525" s="210"/>
      <c r="AC525" s="210"/>
      <c r="AD525" s="211"/>
      <c r="AE525" s="211"/>
    </row>
    <row r="526" spans="2:31" ht="14.1" customHeight="1">
      <c r="B526" s="203"/>
      <c r="C526" s="203"/>
      <c r="D526" s="203"/>
      <c r="E526" s="203"/>
      <c r="F526" s="203"/>
      <c r="G526" s="204"/>
      <c r="H526" s="205"/>
      <c r="I526" s="206"/>
      <c r="J526" s="206"/>
      <c r="K526" s="206"/>
      <c r="L526" s="9"/>
      <c r="M526" s="207"/>
      <c r="N526" s="489"/>
      <c r="O526" s="489"/>
      <c r="P526" s="489"/>
      <c r="Q526" s="489"/>
      <c r="R526" s="208"/>
      <c r="S526" s="208"/>
      <c r="T526" s="208"/>
      <c r="U526" s="208"/>
      <c r="V526" s="209"/>
      <c r="W526" s="209"/>
      <c r="X526" s="210"/>
      <c r="Y526" s="210"/>
      <c r="Z526" s="210"/>
      <c r="AA526" s="210"/>
      <c r="AB526" s="210"/>
      <c r="AC526" s="210"/>
      <c r="AD526" s="211"/>
      <c r="AE526" s="211"/>
    </row>
    <row r="527" spans="2:31" ht="14.1" customHeight="1">
      <c r="B527" s="203"/>
      <c r="C527" s="203"/>
      <c r="D527" s="203"/>
      <c r="E527" s="203"/>
      <c r="F527" s="203"/>
      <c r="G527" s="204"/>
      <c r="H527" s="205"/>
      <c r="I527" s="206"/>
      <c r="J527" s="206"/>
      <c r="K527" s="206"/>
      <c r="L527" s="9"/>
      <c r="M527" s="207"/>
      <c r="N527" s="489"/>
      <c r="O527" s="489"/>
      <c r="P527" s="489"/>
      <c r="Q527" s="489"/>
      <c r="R527" s="208"/>
      <c r="S527" s="208"/>
      <c r="T527" s="208"/>
      <c r="U527" s="208"/>
      <c r="V527" s="209"/>
      <c r="W527" s="209"/>
      <c r="X527" s="210"/>
      <c r="Y527" s="210"/>
      <c r="Z527" s="210"/>
      <c r="AA527" s="210"/>
      <c r="AB527" s="210"/>
      <c r="AC527" s="210"/>
      <c r="AD527" s="211"/>
      <c r="AE527" s="211"/>
    </row>
    <row r="528" spans="2:31" ht="14.1" customHeight="1">
      <c r="B528" s="203"/>
      <c r="C528" s="203"/>
      <c r="D528" s="203"/>
      <c r="E528" s="203"/>
      <c r="F528" s="203"/>
      <c r="G528" s="204"/>
      <c r="H528" s="205"/>
      <c r="I528" s="206"/>
      <c r="J528" s="206"/>
      <c r="K528" s="206"/>
      <c r="L528" s="9"/>
      <c r="M528" s="207"/>
      <c r="N528" s="489"/>
      <c r="O528" s="489"/>
      <c r="P528" s="489"/>
      <c r="Q528" s="489"/>
      <c r="R528" s="208"/>
      <c r="S528" s="208"/>
      <c r="T528" s="208"/>
      <c r="U528" s="208"/>
      <c r="V528" s="209"/>
      <c r="W528" s="209"/>
      <c r="X528" s="210"/>
      <c r="Y528" s="210"/>
      <c r="Z528" s="210"/>
      <c r="AA528" s="210"/>
      <c r="AB528" s="210"/>
      <c r="AC528" s="210"/>
      <c r="AD528" s="211"/>
      <c r="AE528" s="211"/>
    </row>
    <row r="529" spans="2:31" ht="14.1" customHeight="1">
      <c r="B529" s="203"/>
      <c r="C529" s="203"/>
      <c r="D529" s="203"/>
      <c r="E529" s="203"/>
      <c r="F529" s="203"/>
      <c r="G529" s="204"/>
      <c r="H529" s="205"/>
      <c r="I529" s="206"/>
      <c r="J529" s="206"/>
      <c r="K529" s="206"/>
      <c r="L529" s="9"/>
      <c r="M529" s="207"/>
      <c r="N529" s="489"/>
      <c r="O529" s="489"/>
      <c r="P529" s="489"/>
      <c r="Q529" s="489"/>
      <c r="R529" s="208"/>
      <c r="S529" s="208"/>
      <c r="T529" s="208"/>
      <c r="U529" s="208"/>
      <c r="V529" s="209"/>
      <c r="W529" s="209"/>
      <c r="X529" s="210"/>
      <c r="Y529" s="210"/>
      <c r="Z529" s="210"/>
      <c r="AA529" s="210"/>
      <c r="AB529" s="210"/>
      <c r="AC529" s="210"/>
      <c r="AD529" s="211"/>
      <c r="AE529" s="211"/>
    </row>
    <row r="530" spans="2:31" ht="14.1" customHeight="1">
      <c r="B530" s="203"/>
      <c r="C530" s="203"/>
      <c r="D530" s="203"/>
      <c r="E530" s="203"/>
      <c r="F530" s="203"/>
      <c r="G530" s="204"/>
      <c r="H530" s="205"/>
      <c r="I530" s="206"/>
      <c r="J530" s="206"/>
      <c r="K530" s="206"/>
      <c r="L530" s="9"/>
      <c r="M530" s="207"/>
      <c r="N530" s="489"/>
      <c r="O530" s="489"/>
      <c r="P530" s="489"/>
      <c r="Q530" s="489"/>
      <c r="R530" s="208"/>
      <c r="S530" s="208"/>
      <c r="T530" s="208"/>
      <c r="U530" s="208"/>
      <c r="V530" s="209"/>
      <c r="W530" s="209"/>
      <c r="X530" s="210"/>
      <c r="Y530" s="210"/>
      <c r="Z530" s="210"/>
      <c r="AA530" s="210"/>
      <c r="AB530" s="210"/>
      <c r="AC530" s="210"/>
      <c r="AD530" s="211"/>
      <c r="AE530" s="211"/>
    </row>
    <row r="531" spans="2:31" ht="14.1" customHeight="1">
      <c r="B531" s="203"/>
      <c r="C531" s="203"/>
      <c r="D531" s="203"/>
      <c r="E531" s="203"/>
      <c r="F531" s="203"/>
      <c r="G531" s="204"/>
      <c r="H531" s="205"/>
      <c r="I531" s="206"/>
      <c r="J531" s="206"/>
      <c r="K531" s="206"/>
      <c r="L531" s="9"/>
      <c r="M531" s="207"/>
      <c r="N531" s="489"/>
      <c r="O531" s="489"/>
      <c r="P531" s="489"/>
      <c r="Q531" s="489"/>
      <c r="R531" s="208"/>
      <c r="S531" s="208"/>
      <c r="T531" s="208"/>
      <c r="U531" s="208"/>
      <c r="V531" s="209"/>
      <c r="W531" s="209"/>
      <c r="X531" s="210"/>
      <c r="Y531" s="210"/>
      <c r="Z531" s="210"/>
      <c r="AA531" s="210"/>
      <c r="AB531" s="210"/>
      <c r="AC531" s="210"/>
      <c r="AD531" s="211"/>
      <c r="AE531" s="211"/>
    </row>
    <row r="532" spans="2:31" ht="14.1" customHeight="1">
      <c r="B532" s="203"/>
      <c r="C532" s="203"/>
      <c r="D532" s="203"/>
      <c r="E532" s="203"/>
      <c r="F532" s="203"/>
      <c r="G532" s="204"/>
      <c r="H532" s="205"/>
      <c r="I532" s="206"/>
      <c r="J532" s="206"/>
      <c r="K532" s="206"/>
      <c r="L532" s="9"/>
      <c r="M532" s="207"/>
      <c r="N532" s="489"/>
      <c r="O532" s="489"/>
      <c r="P532" s="489"/>
      <c r="Q532" s="489"/>
      <c r="R532" s="208"/>
      <c r="S532" s="208"/>
      <c r="T532" s="208"/>
      <c r="U532" s="208"/>
      <c r="V532" s="209"/>
      <c r="W532" s="209"/>
      <c r="X532" s="210"/>
      <c r="Y532" s="210"/>
      <c r="Z532" s="210"/>
      <c r="AA532" s="210"/>
      <c r="AB532" s="210"/>
      <c r="AC532" s="210"/>
      <c r="AD532" s="211"/>
      <c r="AE532" s="211"/>
    </row>
    <row r="533" spans="2:31" ht="14.1" customHeight="1">
      <c r="B533" s="203"/>
      <c r="C533" s="203"/>
      <c r="D533" s="203"/>
      <c r="E533" s="203"/>
      <c r="F533" s="203"/>
      <c r="G533" s="204"/>
      <c r="H533" s="205"/>
      <c r="I533" s="206"/>
      <c r="J533" s="206"/>
      <c r="K533" s="206"/>
      <c r="L533" s="9"/>
      <c r="M533" s="207"/>
      <c r="N533" s="489"/>
      <c r="O533" s="489"/>
      <c r="P533" s="489"/>
      <c r="Q533" s="489"/>
      <c r="R533" s="208"/>
      <c r="S533" s="208"/>
      <c r="T533" s="208"/>
      <c r="U533" s="208"/>
      <c r="V533" s="209"/>
      <c r="W533" s="209"/>
      <c r="X533" s="210"/>
      <c r="Y533" s="210"/>
      <c r="Z533" s="210"/>
      <c r="AA533" s="210"/>
      <c r="AB533" s="210"/>
      <c r="AC533" s="210"/>
      <c r="AD533" s="211"/>
      <c r="AE533" s="211"/>
    </row>
    <row r="534" spans="2:31" ht="14.1" customHeight="1">
      <c r="B534" s="203"/>
      <c r="C534" s="203"/>
      <c r="D534" s="203"/>
      <c r="E534" s="203"/>
      <c r="F534" s="203"/>
      <c r="G534" s="204"/>
      <c r="H534" s="205"/>
      <c r="I534" s="206"/>
      <c r="J534" s="206"/>
      <c r="K534" s="206"/>
      <c r="L534" s="9"/>
      <c r="M534" s="207"/>
      <c r="N534" s="489"/>
      <c r="O534" s="489"/>
      <c r="P534" s="489"/>
      <c r="Q534" s="489"/>
      <c r="R534" s="208"/>
      <c r="S534" s="208"/>
      <c r="T534" s="208"/>
      <c r="U534" s="208"/>
      <c r="V534" s="209"/>
      <c r="W534" s="209"/>
      <c r="X534" s="210"/>
      <c r="Y534" s="210"/>
      <c r="Z534" s="210"/>
      <c r="AA534" s="210"/>
      <c r="AB534" s="210"/>
      <c r="AC534" s="210"/>
      <c r="AD534" s="211"/>
      <c r="AE534" s="211"/>
    </row>
    <row r="535" spans="2:31" ht="14.1" customHeight="1">
      <c r="B535" s="203"/>
      <c r="C535" s="203"/>
      <c r="D535" s="203"/>
      <c r="E535" s="203"/>
      <c r="F535" s="203"/>
      <c r="G535" s="204"/>
      <c r="H535" s="205"/>
      <c r="I535" s="206"/>
      <c r="J535" s="206"/>
      <c r="K535" s="206"/>
      <c r="L535" s="9"/>
      <c r="M535" s="207"/>
      <c r="N535" s="489"/>
      <c r="O535" s="489"/>
      <c r="P535" s="489"/>
      <c r="Q535" s="489"/>
      <c r="R535" s="208"/>
      <c r="S535" s="208"/>
      <c r="T535" s="208"/>
      <c r="U535" s="208"/>
      <c r="V535" s="209"/>
      <c r="W535" s="209"/>
      <c r="X535" s="210"/>
      <c r="Y535" s="210"/>
      <c r="Z535" s="210"/>
      <c r="AA535" s="210"/>
      <c r="AB535" s="210"/>
      <c r="AC535" s="210"/>
      <c r="AD535" s="211"/>
      <c r="AE535" s="211"/>
    </row>
    <row r="536" spans="2:31" ht="14.1" customHeight="1">
      <c r="B536" s="203"/>
      <c r="C536" s="203"/>
      <c r="D536" s="203"/>
      <c r="E536" s="203"/>
      <c r="F536" s="203"/>
      <c r="G536" s="204"/>
      <c r="H536" s="205"/>
      <c r="I536" s="206"/>
      <c r="J536" s="206"/>
      <c r="K536" s="206"/>
      <c r="L536" s="9"/>
      <c r="M536" s="207"/>
      <c r="N536" s="489"/>
      <c r="O536" s="489"/>
      <c r="P536" s="489"/>
      <c r="Q536" s="489"/>
      <c r="R536" s="208"/>
      <c r="S536" s="208"/>
      <c r="T536" s="208"/>
      <c r="U536" s="208"/>
      <c r="V536" s="209"/>
      <c r="W536" s="209"/>
      <c r="X536" s="210"/>
      <c r="Y536" s="210"/>
      <c r="Z536" s="210"/>
      <c r="AA536" s="210"/>
      <c r="AB536" s="210"/>
      <c r="AC536" s="210"/>
      <c r="AD536" s="211"/>
      <c r="AE536" s="211"/>
    </row>
    <row r="537" spans="2:31" ht="14.1" customHeight="1">
      <c r="B537" s="203"/>
      <c r="C537" s="203"/>
      <c r="D537" s="203"/>
      <c r="E537" s="203"/>
      <c r="F537" s="203"/>
      <c r="G537" s="204"/>
      <c r="H537" s="205"/>
      <c r="I537" s="206"/>
      <c r="J537" s="206"/>
      <c r="K537" s="206"/>
      <c r="L537" s="9"/>
      <c r="M537" s="207"/>
      <c r="N537" s="489"/>
      <c r="O537" s="489"/>
      <c r="P537" s="489"/>
      <c r="Q537" s="489"/>
      <c r="R537" s="208"/>
      <c r="S537" s="208"/>
      <c r="T537" s="208"/>
      <c r="U537" s="208"/>
      <c r="V537" s="209"/>
      <c r="W537" s="209"/>
      <c r="X537" s="210"/>
      <c r="Y537" s="210"/>
      <c r="Z537" s="210"/>
      <c r="AA537" s="210"/>
      <c r="AB537" s="210"/>
      <c r="AC537" s="210"/>
      <c r="AD537" s="211"/>
      <c r="AE537" s="211"/>
    </row>
    <row r="538" spans="2:31" ht="14.1" customHeight="1">
      <c r="B538" s="203"/>
      <c r="C538" s="203"/>
      <c r="D538" s="203"/>
      <c r="E538" s="203"/>
      <c r="F538" s="203"/>
      <c r="G538" s="204"/>
      <c r="H538" s="205"/>
      <c r="I538" s="206"/>
      <c r="J538" s="206"/>
      <c r="K538" s="206"/>
      <c r="L538" s="9"/>
      <c r="M538" s="207"/>
      <c r="N538" s="489"/>
      <c r="O538" s="489"/>
      <c r="P538" s="489"/>
      <c r="Q538" s="489"/>
      <c r="R538" s="208"/>
      <c r="S538" s="208"/>
      <c r="T538" s="208"/>
      <c r="U538" s="208"/>
      <c r="V538" s="209"/>
      <c r="W538" s="209"/>
      <c r="X538" s="210"/>
      <c r="Y538" s="210"/>
      <c r="Z538" s="210"/>
      <c r="AA538" s="210"/>
      <c r="AB538" s="210"/>
      <c r="AC538" s="210"/>
      <c r="AD538" s="211"/>
      <c r="AE538" s="211"/>
    </row>
    <row r="539" spans="2:31" ht="14.1" customHeight="1">
      <c r="B539" s="203"/>
      <c r="C539" s="203"/>
      <c r="D539" s="203"/>
      <c r="E539" s="203"/>
      <c r="F539" s="203"/>
      <c r="G539" s="204"/>
      <c r="H539" s="205"/>
      <c r="I539" s="206"/>
      <c r="J539" s="206"/>
      <c r="K539" s="206"/>
      <c r="L539" s="9"/>
      <c r="M539" s="207"/>
      <c r="N539" s="489"/>
      <c r="O539" s="489"/>
      <c r="P539" s="489"/>
      <c r="Q539" s="489"/>
      <c r="R539" s="208"/>
      <c r="S539" s="208"/>
      <c r="T539" s="208"/>
      <c r="U539" s="208"/>
      <c r="V539" s="209"/>
      <c r="W539" s="209"/>
      <c r="X539" s="210"/>
      <c r="Y539" s="210"/>
      <c r="Z539" s="210"/>
      <c r="AA539" s="210"/>
      <c r="AB539" s="210"/>
      <c r="AC539" s="210"/>
      <c r="AD539" s="211"/>
      <c r="AE539" s="211"/>
    </row>
    <row r="540" spans="2:31" ht="14.1" customHeight="1">
      <c r="B540" s="203"/>
      <c r="C540" s="203"/>
      <c r="D540" s="203"/>
      <c r="E540" s="203"/>
      <c r="F540" s="203"/>
      <c r="G540" s="204"/>
      <c r="H540" s="205"/>
      <c r="I540" s="206"/>
      <c r="J540" s="206"/>
      <c r="K540" s="206"/>
      <c r="L540" s="9"/>
      <c r="M540" s="207"/>
      <c r="N540" s="489"/>
      <c r="O540" s="489"/>
      <c r="P540" s="489"/>
      <c r="Q540" s="489"/>
      <c r="R540" s="208"/>
      <c r="S540" s="208"/>
      <c r="T540" s="208"/>
      <c r="U540" s="208"/>
      <c r="V540" s="209"/>
      <c r="W540" s="209"/>
      <c r="X540" s="210"/>
      <c r="Y540" s="210"/>
      <c r="Z540" s="210"/>
      <c r="AA540" s="210"/>
      <c r="AB540" s="210"/>
      <c r="AC540" s="210"/>
      <c r="AD540" s="211"/>
      <c r="AE540" s="211"/>
    </row>
    <row r="541" spans="2:31" ht="14.1" customHeight="1">
      <c r="B541" s="203"/>
      <c r="C541" s="203"/>
      <c r="D541" s="203"/>
      <c r="E541" s="203"/>
      <c r="F541" s="203"/>
      <c r="G541" s="204"/>
      <c r="H541" s="205"/>
      <c r="I541" s="206"/>
      <c r="J541" s="206"/>
      <c r="K541" s="206"/>
      <c r="L541" s="9"/>
      <c r="M541" s="207"/>
      <c r="N541" s="489"/>
      <c r="O541" s="489"/>
      <c r="P541" s="489"/>
      <c r="Q541" s="489"/>
      <c r="R541" s="208"/>
      <c r="S541" s="208"/>
      <c r="T541" s="208"/>
      <c r="U541" s="208"/>
      <c r="V541" s="209"/>
      <c r="W541" s="209"/>
      <c r="X541" s="210"/>
      <c r="Y541" s="210"/>
      <c r="Z541" s="210"/>
      <c r="AA541" s="210"/>
      <c r="AB541" s="210"/>
      <c r="AC541" s="210"/>
      <c r="AD541" s="211"/>
      <c r="AE541" s="211"/>
    </row>
    <row r="542" spans="2:31" ht="14.1" customHeight="1">
      <c r="B542" s="203"/>
      <c r="C542" s="203"/>
      <c r="D542" s="203"/>
      <c r="E542" s="203"/>
      <c r="F542" s="203"/>
      <c r="G542" s="204"/>
      <c r="H542" s="205"/>
      <c r="I542" s="206"/>
      <c r="J542" s="206"/>
      <c r="K542" s="206"/>
      <c r="L542" s="9"/>
      <c r="M542" s="207"/>
      <c r="N542" s="489"/>
      <c r="O542" s="489"/>
      <c r="P542" s="489"/>
      <c r="Q542" s="489"/>
      <c r="R542" s="208"/>
      <c r="S542" s="208"/>
      <c r="T542" s="208"/>
      <c r="U542" s="208"/>
      <c r="V542" s="209"/>
      <c r="W542" s="209"/>
      <c r="X542" s="210"/>
      <c r="Y542" s="210"/>
      <c r="Z542" s="210"/>
      <c r="AA542" s="210"/>
      <c r="AB542" s="210"/>
      <c r="AC542" s="210"/>
      <c r="AD542" s="211"/>
      <c r="AE542" s="211"/>
    </row>
    <row r="543" spans="2:31" ht="14.1" customHeight="1">
      <c r="B543" s="203"/>
      <c r="C543" s="203"/>
      <c r="D543" s="203"/>
      <c r="E543" s="203"/>
      <c r="F543" s="203"/>
      <c r="G543" s="204"/>
      <c r="H543" s="205"/>
      <c r="I543" s="206"/>
      <c r="J543" s="206"/>
      <c r="K543" s="206"/>
      <c r="L543" s="9"/>
      <c r="M543" s="207"/>
      <c r="N543" s="489"/>
      <c r="O543" s="489"/>
      <c r="P543" s="489"/>
      <c r="Q543" s="489"/>
      <c r="R543" s="208"/>
      <c r="S543" s="208"/>
      <c r="T543" s="208"/>
      <c r="U543" s="208"/>
      <c r="V543" s="209"/>
      <c r="W543" s="209"/>
      <c r="X543" s="210"/>
      <c r="Y543" s="210"/>
      <c r="Z543" s="210"/>
      <c r="AA543" s="210"/>
      <c r="AB543" s="210"/>
      <c r="AC543" s="210"/>
      <c r="AD543" s="211"/>
      <c r="AE543" s="211"/>
    </row>
    <row r="544" spans="2:31" ht="14.1" customHeight="1">
      <c r="B544" s="203"/>
      <c r="C544" s="203"/>
      <c r="D544" s="203"/>
      <c r="E544" s="203"/>
      <c r="F544" s="203"/>
      <c r="G544" s="204"/>
      <c r="H544" s="205"/>
      <c r="I544" s="206"/>
      <c r="J544" s="206"/>
      <c r="K544" s="206"/>
      <c r="L544" s="9"/>
      <c r="M544" s="207"/>
      <c r="N544" s="489"/>
      <c r="O544" s="489"/>
      <c r="P544" s="489"/>
      <c r="Q544" s="489"/>
      <c r="R544" s="208"/>
      <c r="S544" s="208"/>
      <c r="T544" s="208"/>
      <c r="U544" s="208"/>
      <c r="V544" s="209"/>
      <c r="W544" s="209"/>
      <c r="X544" s="210"/>
      <c r="Y544" s="210"/>
      <c r="Z544" s="210"/>
      <c r="AA544" s="210"/>
      <c r="AB544" s="210"/>
      <c r="AC544" s="210"/>
      <c r="AD544" s="211"/>
      <c r="AE544" s="211"/>
    </row>
    <row r="545" spans="2:31" ht="14.1" customHeight="1">
      <c r="B545" s="203"/>
      <c r="C545" s="203"/>
      <c r="D545" s="203"/>
      <c r="E545" s="203"/>
      <c r="F545" s="203"/>
      <c r="G545" s="204"/>
      <c r="H545" s="205"/>
      <c r="I545" s="206"/>
      <c r="J545" s="206"/>
      <c r="K545" s="206"/>
      <c r="L545" s="9"/>
      <c r="M545" s="207"/>
      <c r="N545" s="489"/>
      <c r="O545" s="489"/>
      <c r="P545" s="489"/>
      <c r="Q545" s="489"/>
      <c r="R545" s="208"/>
      <c r="S545" s="208"/>
      <c r="T545" s="208"/>
      <c r="U545" s="208"/>
      <c r="V545" s="209"/>
      <c r="W545" s="209"/>
      <c r="X545" s="210"/>
      <c r="Y545" s="210"/>
      <c r="Z545" s="210"/>
      <c r="AA545" s="210"/>
      <c r="AB545" s="210"/>
      <c r="AC545" s="210"/>
      <c r="AD545" s="211"/>
      <c r="AE545" s="211"/>
    </row>
    <row r="546" spans="2:31" ht="14.1" customHeight="1">
      <c r="B546" s="203"/>
      <c r="C546" s="203"/>
      <c r="D546" s="203"/>
      <c r="E546" s="203"/>
      <c r="F546" s="203"/>
      <c r="G546" s="204"/>
      <c r="H546" s="205"/>
      <c r="I546" s="206"/>
      <c r="J546" s="206"/>
      <c r="K546" s="206"/>
      <c r="L546" s="9"/>
      <c r="M546" s="207"/>
      <c r="N546" s="489"/>
      <c r="O546" s="489"/>
      <c r="P546" s="489"/>
      <c r="Q546" s="489"/>
      <c r="R546" s="208"/>
      <c r="S546" s="208"/>
      <c r="T546" s="208"/>
      <c r="U546" s="208"/>
      <c r="V546" s="209"/>
      <c r="W546" s="209"/>
      <c r="X546" s="210"/>
      <c r="Y546" s="210"/>
      <c r="Z546" s="210"/>
      <c r="AA546" s="210"/>
      <c r="AB546" s="210"/>
      <c r="AC546" s="210"/>
      <c r="AD546" s="211"/>
      <c r="AE546" s="211"/>
    </row>
    <row r="547" spans="2:31" ht="14.1" customHeight="1">
      <c r="B547" s="203"/>
      <c r="C547" s="203"/>
      <c r="D547" s="203"/>
      <c r="E547" s="203"/>
      <c r="F547" s="203"/>
      <c r="G547" s="204"/>
      <c r="H547" s="205"/>
      <c r="I547" s="206"/>
      <c r="J547" s="206"/>
      <c r="K547" s="206"/>
      <c r="L547" s="9"/>
      <c r="M547" s="207"/>
      <c r="N547" s="489"/>
      <c r="O547" s="489"/>
      <c r="P547" s="489"/>
      <c r="Q547" s="489"/>
      <c r="R547" s="208"/>
      <c r="S547" s="208"/>
      <c r="T547" s="208"/>
      <c r="U547" s="208"/>
      <c r="V547" s="209"/>
      <c r="W547" s="209"/>
      <c r="X547" s="210"/>
      <c r="Y547" s="210"/>
      <c r="Z547" s="210"/>
      <c r="AA547" s="210"/>
      <c r="AB547" s="210"/>
      <c r="AC547" s="210"/>
      <c r="AD547" s="211"/>
      <c r="AE547" s="211"/>
    </row>
    <row r="548" spans="2:31" ht="14.1" customHeight="1">
      <c r="B548" s="203"/>
      <c r="C548" s="203"/>
      <c r="D548" s="203"/>
      <c r="E548" s="203"/>
      <c r="F548" s="203"/>
      <c r="G548" s="204"/>
      <c r="H548" s="205"/>
      <c r="I548" s="206"/>
      <c r="J548" s="206"/>
      <c r="K548" s="206"/>
      <c r="L548" s="9"/>
      <c r="M548" s="207"/>
      <c r="N548" s="489"/>
      <c r="O548" s="489"/>
      <c r="P548" s="489"/>
      <c r="Q548" s="489"/>
      <c r="R548" s="208"/>
      <c r="S548" s="208"/>
      <c r="T548" s="208"/>
      <c r="U548" s="208"/>
      <c r="V548" s="209"/>
      <c r="W548" s="209"/>
      <c r="X548" s="210"/>
      <c r="Y548" s="210"/>
      <c r="Z548" s="210"/>
      <c r="AA548" s="210"/>
      <c r="AB548" s="210"/>
      <c r="AC548" s="210"/>
      <c r="AD548" s="211"/>
      <c r="AE548" s="211"/>
    </row>
    <row r="549" spans="2:31" ht="14.1" customHeight="1">
      <c r="B549" s="203"/>
      <c r="C549" s="203"/>
      <c r="D549" s="203"/>
      <c r="E549" s="203"/>
      <c r="F549" s="203"/>
      <c r="G549" s="204"/>
      <c r="H549" s="205"/>
      <c r="I549" s="206"/>
      <c r="J549" s="206"/>
      <c r="K549" s="206"/>
      <c r="L549" s="9"/>
      <c r="M549" s="207"/>
      <c r="N549" s="489"/>
      <c r="O549" s="489"/>
      <c r="P549" s="489"/>
      <c r="Q549" s="489"/>
      <c r="R549" s="208"/>
      <c r="S549" s="208"/>
      <c r="T549" s="208"/>
      <c r="U549" s="208"/>
      <c r="V549" s="209"/>
      <c r="W549" s="209"/>
      <c r="X549" s="210"/>
      <c r="Y549" s="210"/>
      <c r="Z549" s="210"/>
      <c r="AA549" s="210"/>
      <c r="AB549" s="210"/>
      <c r="AC549" s="210"/>
      <c r="AD549" s="211"/>
      <c r="AE549" s="211"/>
    </row>
    <row r="550" spans="2:31" ht="14.1" customHeight="1">
      <c r="B550" s="203"/>
      <c r="C550" s="203"/>
      <c r="D550" s="203"/>
      <c r="E550" s="203"/>
      <c r="F550" s="203"/>
      <c r="G550" s="204"/>
      <c r="H550" s="205"/>
      <c r="I550" s="206"/>
      <c r="J550" s="206"/>
      <c r="K550" s="206"/>
      <c r="L550" s="9"/>
      <c r="M550" s="207"/>
      <c r="N550" s="489"/>
      <c r="O550" s="489"/>
      <c r="P550" s="489"/>
      <c r="Q550" s="489"/>
      <c r="R550" s="208"/>
      <c r="S550" s="208"/>
      <c r="T550" s="208"/>
      <c r="U550" s="208"/>
      <c r="V550" s="209"/>
      <c r="W550" s="209"/>
      <c r="X550" s="210"/>
      <c r="Y550" s="210"/>
      <c r="Z550" s="210"/>
      <c r="AA550" s="210"/>
      <c r="AB550" s="210"/>
      <c r="AC550" s="210"/>
      <c r="AD550" s="211"/>
      <c r="AE550" s="211"/>
    </row>
    <row r="551" spans="2:31" ht="14.1" customHeight="1">
      <c r="B551" s="203"/>
      <c r="C551" s="203"/>
      <c r="D551" s="203"/>
      <c r="E551" s="203"/>
      <c r="F551" s="203"/>
      <c r="G551" s="204"/>
      <c r="H551" s="205"/>
      <c r="I551" s="206"/>
      <c r="J551" s="206"/>
      <c r="K551" s="206"/>
      <c r="L551" s="9"/>
      <c r="M551" s="207"/>
      <c r="N551" s="489"/>
      <c r="O551" s="489"/>
      <c r="P551" s="489"/>
      <c r="Q551" s="489"/>
      <c r="R551" s="208"/>
      <c r="S551" s="208"/>
      <c r="T551" s="208"/>
      <c r="U551" s="208"/>
      <c r="V551" s="209"/>
      <c r="W551" s="209"/>
      <c r="X551" s="210"/>
      <c r="Y551" s="210"/>
      <c r="Z551" s="210"/>
      <c r="AA551" s="210"/>
      <c r="AB551" s="210"/>
      <c r="AC551" s="210"/>
      <c r="AD551" s="211"/>
      <c r="AE551" s="211"/>
    </row>
    <row r="552" spans="2:31" ht="14.1" customHeight="1">
      <c r="B552" s="203"/>
      <c r="C552" s="203"/>
      <c r="D552" s="203"/>
      <c r="E552" s="203"/>
      <c r="F552" s="203"/>
      <c r="G552" s="204"/>
      <c r="H552" s="205"/>
      <c r="I552" s="206"/>
      <c r="J552" s="206"/>
      <c r="K552" s="206"/>
      <c r="L552" s="9"/>
      <c r="M552" s="207"/>
      <c r="N552" s="489"/>
      <c r="O552" s="489"/>
      <c r="P552" s="489"/>
      <c r="Q552" s="489"/>
      <c r="R552" s="208"/>
      <c r="S552" s="208"/>
      <c r="T552" s="208"/>
      <c r="U552" s="208"/>
      <c r="V552" s="209"/>
      <c r="W552" s="209"/>
      <c r="X552" s="210"/>
      <c r="Y552" s="210"/>
      <c r="Z552" s="210"/>
      <c r="AA552" s="210"/>
      <c r="AB552" s="210"/>
      <c r="AC552" s="210"/>
      <c r="AD552" s="211"/>
      <c r="AE552" s="211"/>
    </row>
    <row r="553" spans="2:31" ht="14.1" customHeight="1">
      <c r="B553" s="203"/>
      <c r="C553" s="203"/>
      <c r="D553" s="203"/>
      <c r="E553" s="203"/>
      <c r="F553" s="203"/>
      <c r="G553" s="204"/>
      <c r="H553" s="205"/>
      <c r="I553" s="206"/>
      <c r="J553" s="206"/>
      <c r="K553" s="206"/>
      <c r="L553" s="9"/>
      <c r="M553" s="207"/>
      <c r="N553" s="489"/>
      <c r="O553" s="489"/>
      <c r="P553" s="489"/>
      <c r="Q553" s="489"/>
      <c r="R553" s="208"/>
      <c r="S553" s="208"/>
      <c r="T553" s="208"/>
      <c r="U553" s="208"/>
      <c r="V553" s="209"/>
      <c r="W553" s="209"/>
      <c r="X553" s="210"/>
      <c r="Y553" s="210"/>
      <c r="Z553" s="210"/>
      <c r="AA553" s="210"/>
      <c r="AB553" s="210"/>
      <c r="AC553" s="210"/>
      <c r="AD553" s="211"/>
      <c r="AE553" s="211"/>
    </row>
    <row r="554" spans="2:31" ht="14.1" customHeight="1">
      <c r="B554" s="203"/>
      <c r="C554" s="203"/>
      <c r="D554" s="203"/>
      <c r="E554" s="203"/>
      <c r="F554" s="203"/>
      <c r="G554" s="204"/>
      <c r="H554" s="205"/>
      <c r="I554" s="206"/>
      <c r="J554" s="206"/>
      <c r="K554" s="206"/>
      <c r="L554" s="9"/>
      <c r="M554" s="207"/>
      <c r="N554" s="489"/>
      <c r="O554" s="489"/>
      <c r="P554" s="489"/>
      <c r="Q554" s="489"/>
      <c r="R554" s="208"/>
      <c r="S554" s="208"/>
      <c r="T554" s="208"/>
      <c r="U554" s="208"/>
      <c r="V554" s="209"/>
      <c r="W554" s="209"/>
      <c r="X554" s="210"/>
      <c r="Y554" s="210"/>
      <c r="Z554" s="210"/>
      <c r="AA554" s="210"/>
      <c r="AB554" s="210"/>
      <c r="AC554" s="210"/>
      <c r="AD554" s="211"/>
      <c r="AE554" s="211"/>
    </row>
    <row r="555" spans="2:31" ht="14.1" customHeight="1">
      <c r="B555" s="203"/>
      <c r="C555" s="203"/>
      <c r="D555" s="203"/>
      <c r="E555" s="203"/>
      <c r="F555" s="203"/>
      <c r="G555" s="204"/>
      <c r="H555" s="205"/>
      <c r="I555" s="206"/>
      <c r="J555" s="206"/>
      <c r="K555" s="206"/>
      <c r="L555" s="9"/>
      <c r="M555" s="207"/>
      <c r="N555" s="489"/>
      <c r="O555" s="489"/>
      <c r="P555" s="489"/>
      <c r="Q555" s="489"/>
      <c r="R555" s="208"/>
      <c r="S555" s="208"/>
      <c r="T555" s="208"/>
      <c r="U555" s="208"/>
      <c r="V555" s="209"/>
      <c r="W555" s="209"/>
      <c r="X555" s="210"/>
      <c r="Y555" s="210"/>
      <c r="Z555" s="210"/>
      <c r="AA555" s="210"/>
      <c r="AB555" s="210"/>
      <c r="AC555" s="210"/>
      <c r="AD555" s="211"/>
      <c r="AE555" s="211"/>
    </row>
    <row r="556" spans="2:31" ht="14.1" customHeight="1">
      <c r="B556" s="203"/>
      <c r="C556" s="203"/>
      <c r="D556" s="203"/>
      <c r="E556" s="203"/>
      <c r="F556" s="203"/>
      <c r="G556" s="204"/>
      <c r="H556" s="205"/>
      <c r="I556" s="206"/>
      <c r="J556" s="206"/>
      <c r="K556" s="206"/>
      <c r="L556" s="9"/>
      <c r="M556" s="207"/>
      <c r="N556" s="489"/>
      <c r="O556" s="489"/>
      <c r="P556" s="489"/>
      <c r="Q556" s="489"/>
      <c r="R556" s="208"/>
      <c r="S556" s="208"/>
      <c r="T556" s="208"/>
      <c r="U556" s="208"/>
      <c r="V556" s="209"/>
      <c r="W556" s="209"/>
      <c r="X556" s="210"/>
      <c r="Y556" s="210"/>
      <c r="Z556" s="210"/>
      <c r="AA556" s="210"/>
      <c r="AB556" s="210"/>
      <c r="AC556" s="210"/>
      <c r="AD556" s="211"/>
      <c r="AE556" s="211"/>
    </row>
    <row r="557" spans="2:31" ht="14.1" customHeight="1">
      <c r="B557" s="203"/>
      <c r="C557" s="203"/>
      <c r="D557" s="203"/>
      <c r="E557" s="203"/>
      <c r="F557" s="203"/>
      <c r="G557" s="204"/>
      <c r="H557" s="205"/>
      <c r="I557" s="206"/>
      <c r="J557" s="206"/>
      <c r="K557" s="206"/>
      <c r="L557" s="9"/>
      <c r="M557" s="207"/>
      <c r="N557" s="489"/>
      <c r="O557" s="489"/>
      <c r="P557" s="489"/>
      <c r="Q557" s="489"/>
      <c r="R557" s="208"/>
      <c r="S557" s="208"/>
      <c r="T557" s="208"/>
      <c r="U557" s="208"/>
      <c r="V557" s="209"/>
      <c r="W557" s="209"/>
      <c r="X557" s="210"/>
      <c r="Y557" s="210"/>
      <c r="Z557" s="210"/>
      <c r="AA557" s="210"/>
      <c r="AB557" s="210"/>
      <c r="AC557" s="210"/>
      <c r="AD557" s="211"/>
      <c r="AE557" s="211"/>
    </row>
    <row r="558" spans="2:31" ht="14.1" customHeight="1">
      <c r="B558" s="203"/>
      <c r="C558" s="203"/>
      <c r="D558" s="203"/>
      <c r="E558" s="203"/>
      <c r="F558" s="203"/>
      <c r="G558" s="204"/>
      <c r="H558" s="205"/>
      <c r="I558" s="206"/>
      <c r="J558" s="206"/>
      <c r="K558" s="206"/>
      <c r="L558" s="9"/>
      <c r="M558" s="207"/>
      <c r="N558" s="489"/>
      <c r="O558" s="489"/>
      <c r="P558" s="489"/>
      <c r="Q558" s="489"/>
      <c r="R558" s="208"/>
      <c r="S558" s="208"/>
      <c r="T558" s="208"/>
      <c r="U558" s="208"/>
      <c r="V558" s="209"/>
      <c r="W558" s="209"/>
      <c r="X558" s="210"/>
      <c r="Y558" s="210"/>
      <c r="Z558" s="210"/>
      <c r="AA558" s="210"/>
      <c r="AB558" s="210"/>
      <c r="AC558" s="210"/>
      <c r="AD558" s="211"/>
      <c r="AE558" s="211"/>
    </row>
    <row r="559" spans="2:31" ht="14.1" customHeight="1">
      <c r="B559" s="203"/>
      <c r="C559" s="203"/>
      <c r="D559" s="203"/>
      <c r="E559" s="203"/>
      <c r="F559" s="203"/>
      <c r="G559" s="204"/>
      <c r="H559" s="205"/>
      <c r="I559" s="206"/>
      <c r="J559" s="206"/>
      <c r="K559" s="206"/>
      <c r="L559" s="9"/>
      <c r="M559" s="207"/>
      <c r="N559" s="489"/>
      <c r="O559" s="489"/>
      <c r="P559" s="489"/>
      <c r="Q559" s="489"/>
      <c r="R559" s="208"/>
      <c r="S559" s="208"/>
      <c r="T559" s="208"/>
      <c r="U559" s="208"/>
      <c r="V559" s="209"/>
      <c r="W559" s="209"/>
      <c r="X559" s="210"/>
      <c r="Y559" s="210"/>
      <c r="Z559" s="210"/>
      <c r="AA559" s="210"/>
      <c r="AB559" s="210"/>
      <c r="AC559" s="210"/>
      <c r="AD559" s="211"/>
      <c r="AE559" s="211"/>
    </row>
    <row r="560" spans="2:31" ht="14.1" customHeight="1">
      <c r="B560" s="203"/>
      <c r="C560" s="203"/>
      <c r="D560" s="203"/>
      <c r="E560" s="203"/>
      <c r="F560" s="203"/>
      <c r="G560" s="204"/>
      <c r="H560" s="205"/>
      <c r="I560" s="206"/>
      <c r="J560" s="206"/>
      <c r="K560" s="206"/>
      <c r="L560" s="9"/>
      <c r="M560" s="207"/>
      <c r="N560" s="489"/>
      <c r="O560" s="489"/>
      <c r="P560" s="489"/>
      <c r="Q560" s="489"/>
      <c r="R560" s="208"/>
      <c r="S560" s="208"/>
      <c r="T560" s="208"/>
      <c r="U560" s="208"/>
      <c r="V560" s="209"/>
      <c r="W560" s="209"/>
      <c r="X560" s="210"/>
      <c r="Y560" s="210"/>
      <c r="Z560" s="210"/>
      <c r="AA560" s="210"/>
      <c r="AB560" s="210"/>
      <c r="AC560" s="210"/>
      <c r="AD560" s="211"/>
      <c r="AE560" s="211"/>
    </row>
    <row r="561" spans="2:31" ht="14.1" customHeight="1">
      <c r="B561" s="203"/>
      <c r="C561" s="203"/>
      <c r="D561" s="203"/>
      <c r="E561" s="203"/>
      <c r="F561" s="203"/>
      <c r="G561" s="204"/>
      <c r="H561" s="205"/>
      <c r="I561" s="206"/>
      <c r="J561" s="206"/>
      <c r="K561" s="206"/>
      <c r="L561" s="9"/>
      <c r="M561" s="207"/>
      <c r="N561" s="489"/>
      <c r="O561" s="489"/>
      <c r="P561" s="489"/>
      <c r="Q561" s="489"/>
      <c r="R561" s="208"/>
      <c r="S561" s="208"/>
      <c r="T561" s="208"/>
      <c r="U561" s="208"/>
      <c r="V561" s="209"/>
      <c r="W561" s="209"/>
      <c r="X561" s="210"/>
      <c r="Y561" s="210"/>
      <c r="Z561" s="210"/>
      <c r="AA561" s="210"/>
      <c r="AB561" s="210"/>
      <c r="AC561" s="210"/>
      <c r="AD561" s="211"/>
      <c r="AE561" s="211"/>
    </row>
    <row r="562" spans="2:31" ht="14.1" customHeight="1">
      <c r="B562" s="203"/>
      <c r="C562" s="203"/>
      <c r="D562" s="203"/>
      <c r="E562" s="203"/>
      <c r="F562" s="203"/>
      <c r="G562" s="204"/>
      <c r="H562" s="205"/>
      <c r="I562" s="206"/>
      <c r="J562" s="206"/>
      <c r="K562" s="206"/>
      <c r="L562" s="9"/>
      <c r="M562" s="207"/>
      <c r="N562" s="489"/>
      <c r="O562" s="489"/>
      <c r="P562" s="489"/>
      <c r="Q562" s="489"/>
      <c r="R562" s="208"/>
      <c r="S562" s="208"/>
      <c r="T562" s="208"/>
      <c r="U562" s="208"/>
      <c r="V562" s="209"/>
      <c r="W562" s="209"/>
      <c r="X562" s="210"/>
      <c r="Y562" s="210"/>
      <c r="Z562" s="210"/>
      <c r="AA562" s="210"/>
      <c r="AB562" s="210"/>
      <c r="AC562" s="210"/>
      <c r="AD562" s="211"/>
      <c r="AE562" s="211"/>
    </row>
    <row r="563" spans="2:31" ht="14.1" customHeight="1">
      <c r="B563" s="203"/>
      <c r="C563" s="203"/>
      <c r="D563" s="203"/>
      <c r="E563" s="203"/>
      <c r="F563" s="203"/>
      <c r="G563" s="204"/>
      <c r="H563" s="205"/>
      <c r="I563" s="206"/>
      <c r="J563" s="206"/>
      <c r="K563" s="206"/>
      <c r="L563" s="9"/>
      <c r="M563" s="207"/>
      <c r="N563" s="489"/>
      <c r="O563" s="489"/>
      <c r="P563" s="489"/>
      <c r="Q563" s="489"/>
      <c r="R563" s="208"/>
      <c r="S563" s="208"/>
      <c r="T563" s="208"/>
      <c r="U563" s="208"/>
      <c r="V563" s="209"/>
      <c r="W563" s="209"/>
      <c r="X563" s="210"/>
      <c r="Y563" s="210"/>
      <c r="Z563" s="210"/>
      <c r="AA563" s="210"/>
      <c r="AB563" s="210"/>
      <c r="AC563" s="210"/>
      <c r="AD563" s="211"/>
      <c r="AE563" s="211"/>
    </row>
    <row r="564" spans="2:31" ht="14.1" customHeight="1">
      <c r="B564" s="203"/>
      <c r="C564" s="203"/>
      <c r="D564" s="203"/>
      <c r="E564" s="203"/>
      <c r="F564" s="203"/>
      <c r="G564" s="204"/>
      <c r="H564" s="205"/>
      <c r="I564" s="206"/>
      <c r="J564" s="206"/>
      <c r="K564" s="206"/>
      <c r="L564" s="9"/>
      <c r="M564" s="207"/>
      <c r="N564" s="489"/>
      <c r="O564" s="489"/>
      <c r="P564" s="489"/>
      <c r="Q564" s="489"/>
      <c r="R564" s="208"/>
      <c r="S564" s="208"/>
      <c r="T564" s="208"/>
      <c r="U564" s="208"/>
      <c r="V564" s="209"/>
      <c r="W564" s="209"/>
      <c r="X564" s="210"/>
      <c r="Y564" s="210"/>
      <c r="Z564" s="210"/>
      <c r="AA564" s="210"/>
      <c r="AB564" s="210"/>
      <c r="AC564" s="210"/>
      <c r="AD564" s="211"/>
      <c r="AE564" s="211"/>
    </row>
    <row r="565" spans="2:31" ht="14.1" customHeight="1">
      <c r="B565" s="203"/>
      <c r="C565" s="203"/>
      <c r="D565" s="203"/>
      <c r="E565" s="203"/>
      <c r="F565" s="203"/>
      <c r="G565" s="204"/>
      <c r="H565" s="205"/>
      <c r="I565" s="206"/>
      <c r="J565" s="206"/>
      <c r="K565" s="206"/>
      <c r="L565" s="9"/>
      <c r="M565" s="207"/>
      <c r="N565" s="489"/>
      <c r="O565" s="489"/>
      <c r="P565" s="489"/>
      <c r="Q565" s="489"/>
      <c r="R565" s="208"/>
      <c r="S565" s="208"/>
      <c r="T565" s="208"/>
      <c r="U565" s="208"/>
      <c r="V565" s="209"/>
      <c r="W565" s="209"/>
      <c r="X565" s="210"/>
      <c r="Y565" s="210"/>
      <c r="Z565" s="210"/>
      <c r="AA565" s="210"/>
      <c r="AB565" s="210"/>
      <c r="AC565" s="210"/>
      <c r="AD565" s="211"/>
      <c r="AE565" s="211"/>
    </row>
    <row r="566" spans="2:31" ht="14.1" customHeight="1">
      <c r="B566" s="203"/>
      <c r="C566" s="203"/>
      <c r="D566" s="203"/>
      <c r="E566" s="203"/>
      <c r="F566" s="203"/>
      <c r="G566" s="204"/>
      <c r="H566" s="205"/>
      <c r="I566" s="206"/>
      <c r="J566" s="206"/>
      <c r="K566" s="206"/>
      <c r="L566" s="9"/>
      <c r="M566" s="207"/>
      <c r="N566" s="489"/>
      <c r="O566" s="489"/>
      <c r="P566" s="489"/>
      <c r="Q566" s="489"/>
      <c r="R566" s="208"/>
      <c r="S566" s="208"/>
      <c r="T566" s="208"/>
      <c r="U566" s="208"/>
      <c r="V566" s="209"/>
      <c r="W566" s="209"/>
      <c r="X566" s="210"/>
      <c r="Y566" s="210"/>
      <c r="Z566" s="210"/>
      <c r="AA566" s="210"/>
      <c r="AB566" s="210"/>
      <c r="AC566" s="210"/>
      <c r="AD566" s="211"/>
      <c r="AE566" s="211"/>
    </row>
    <row r="567" spans="2:31" ht="14.1" customHeight="1">
      <c r="B567" s="203"/>
      <c r="C567" s="203"/>
      <c r="D567" s="203"/>
      <c r="E567" s="203"/>
      <c r="F567" s="203"/>
      <c r="G567" s="204"/>
      <c r="H567" s="205"/>
      <c r="I567" s="206"/>
      <c r="J567" s="206"/>
      <c r="K567" s="206"/>
      <c r="L567" s="9"/>
      <c r="M567" s="207"/>
      <c r="N567" s="489"/>
      <c r="O567" s="489"/>
      <c r="P567" s="489"/>
      <c r="Q567" s="489"/>
      <c r="R567" s="208"/>
      <c r="S567" s="208"/>
      <c r="T567" s="208"/>
      <c r="U567" s="208"/>
      <c r="V567" s="209"/>
      <c r="W567" s="209"/>
      <c r="X567" s="210"/>
      <c r="Y567" s="210"/>
      <c r="Z567" s="210"/>
      <c r="AA567" s="210"/>
      <c r="AB567" s="210"/>
      <c r="AC567" s="210"/>
      <c r="AD567" s="211"/>
      <c r="AE567" s="211"/>
    </row>
    <row r="568" spans="2:31" ht="14.1" customHeight="1">
      <c r="B568" s="203"/>
      <c r="C568" s="203"/>
      <c r="D568" s="203"/>
      <c r="E568" s="203"/>
      <c r="F568" s="203"/>
      <c r="G568" s="204"/>
      <c r="H568" s="205"/>
      <c r="I568" s="206"/>
      <c r="J568" s="206"/>
      <c r="K568" s="206"/>
      <c r="L568" s="9"/>
      <c r="M568" s="207"/>
      <c r="N568" s="489"/>
      <c r="O568" s="489"/>
      <c r="P568" s="489"/>
      <c r="Q568" s="489"/>
      <c r="R568" s="208"/>
      <c r="S568" s="208"/>
      <c r="T568" s="208"/>
      <c r="U568" s="208"/>
      <c r="V568" s="209"/>
      <c r="W568" s="209"/>
      <c r="X568" s="210"/>
      <c r="Y568" s="210"/>
      <c r="Z568" s="210"/>
      <c r="AA568" s="210"/>
      <c r="AB568" s="210"/>
      <c r="AC568" s="210"/>
      <c r="AD568" s="211"/>
      <c r="AE568" s="211"/>
    </row>
    <row r="569" spans="2:31" ht="14.1" customHeight="1">
      <c r="B569" s="203"/>
      <c r="C569" s="203"/>
      <c r="D569" s="203"/>
      <c r="E569" s="203"/>
      <c r="F569" s="203"/>
      <c r="G569" s="204"/>
      <c r="H569" s="205"/>
      <c r="I569" s="206"/>
      <c r="J569" s="206"/>
      <c r="K569" s="206"/>
      <c r="L569" s="9"/>
      <c r="M569" s="207"/>
      <c r="N569" s="489"/>
      <c r="O569" s="489"/>
      <c r="P569" s="489"/>
      <c r="Q569" s="489"/>
      <c r="R569" s="208"/>
      <c r="S569" s="208"/>
      <c r="T569" s="208"/>
      <c r="U569" s="208"/>
      <c r="V569" s="209"/>
      <c r="W569" s="209"/>
      <c r="X569" s="210"/>
      <c r="Y569" s="210"/>
      <c r="Z569" s="210"/>
      <c r="AA569" s="210"/>
      <c r="AB569" s="210"/>
      <c r="AC569" s="210"/>
      <c r="AD569" s="211"/>
      <c r="AE569" s="211"/>
    </row>
    <row r="570" spans="2:31" ht="14.1" customHeight="1">
      <c r="B570" s="203"/>
      <c r="C570" s="203"/>
      <c r="D570" s="203"/>
      <c r="E570" s="203"/>
      <c r="F570" s="203"/>
      <c r="G570" s="204"/>
      <c r="H570" s="205"/>
      <c r="I570" s="206"/>
      <c r="J570" s="206"/>
      <c r="K570" s="206"/>
      <c r="L570" s="9"/>
      <c r="M570" s="207"/>
      <c r="N570" s="489"/>
      <c r="O570" s="489"/>
      <c r="P570" s="489"/>
      <c r="Q570" s="489"/>
      <c r="R570" s="208"/>
      <c r="S570" s="208"/>
      <c r="T570" s="208"/>
      <c r="U570" s="208"/>
      <c r="V570" s="209"/>
      <c r="W570" s="209"/>
      <c r="X570" s="210"/>
      <c r="Y570" s="210"/>
      <c r="Z570" s="210"/>
      <c r="AA570" s="210"/>
      <c r="AB570" s="210"/>
      <c r="AC570" s="210"/>
      <c r="AD570" s="211"/>
      <c r="AE570" s="211"/>
    </row>
    <row r="571" spans="2:31" ht="14.1" customHeight="1">
      <c r="B571" s="203"/>
      <c r="C571" s="203"/>
      <c r="D571" s="203"/>
      <c r="E571" s="203"/>
      <c r="F571" s="203"/>
      <c r="G571" s="204"/>
      <c r="H571" s="205"/>
      <c r="I571" s="206"/>
      <c r="J571" s="206"/>
      <c r="K571" s="206"/>
      <c r="L571" s="9"/>
      <c r="M571" s="207"/>
      <c r="N571" s="489"/>
      <c r="O571" s="489"/>
      <c r="P571" s="489"/>
      <c r="Q571" s="489"/>
      <c r="R571" s="208"/>
      <c r="S571" s="208"/>
      <c r="T571" s="208"/>
      <c r="U571" s="208"/>
      <c r="V571" s="209"/>
      <c r="W571" s="209"/>
      <c r="X571" s="210"/>
      <c r="Y571" s="210"/>
      <c r="Z571" s="210"/>
      <c r="AA571" s="210"/>
      <c r="AB571" s="210"/>
      <c r="AC571" s="210"/>
      <c r="AD571" s="211"/>
      <c r="AE571" s="211"/>
    </row>
    <row r="572" spans="2:31" ht="14.1" customHeight="1">
      <c r="B572" s="203"/>
      <c r="C572" s="203"/>
      <c r="D572" s="203"/>
      <c r="E572" s="203"/>
      <c r="F572" s="203"/>
      <c r="G572" s="204"/>
      <c r="H572" s="205"/>
      <c r="I572" s="206"/>
      <c r="J572" s="206"/>
      <c r="K572" s="206"/>
      <c r="L572" s="9"/>
      <c r="M572" s="207"/>
      <c r="N572" s="489"/>
      <c r="O572" s="489"/>
      <c r="P572" s="489"/>
      <c r="Q572" s="489"/>
      <c r="R572" s="208"/>
      <c r="S572" s="208"/>
      <c r="T572" s="208"/>
      <c r="U572" s="208"/>
      <c r="V572" s="209"/>
      <c r="W572" s="209"/>
      <c r="X572" s="210"/>
      <c r="Y572" s="210"/>
      <c r="Z572" s="210"/>
      <c r="AA572" s="210"/>
      <c r="AB572" s="210"/>
      <c r="AC572" s="210"/>
      <c r="AD572" s="211"/>
      <c r="AE572" s="211"/>
    </row>
    <row r="573" spans="2:31" ht="14.1" customHeight="1">
      <c r="B573" s="203"/>
      <c r="C573" s="203"/>
      <c r="D573" s="203"/>
      <c r="E573" s="203"/>
      <c r="F573" s="203"/>
      <c r="G573" s="204"/>
      <c r="H573" s="205"/>
      <c r="I573" s="206"/>
      <c r="J573" s="206"/>
      <c r="K573" s="206"/>
      <c r="L573" s="9"/>
      <c r="M573" s="207"/>
      <c r="N573" s="489"/>
      <c r="O573" s="489"/>
      <c r="P573" s="489"/>
      <c r="Q573" s="489"/>
      <c r="R573" s="208"/>
      <c r="S573" s="208"/>
      <c r="T573" s="208"/>
      <c r="U573" s="208"/>
      <c r="V573" s="209"/>
      <c r="W573" s="209"/>
      <c r="X573" s="210"/>
      <c r="Y573" s="210"/>
      <c r="Z573" s="210"/>
      <c r="AA573" s="210"/>
      <c r="AB573" s="210"/>
      <c r="AC573" s="210"/>
      <c r="AD573" s="211"/>
      <c r="AE573" s="211"/>
    </row>
    <row r="574" spans="2:31" ht="14.1" customHeight="1">
      <c r="B574" s="203"/>
      <c r="C574" s="203"/>
      <c r="D574" s="203"/>
      <c r="E574" s="203"/>
      <c r="F574" s="203"/>
      <c r="G574" s="204"/>
      <c r="H574" s="205"/>
      <c r="I574" s="206"/>
      <c r="J574" s="206"/>
      <c r="K574" s="206"/>
      <c r="L574" s="9"/>
      <c r="M574" s="207"/>
      <c r="N574" s="489"/>
      <c r="O574" s="489"/>
      <c r="P574" s="489"/>
      <c r="Q574" s="489"/>
      <c r="R574" s="208"/>
      <c r="S574" s="208"/>
      <c r="T574" s="208"/>
      <c r="U574" s="208"/>
      <c r="V574" s="209"/>
      <c r="W574" s="209"/>
      <c r="X574" s="210"/>
      <c r="Y574" s="210"/>
      <c r="Z574" s="210"/>
      <c r="AA574" s="210"/>
      <c r="AB574" s="210"/>
      <c r="AC574" s="210"/>
      <c r="AD574" s="211"/>
      <c r="AE574" s="211"/>
    </row>
    <row r="575" spans="2:31" ht="14.1" customHeight="1">
      <c r="B575" s="203"/>
      <c r="C575" s="203"/>
      <c r="D575" s="203"/>
      <c r="E575" s="203"/>
      <c r="F575" s="203"/>
      <c r="G575" s="204"/>
      <c r="H575" s="205"/>
      <c r="I575" s="206"/>
      <c r="J575" s="206"/>
      <c r="K575" s="206"/>
      <c r="L575" s="9"/>
      <c r="M575" s="207"/>
      <c r="N575" s="489"/>
      <c r="O575" s="489"/>
      <c r="P575" s="489"/>
      <c r="Q575" s="489"/>
      <c r="R575" s="208"/>
      <c r="S575" s="208"/>
      <c r="T575" s="208"/>
      <c r="U575" s="208"/>
      <c r="V575" s="209"/>
      <c r="W575" s="209"/>
      <c r="X575" s="210"/>
      <c r="Y575" s="210"/>
      <c r="Z575" s="210"/>
      <c r="AA575" s="210"/>
      <c r="AB575" s="210"/>
      <c r="AC575" s="210"/>
      <c r="AD575" s="211"/>
      <c r="AE575" s="211"/>
    </row>
    <row r="576" spans="2:31" ht="14.1" customHeight="1">
      <c r="B576" s="203"/>
      <c r="C576" s="203"/>
      <c r="D576" s="203"/>
      <c r="E576" s="203"/>
      <c r="F576" s="203"/>
      <c r="G576" s="204"/>
      <c r="H576" s="205"/>
      <c r="I576" s="206"/>
      <c r="J576" s="206"/>
      <c r="K576" s="206"/>
      <c r="L576" s="9"/>
      <c r="M576" s="207"/>
      <c r="N576" s="489"/>
      <c r="O576" s="489"/>
      <c r="P576" s="489"/>
      <c r="Q576" s="489"/>
      <c r="R576" s="208"/>
      <c r="S576" s="208"/>
      <c r="T576" s="208"/>
      <c r="U576" s="208"/>
      <c r="V576" s="209"/>
      <c r="W576" s="209"/>
      <c r="X576" s="210"/>
      <c r="Y576" s="210"/>
      <c r="Z576" s="210"/>
      <c r="AA576" s="210"/>
      <c r="AB576" s="210"/>
      <c r="AC576" s="210"/>
      <c r="AD576" s="211"/>
      <c r="AE576" s="211"/>
    </row>
    <row r="577" spans="2:31" ht="14.1" customHeight="1">
      <c r="B577" s="203"/>
      <c r="C577" s="203"/>
      <c r="D577" s="203"/>
      <c r="E577" s="203"/>
      <c r="F577" s="203"/>
      <c r="G577" s="204"/>
      <c r="H577" s="205"/>
      <c r="I577" s="206"/>
      <c r="J577" s="206"/>
      <c r="K577" s="206"/>
      <c r="L577" s="9"/>
      <c r="M577" s="207"/>
      <c r="N577" s="489"/>
      <c r="O577" s="489"/>
      <c r="P577" s="489"/>
      <c r="Q577" s="489"/>
      <c r="R577" s="208"/>
      <c r="S577" s="208"/>
      <c r="T577" s="208"/>
      <c r="U577" s="208"/>
      <c r="V577" s="209"/>
      <c r="W577" s="209"/>
      <c r="X577" s="210"/>
      <c r="Y577" s="210"/>
      <c r="Z577" s="210"/>
      <c r="AA577" s="210"/>
      <c r="AB577" s="210"/>
      <c r="AC577" s="210"/>
      <c r="AD577" s="211"/>
      <c r="AE577" s="211"/>
    </row>
    <row r="578" spans="2:31" ht="14.1" customHeight="1">
      <c r="B578" s="203"/>
      <c r="C578" s="203"/>
      <c r="D578" s="203"/>
      <c r="E578" s="203"/>
      <c r="F578" s="203"/>
      <c r="G578" s="204"/>
      <c r="H578" s="205"/>
      <c r="I578" s="206"/>
      <c r="J578" s="206"/>
      <c r="K578" s="206"/>
      <c r="L578" s="9"/>
      <c r="M578" s="207"/>
      <c r="N578" s="489"/>
      <c r="O578" s="489"/>
      <c r="P578" s="489"/>
      <c r="Q578" s="489"/>
      <c r="R578" s="208"/>
      <c r="S578" s="208"/>
      <c r="T578" s="208"/>
      <c r="U578" s="208"/>
      <c r="V578" s="209"/>
      <c r="W578" s="209"/>
      <c r="X578" s="210"/>
      <c r="Y578" s="210"/>
      <c r="Z578" s="210"/>
      <c r="AA578" s="210"/>
      <c r="AB578" s="210"/>
      <c r="AC578" s="210"/>
      <c r="AD578" s="211"/>
      <c r="AE578" s="211"/>
    </row>
    <row r="579" spans="2:31" ht="14.1" customHeight="1">
      <c r="B579" s="203"/>
      <c r="C579" s="203"/>
      <c r="D579" s="203"/>
      <c r="E579" s="203"/>
      <c r="F579" s="203"/>
      <c r="G579" s="204"/>
      <c r="H579" s="205"/>
      <c r="I579" s="206"/>
      <c r="J579" s="206"/>
      <c r="K579" s="206"/>
      <c r="L579" s="9"/>
      <c r="M579" s="207"/>
      <c r="N579" s="489"/>
      <c r="O579" s="489"/>
      <c r="P579" s="489"/>
      <c r="Q579" s="489"/>
      <c r="R579" s="208"/>
      <c r="S579" s="208"/>
      <c r="T579" s="208"/>
      <c r="U579" s="208"/>
      <c r="V579" s="209"/>
      <c r="W579" s="209"/>
      <c r="X579" s="210"/>
      <c r="Y579" s="210"/>
      <c r="Z579" s="210"/>
      <c r="AA579" s="210"/>
      <c r="AB579" s="210"/>
      <c r="AC579" s="210"/>
      <c r="AD579" s="211"/>
      <c r="AE579" s="211"/>
    </row>
    <row r="580" spans="2:31" ht="14.1" customHeight="1">
      <c r="B580" s="203"/>
      <c r="C580" s="203"/>
      <c r="D580" s="203"/>
      <c r="E580" s="203"/>
      <c r="F580" s="203"/>
      <c r="G580" s="204"/>
      <c r="H580" s="205"/>
      <c r="I580" s="206"/>
      <c r="J580" s="206"/>
      <c r="K580" s="206"/>
      <c r="L580" s="9"/>
      <c r="M580" s="207"/>
      <c r="N580" s="489"/>
      <c r="O580" s="489"/>
      <c r="P580" s="489"/>
      <c r="Q580" s="489"/>
      <c r="R580" s="208"/>
      <c r="S580" s="208"/>
      <c r="T580" s="208"/>
      <c r="U580" s="208"/>
      <c r="V580" s="209"/>
      <c r="W580" s="209"/>
      <c r="X580" s="210"/>
      <c r="Y580" s="210"/>
      <c r="Z580" s="210"/>
      <c r="AA580" s="210"/>
      <c r="AB580" s="210"/>
      <c r="AC580" s="210"/>
      <c r="AD580" s="211"/>
      <c r="AE580" s="211"/>
    </row>
    <row r="581" spans="2:31" ht="14.1" customHeight="1">
      <c r="B581" s="203"/>
      <c r="C581" s="203"/>
      <c r="D581" s="203"/>
      <c r="E581" s="203"/>
      <c r="F581" s="203"/>
      <c r="G581" s="204"/>
      <c r="H581" s="205"/>
      <c r="I581" s="206"/>
      <c r="J581" s="206"/>
      <c r="K581" s="206"/>
      <c r="L581" s="9"/>
      <c r="M581" s="207"/>
      <c r="N581" s="489"/>
      <c r="O581" s="489"/>
      <c r="P581" s="489"/>
      <c r="Q581" s="489"/>
      <c r="R581" s="208"/>
      <c r="S581" s="208"/>
      <c r="T581" s="208"/>
      <c r="U581" s="208"/>
      <c r="V581" s="209"/>
      <c r="W581" s="209"/>
      <c r="X581" s="210"/>
      <c r="Y581" s="210"/>
      <c r="Z581" s="210"/>
      <c r="AA581" s="210"/>
      <c r="AB581" s="210"/>
      <c r="AC581" s="210"/>
      <c r="AD581" s="211"/>
      <c r="AE581" s="211"/>
    </row>
    <row r="582" spans="2:31" ht="14.1" customHeight="1">
      <c r="B582" s="203"/>
      <c r="C582" s="203"/>
      <c r="D582" s="203"/>
      <c r="E582" s="203"/>
      <c r="F582" s="203"/>
      <c r="G582" s="204"/>
      <c r="H582" s="205"/>
      <c r="I582" s="206"/>
      <c r="J582" s="206"/>
      <c r="K582" s="206"/>
      <c r="L582" s="9"/>
      <c r="M582" s="207"/>
      <c r="N582" s="489"/>
      <c r="O582" s="489"/>
      <c r="P582" s="489"/>
      <c r="Q582" s="489"/>
      <c r="R582" s="208"/>
      <c r="S582" s="208"/>
      <c r="T582" s="208"/>
      <c r="U582" s="208"/>
      <c r="V582" s="209"/>
      <c r="W582" s="209"/>
      <c r="X582" s="210"/>
      <c r="Y582" s="210"/>
      <c r="Z582" s="210"/>
      <c r="AA582" s="210"/>
      <c r="AB582" s="210"/>
      <c r="AC582" s="210"/>
      <c r="AD582" s="211"/>
      <c r="AE582" s="211"/>
    </row>
    <row r="583" spans="2:31" ht="14.1" customHeight="1">
      <c r="B583" s="203"/>
      <c r="C583" s="203"/>
      <c r="D583" s="203"/>
      <c r="E583" s="203"/>
      <c r="F583" s="203"/>
      <c r="G583" s="204"/>
      <c r="H583" s="205"/>
      <c r="I583" s="206"/>
      <c r="J583" s="206"/>
      <c r="K583" s="206"/>
      <c r="L583" s="9"/>
      <c r="M583" s="207"/>
      <c r="N583" s="489"/>
      <c r="O583" s="489"/>
      <c r="P583" s="489"/>
      <c r="Q583" s="489"/>
      <c r="R583" s="208"/>
      <c r="S583" s="208"/>
      <c r="T583" s="208"/>
      <c r="U583" s="208"/>
      <c r="V583" s="209"/>
      <c r="W583" s="209"/>
      <c r="X583" s="210"/>
      <c r="Y583" s="210"/>
      <c r="Z583" s="210"/>
      <c r="AA583" s="210"/>
      <c r="AB583" s="210"/>
      <c r="AC583" s="210"/>
      <c r="AD583" s="211"/>
      <c r="AE583" s="211"/>
    </row>
    <row r="584" spans="2:31" ht="14.1" customHeight="1">
      <c r="B584" s="203"/>
      <c r="C584" s="203"/>
      <c r="D584" s="203"/>
      <c r="E584" s="203"/>
      <c r="F584" s="203"/>
      <c r="G584" s="204"/>
      <c r="H584" s="205"/>
      <c r="I584" s="206"/>
      <c r="J584" s="206"/>
      <c r="K584" s="206"/>
      <c r="L584" s="9"/>
      <c r="M584" s="207"/>
      <c r="N584" s="489"/>
      <c r="O584" s="489"/>
      <c r="P584" s="489"/>
      <c r="Q584" s="489"/>
      <c r="R584" s="208"/>
      <c r="S584" s="208"/>
      <c r="T584" s="208"/>
      <c r="U584" s="208"/>
      <c r="V584" s="209"/>
      <c r="W584" s="209"/>
      <c r="X584" s="210"/>
      <c r="Y584" s="210"/>
      <c r="Z584" s="210"/>
      <c r="AA584" s="210"/>
      <c r="AB584" s="210"/>
      <c r="AC584" s="210"/>
      <c r="AD584" s="211"/>
      <c r="AE584" s="211"/>
    </row>
    <row r="585" spans="2:31" ht="14.1" customHeight="1">
      <c r="B585" s="203"/>
      <c r="C585" s="203"/>
      <c r="D585" s="203"/>
      <c r="E585" s="203"/>
      <c r="F585" s="203"/>
      <c r="G585" s="204"/>
      <c r="H585" s="205"/>
      <c r="I585" s="206"/>
      <c r="J585" s="206"/>
      <c r="K585" s="206"/>
      <c r="L585" s="9"/>
      <c r="M585" s="207"/>
      <c r="N585" s="489"/>
      <c r="O585" s="489"/>
      <c r="P585" s="489"/>
      <c r="Q585" s="489"/>
      <c r="R585" s="208"/>
      <c r="S585" s="208"/>
      <c r="T585" s="208"/>
      <c r="U585" s="208"/>
      <c r="V585" s="209"/>
      <c r="W585" s="209"/>
      <c r="X585" s="210"/>
      <c r="Y585" s="210"/>
      <c r="Z585" s="210"/>
      <c r="AA585" s="210"/>
      <c r="AB585" s="210"/>
      <c r="AC585" s="210"/>
      <c r="AD585" s="211"/>
      <c r="AE585" s="211"/>
    </row>
    <row r="586" spans="2:31" ht="14.1" customHeight="1">
      <c r="B586" s="203"/>
      <c r="C586" s="203"/>
      <c r="D586" s="203"/>
      <c r="E586" s="203"/>
      <c r="F586" s="203"/>
      <c r="G586" s="204"/>
      <c r="H586" s="205"/>
      <c r="I586" s="206"/>
      <c r="J586" s="206"/>
      <c r="K586" s="206"/>
      <c r="L586" s="9"/>
      <c r="M586" s="207"/>
      <c r="N586" s="489"/>
      <c r="O586" s="489"/>
      <c r="P586" s="489"/>
      <c r="Q586" s="489"/>
      <c r="R586" s="208"/>
      <c r="S586" s="208"/>
      <c r="T586" s="208"/>
      <c r="U586" s="208"/>
      <c r="V586" s="209"/>
      <c r="W586" s="209"/>
      <c r="X586" s="210"/>
      <c r="Y586" s="210"/>
      <c r="Z586" s="210"/>
      <c r="AA586" s="210"/>
      <c r="AB586" s="210"/>
      <c r="AC586" s="210"/>
      <c r="AD586" s="211"/>
      <c r="AE586" s="211"/>
    </row>
    <row r="587" spans="2:31" ht="14.1" customHeight="1">
      <c r="B587" s="203"/>
      <c r="C587" s="203"/>
      <c r="D587" s="203"/>
      <c r="E587" s="203"/>
      <c r="F587" s="203"/>
      <c r="G587" s="204"/>
      <c r="H587" s="205"/>
      <c r="I587" s="206"/>
      <c r="J587" s="206"/>
      <c r="K587" s="206"/>
      <c r="L587" s="9"/>
      <c r="M587" s="207"/>
      <c r="N587" s="489"/>
      <c r="O587" s="489"/>
      <c r="P587" s="489"/>
      <c r="Q587" s="489"/>
      <c r="R587" s="208"/>
      <c r="S587" s="208"/>
      <c r="T587" s="208"/>
      <c r="U587" s="208"/>
      <c r="V587" s="209"/>
      <c r="W587" s="209"/>
      <c r="X587" s="210"/>
      <c r="Y587" s="210"/>
      <c r="Z587" s="210"/>
      <c r="AA587" s="210"/>
      <c r="AB587" s="210"/>
      <c r="AC587" s="210"/>
      <c r="AD587" s="211"/>
      <c r="AE587" s="211"/>
    </row>
    <row r="588" spans="2:31" ht="14.1" customHeight="1">
      <c r="B588" s="203"/>
      <c r="C588" s="203"/>
      <c r="D588" s="203"/>
      <c r="E588" s="203"/>
      <c r="F588" s="203"/>
      <c r="G588" s="204"/>
      <c r="H588" s="205"/>
      <c r="I588" s="206"/>
      <c r="J588" s="206"/>
      <c r="K588" s="206"/>
      <c r="L588" s="9"/>
      <c r="M588" s="207"/>
      <c r="N588" s="489"/>
      <c r="O588" s="489"/>
      <c r="P588" s="489"/>
      <c r="Q588" s="489"/>
      <c r="R588" s="208"/>
      <c r="S588" s="208"/>
      <c r="T588" s="208"/>
      <c r="U588" s="208"/>
      <c r="V588" s="209"/>
      <c r="W588" s="209"/>
      <c r="X588" s="210"/>
      <c r="Y588" s="210"/>
      <c r="Z588" s="210"/>
      <c r="AA588" s="210"/>
      <c r="AB588" s="210"/>
      <c r="AC588" s="210"/>
      <c r="AD588" s="211"/>
      <c r="AE588" s="211"/>
    </row>
    <row r="589" spans="2:31" ht="14.1" customHeight="1">
      <c r="B589" s="203"/>
      <c r="C589" s="203"/>
      <c r="D589" s="203"/>
      <c r="E589" s="203"/>
      <c r="F589" s="203"/>
      <c r="G589" s="204"/>
      <c r="H589" s="205"/>
      <c r="I589" s="206"/>
      <c r="J589" s="206"/>
      <c r="K589" s="206"/>
      <c r="L589" s="9"/>
      <c r="M589" s="207"/>
      <c r="N589" s="489"/>
      <c r="O589" s="489"/>
      <c r="P589" s="489"/>
      <c r="Q589" s="489"/>
      <c r="R589" s="208"/>
      <c r="S589" s="208"/>
      <c r="T589" s="208"/>
      <c r="U589" s="208"/>
      <c r="V589" s="209"/>
      <c r="W589" s="209"/>
      <c r="X589" s="210"/>
      <c r="Y589" s="210"/>
      <c r="Z589" s="210"/>
      <c r="AA589" s="210"/>
      <c r="AB589" s="210"/>
      <c r="AC589" s="210"/>
      <c r="AD589" s="211"/>
      <c r="AE589" s="211"/>
    </row>
    <row r="590" spans="2:31" ht="14.1" customHeight="1">
      <c r="B590" s="203"/>
      <c r="C590" s="203"/>
      <c r="D590" s="203"/>
      <c r="E590" s="203"/>
      <c r="F590" s="203"/>
      <c r="G590" s="204"/>
      <c r="H590" s="205"/>
      <c r="I590" s="206"/>
      <c r="J590" s="206"/>
      <c r="K590" s="206"/>
      <c r="L590" s="9"/>
      <c r="M590" s="207"/>
      <c r="N590" s="489"/>
      <c r="O590" s="489"/>
      <c r="P590" s="489"/>
      <c r="Q590" s="489"/>
      <c r="R590" s="208"/>
      <c r="S590" s="208"/>
      <c r="T590" s="208"/>
      <c r="U590" s="208"/>
      <c r="V590" s="209"/>
      <c r="W590" s="209"/>
      <c r="X590" s="210"/>
      <c r="Y590" s="210"/>
      <c r="Z590" s="210"/>
      <c r="AA590" s="210"/>
      <c r="AB590" s="210"/>
      <c r="AC590" s="210"/>
      <c r="AD590" s="211"/>
      <c r="AE590" s="211"/>
    </row>
    <row r="591" spans="2:31" ht="14.1" customHeight="1">
      <c r="B591" s="203"/>
      <c r="C591" s="203"/>
      <c r="D591" s="203"/>
      <c r="E591" s="203"/>
      <c r="F591" s="203"/>
      <c r="G591" s="204"/>
      <c r="H591" s="205"/>
      <c r="I591" s="206"/>
      <c r="J591" s="206"/>
      <c r="K591" s="206"/>
      <c r="L591" s="9"/>
      <c r="M591" s="207"/>
      <c r="N591" s="489"/>
      <c r="O591" s="489"/>
      <c r="P591" s="489"/>
      <c r="Q591" s="489"/>
      <c r="R591" s="208"/>
      <c r="S591" s="208"/>
      <c r="T591" s="208"/>
      <c r="U591" s="208"/>
      <c r="V591" s="209"/>
      <c r="W591" s="209"/>
      <c r="X591" s="210"/>
      <c r="Y591" s="210"/>
      <c r="Z591" s="210"/>
      <c r="AA591" s="210"/>
      <c r="AB591" s="210"/>
      <c r="AC591" s="210"/>
      <c r="AD591" s="211"/>
      <c r="AE591" s="211"/>
    </row>
    <row r="592" spans="2:31" ht="14.1" customHeight="1">
      <c r="B592" s="203"/>
      <c r="C592" s="203"/>
      <c r="D592" s="203"/>
      <c r="E592" s="203"/>
      <c r="F592" s="203"/>
      <c r="G592" s="204"/>
      <c r="H592" s="205"/>
      <c r="I592" s="206"/>
      <c r="J592" s="206"/>
      <c r="K592" s="206"/>
      <c r="L592" s="9"/>
      <c r="M592" s="207"/>
      <c r="N592" s="489"/>
      <c r="O592" s="489"/>
      <c r="P592" s="489"/>
      <c r="Q592" s="489"/>
      <c r="R592" s="208"/>
      <c r="S592" s="208"/>
      <c r="T592" s="208"/>
      <c r="U592" s="208"/>
      <c r="V592" s="209"/>
      <c r="W592" s="209"/>
      <c r="X592" s="210"/>
      <c r="Y592" s="210"/>
      <c r="Z592" s="210"/>
      <c r="AA592" s="210"/>
      <c r="AB592" s="210"/>
      <c r="AC592" s="210"/>
      <c r="AD592" s="211"/>
      <c r="AE592" s="211"/>
    </row>
    <row r="593" spans="2:31" ht="14.1" customHeight="1">
      <c r="B593" s="203"/>
      <c r="C593" s="203"/>
      <c r="D593" s="203"/>
      <c r="E593" s="203"/>
      <c r="F593" s="203"/>
      <c r="G593" s="204"/>
      <c r="H593" s="205"/>
      <c r="I593" s="206"/>
      <c r="J593" s="206"/>
      <c r="K593" s="206"/>
      <c r="L593" s="9"/>
      <c r="M593" s="207"/>
      <c r="N593" s="489"/>
      <c r="O593" s="489"/>
      <c r="P593" s="489"/>
      <c r="Q593" s="489"/>
      <c r="R593" s="208"/>
      <c r="S593" s="208"/>
      <c r="T593" s="208"/>
      <c r="U593" s="208"/>
      <c r="V593" s="209"/>
      <c r="W593" s="209"/>
      <c r="X593" s="210"/>
      <c r="Y593" s="210"/>
      <c r="Z593" s="210"/>
      <c r="AA593" s="210"/>
      <c r="AB593" s="210"/>
      <c r="AC593" s="210"/>
      <c r="AD593" s="211"/>
      <c r="AE593" s="211"/>
    </row>
    <row r="594" spans="2:31" ht="14.1" customHeight="1">
      <c r="B594" s="203"/>
      <c r="C594" s="203"/>
      <c r="D594" s="203"/>
      <c r="E594" s="203"/>
      <c r="F594" s="203"/>
      <c r="G594" s="204"/>
      <c r="H594" s="205"/>
      <c r="I594" s="206"/>
      <c r="J594" s="206"/>
      <c r="K594" s="206"/>
      <c r="L594" s="9"/>
      <c r="M594" s="207"/>
      <c r="N594" s="489"/>
      <c r="O594" s="489"/>
      <c r="P594" s="489"/>
      <c r="Q594" s="489"/>
      <c r="R594" s="208"/>
      <c r="S594" s="208"/>
      <c r="T594" s="208"/>
      <c r="U594" s="208"/>
      <c r="V594" s="209"/>
      <c r="W594" s="209"/>
      <c r="X594" s="210"/>
      <c r="Y594" s="210"/>
      <c r="Z594" s="210"/>
      <c r="AA594" s="210"/>
      <c r="AB594" s="210"/>
      <c r="AC594" s="210"/>
      <c r="AD594" s="211"/>
      <c r="AE594" s="211"/>
    </row>
    <row r="595" spans="2:31" ht="14.1" customHeight="1">
      <c r="B595" s="203"/>
      <c r="C595" s="203"/>
      <c r="D595" s="203"/>
      <c r="E595" s="203"/>
      <c r="F595" s="203"/>
      <c r="G595" s="204"/>
      <c r="H595" s="205"/>
      <c r="I595" s="206"/>
      <c r="J595" s="206"/>
      <c r="K595" s="206"/>
      <c r="L595" s="9"/>
      <c r="M595" s="207"/>
      <c r="N595" s="489"/>
      <c r="O595" s="489"/>
      <c r="P595" s="489"/>
      <c r="Q595" s="489"/>
      <c r="R595" s="208"/>
      <c r="S595" s="208"/>
      <c r="T595" s="208"/>
      <c r="U595" s="208"/>
      <c r="V595" s="209"/>
      <c r="W595" s="209"/>
      <c r="X595" s="210"/>
      <c r="Y595" s="210"/>
      <c r="Z595" s="210"/>
      <c r="AA595" s="210"/>
      <c r="AB595" s="210"/>
      <c r="AC595" s="210"/>
      <c r="AD595" s="211"/>
      <c r="AE595" s="211"/>
    </row>
    <row r="596" spans="2:31" ht="14.1" customHeight="1">
      <c r="B596" s="203"/>
      <c r="C596" s="203"/>
      <c r="D596" s="203"/>
      <c r="E596" s="203"/>
      <c r="F596" s="203"/>
      <c r="G596" s="204"/>
      <c r="H596" s="205"/>
      <c r="I596" s="206"/>
      <c r="J596" s="206"/>
      <c r="K596" s="206"/>
      <c r="L596" s="9"/>
      <c r="M596" s="207"/>
      <c r="N596" s="489"/>
      <c r="O596" s="489"/>
      <c r="P596" s="489"/>
      <c r="Q596" s="489"/>
      <c r="R596" s="208"/>
      <c r="S596" s="208"/>
      <c r="T596" s="208"/>
      <c r="U596" s="208"/>
      <c r="V596" s="209"/>
      <c r="W596" s="209"/>
      <c r="X596" s="210"/>
      <c r="Y596" s="210"/>
      <c r="Z596" s="210"/>
      <c r="AA596" s="210"/>
      <c r="AB596" s="210"/>
      <c r="AC596" s="210"/>
      <c r="AD596" s="211"/>
      <c r="AE596" s="211"/>
    </row>
    <row r="597" spans="2:31" ht="14.1" customHeight="1">
      <c r="B597" s="203"/>
      <c r="C597" s="203"/>
      <c r="D597" s="203"/>
      <c r="E597" s="203"/>
      <c r="F597" s="203"/>
      <c r="G597" s="204"/>
      <c r="H597" s="205"/>
      <c r="I597" s="206"/>
      <c r="J597" s="206"/>
      <c r="K597" s="206"/>
      <c r="L597" s="9"/>
      <c r="M597" s="207"/>
      <c r="N597" s="489"/>
      <c r="O597" s="489"/>
      <c r="P597" s="489"/>
      <c r="Q597" s="489"/>
      <c r="R597" s="208"/>
      <c r="S597" s="208"/>
      <c r="T597" s="208"/>
      <c r="U597" s="208"/>
      <c r="V597" s="209"/>
      <c r="W597" s="209"/>
      <c r="X597" s="210"/>
      <c r="Y597" s="210"/>
      <c r="Z597" s="210"/>
      <c r="AA597" s="210"/>
      <c r="AB597" s="210"/>
      <c r="AC597" s="210"/>
      <c r="AD597" s="211"/>
      <c r="AE597" s="211"/>
    </row>
    <row r="598" spans="2:31" ht="14.1" customHeight="1">
      <c r="B598" s="203"/>
      <c r="C598" s="203"/>
      <c r="D598" s="203"/>
      <c r="E598" s="203"/>
      <c r="F598" s="203"/>
      <c r="G598" s="204"/>
      <c r="H598" s="205"/>
      <c r="I598" s="206"/>
      <c r="J598" s="206"/>
      <c r="K598" s="206"/>
      <c r="L598" s="9"/>
      <c r="M598" s="207"/>
      <c r="N598" s="489"/>
      <c r="O598" s="489"/>
      <c r="P598" s="489"/>
      <c r="Q598" s="489"/>
      <c r="R598" s="208"/>
      <c r="S598" s="208"/>
      <c r="T598" s="208"/>
      <c r="U598" s="208"/>
      <c r="V598" s="209"/>
      <c r="W598" s="209"/>
      <c r="X598" s="210"/>
      <c r="Y598" s="210"/>
      <c r="Z598" s="210"/>
      <c r="AA598" s="210"/>
      <c r="AB598" s="210"/>
      <c r="AC598" s="210"/>
      <c r="AD598" s="211"/>
      <c r="AE598" s="211"/>
    </row>
    <row r="599" spans="2:31" ht="14.1" customHeight="1">
      <c r="B599" s="203"/>
      <c r="C599" s="203"/>
      <c r="D599" s="203"/>
      <c r="E599" s="203"/>
      <c r="F599" s="203"/>
      <c r="G599" s="204"/>
      <c r="H599" s="205"/>
      <c r="I599" s="206"/>
      <c r="J599" s="206"/>
      <c r="K599" s="206"/>
      <c r="L599" s="9"/>
      <c r="M599" s="207"/>
      <c r="N599" s="489"/>
      <c r="O599" s="489"/>
      <c r="P599" s="489"/>
      <c r="Q599" s="489"/>
      <c r="R599" s="208"/>
      <c r="S599" s="208"/>
      <c r="T599" s="208"/>
      <c r="U599" s="208"/>
      <c r="V599" s="209"/>
      <c r="W599" s="209"/>
      <c r="X599" s="210"/>
      <c r="Y599" s="210"/>
      <c r="Z599" s="210"/>
      <c r="AA599" s="210"/>
      <c r="AB599" s="210"/>
      <c r="AC599" s="210"/>
      <c r="AD599" s="211"/>
      <c r="AE599" s="211"/>
    </row>
    <row r="600" spans="2:31" ht="14.1" customHeight="1">
      <c r="B600" s="203"/>
      <c r="C600" s="203"/>
      <c r="D600" s="203"/>
      <c r="E600" s="203"/>
      <c r="F600" s="203"/>
      <c r="G600" s="204"/>
      <c r="H600" s="205"/>
      <c r="I600" s="206"/>
      <c r="J600" s="206"/>
      <c r="K600" s="206"/>
      <c r="L600" s="9"/>
      <c r="M600" s="207"/>
      <c r="N600" s="489"/>
      <c r="O600" s="489"/>
      <c r="P600" s="489"/>
      <c r="Q600" s="489"/>
      <c r="R600" s="208"/>
      <c r="S600" s="208"/>
      <c r="T600" s="208"/>
      <c r="U600" s="208"/>
      <c r="V600" s="209"/>
      <c r="W600" s="209"/>
      <c r="X600" s="210"/>
      <c r="Y600" s="210"/>
      <c r="Z600" s="210"/>
      <c r="AA600" s="210"/>
      <c r="AB600" s="210"/>
      <c r="AC600" s="210"/>
      <c r="AD600" s="211"/>
      <c r="AE600" s="211"/>
    </row>
    <row r="601" spans="2:31" ht="14.1" customHeight="1">
      <c r="B601" s="203"/>
      <c r="C601" s="203"/>
      <c r="D601" s="203"/>
      <c r="E601" s="203"/>
      <c r="F601" s="203"/>
      <c r="G601" s="204"/>
      <c r="H601" s="205"/>
      <c r="I601" s="206"/>
      <c r="J601" s="206"/>
      <c r="K601" s="206"/>
      <c r="L601" s="9"/>
      <c r="M601" s="207"/>
      <c r="N601" s="489"/>
      <c r="O601" s="489"/>
      <c r="P601" s="489"/>
      <c r="Q601" s="489"/>
      <c r="R601" s="208"/>
      <c r="S601" s="208"/>
      <c r="T601" s="208"/>
      <c r="U601" s="208"/>
      <c r="V601" s="209"/>
      <c r="W601" s="209"/>
      <c r="X601" s="210"/>
      <c r="Y601" s="210"/>
      <c r="Z601" s="210"/>
      <c r="AA601" s="210"/>
      <c r="AB601" s="210"/>
      <c r="AC601" s="210"/>
      <c r="AD601" s="211"/>
      <c r="AE601" s="211"/>
    </row>
    <row r="602" spans="2:31" ht="14.1" customHeight="1">
      <c r="B602" s="203"/>
      <c r="C602" s="203"/>
      <c r="D602" s="203"/>
      <c r="E602" s="203"/>
      <c r="F602" s="203"/>
      <c r="G602" s="204"/>
      <c r="H602" s="205"/>
      <c r="I602" s="206"/>
      <c r="J602" s="206"/>
      <c r="K602" s="206"/>
      <c r="L602" s="9"/>
      <c r="M602" s="207"/>
      <c r="N602" s="489"/>
      <c r="O602" s="489"/>
      <c r="P602" s="489"/>
      <c r="Q602" s="489"/>
      <c r="R602" s="208"/>
      <c r="S602" s="208"/>
      <c r="T602" s="208"/>
      <c r="U602" s="208"/>
      <c r="V602" s="209"/>
      <c r="W602" s="209"/>
      <c r="X602" s="210"/>
      <c r="Y602" s="210"/>
      <c r="Z602" s="210"/>
      <c r="AA602" s="210"/>
      <c r="AB602" s="210"/>
      <c r="AC602" s="210"/>
      <c r="AD602" s="211"/>
      <c r="AE602" s="211"/>
    </row>
    <row r="603" spans="2:31" ht="14.1" customHeight="1">
      <c r="B603" s="203"/>
      <c r="C603" s="203"/>
      <c r="D603" s="203"/>
      <c r="E603" s="203"/>
      <c r="F603" s="203"/>
      <c r="G603" s="204"/>
      <c r="H603" s="205"/>
      <c r="I603" s="206"/>
      <c r="J603" s="206"/>
      <c r="K603" s="206"/>
      <c r="L603" s="9"/>
      <c r="M603" s="207"/>
      <c r="N603" s="489"/>
      <c r="O603" s="489"/>
      <c r="P603" s="489"/>
      <c r="Q603" s="489"/>
      <c r="R603" s="208"/>
      <c r="S603" s="208"/>
      <c r="T603" s="208"/>
      <c r="U603" s="208"/>
      <c r="V603" s="209"/>
      <c r="W603" s="209"/>
      <c r="X603" s="210"/>
      <c r="Y603" s="210"/>
      <c r="Z603" s="210"/>
      <c r="AA603" s="210"/>
      <c r="AB603" s="210"/>
      <c r="AC603" s="210"/>
      <c r="AD603" s="211"/>
      <c r="AE603" s="211"/>
    </row>
    <row r="604" spans="2:31" ht="14.1" customHeight="1">
      <c r="B604" s="203"/>
      <c r="C604" s="203"/>
      <c r="D604" s="203"/>
      <c r="E604" s="203"/>
      <c r="F604" s="203"/>
      <c r="G604" s="204"/>
      <c r="H604" s="205"/>
      <c r="I604" s="206"/>
      <c r="J604" s="206"/>
      <c r="K604" s="206"/>
      <c r="L604" s="9"/>
      <c r="M604" s="207"/>
      <c r="N604" s="489"/>
      <c r="O604" s="489"/>
      <c r="P604" s="489"/>
      <c r="Q604" s="489"/>
      <c r="R604" s="208"/>
      <c r="S604" s="208"/>
      <c r="T604" s="208"/>
      <c r="U604" s="208"/>
      <c r="V604" s="209"/>
      <c r="W604" s="209"/>
      <c r="X604" s="210"/>
      <c r="Y604" s="210"/>
      <c r="Z604" s="210"/>
      <c r="AA604" s="210"/>
      <c r="AB604" s="210"/>
      <c r="AC604" s="210"/>
      <c r="AD604" s="211"/>
      <c r="AE604" s="211"/>
    </row>
    <row r="605" spans="2:31" ht="14.1" customHeight="1">
      <c r="B605" s="203"/>
      <c r="C605" s="203"/>
      <c r="D605" s="203"/>
      <c r="E605" s="203"/>
      <c r="F605" s="203"/>
      <c r="G605" s="204"/>
      <c r="H605" s="205"/>
      <c r="I605" s="206"/>
      <c r="J605" s="206"/>
      <c r="K605" s="206"/>
      <c r="L605" s="9"/>
      <c r="M605" s="207"/>
      <c r="N605" s="489"/>
      <c r="O605" s="489"/>
      <c r="P605" s="489"/>
      <c r="Q605" s="489"/>
      <c r="R605" s="208"/>
      <c r="S605" s="208"/>
      <c r="T605" s="208"/>
      <c r="U605" s="208"/>
      <c r="V605" s="209"/>
      <c r="W605" s="209"/>
      <c r="X605" s="210"/>
      <c r="Y605" s="210"/>
      <c r="Z605" s="210"/>
      <c r="AA605" s="210"/>
      <c r="AB605" s="210"/>
      <c r="AC605" s="210"/>
      <c r="AD605" s="211"/>
      <c r="AE605" s="211"/>
    </row>
    <row r="606" spans="2:31" ht="14.1" customHeight="1">
      <c r="B606" s="203"/>
      <c r="C606" s="203"/>
      <c r="D606" s="203"/>
      <c r="E606" s="203"/>
      <c r="F606" s="203"/>
      <c r="G606" s="204"/>
      <c r="H606" s="205"/>
      <c r="I606" s="206"/>
      <c r="J606" s="206"/>
      <c r="K606" s="206"/>
      <c r="L606" s="9"/>
      <c r="M606" s="207"/>
      <c r="N606" s="489"/>
      <c r="O606" s="489"/>
      <c r="P606" s="489"/>
      <c r="Q606" s="489"/>
      <c r="R606" s="208"/>
      <c r="S606" s="208"/>
      <c r="T606" s="208"/>
      <c r="U606" s="208"/>
      <c r="V606" s="209"/>
      <c r="W606" s="209"/>
      <c r="X606" s="210"/>
      <c r="Y606" s="210"/>
      <c r="Z606" s="210"/>
      <c r="AA606" s="210"/>
      <c r="AB606" s="210"/>
      <c r="AC606" s="210"/>
      <c r="AD606" s="211"/>
      <c r="AE606" s="211"/>
    </row>
    <row r="607" spans="2:31" ht="14.1" customHeight="1">
      <c r="B607" s="203"/>
      <c r="C607" s="203"/>
      <c r="D607" s="203"/>
      <c r="E607" s="203"/>
      <c r="F607" s="203"/>
      <c r="G607" s="204"/>
      <c r="H607" s="205"/>
      <c r="I607" s="206"/>
      <c r="J607" s="206"/>
      <c r="K607" s="206"/>
      <c r="L607" s="9"/>
      <c r="M607" s="207"/>
      <c r="N607" s="489"/>
      <c r="O607" s="489"/>
      <c r="P607" s="489"/>
      <c r="Q607" s="489"/>
      <c r="R607" s="208"/>
      <c r="S607" s="208"/>
      <c r="T607" s="208"/>
      <c r="U607" s="208"/>
      <c r="V607" s="209"/>
      <c r="W607" s="209"/>
      <c r="X607" s="210"/>
      <c r="Y607" s="210"/>
      <c r="Z607" s="210"/>
      <c r="AA607" s="210"/>
      <c r="AB607" s="210"/>
      <c r="AC607" s="210"/>
      <c r="AD607" s="211"/>
      <c r="AE607" s="211"/>
    </row>
    <row r="608" spans="2:31" ht="14.1" customHeight="1">
      <c r="B608" s="212"/>
      <c r="C608" s="212"/>
      <c r="D608" s="212"/>
      <c r="E608" s="212"/>
      <c r="F608" s="212"/>
      <c r="G608" s="212"/>
      <c r="H608" s="213"/>
      <c r="I608" s="9"/>
      <c r="J608" s="9"/>
      <c r="K608" s="9"/>
      <c r="L608" s="9"/>
      <c r="M608" s="9"/>
      <c r="N608" s="490"/>
      <c r="O608" s="490"/>
      <c r="P608" s="490"/>
      <c r="Q608" s="490"/>
      <c r="R608" s="214"/>
      <c r="S608" s="214"/>
      <c r="T608" s="214"/>
      <c r="U608" s="214"/>
      <c r="V608" s="9"/>
      <c r="W608" s="9"/>
      <c r="X608" s="9"/>
      <c r="Y608" s="9"/>
      <c r="Z608" s="9"/>
      <c r="AA608" s="9"/>
      <c r="AB608" s="9"/>
      <c r="AC608" s="9"/>
      <c r="AD608" s="9"/>
      <c r="AE608" s="9"/>
    </row>
    <row r="609" spans="2:31" ht="14.1" customHeight="1">
      <c r="B609" s="212"/>
      <c r="C609" s="212"/>
      <c r="D609" s="212"/>
      <c r="E609" s="212"/>
      <c r="F609" s="212"/>
      <c r="G609" s="212"/>
      <c r="H609" s="213"/>
      <c r="I609" s="9"/>
      <c r="J609" s="9"/>
      <c r="K609" s="9"/>
      <c r="L609" s="9"/>
      <c r="M609" s="9"/>
      <c r="N609" s="490"/>
      <c r="O609" s="490"/>
      <c r="P609" s="490"/>
      <c r="Q609" s="490"/>
      <c r="R609" s="214"/>
      <c r="S609" s="214"/>
      <c r="T609" s="214"/>
      <c r="U609" s="214"/>
      <c r="V609" s="9"/>
      <c r="W609" s="9"/>
      <c r="X609" s="9"/>
      <c r="Y609" s="9"/>
      <c r="Z609" s="9"/>
      <c r="AA609" s="9"/>
      <c r="AB609" s="9"/>
      <c r="AC609" s="9"/>
      <c r="AD609" s="9"/>
      <c r="AE609" s="9"/>
    </row>
    <row r="610" spans="2:31" ht="14.1" customHeight="1">
      <c r="B610" s="212"/>
      <c r="C610" s="212"/>
      <c r="D610" s="212"/>
      <c r="E610" s="212"/>
      <c r="F610" s="212"/>
      <c r="G610" s="212"/>
      <c r="H610" s="213"/>
      <c r="I610" s="9"/>
      <c r="J610" s="9"/>
      <c r="K610" s="9"/>
      <c r="L610" s="9"/>
      <c r="M610" s="9"/>
      <c r="N610" s="490"/>
      <c r="O610" s="490"/>
      <c r="P610" s="490"/>
      <c r="Q610" s="490"/>
      <c r="R610" s="214"/>
      <c r="S610" s="214"/>
      <c r="T610" s="214"/>
      <c r="U610" s="214"/>
      <c r="V610" s="9"/>
      <c r="W610" s="9"/>
      <c r="X610" s="9"/>
      <c r="Y610" s="9"/>
      <c r="Z610" s="9"/>
      <c r="AA610" s="9"/>
      <c r="AB610" s="9"/>
      <c r="AC610" s="9"/>
      <c r="AD610" s="9"/>
      <c r="AE610" s="9"/>
    </row>
    <row r="611" spans="2:31" ht="14.1" customHeight="1">
      <c r="B611" s="212"/>
      <c r="C611" s="212"/>
      <c r="D611" s="212"/>
      <c r="E611" s="212"/>
      <c r="F611" s="212"/>
      <c r="G611" s="212"/>
      <c r="H611" s="213"/>
      <c r="I611" s="9"/>
      <c r="J611" s="9"/>
      <c r="K611" s="9"/>
      <c r="L611" s="9"/>
      <c r="M611" s="9"/>
      <c r="N611" s="490"/>
      <c r="O611" s="490"/>
      <c r="P611" s="490"/>
      <c r="Q611" s="490"/>
      <c r="R611" s="214"/>
      <c r="S611" s="214"/>
      <c r="T611" s="214"/>
      <c r="U611" s="214"/>
      <c r="V611" s="9"/>
      <c r="W611" s="9"/>
      <c r="X611" s="9"/>
      <c r="Y611" s="9"/>
      <c r="Z611" s="9"/>
      <c r="AA611" s="9"/>
      <c r="AB611" s="9"/>
      <c r="AC611" s="9"/>
      <c r="AD611" s="9"/>
      <c r="AE611" s="9"/>
    </row>
    <row r="612" spans="2:31" ht="14.1" customHeight="1">
      <c r="B612" s="212"/>
      <c r="C612" s="212"/>
      <c r="D612" s="212"/>
      <c r="E612" s="212"/>
      <c r="F612" s="212"/>
      <c r="G612" s="212"/>
      <c r="H612" s="213"/>
      <c r="I612" s="9"/>
      <c r="J612" s="9"/>
      <c r="K612" s="9"/>
      <c r="L612" s="9"/>
      <c r="M612" s="9"/>
      <c r="N612" s="490"/>
      <c r="O612" s="490"/>
      <c r="P612" s="490"/>
      <c r="Q612" s="490"/>
      <c r="R612" s="214"/>
      <c r="S612" s="214"/>
      <c r="T612" s="214"/>
      <c r="U612" s="214"/>
      <c r="V612" s="9"/>
      <c r="W612" s="9"/>
      <c r="X612" s="9"/>
      <c r="Y612" s="9"/>
      <c r="Z612" s="9"/>
      <c r="AA612" s="9"/>
      <c r="AB612" s="9"/>
      <c r="AC612" s="9"/>
      <c r="AD612" s="9"/>
      <c r="AE612" s="9"/>
    </row>
    <row r="613" spans="2:31" ht="14.1" customHeight="1">
      <c r="B613" s="212"/>
      <c r="C613" s="212"/>
      <c r="D613" s="212"/>
      <c r="E613" s="212"/>
      <c r="F613" s="212"/>
      <c r="G613" s="212"/>
      <c r="H613" s="213"/>
      <c r="I613" s="9"/>
      <c r="J613" s="9"/>
      <c r="K613" s="9"/>
      <c r="L613" s="9"/>
      <c r="M613" s="9"/>
      <c r="N613" s="490"/>
      <c r="O613" s="490"/>
      <c r="P613" s="490"/>
      <c r="Q613" s="490"/>
      <c r="R613" s="214"/>
      <c r="S613" s="214"/>
      <c r="T613" s="214"/>
      <c r="U613" s="214"/>
      <c r="V613" s="9"/>
      <c r="W613" s="9"/>
      <c r="X613" s="9"/>
      <c r="Y613" s="9"/>
      <c r="Z613" s="9"/>
      <c r="AA613" s="9"/>
      <c r="AB613" s="9"/>
      <c r="AC613" s="9"/>
      <c r="AD613" s="9"/>
      <c r="AE613" s="9"/>
    </row>
    <row r="614" spans="2:31" ht="14.1" customHeight="1">
      <c r="B614" s="212"/>
      <c r="C614" s="212"/>
      <c r="D614" s="212"/>
      <c r="E614" s="212"/>
      <c r="F614" s="212"/>
      <c r="G614" s="212"/>
      <c r="H614" s="213"/>
      <c r="I614" s="9"/>
      <c r="J614" s="9"/>
      <c r="K614" s="9"/>
      <c r="L614" s="9"/>
      <c r="M614" s="9"/>
      <c r="N614" s="490"/>
      <c r="O614" s="490"/>
      <c r="P614" s="490"/>
      <c r="Q614" s="490"/>
      <c r="R614" s="214"/>
      <c r="S614" s="214"/>
      <c r="T614" s="214"/>
      <c r="U614" s="214"/>
      <c r="V614" s="9"/>
      <c r="W614" s="9"/>
      <c r="X614" s="9"/>
      <c r="Y614" s="9"/>
      <c r="Z614" s="9"/>
      <c r="AA614" s="9"/>
      <c r="AB614" s="9"/>
      <c r="AC614" s="9"/>
      <c r="AD614" s="9"/>
      <c r="AE614" s="9"/>
    </row>
    <row r="615" spans="2:31" ht="14.1" customHeight="1">
      <c r="B615" s="212"/>
      <c r="C615" s="212"/>
      <c r="D615" s="212"/>
      <c r="E615" s="212"/>
      <c r="F615" s="212"/>
      <c r="G615" s="212"/>
      <c r="H615" s="213"/>
      <c r="I615" s="9"/>
      <c r="J615" s="9"/>
      <c r="K615" s="9"/>
      <c r="L615" s="9"/>
      <c r="M615" s="9"/>
      <c r="N615" s="490"/>
      <c r="O615" s="490"/>
      <c r="P615" s="490"/>
      <c r="Q615" s="490"/>
      <c r="R615" s="214"/>
      <c r="S615" s="214"/>
      <c r="T615" s="214"/>
      <c r="U615" s="214"/>
      <c r="V615" s="9"/>
      <c r="W615" s="9"/>
      <c r="X615" s="9"/>
      <c r="Y615" s="9"/>
      <c r="Z615" s="9"/>
      <c r="AA615" s="9"/>
      <c r="AB615" s="9"/>
      <c r="AC615" s="9"/>
      <c r="AD615" s="9"/>
      <c r="AE615" s="9"/>
    </row>
    <row r="616" spans="2:31" ht="14.1" customHeight="1">
      <c r="B616" s="212"/>
      <c r="C616" s="212"/>
      <c r="D616" s="212"/>
      <c r="E616" s="212"/>
      <c r="F616" s="212"/>
      <c r="G616" s="212"/>
      <c r="H616" s="213"/>
      <c r="I616" s="9"/>
      <c r="J616" s="9"/>
      <c r="K616" s="9"/>
      <c r="L616" s="9"/>
      <c r="M616" s="9"/>
      <c r="N616" s="490"/>
      <c r="O616" s="490"/>
      <c r="P616" s="490"/>
      <c r="Q616" s="490"/>
      <c r="R616" s="214"/>
      <c r="S616" s="214"/>
      <c r="T616" s="214"/>
      <c r="U616" s="214"/>
      <c r="V616" s="9"/>
      <c r="W616" s="9"/>
      <c r="X616" s="9"/>
      <c r="Y616" s="9"/>
      <c r="Z616" s="9"/>
      <c r="AA616" s="9"/>
      <c r="AB616" s="9"/>
      <c r="AC616" s="9"/>
      <c r="AD616" s="9"/>
      <c r="AE616" s="9"/>
    </row>
    <row r="617" spans="2:31" ht="14.1" customHeight="1">
      <c r="B617" s="212"/>
      <c r="C617" s="212"/>
      <c r="D617" s="212"/>
      <c r="E617" s="212"/>
      <c r="F617" s="212"/>
      <c r="G617" s="212"/>
      <c r="H617" s="213"/>
      <c r="I617" s="9"/>
      <c r="J617" s="9"/>
      <c r="K617" s="9"/>
      <c r="L617" s="9"/>
      <c r="M617" s="9"/>
      <c r="N617" s="490"/>
      <c r="O617" s="490"/>
      <c r="P617" s="490"/>
      <c r="Q617" s="490"/>
      <c r="R617" s="214"/>
      <c r="S617" s="214"/>
      <c r="T617" s="214"/>
      <c r="U617" s="214"/>
      <c r="V617" s="9"/>
      <c r="W617" s="9"/>
      <c r="X617" s="9"/>
      <c r="Y617" s="9"/>
      <c r="Z617" s="9"/>
      <c r="AA617" s="9"/>
      <c r="AB617" s="9"/>
      <c r="AC617" s="9"/>
      <c r="AD617" s="9"/>
      <c r="AE617" s="9"/>
    </row>
    <row r="618" spans="2:31" ht="14.1" customHeight="1">
      <c r="B618" s="212"/>
      <c r="C618" s="212"/>
      <c r="D618" s="212"/>
      <c r="E618" s="212"/>
      <c r="F618" s="212"/>
      <c r="G618" s="212"/>
      <c r="H618" s="213"/>
      <c r="I618" s="9"/>
      <c r="J618" s="9"/>
      <c r="K618" s="9"/>
      <c r="L618" s="9"/>
      <c r="M618" s="9"/>
      <c r="N618" s="490"/>
      <c r="O618" s="490"/>
      <c r="P618" s="490"/>
      <c r="Q618" s="490"/>
      <c r="R618" s="214"/>
      <c r="S618" s="214"/>
      <c r="T618" s="214"/>
      <c r="U618" s="214"/>
      <c r="V618" s="9"/>
      <c r="W618" s="9"/>
      <c r="X618" s="9"/>
      <c r="Y618" s="9"/>
      <c r="Z618" s="9"/>
      <c r="AA618" s="9"/>
      <c r="AB618" s="9"/>
      <c r="AC618" s="9"/>
      <c r="AD618" s="9"/>
      <c r="AE618" s="9"/>
    </row>
    <row r="619" spans="2:31" ht="14.1" customHeight="1">
      <c r="B619" s="212"/>
      <c r="C619" s="212"/>
      <c r="D619" s="212"/>
      <c r="E619" s="212"/>
      <c r="F619" s="212"/>
      <c r="G619" s="212"/>
      <c r="H619" s="213"/>
      <c r="I619" s="9"/>
      <c r="J619" s="9"/>
      <c r="K619" s="9"/>
      <c r="L619" s="9"/>
      <c r="M619" s="9"/>
      <c r="N619" s="490"/>
      <c r="O619" s="490"/>
      <c r="P619" s="490"/>
      <c r="Q619" s="490"/>
      <c r="R619" s="214"/>
      <c r="S619" s="214"/>
      <c r="T619" s="214"/>
      <c r="U619" s="214"/>
      <c r="V619" s="9"/>
      <c r="W619" s="9"/>
      <c r="X619" s="9"/>
      <c r="Y619" s="9"/>
      <c r="Z619" s="9"/>
      <c r="AA619" s="9"/>
      <c r="AB619" s="9"/>
      <c r="AC619" s="9"/>
      <c r="AD619" s="9"/>
      <c r="AE619" s="9"/>
    </row>
    <row r="620" spans="2:31" ht="14.1" customHeight="1">
      <c r="B620" s="212"/>
      <c r="C620" s="212"/>
      <c r="D620" s="212"/>
      <c r="E620" s="212"/>
      <c r="F620" s="212"/>
      <c r="G620" s="212"/>
      <c r="H620" s="213"/>
      <c r="I620" s="9"/>
      <c r="J620" s="9"/>
      <c r="K620" s="9"/>
      <c r="L620" s="9"/>
      <c r="M620" s="9"/>
      <c r="N620" s="490"/>
      <c r="O620" s="490"/>
      <c r="P620" s="490"/>
      <c r="Q620" s="490"/>
      <c r="R620" s="214"/>
      <c r="S620" s="214"/>
      <c r="T620" s="214"/>
      <c r="U620" s="214"/>
      <c r="V620" s="9"/>
      <c r="W620" s="9"/>
      <c r="X620" s="9"/>
      <c r="Y620" s="9"/>
      <c r="Z620" s="9"/>
      <c r="AA620" s="9"/>
      <c r="AB620" s="9"/>
      <c r="AC620" s="9"/>
      <c r="AD620" s="9"/>
      <c r="AE620" s="9"/>
    </row>
    <row r="621" spans="2:31" ht="14.1" customHeight="1">
      <c r="B621" s="212"/>
      <c r="C621" s="212"/>
      <c r="D621" s="212"/>
      <c r="E621" s="212"/>
      <c r="F621" s="212"/>
      <c r="G621" s="212"/>
      <c r="H621" s="213"/>
      <c r="I621" s="9"/>
      <c r="J621" s="9"/>
      <c r="K621" s="9"/>
      <c r="L621" s="9"/>
      <c r="M621" s="9"/>
      <c r="N621" s="490"/>
      <c r="O621" s="490"/>
      <c r="P621" s="490"/>
      <c r="Q621" s="490"/>
      <c r="R621" s="214"/>
      <c r="S621" s="214"/>
      <c r="T621" s="214"/>
      <c r="U621" s="214"/>
      <c r="V621" s="9"/>
      <c r="W621" s="9"/>
      <c r="X621" s="9"/>
      <c r="Y621" s="9"/>
      <c r="Z621" s="9"/>
      <c r="AA621" s="9"/>
      <c r="AB621" s="9"/>
      <c r="AC621" s="9"/>
      <c r="AD621" s="9"/>
      <c r="AE621" s="9"/>
    </row>
    <row r="622" spans="2:31" ht="14.1" customHeight="1">
      <c r="B622" s="212"/>
      <c r="C622" s="212"/>
      <c r="D622" s="212"/>
      <c r="E622" s="212"/>
      <c r="F622" s="212"/>
      <c r="G622" s="212"/>
      <c r="H622" s="213"/>
      <c r="I622" s="9"/>
      <c r="J622" s="9"/>
      <c r="K622" s="9"/>
      <c r="L622" s="9"/>
      <c r="M622" s="9"/>
      <c r="N622" s="490"/>
      <c r="O622" s="490"/>
      <c r="P622" s="490"/>
      <c r="Q622" s="490"/>
      <c r="R622" s="214"/>
      <c r="S622" s="214"/>
      <c r="T622" s="214"/>
      <c r="U622" s="214"/>
      <c r="V622" s="9"/>
      <c r="W622" s="9"/>
      <c r="X622" s="9"/>
      <c r="Y622" s="9"/>
      <c r="Z622" s="9"/>
      <c r="AA622" s="9"/>
      <c r="AB622" s="9"/>
      <c r="AC622" s="9"/>
      <c r="AD622" s="9"/>
      <c r="AE622" s="9"/>
    </row>
    <row r="623" spans="2:31" ht="14.1" customHeight="1">
      <c r="B623" s="212"/>
      <c r="C623" s="212"/>
      <c r="D623" s="212"/>
      <c r="E623" s="212"/>
      <c r="F623" s="212"/>
      <c r="G623" s="212"/>
      <c r="H623" s="213"/>
      <c r="I623" s="9"/>
      <c r="J623" s="9"/>
      <c r="K623" s="9"/>
      <c r="L623" s="9"/>
      <c r="M623" s="9"/>
      <c r="N623" s="490"/>
      <c r="O623" s="490"/>
      <c r="P623" s="490"/>
      <c r="Q623" s="490"/>
      <c r="R623" s="214"/>
      <c r="S623" s="214"/>
      <c r="T623" s="214"/>
      <c r="U623" s="214"/>
      <c r="V623" s="9"/>
      <c r="W623" s="9"/>
      <c r="X623" s="9"/>
      <c r="Y623" s="9"/>
      <c r="Z623" s="9"/>
      <c r="AA623" s="9"/>
      <c r="AB623" s="9"/>
      <c r="AC623" s="9"/>
      <c r="AD623" s="9"/>
      <c r="AE623" s="9"/>
    </row>
    <row r="624" spans="2:31" ht="14.1" customHeight="1">
      <c r="B624" s="212"/>
      <c r="C624" s="212"/>
      <c r="D624" s="212"/>
      <c r="E624" s="212"/>
      <c r="F624" s="212"/>
      <c r="G624" s="212"/>
      <c r="H624" s="213"/>
      <c r="I624" s="9"/>
      <c r="J624" s="9"/>
      <c r="K624" s="9"/>
      <c r="L624" s="9"/>
      <c r="M624" s="9"/>
      <c r="N624" s="490"/>
      <c r="O624" s="490"/>
      <c r="P624" s="490"/>
      <c r="Q624" s="490"/>
      <c r="R624" s="214"/>
      <c r="S624" s="214"/>
      <c r="T624" s="214"/>
      <c r="U624" s="214"/>
      <c r="V624" s="9"/>
      <c r="W624" s="9"/>
      <c r="X624" s="9"/>
      <c r="Y624" s="9"/>
      <c r="Z624" s="9"/>
      <c r="AA624" s="9"/>
      <c r="AB624" s="9"/>
      <c r="AC624" s="9"/>
      <c r="AD624" s="9"/>
      <c r="AE624" s="9"/>
    </row>
    <row r="625" spans="2:31" ht="14.1" customHeight="1">
      <c r="B625" s="212"/>
      <c r="C625" s="212"/>
      <c r="D625" s="212"/>
      <c r="E625" s="212"/>
      <c r="F625" s="212"/>
      <c r="G625" s="212"/>
      <c r="H625" s="213"/>
      <c r="I625" s="9"/>
      <c r="J625" s="9"/>
      <c r="K625" s="9"/>
      <c r="L625" s="9"/>
      <c r="M625" s="9"/>
      <c r="N625" s="490"/>
      <c r="O625" s="490"/>
      <c r="P625" s="490"/>
      <c r="Q625" s="490"/>
      <c r="R625" s="214"/>
      <c r="S625" s="214"/>
      <c r="T625" s="214"/>
      <c r="U625" s="214"/>
      <c r="V625" s="9"/>
      <c r="W625" s="9"/>
      <c r="X625" s="9"/>
      <c r="Y625" s="9"/>
      <c r="Z625" s="9"/>
      <c r="AA625" s="9"/>
      <c r="AB625" s="9"/>
      <c r="AC625" s="9"/>
      <c r="AD625" s="9"/>
      <c r="AE625" s="9"/>
    </row>
    <row r="626" spans="2:31" ht="14.1" customHeight="1">
      <c r="B626" s="212"/>
      <c r="C626" s="212"/>
      <c r="D626" s="212"/>
      <c r="E626" s="212"/>
      <c r="F626" s="212"/>
      <c r="G626" s="212"/>
      <c r="H626" s="213"/>
      <c r="I626" s="9"/>
      <c r="J626" s="9"/>
      <c r="K626" s="9"/>
      <c r="L626" s="9"/>
      <c r="M626" s="9"/>
      <c r="N626" s="490"/>
      <c r="O626" s="490"/>
      <c r="P626" s="490"/>
      <c r="Q626" s="490"/>
      <c r="R626" s="214"/>
      <c r="S626" s="214"/>
      <c r="T626" s="214"/>
      <c r="U626" s="214"/>
      <c r="V626" s="9"/>
      <c r="W626" s="9"/>
      <c r="X626" s="9"/>
      <c r="Y626" s="9"/>
      <c r="Z626" s="9"/>
      <c r="AA626" s="9"/>
      <c r="AB626" s="9"/>
      <c r="AC626" s="9"/>
      <c r="AD626" s="9"/>
      <c r="AE626" s="9"/>
    </row>
    <row r="627" spans="2:31" ht="14.1" customHeight="1">
      <c r="B627" s="212"/>
      <c r="C627" s="212"/>
      <c r="D627" s="212"/>
      <c r="E627" s="212"/>
      <c r="F627" s="212"/>
      <c r="G627" s="212"/>
      <c r="H627" s="213"/>
      <c r="I627" s="9"/>
      <c r="J627" s="9"/>
      <c r="K627" s="9"/>
      <c r="L627" s="9"/>
      <c r="M627" s="9"/>
      <c r="N627" s="490"/>
      <c r="O627" s="490"/>
      <c r="P627" s="490"/>
      <c r="Q627" s="490"/>
      <c r="R627" s="214"/>
      <c r="S627" s="214"/>
      <c r="T627" s="214"/>
      <c r="U627" s="214"/>
      <c r="V627" s="9"/>
      <c r="W627" s="9"/>
      <c r="X627" s="9"/>
      <c r="Y627" s="9"/>
      <c r="Z627" s="9"/>
      <c r="AA627" s="9"/>
      <c r="AB627" s="9"/>
      <c r="AC627" s="9"/>
      <c r="AD627" s="9"/>
      <c r="AE627" s="9"/>
    </row>
    <row r="628" spans="2:31" ht="14.1" customHeight="1">
      <c r="B628" s="212"/>
      <c r="C628" s="212"/>
      <c r="D628" s="212"/>
      <c r="E628" s="212"/>
      <c r="F628" s="212"/>
      <c r="G628" s="212"/>
      <c r="H628" s="213"/>
      <c r="I628" s="9"/>
      <c r="J628" s="9"/>
      <c r="K628" s="9"/>
      <c r="L628" s="9"/>
      <c r="M628" s="9"/>
      <c r="N628" s="490"/>
      <c r="O628" s="490"/>
      <c r="P628" s="490"/>
      <c r="Q628" s="490"/>
      <c r="R628" s="214"/>
      <c r="S628" s="214"/>
      <c r="T628" s="214"/>
      <c r="U628" s="214"/>
      <c r="V628" s="9"/>
      <c r="W628" s="9"/>
      <c r="X628" s="9"/>
      <c r="Y628" s="9"/>
      <c r="Z628" s="9"/>
      <c r="AA628" s="9"/>
      <c r="AB628" s="9"/>
      <c r="AC628" s="9"/>
      <c r="AD628" s="9"/>
      <c r="AE628" s="9"/>
    </row>
    <row r="629" spans="2:31" ht="14.1" customHeight="1">
      <c r="B629" s="212"/>
      <c r="C629" s="212"/>
      <c r="D629" s="212"/>
      <c r="E629" s="212"/>
      <c r="F629" s="212"/>
      <c r="G629" s="212"/>
      <c r="H629" s="213"/>
      <c r="I629" s="9"/>
      <c r="J629" s="9"/>
      <c r="K629" s="9"/>
      <c r="L629" s="9"/>
      <c r="M629" s="9"/>
      <c r="N629" s="490"/>
      <c r="O629" s="490"/>
      <c r="P629" s="490"/>
      <c r="Q629" s="490"/>
      <c r="R629" s="214"/>
      <c r="S629" s="214"/>
      <c r="T629" s="214"/>
      <c r="U629" s="214"/>
      <c r="V629" s="9"/>
      <c r="W629" s="9"/>
      <c r="X629" s="9"/>
      <c r="Y629" s="9"/>
      <c r="Z629" s="9"/>
      <c r="AA629" s="9"/>
      <c r="AB629" s="9"/>
      <c r="AC629" s="9"/>
      <c r="AD629" s="9"/>
      <c r="AE629" s="9"/>
    </row>
    <row r="630" spans="2:31" ht="14.1" customHeight="1">
      <c r="B630" s="212"/>
      <c r="C630" s="212"/>
      <c r="D630" s="212"/>
      <c r="E630" s="212"/>
      <c r="F630" s="212"/>
      <c r="G630" s="212"/>
      <c r="H630" s="213"/>
      <c r="I630" s="9"/>
      <c r="J630" s="9"/>
      <c r="K630" s="9"/>
      <c r="L630" s="9"/>
      <c r="M630" s="9"/>
      <c r="N630" s="490"/>
      <c r="O630" s="490"/>
      <c r="P630" s="490"/>
      <c r="Q630" s="490"/>
      <c r="R630" s="214"/>
      <c r="S630" s="214"/>
      <c r="T630" s="214"/>
      <c r="U630" s="214"/>
      <c r="V630" s="9"/>
      <c r="W630" s="9"/>
      <c r="X630" s="9"/>
      <c r="Y630" s="9"/>
      <c r="Z630" s="9"/>
      <c r="AA630" s="9"/>
      <c r="AB630" s="9"/>
      <c r="AC630" s="9"/>
      <c r="AD630" s="9"/>
      <c r="AE630" s="9"/>
    </row>
    <row r="631" spans="2:31" ht="14.1" customHeight="1">
      <c r="B631" s="212"/>
      <c r="C631" s="212"/>
      <c r="D631" s="212"/>
      <c r="E631" s="212"/>
      <c r="F631" s="212"/>
      <c r="G631" s="212"/>
      <c r="H631" s="213"/>
      <c r="I631" s="9"/>
      <c r="J631" s="9"/>
      <c r="K631" s="9"/>
      <c r="L631" s="9"/>
      <c r="M631" s="9"/>
      <c r="N631" s="490"/>
      <c r="O631" s="490"/>
      <c r="P631" s="490"/>
      <c r="Q631" s="490"/>
      <c r="R631" s="214"/>
      <c r="S631" s="214"/>
      <c r="T631" s="214"/>
      <c r="U631" s="214"/>
      <c r="V631" s="9"/>
      <c r="W631" s="9"/>
      <c r="X631" s="9"/>
      <c r="Y631" s="9"/>
      <c r="Z631" s="9"/>
      <c r="AA631" s="9"/>
      <c r="AB631" s="9"/>
      <c r="AC631" s="9"/>
      <c r="AD631" s="9"/>
      <c r="AE631" s="9"/>
    </row>
    <row r="632" spans="2:31" ht="14.1" customHeight="1">
      <c r="B632" s="212"/>
      <c r="C632" s="212"/>
      <c r="D632" s="212"/>
      <c r="E632" s="212"/>
      <c r="F632" s="212"/>
      <c r="G632" s="212"/>
      <c r="H632" s="213"/>
      <c r="I632" s="9"/>
      <c r="J632" s="9"/>
      <c r="K632" s="9"/>
      <c r="L632" s="9"/>
      <c r="M632" s="9"/>
      <c r="N632" s="490"/>
      <c r="O632" s="490"/>
      <c r="P632" s="490"/>
      <c r="Q632" s="490"/>
      <c r="R632" s="214"/>
      <c r="S632" s="214"/>
      <c r="T632" s="214"/>
      <c r="U632" s="214"/>
      <c r="V632" s="9"/>
      <c r="W632" s="9"/>
      <c r="X632" s="9"/>
      <c r="Y632" s="9"/>
      <c r="Z632" s="9"/>
      <c r="AA632" s="9"/>
      <c r="AB632" s="9"/>
      <c r="AC632" s="9"/>
      <c r="AD632" s="9"/>
      <c r="AE632" s="9"/>
    </row>
    <row r="633" spans="2:31" ht="14.1" customHeight="1">
      <c r="B633" s="212"/>
      <c r="C633" s="212"/>
      <c r="D633" s="212"/>
      <c r="E633" s="212"/>
      <c r="F633" s="212"/>
      <c r="G633" s="212"/>
      <c r="H633" s="213"/>
      <c r="I633" s="9"/>
      <c r="J633" s="9"/>
      <c r="K633" s="9"/>
      <c r="L633" s="9"/>
      <c r="M633" s="9"/>
      <c r="N633" s="490"/>
      <c r="O633" s="490"/>
      <c r="P633" s="490"/>
      <c r="Q633" s="490"/>
      <c r="R633" s="214"/>
      <c r="S633" s="214"/>
      <c r="T633" s="214"/>
      <c r="U633" s="214"/>
      <c r="V633" s="9"/>
      <c r="W633" s="9"/>
      <c r="X633" s="9"/>
      <c r="Y633" s="9"/>
      <c r="Z633" s="9"/>
      <c r="AA633" s="9"/>
      <c r="AB633" s="9"/>
      <c r="AC633" s="9"/>
      <c r="AD633" s="9"/>
      <c r="AE633" s="9"/>
    </row>
    <row r="634" spans="2:31" ht="14.1" customHeight="1">
      <c r="B634" s="212"/>
      <c r="C634" s="212"/>
      <c r="D634" s="212"/>
      <c r="E634" s="212"/>
      <c r="F634" s="212"/>
      <c r="G634" s="212"/>
      <c r="H634" s="213"/>
      <c r="I634" s="9"/>
      <c r="J634" s="9"/>
      <c r="K634" s="9"/>
      <c r="L634" s="9"/>
      <c r="M634" s="9"/>
      <c r="N634" s="490"/>
      <c r="O634" s="490"/>
      <c r="P634" s="490"/>
      <c r="Q634" s="490"/>
      <c r="R634" s="214"/>
      <c r="S634" s="214"/>
      <c r="T634" s="214"/>
      <c r="U634" s="214"/>
      <c r="V634" s="9"/>
      <c r="W634" s="9"/>
      <c r="X634" s="9"/>
      <c r="Y634" s="9"/>
      <c r="Z634" s="9"/>
      <c r="AA634" s="9"/>
      <c r="AB634" s="9"/>
      <c r="AC634" s="9"/>
      <c r="AD634" s="9"/>
      <c r="AE634" s="9"/>
    </row>
    <row r="635" spans="2:31" ht="14.1" customHeight="1">
      <c r="B635" s="212"/>
      <c r="C635" s="212"/>
      <c r="D635" s="212"/>
      <c r="E635" s="212"/>
      <c r="F635" s="212"/>
      <c r="G635" s="212"/>
      <c r="H635" s="213"/>
      <c r="I635" s="9"/>
      <c r="J635" s="9"/>
      <c r="K635" s="9"/>
      <c r="L635" s="9"/>
      <c r="M635" s="9"/>
      <c r="N635" s="490"/>
      <c r="O635" s="490"/>
      <c r="P635" s="490"/>
      <c r="Q635" s="490"/>
      <c r="R635" s="214"/>
      <c r="S635" s="214"/>
      <c r="T635" s="214"/>
      <c r="U635" s="214"/>
      <c r="V635" s="9"/>
      <c r="W635" s="9"/>
      <c r="X635" s="9"/>
      <c r="Y635" s="9"/>
      <c r="Z635" s="9"/>
      <c r="AA635" s="9"/>
      <c r="AB635" s="9"/>
      <c r="AC635" s="9"/>
      <c r="AD635" s="9"/>
      <c r="AE635" s="9"/>
    </row>
    <row r="636" spans="2:31" ht="14.1" customHeight="1">
      <c r="B636" s="212"/>
      <c r="C636" s="212"/>
      <c r="D636" s="212"/>
      <c r="E636" s="212"/>
      <c r="F636" s="212"/>
      <c r="G636" s="212"/>
      <c r="H636" s="213"/>
      <c r="I636" s="9"/>
      <c r="J636" s="9"/>
      <c r="K636" s="9"/>
      <c r="L636" s="9"/>
      <c r="M636" s="9"/>
      <c r="N636" s="490"/>
      <c r="O636" s="490"/>
      <c r="P636" s="490"/>
      <c r="Q636" s="490"/>
      <c r="R636" s="214"/>
      <c r="S636" s="214"/>
      <c r="T636" s="214"/>
      <c r="U636" s="214"/>
      <c r="V636" s="9"/>
      <c r="W636" s="9"/>
      <c r="X636" s="9"/>
      <c r="Y636" s="9"/>
      <c r="Z636" s="9"/>
      <c r="AA636" s="9"/>
      <c r="AB636" s="9"/>
      <c r="AC636" s="9"/>
      <c r="AD636" s="9"/>
      <c r="AE636" s="9"/>
    </row>
    <row r="637" spans="2:31" ht="14.1" customHeight="1">
      <c r="B637" s="212"/>
      <c r="C637" s="212"/>
      <c r="D637" s="212"/>
      <c r="E637" s="212"/>
      <c r="F637" s="212"/>
      <c r="G637" s="212"/>
      <c r="H637" s="213"/>
      <c r="I637" s="9"/>
      <c r="J637" s="9"/>
      <c r="K637" s="9"/>
      <c r="L637" s="9"/>
      <c r="M637" s="9"/>
      <c r="N637" s="490"/>
      <c r="O637" s="490"/>
      <c r="P637" s="490"/>
      <c r="Q637" s="490"/>
      <c r="R637" s="214"/>
      <c r="S637" s="214"/>
      <c r="T637" s="214"/>
      <c r="U637" s="214"/>
      <c r="V637" s="9"/>
      <c r="W637" s="9"/>
      <c r="X637" s="9"/>
      <c r="Y637" s="9"/>
      <c r="Z637" s="9"/>
      <c r="AA637" s="9"/>
      <c r="AB637" s="9"/>
      <c r="AC637" s="9"/>
      <c r="AD637" s="9"/>
      <c r="AE637" s="9"/>
    </row>
    <row r="638" spans="2:31" ht="14.1" customHeight="1">
      <c r="B638" s="212"/>
      <c r="C638" s="212"/>
      <c r="D638" s="212"/>
      <c r="E638" s="212"/>
      <c r="F638" s="212"/>
      <c r="G638" s="212"/>
      <c r="H638" s="213"/>
      <c r="I638" s="9"/>
      <c r="J638" s="9"/>
      <c r="K638" s="9"/>
      <c r="L638" s="9"/>
      <c r="M638" s="9"/>
      <c r="N638" s="490"/>
      <c r="O638" s="490"/>
      <c r="P638" s="490"/>
      <c r="Q638" s="490"/>
      <c r="R638" s="214"/>
      <c r="S638" s="214"/>
      <c r="T638" s="214"/>
      <c r="U638" s="214"/>
      <c r="V638" s="9"/>
      <c r="W638" s="9"/>
      <c r="X638" s="9"/>
      <c r="Y638" s="9"/>
      <c r="Z638" s="9"/>
      <c r="AA638" s="9"/>
      <c r="AB638" s="9"/>
      <c r="AC638" s="9"/>
      <c r="AD638" s="9"/>
      <c r="AE638" s="9"/>
    </row>
    <row r="639" spans="2:31" ht="14.1" customHeight="1">
      <c r="B639" s="212"/>
      <c r="C639" s="212"/>
      <c r="D639" s="212"/>
      <c r="E639" s="212"/>
      <c r="F639" s="212"/>
      <c r="G639" s="212"/>
      <c r="H639" s="213"/>
      <c r="I639" s="9"/>
      <c r="J639" s="9"/>
      <c r="K639" s="9"/>
      <c r="L639" s="9"/>
      <c r="M639" s="9"/>
      <c r="N639" s="490"/>
      <c r="O639" s="490"/>
      <c r="P639" s="490"/>
      <c r="Q639" s="490"/>
      <c r="R639" s="214"/>
      <c r="S639" s="214"/>
      <c r="T639" s="214"/>
      <c r="U639" s="214"/>
      <c r="V639" s="9"/>
      <c r="W639" s="9"/>
      <c r="X639" s="9"/>
      <c r="Y639" s="9"/>
      <c r="Z639" s="9"/>
      <c r="AA639" s="9"/>
      <c r="AB639" s="9"/>
      <c r="AC639" s="9"/>
      <c r="AD639" s="9"/>
      <c r="AE639" s="9"/>
    </row>
    <row r="640" spans="2:31" ht="14.1" customHeight="1">
      <c r="B640" s="212"/>
      <c r="C640" s="212"/>
      <c r="D640" s="212"/>
      <c r="E640" s="212"/>
      <c r="F640" s="212"/>
      <c r="G640" s="212"/>
      <c r="H640" s="213"/>
      <c r="I640" s="9"/>
      <c r="J640" s="9"/>
      <c r="K640" s="9"/>
      <c r="L640" s="9"/>
      <c r="M640" s="9"/>
      <c r="N640" s="490"/>
      <c r="O640" s="490"/>
      <c r="P640" s="490"/>
      <c r="Q640" s="490"/>
      <c r="R640" s="214"/>
      <c r="S640" s="214"/>
      <c r="T640" s="214"/>
      <c r="U640" s="214"/>
      <c r="V640" s="9"/>
      <c r="W640" s="9"/>
      <c r="X640" s="9"/>
      <c r="Y640" s="9"/>
      <c r="Z640" s="9"/>
      <c r="AA640" s="9"/>
      <c r="AB640" s="9"/>
      <c r="AC640" s="9"/>
      <c r="AD640" s="9"/>
      <c r="AE640" s="9"/>
    </row>
    <row r="641" spans="2:31" ht="14.1" customHeight="1">
      <c r="B641" s="212"/>
      <c r="C641" s="212"/>
      <c r="D641" s="212"/>
      <c r="E641" s="212"/>
      <c r="F641" s="212"/>
      <c r="G641" s="212"/>
      <c r="H641" s="213"/>
      <c r="I641" s="9"/>
      <c r="J641" s="9"/>
      <c r="K641" s="9"/>
      <c r="L641" s="9"/>
      <c r="M641" s="9"/>
      <c r="N641" s="490"/>
      <c r="O641" s="490"/>
      <c r="P641" s="490"/>
      <c r="Q641" s="490"/>
      <c r="R641" s="214"/>
      <c r="S641" s="214"/>
      <c r="T641" s="214"/>
      <c r="U641" s="214"/>
      <c r="V641" s="9"/>
      <c r="W641" s="9"/>
      <c r="X641" s="9"/>
      <c r="Y641" s="9"/>
      <c r="Z641" s="9"/>
      <c r="AA641" s="9"/>
      <c r="AB641" s="9"/>
      <c r="AC641" s="9"/>
      <c r="AD641" s="9"/>
      <c r="AE641" s="9"/>
    </row>
    <row r="642" spans="2:31" ht="14.1" customHeight="1">
      <c r="B642" s="212"/>
      <c r="C642" s="212"/>
      <c r="D642" s="212"/>
      <c r="E642" s="212"/>
      <c r="F642" s="212"/>
      <c r="G642" s="212"/>
      <c r="H642" s="213"/>
      <c r="I642" s="9"/>
      <c r="J642" s="9"/>
      <c r="K642" s="9"/>
      <c r="L642" s="9"/>
      <c r="M642" s="9"/>
      <c r="N642" s="490"/>
      <c r="O642" s="490"/>
      <c r="P642" s="490"/>
      <c r="Q642" s="490"/>
      <c r="R642" s="214"/>
      <c r="S642" s="214"/>
      <c r="T642" s="214"/>
      <c r="U642" s="214"/>
      <c r="V642" s="9"/>
      <c r="W642" s="9"/>
      <c r="X642" s="9"/>
      <c r="Y642" s="9"/>
      <c r="Z642" s="9"/>
      <c r="AA642" s="9"/>
      <c r="AB642" s="9"/>
      <c r="AC642" s="9"/>
      <c r="AD642" s="9"/>
      <c r="AE642" s="9"/>
    </row>
    <row r="643" spans="2:31" ht="14.1" customHeight="1">
      <c r="B643" s="212"/>
      <c r="C643" s="212"/>
      <c r="D643" s="212"/>
      <c r="E643" s="212"/>
      <c r="F643" s="212"/>
      <c r="G643" s="212"/>
      <c r="H643" s="213"/>
      <c r="I643" s="9"/>
      <c r="J643" s="9"/>
      <c r="K643" s="9"/>
      <c r="L643" s="9"/>
      <c r="M643" s="9"/>
      <c r="N643" s="490"/>
      <c r="O643" s="490"/>
      <c r="P643" s="490"/>
      <c r="Q643" s="490"/>
      <c r="R643" s="214"/>
      <c r="S643" s="214"/>
      <c r="T643" s="214"/>
      <c r="U643" s="214"/>
      <c r="V643" s="9"/>
      <c r="W643" s="9"/>
      <c r="X643" s="9"/>
      <c r="Y643" s="9"/>
      <c r="Z643" s="9"/>
      <c r="AA643" s="9"/>
      <c r="AB643" s="9"/>
      <c r="AC643" s="9"/>
      <c r="AD643" s="9"/>
      <c r="AE643" s="9"/>
    </row>
    <row r="644" spans="2:31" ht="14.1" customHeight="1">
      <c r="B644" s="212"/>
      <c r="C644" s="212"/>
      <c r="D644" s="212"/>
      <c r="E644" s="212"/>
      <c r="F644" s="212"/>
      <c r="G644" s="212"/>
      <c r="H644" s="213"/>
      <c r="I644" s="9"/>
      <c r="J644" s="9"/>
      <c r="K644" s="9"/>
      <c r="L644" s="9"/>
      <c r="M644" s="9"/>
      <c r="N644" s="490"/>
      <c r="O644" s="490"/>
      <c r="P644" s="490"/>
      <c r="Q644" s="490"/>
      <c r="R644" s="214"/>
      <c r="S644" s="214"/>
      <c r="T644" s="214"/>
      <c r="U644" s="214"/>
      <c r="V644" s="9"/>
      <c r="W644" s="9"/>
      <c r="X644" s="9"/>
      <c r="Y644" s="9"/>
      <c r="Z644" s="9"/>
      <c r="AA644" s="9"/>
      <c r="AB644" s="9"/>
      <c r="AC644" s="9"/>
      <c r="AD644" s="9"/>
      <c r="AE644" s="9"/>
    </row>
    <row r="645" spans="2:31" ht="14.1" customHeight="1">
      <c r="B645" s="212"/>
      <c r="C645" s="212"/>
      <c r="D645" s="212"/>
      <c r="E645" s="212"/>
      <c r="F645" s="212"/>
      <c r="G645" s="212"/>
      <c r="H645" s="213"/>
      <c r="I645" s="9"/>
      <c r="J645" s="9"/>
      <c r="K645" s="9"/>
      <c r="L645" s="9"/>
      <c r="M645" s="9"/>
      <c r="N645" s="490"/>
      <c r="O645" s="490"/>
      <c r="P645" s="490"/>
      <c r="Q645" s="490"/>
      <c r="R645" s="214"/>
      <c r="S645" s="214"/>
      <c r="T645" s="214"/>
      <c r="U645" s="214"/>
      <c r="V645" s="9"/>
      <c r="W645" s="9"/>
      <c r="X645" s="9"/>
      <c r="Y645" s="9"/>
      <c r="Z645" s="9"/>
      <c r="AA645" s="9"/>
      <c r="AB645" s="9"/>
      <c r="AC645" s="9"/>
      <c r="AD645" s="9"/>
      <c r="AE645" s="9"/>
    </row>
    <row r="646" spans="2:31" ht="14.1" customHeight="1">
      <c r="B646" s="212"/>
      <c r="C646" s="212"/>
      <c r="D646" s="212"/>
      <c r="E646" s="212"/>
      <c r="F646" s="212"/>
      <c r="G646" s="212"/>
      <c r="H646" s="213"/>
      <c r="I646" s="9"/>
      <c r="J646" s="9"/>
      <c r="K646" s="9"/>
      <c r="L646" s="9"/>
      <c r="M646" s="9"/>
      <c r="N646" s="490"/>
      <c r="O646" s="490"/>
      <c r="P646" s="490"/>
      <c r="Q646" s="490"/>
      <c r="R646" s="214"/>
      <c r="S646" s="214"/>
      <c r="T646" s="214"/>
      <c r="U646" s="214"/>
      <c r="V646" s="9"/>
      <c r="W646" s="9"/>
      <c r="X646" s="9"/>
      <c r="Y646" s="9"/>
      <c r="Z646" s="9"/>
      <c r="AA646" s="9"/>
      <c r="AB646" s="9"/>
      <c r="AC646" s="9"/>
      <c r="AD646" s="9"/>
      <c r="AE646" s="9"/>
    </row>
    <row r="647" spans="2:31" ht="14.1" customHeight="1">
      <c r="B647" s="212"/>
      <c r="C647" s="212"/>
      <c r="D647" s="212"/>
      <c r="E647" s="212"/>
      <c r="F647" s="212"/>
      <c r="G647" s="212"/>
      <c r="H647" s="213"/>
      <c r="I647" s="9"/>
      <c r="J647" s="9"/>
      <c r="K647" s="9"/>
      <c r="L647" s="9"/>
      <c r="M647" s="9"/>
      <c r="N647" s="490"/>
      <c r="O647" s="490"/>
      <c r="P647" s="490"/>
      <c r="Q647" s="490"/>
      <c r="R647" s="214"/>
      <c r="S647" s="214"/>
      <c r="T647" s="214"/>
      <c r="U647" s="214"/>
      <c r="V647" s="9"/>
      <c r="W647" s="9"/>
      <c r="X647" s="9"/>
      <c r="Y647" s="9"/>
      <c r="Z647" s="9"/>
      <c r="AA647" s="9"/>
      <c r="AB647" s="9"/>
      <c r="AC647" s="9"/>
      <c r="AD647" s="9"/>
      <c r="AE647" s="9"/>
    </row>
    <row r="648" spans="2:31" ht="14.1" customHeight="1">
      <c r="B648" s="212"/>
      <c r="C648" s="212"/>
      <c r="D648" s="212"/>
      <c r="E648" s="212"/>
      <c r="F648" s="212"/>
      <c r="G648" s="212"/>
      <c r="H648" s="213"/>
      <c r="I648" s="9"/>
      <c r="J648" s="9"/>
      <c r="K648" s="9"/>
      <c r="L648" s="9"/>
      <c r="M648" s="9"/>
      <c r="N648" s="490"/>
      <c r="O648" s="490"/>
      <c r="P648" s="490"/>
      <c r="Q648" s="490"/>
      <c r="R648" s="214"/>
      <c r="S648" s="214"/>
      <c r="T648" s="214"/>
      <c r="U648" s="214"/>
      <c r="V648" s="9"/>
      <c r="W648" s="9"/>
      <c r="X648" s="9"/>
      <c r="Y648" s="9"/>
      <c r="Z648" s="9"/>
      <c r="AA648" s="9"/>
      <c r="AB648" s="9"/>
      <c r="AC648" s="9"/>
      <c r="AD648" s="9"/>
      <c r="AE648" s="9"/>
    </row>
    <row r="649" spans="2:31" ht="14.1" customHeight="1">
      <c r="B649" s="212"/>
      <c r="C649" s="212"/>
      <c r="D649" s="212"/>
      <c r="E649" s="212"/>
      <c r="F649" s="212"/>
      <c r="G649" s="212"/>
      <c r="H649" s="213"/>
      <c r="I649" s="9"/>
      <c r="J649" s="9"/>
      <c r="K649" s="9"/>
      <c r="L649" s="9"/>
      <c r="M649" s="9"/>
      <c r="N649" s="490"/>
      <c r="O649" s="490"/>
      <c r="P649" s="490"/>
      <c r="Q649" s="490"/>
      <c r="R649" s="214"/>
      <c r="S649" s="214"/>
      <c r="T649" s="214"/>
      <c r="U649" s="214"/>
      <c r="V649" s="9"/>
      <c r="W649" s="9"/>
      <c r="X649" s="9"/>
      <c r="Y649" s="9"/>
      <c r="Z649" s="9"/>
      <c r="AA649" s="9"/>
      <c r="AB649" s="9"/>
      <c r="AC649" s="9"/>
      <c r="AD649" s="9"/>
      <c r="AE649" s="9"/>
    </row>
    <row r="650" spans="2:31" ht="14.1" customHeight="1">
      <c r="B650" s="212"/>
      <c r="C650" s="212"/>
      <c r="D650" s="212"/>
      <c r="E650" s="212"/>
      <c r="F650" s="212"/>
      <c r="G650" s="212"/>
      <c r="H650" s="213"/>
      <c r="I650" s="9"/>
      <c r="J650" s="9"/>
      <c r="K650" s="9"/>
      <c r="L650" s="9"/>
      <c r="M650" s="9"/>
      <c r="N650" s="490"/>
      <c r="O650" s="490"/>
      <c r="P650" s="490"/>
      <c r="Q650" s="490"/>
      <c r="R650" s="214"/>
      <c r="S650" s="214"/>
      <c r="T650" s="214"/>
      <c r="U650" s="214"/>
      <c r="V650" s="9"/>
      <c r="W650" s="9"/>
      <c r="X650" s="9"/>
      <c r="Y650" s="9"/>
      <c r="Z650" s="9"/>
      <c r="AA650" s="9"/>
      <c r="AB650" s="9"/>
      <c r="AC650" s="9"/>
      <c r="AD650" s="9"/>
      <c r="AE650" s="9"/>
    </row>
    <row r="651" spans="2:31" ht="14.1" customHeight="1">
      <c r="B651" s="212"/>
      <c r="C651" s="212"/>
      <c r="D651" s="212"/>
      <c r="E651" s="212"/>
      <c r="F651" s="212"/>
      <c r="G651" s="212"/>
      <c r="H651" s="213"/>
      <c r="I651" s="9"/>
      <c r="J651" s="9"/>
      <c r="K651" s="9"/>
      <c r="L651" s="9"/>
      <c r="M651" s="9"/>
      <c r="N651" s="490"/>
      <c r="O651" s="490"/>
      <c r="P651" s="490"/>
      <c r="Q651" s="490"/>
      <c r="R651" s="214"/>
      <c r="S651" s="214"/>
      <c r="T651" s="214"/>
      <c r="U651" s="214"/>
      <c r="V651" s="9"/>
      <c r="W651" s="9"/>
      <c r="X651" s="9"/>
      <c r="Y651" s="9"/>
      <c r="Z651" s="9"/>
      <c r="AA651" s="9"/>
      <c r="AB651" s="9"/>
      <c r="AC651" s="9"/>
      <c r="AD651" s="9"/>
      <c r="AE651" s="9"/>
    </row>
    <row r="652" spans="2:31" ht="14.1" customHeight="1">
      <c r="B652" s="212"/>
      <c r="C652" s="212"/>
      <c r="D652" s="212"/>
      <c r="E652" s="212"/>
      <c r="F652" s="212"/>
      <c r="G652" s="212"/>
      <c r="H652" s="213"/>
      <c r="I652" s="9"/>
      <c r="J652" s="9"/>
      <c r="K652" s="9"/>
      <c r="L652" s="9"/>
      <c r="M652" s="9"/>
      <c r="N652" s="490"/>
      <c r="O652" s="490"/>
      <c r="P652" s="490"/>
      <c r="Q652" s="490"/>
      <c r="R652" s="214"/>
      <c r="S652" s="214"/>
      <c r="T652" s="214"/>
      <c r="U652" s="214"/>
      <c r="V652" s="9"/>
      <c r="W652" s="9"/>
      <c r="X652" s="9"/>
      <c r="Y652" s="9"/>
      <c r="Z652" s="9"/>
      <c r="AA652" s="9"/>
      <c r="AB652" s="9"/>
      <c r="AC652" s="9"/>
      <c r="AD652" s="9"/>
      <c r="AE652" s="9"/>
    </row>
    <row r="653" spans="2:31" ht="14.1" customHeight="1">
      <c r="B653" s="212"/>
      <c r="C653" s="212"/>
      <c r="D653" s="212"/>
      <c r="E653" s="212"/>
      <c r="F653" s="212"/>
      <c r="G653" s="212"/>
      <c r="H653" s="213"/>
      <c r="I653" s="9"/>
      <c r="J653" s="9"/>
      <c r="K653" s="9"/>
      <c r="L653" s="9"/>
      <c r="M653" s="9"/>
      <c r="N653" s="490"/>
      <c r="O653" s="490"/>
      <c r="P653" s="490"/>
      <c r="Q653" s="490"/>
      <c r="R653" s="214"/>
      <c r="S653" s="214"/>
      <c r="T653" s="214"/>
      <c r="U653" s="214"/>
      <c r="V653" s="9"/>
      <c r="W653" s="9"/>
      <c r="X653" s="9"/>
      <c r="Y653" s="9"/>
      <c r="Z653" s="9"/>
      <c r="AA653" s="9"/>
      <c r="AB653" s="9"/>
      <c r="AC653" s="9"/>
      <c r="AD653" s="9"/>
      <c r="AE653" s="9"/>
    </row>
    <row r="654" spans="2:31" ht="14.1" customHeight="1">
      <c r="B654" s="212"/>
      <c r="C654" s="212"/>
      <c r="D654" s="212"/>
      <c r="E654" s="212"/>
      <c r="F654" s="212"/>
      <c r="G654" s="212"/>
      <c r="H654" s="213"/>
      <c r="I654" s="9"/>
      <c r="J654" s="9"/>
      <c r="K654" s="9"/>
      <c r="L654" s="9"/>
      <c r="M654" s="9"/>
      <c r="N654" s="490"/>
      <c r="O654" s="490"/>
      <c r="P654" s="490"/>
      <c r="Q654" s="490"/>
      <c r="R654" s="214"/>
      <c r="S654" s="214"/>
      <c r="T654" s="214"/>
      <c r="U654" s="214"/>
      <c r="V654" s="9"/>
      <c r="W654" s="9"/>
      <c r="X654" s="9"/>
      <c r="Y654" s="9"/>
      <c r="Z654" s="9"/>
      <c r="AA654" s="9"/>
      <c r="AB654" s="9"/>
      <c r="AC654" s="9"/>
      <c r="AD654" s="9"/>
      <c r="AE654" s="9"/>
    </row>
    <row r="655" spans="2:31" ht="14.1" customHeight="1">
      <c r="B655" s="212"/>
      <c r="C655" s="212"/>
      <c r="D655" s="212"/>
      <c r="E655" s="212"/>
      <c r="F655" s="212"/>
      <c r="G655" s="212"/>
      <c r="H655" s="213"/>
      <c r="I655" s="9"/>
      <c r="J655" s="9"/>
      <c r="K655" s="9"/>
      <c r="L655" s="9"/>
      <c r="M655" s="9"/>
      <c r="N655" s="490"/>
      <c r="O655" s="490"/>
      <c r="P655" s="490"/>
      <c r="Q655" s="490"/>
      <c r="R655" s="214"/>
      <c r="S655" s="214"/>
      <c r="T655" s="214"/>
      <c r="U655" s="214"/>
      <c r="V655" s="9"/>
      <c r="W655" s="9"/>
      <c r="X655" s="9"/>
      <c r="Y655" s="9"/>
      <c r="Z655" s="9"/>
      <c r="AA655" s="9"/>
      <c r="AB655" s="9"/>
      <c r="AC655" s="9"/>
      <c r="AD655" s="9"/>
      <c r="AE655" s="9"/>
    </row>
    <row r="656" spans="2:31" ht="14.1" customHeight="1">
      <c r="B656" s="212"/>
      <c r="C656" s="212"/>
      <c r="D656" s="212"/>
      <c r="E656" s="212"/>
      <c r="F656" s="212"/>
      <c r="G656" s="212"/>
      <c r="H656" s="213"/>
      <c r="I656" s="9"/>
      <c r="J656" s="9"/>
      <c r="K656" s="9"/>
      <c r="L656" s="9"/>
      <c r="M656" s="9"/>
      <c r="N656" s="490"/>
      <c r="O656" s="490"/>
      <c r="P656" s="490"/>
      <c r="Q656" s="490"/>
      <c r="R656" s="214"/>
      <c r="S656" s="214"/>
      <c r="T656" s="214"/>
      <c r="U656" s="214"/>
      <c r="V656" s="9"/>
      <c r="W656" s="9"/>
      <c r="X656" s="9"/>
      <c r="Y656" s="9"/>
      <c r="Z656" s="9"/>
      <c r="AA656" s="9"/>
      <c r="AB656" s="9"/>
      <c r="AC656" s="9"/>
      <c r="AD656" s="9"/>
      <c r="AE656" s="9"/>
    </row>
    <row r="657" spans="2:31" ht="14.1" customHeight="1">
      <c r="B657" s="212"/>
      <c r="C657" s="212"/>
      <c r="D657" s="212"/>
      <c r="E657" s="212"/>
      <c r="F657" s="212"/>
      <c r="G657" s="212"/>
      <c r="H657" s="213"/>
      <c r="I657" s="9"/>
      <c r="J657" s="9"/>
      <c r="K657" s="9"/>
      <c r="L657" s="9"/>
      <c r="M657" s="9"/>
      <c r="N657" s="490"/>
      <c r="O657" s="490"/>
      <c r="P657" s="490"/>
      <c r="Q657" s="490"/>
      <c r="R657" s="214"/>
      <c r="S657" s="214"/>
      <c r="T657" s="214"/>
      <c r="U657" s="214"/>
      <c r="V657" s="9"/>
      <c r="W657" s="9"/>
      <c r="X657" s="9"/>
      <c r="Y657" s="9"/>
      <c r="Z657" s="9"/>
      <c r="AA657" s="9"/>
      <c r="AB657" s="9"/>
      <c r="AC657" s="9"/>
      <c r="AD657" s="9"/>
      <c r="AE657" s="9"/>
    </row>
    <row r="658" spans="2:31" ht="14.1" customHeight="1">
      <c r="B658" s="212"/>
      <c r="C658" s="212"/>
      <c r="D658" s="212"/>
      <c r="E658" s="212"/>
      <c r="F658" s="212"/>
      <c r="G658" s="212"/>
      <c r="H658" s="213"/>
      <c r="I658" s="9"/>
      <c r="J658" s="9"/>
      <c r="K658" s="9"/>
      <c r="L658" s="9"/>
      <c r="M658" s="9"/>
      <c r="N658" s="490"/>
      <c r="O658" s="490"/>
      <c r="P658" s="490"/>
      <c r="Q658" s="490"/>
      <c r="R658" s="214"/>
      <c r="S658" s="214"/>
      <c r="T658" s="214"/>
      <c r="U658" s="214"/>
      <c r="V658" s="9"/>
      <c r="W658" s="9"/>
      <c r="X658" s="9"/>
      <c r="Y658" s="9"/>
      <c r="Z658" s="9"/>
      <c r="AA658" s="9"/>
      <c r="AB658" s="9"/>
      <c r="AC658" s="9"/>
      <c r="AD658" s="9"/>
      <c r="AE658" s="9"/>
    </row>
    <row r="659" spans="2:31" ht="14.1" customHeight="1">
      <c r="B659" s="212"/>
      <c r="C659" s="212"/>
      <c r="D659" s="212"/>
      <c r="E659" s="212"/>
      <c r="F659" s="212"/>
      <c r="G659" s="212"/>
      <c r="H659" s="213"/>
      <c r="I659" s="9"/>
      <c r="J659" s="9"/>
      <c r="K659" s="9"/>
      <c r="L659" s="9"/>
      <c r="M659" s="9"/>
      <c r="N659" s="490"/>
      <c r="O659" s="490"/>
      <c r="P659" s="490"/>
      <c r="Q659" s="490"/>
      <c r="R659" s="214"/>
      <c r="S659" s="214"/>
      <c r="T659" s="214"/>
      <c r="U659" s="214"/>
      <c r="V659" s="9"/>
      <c r="W659" s="9"/>
      <c r="X659" s="9"/>
      <c r="Y659" s="9"/>
      <c r="Z659" s="9"/>
      <c r="AA659" s="9"/>
      <c r="AB659" s="9"/>
      <c r="AC659" s="9"/>
      <c r="AD659" s="9"/>
      <c r="AE659" s="9"/>
    </row>
    <row r="660" spans="2:31" ht="14.1" customHeight="1">
      <c r="B660" s="212"/>
      <c r="C660" s="212"/>
      <c r="D660" s="212"/>
      <c r="E660" s="212"/>
      <c r="F660" s="212"/>
      <c r="G660" s="212"/>
      <c r="H660" s="213"/>
      <c r="I660" s="9"/>
      <c r="J660" s="9"/>
      <c r="K660" s="9"/>
      <c r="L660" s="9"/>
      <c r="M660" s="9"/>
      <c r="N660" s="490"/>
      <c r="O660" s="490"/>
      <c r="P660" s="490"/>
      <c r="Q660" s="490"/>
      <c r="R660" s="214"/>
      <c r="S660" s="214"/>
      <c r="T660" s="214"/>
      <c r="U660" s="214"/>
      <c r="V660" s="9"/>
      <c r="W660" s="9"/>
      <c r="X660" s="9"/>
      <c r="Y660" s="9"/>
      <c r="Z660" s="9"/>
      <c r="AA660" s="9"/>
      <c r="AB660" s="9"/>
      <c r="AC660" s="9"/>
      <c r="AD660" s="9"/>
      <c r="AE660" s="9"/>
    </row>
    <row r="661" spans="2:31" ht="14.1" customHeight="1">
      <c r="B661" s="212"/>
      <c r="C661" s="212"/>
      <c r="D661" s="212"/>
      <c r="E661" s="212"/>
      <c r="F661" s="212"/>
      <c r="G661" s="212"/>
      <c r="H661" s="213"/>
      <c r="I661" s="9"/>
      <c r="J661" s="9"/>
      <c r="K661" s="9"/>
      <c r="L661" s="9"/>
      <c r="M661" s="9"/>
      <c r="N661" s="490"/>
      <c r="O661" s="490"/>
      <c r="P661" s="490"/>
      <c r="Q661" s="490"/>
      <c r="R661" s="214"/>
      <c r="S661" s="214"/>
      <c r="T661" s="214"/>
      <c r="U661" s="214"/>
      <c r="V661" s="9"/>
      <c r="W661" s="9"/>
      <c r="X661" s="9"/>
      <c r="Y661" s="9"/>
      <c r="Z661" s="9"/>
      <c r="AA661" s="9"/>
      <c r="AB661" s="9"/>
      <c r="AC661" s="9"/>
      <c r="AD661" s="9"/>
      <c r="AE661" s="9"/>
    </row>
    <row r="662" spans="2:31" ht="14.1" customHeight="1">
      <c r="B662" s="212"/>
      <c r="C662" s="212"/>
      <c r="D662" s="212"/>
      <c r="E662" s="212"/>
      <c r="F662" s="212"/>
      <c r="G662" s="212"/>
      <c r="H662" s="213"/>
      <c r="I662" s="9"/>
      <c r="J662" s="9"/>
      <c r="K662" s="9"/>
      <c r="L662" s="9"/>
      <c r="M662" s="9"/>
      <c r="N662" s="490"/>
      <c r="O662" s="490"/>
      <c r="P662" s="490"/>
      <c r="Q662" s="490"/>
      <c r="R662" s="214"/>
      <c r="S662" s="214"/>
      <c r="T662" s="214"/>
      <c r="U662" s="214"/>
      <c r="V662" s="9"/>
      <c r="W662" s="9"/>
      <c r="X662" s="9"/>
      <c r="Y662" s="9"/>
      <c r="Z662" s="9"/>
      <c r="AA662" s="9"/>
      <c r="AB662" s="9"/>
      <c r="AC662" s="9"/>
      <c r="AD662" s="9"/>
      <c r="AE662" s="9"/>
    </row>
    <row r="663" spans="2:31" ht="14.1" customHeight="1">
      <c r="B663" s="212"/>
      <c r="C663" s="212"/>
      <c r="D663" s="212"/>
      <c r="E663" s="212"/>
      <c r="F663" s="212"/>
      <c r="G663" s="212"/>
      <c r="H663" s="213"/>
      <c r="I663" s="9"/>
      <c r="J663" s="9"/>
      <c r="K663" s="9"/>
      <c r="L663" s="9"/>
      <c r="M663" s="9"/>
      <c r="N663" s="490"/>
      <c r="O663" s="490"/>
      <c r="P663" s="490"/>
      <c r="Q663" s="490"/>
      <c r="R663" s="214"/>
      <c r="S663" s="214"/>
      <c r="T663" s="214"/>
      <c r="U663" s="214"/>
      <c r="V663" s="9"/>
      <c r="W663" s="9"/>
      <c r="X663" s="9"/>
      <c r="Y663" s="9"/>
      <c r="Z663" s="9"/>
      <c r="AA663" s="9"/>
      <c r="AB663" s="9"/>
      <c r="AC663" s="9"/>
      <c r="AD663" s="9"/>
      <c r="AE663" s="9"/>
    </row>
    <row r="664" spans="2:31" ht="14.1" customHeight="1">
      <c r="B664" s="212"/>
      <c r="C664" s="212"/>
      <c r="D664" s="212"/>
      <c r="E664" s="212"/>
      <c r="F664" s="212"/>
      <c r="G664" s="212"/>
      <c r="H664" s="213"/>
      <c r="I664" s="9"/>
      <c r="J664" s="9"/>
      <c r="K664" s="9"/>
      <c r="L664" s="9"/>
      <c r="M664" s="9"/>
      <c r="N664" s="490"/>
      <c r="O664" s="490"/>
      <c r="P664" s="490"/>
      <c r="Q664" s="490"/>
      <c r="R664" s="214"/>
      <c r="S664" s="214"/>
      <c r="T664" s="214"/>
      <c r="U664" s="214"/>
      <c r="V664" s="9"/>
      <c r="W664" s="9"/>
      <c r="X664" s="9"/>
      <c r="Y664" s="9"/>
      <c r="Z664" s="9"/>
      <c r="AA664" s="9"/>
      <c r="AB664" s="9"/>
      <c r="AC664" s="9"/>
      <c r="AD664" s="9"/>
      <c r="AE664" s="9"/>
    </row>
    <row r="665" spans="2:31" ht="14.1" customHeight="1">
      <c r="B665" s="212"/>
      <c r="C665" s="212"/>
      <c r="D665" s="212"/>
      <c r="E665" s="212"/>
      <c r="F665" s="212"/>
      <c r="G665" s="212"/>
      <c r="H665" s="213"/>
      <c r="I665" s="9"/>
      <c r="J665" s="9"/>
      <c r="K665" s="9"/>
      <c r="L665" s="9"/>
      <c r="M665" s="9"/>
      <c r="N665" s="490"/>
      <c r="O665" s="490"/>
      <c r="P665" s="490"/>
      <c r="Q665" s="490"/>
      <c r="R665" s="214"/>
      <c r="S665" s="214"/>
      <c r="T665" s="214"/>
      <c r="U665" s="214"/>
      <c r="V665" s="9"/>
      <c r="W665" s="9"/>
      <c r="X665" s="9"/>
      <c r="Y665" s="9"/>
      <c r="Z665" s="9"/>
      <c r="AA665" s="9"/>
      <c r="AB665" s="9"/>
      <c r="AC665" s="9"/>
      <c r="AD665" s="9"/>
      <c r="AE665" s="9"/>
    </row>
    <row r="666" spans="2:31" ht="14.1" customHeight="1">
      <c r="B666" s="212"/>
      <c r="C666" s="212"/>
      <c r="D666" s="212"/>
      <c r="E666" s="212"/>
      <c r="F666" s="212"/>
      <c r="G666" s="212"/>
      <c r="H666" s="213"/>
      <c r="I666" s="9"/>
      <c r="J666" s="9"/>
      <c r="K666" s="9"/>
      <c r="L666" s="9"/>
      <c r="M666" s="9"/>
      <c r="N666" s="490"/>
      <c r="O666" s="490"/>
      <c r="P666" s="490"/>
      <c r="Q666" s="490"/>
      <c r="R666" s="214"/>
      <c r="S666" s="214"/>
      <c r="T666" s="214"/>
      <c r="U666" s="214"/>
      <c r="V666" s="9"/>
      <c r="W666" s="9"/>
      <c r="X666" s="9"/>
      <c r="Y666" s="9"/>
      <c r="Z666" s="9"/>
      <c r="AA666" s="9"/>
      <c r="AB666" s="9"/>
      <c r="AC666" s="9"/>
      <c r="AD666" s="9"/>
      <c r="AE666" s="9"/>
    </row>
    <row r="667" spans="2:31" ht="14.1" customHeight="1">
      <c r="B667" s="212"/>
      <c r="C667" s="212"/>
      <c r="D667" s="212"/>
      <c r="E667" s="212"/>
      <c r="F667" s="212"/>
      <c r="G667" s="212"/>
      <c r="H667" s="213"/>
      <c r="I667" s="9"/>
      <c r="J667" s="9"/>
      <c r="K667" s="9"/>
      <c r="L667" s="9"/>
      <c r="M667" s="9"/>
      <c r="N667" s="490"/>
      <c r="O667" s="490"/>
      <c r="P667" s="490"/>
      <c r="Q667" s="490"/>
      <c r="R667" s="214"/>
      <c r="S667" s="214"/>
      <c r="T667" s="214"/>
      <c r="U667" s="214"/>
      <c r="V667" s="9"/>
      <c r="W667" s="9"/>
      <c r="X667" s="9"/>
      <c r="Y667" s="9"/>
      <c r="Z667" s="9"/>
      <c r="AA667" s="9"/>
      <c r="AB667" s="9"/>
      <c r="AC667" s="9"/>
      <c r="AD667" s="9"/>
      <c r="AE667" s="9"/>
    </row>
    <row r="668" spans="2:31" ht="14.1" customHeight="1">
      <c r="B668" s="212"/>
      <c r="C668" s="212"/>
      <c r="D668" s="212"/>
      <c r="E668" s="212"/>
      <c r="F668" s="212"/>
      <c r="G668" s="212"/>
      <c r="H668" s="213"/>
      <c r="I668" s="9"/>
      <c r="J668" s="9"/>
      <c r="K668" s="9"/>
      <c r="L668" s="9"/>
      <c r="M668" s="9"/>
      <c r="N668" s="490"/>
      <c r="O668" s="490"/>
      <c r="P668" s="490"/>
      <c r="Q668" s="490"/>
      <c r="R668" s="214"/>
      <c r="S668" s="214"/>
      <c r="T668" s="214"/>
      <c r="U668" s="214"/>
      <c r="V668" s="9"/>
      <c r="W668" s="9"/>
      <c r="X668" s="9"/>
      <c r="Y668" s="9"/>
      <c r="Z668" s="9"/>
      <c r="AA668" s="9"/>
      <c r="AB668" s="9"/>
      <c r="AC668" s="9"/>
      <c r="AD668" s="9"/>
      <c r="AE668" s="9"/>
    </row>
    <row r="669" spans="2:31" ht="14.1" customHeight="1">
      <c r="B669" s="212"/>
      <c r="C669" s="212"/>
      <c r="D669" s="212"/>
      <c r="E669" s="212"/>
      <c r="F669" s="212"/>
      <c r="G669" s="212"/>
      <c r="H669" s="213"/>
      <c r="I669" s="9"/>
      <c r="J669" s="9"/>
      <c r="K669" s="9"/>
      <c r="L669" s="9"/>
      <c r="M669" s="9"/>
      <c r="N669" s="490"/>
      <c r="O669" s="490"/>
      <c r="P669" s="490"/>
      <c r="Q669" s="490"/>
      <c r="R669" s="214"/>
      <c r="S669" s="214"/>
      <c r="T669" s="214"/>
      <c r="U669" s="214"/>
      <c r="V669" s="9"/>
      <c r="W669" s="9"/>
      <c r="X669" s="9"/>
      <c r="Y669" s="9"/>
      <c r="Z669" s="9"/>
      <c r="AA669" s="9"/>
      <c r="AB669" s="9"/>
      <c r="AC669" s="9"/>
      <c r="AD669" s="9"/>
      <c r="AE669" s="9"/>
    </row>
    <row r="670" spans="2:31" ht="14.1" customHeight="1">
      <c r="B670" s="212"/>
      <c r="C670" s="212"/>
      <c r="D670" s="212"/>
      <c r="E670" s="212"/>
      <c r="F670" s="212"/>
      <c r="G670" s="212"/>
      <c r="H670" s="213"/>
      <c r="I670" s="9"/>
      <c r="J670" s="9"/>
      <c r="K670" s="9"/>
      <c r="L670" s="9"/>
      <c r="M670" s="9"/>
      <c r="N670" s="490"/>
      <c r="O670" s="490"/>
      <c r="P670" s="490"/>
      <c r="Q670" s="490"/>
      <c r="R670" s="214"/>
      <c r="S670" s="214"/>
      <c r="T670" s="214"/>
      <c r="U670" s="214"/>
      <c r="V670" s="9"/>
      <c r="W670" s="9"/>
      <c r="X670" s="9"/>
      <c r="Y670" s="9"/>
      <c r="Z670" s="9"/>
      <c r="AA670" s="9"/>
      <c r="AB670" s="9"/>
      <c r="AC670" s="9"/>
      <c r="AD670" s="9"/>
      <c r="AE670" s="9"/>
    </row>
    <row r="671" spans="2:31" ht="14.1" customHeight="1">
      <c r="B671" s="212"/>
      <c r="C671" s="212"/>
      <c r="D671" s="212"/>
      <c r="E671" s="212"/>
      <c r="F671" s="212"/>
      <c r="G671" s="212"/>
      <c r="H671" s="213"/>
      <c r="I671" s="9"/>
      <c r="J671" s="9"/>
      <c r="K671" s="9"/>
      <c r="L671" s="9"/>
      <c r="M671" s="9"/>
      <c r="N671" s="490"/>
      <c r="O671" s="490"/>
      <c r="P671" s="490"/>
      <c r="Q671" s="490"/>
      <c r="R671" s="214"/>
      <c r="S671" s="214"/>
      <c r="T671" s="214"/>
      <c r="U671" s="214"/>
      <c r="V671" s="9"/>
      <c r="W671" s="9"/>
      <c r="X671" s="9"/>
      <c r="Y671" s="9"/>
      <c r="Z671" s="9"/>
      <c r="AA671" s="9"/>
      <c r="AB671" s="9"/>
      <c r="AC671" s="9"/>
      <c r="AD671" s="9"/>
      <c r="AE671" s="9"/>
    </row>
    <row r="672" spans="2:31" ht="14.1" customHeight="1">
      <c r="B672" s="212"/>
      <c r="C672" s="212"/>
      <c r="D672" s="212"/>
      <c r="E672" s="212"/>
      <c r="F672" s="212"/>
      <c r="G672" s="212"/>
      <c r="H672" s="213"/>
      <c r="I672" s="9"/>
      <c r="J672" s="9"/>
      <c r="K672" s="9"/>
      <c r="L672" s="9"/>
      <c r="M672" s="9"/>
      <c r="N672" s="490"/>
      <c r="O672" s="490"/>
      <c r="P672" s="490"/>
      <c r="Q672" s="490"/>
      <c r="R672" s="214"/>
      <c r="S672" s="214"/>
      <c r="T672" s="214"/>
      <c r="U672" s="214"/>
      <c r="V672" s="9"/>
      <c r="W672" s="9"/>
      <c r="X672" s="9"/>
      <c r="Y672" s="9"/>
      <c r="Z672" s="9"/>
      <c r="AA672" s="9"/>
      <c r="AB672" s="9"/>
      <c r="AC672" s="9"/>
      <c r="AD672" s="9"/>
      <c r="AE672" s="9"/>
    </row>
    <row r="673" spans="2:31" ht="14.1" customHeight="1">
      <c r="B673" s="212"/>
      <c r="C673" s="212"/>
      <c r="D673" s="212"/>
      <c r="E673" s="212"/>
      <c r="F673" s="212"/>
      <c r="G673" s="212"/>
      <c r="H673" s="213"/>
      <c r="I673" s="9"/>
      <c r="J673" s="9"/>
      <c r="K673" s="9"/>
      <c r="L673" s="9"/>
      <c r="M673" s="9"/>
      <c r="N673" s="490"/>
      <c r="O673" s="490"/>
      <c r="P673" s="490"/>
      <c r="Q673" s="490"/>
      <c r="R673" s="214"/>
      <c r="S673" s="214"/>
      <c r="T673" s="214"/>
      <c r="U673" s="214"/>
      <c r="V673" s="9"/>
      <c r="W673" s="9"/>
      <c r="X673" s="9"/>
      <c r="Y673" s="9"/>
      <c r="Z673" s="9"/>
      <c r="AA673" s="9"/>
      <c r="AB673" s="9"/>
      <c r="AC673" s="9"/>
      <c r="AD673" s="9"/>
      <c r="AE673" s="9"/>
    </row>
    <row r="674" spans="2:31" ht="14.1" customHeight="1">
      <c r="B674" s="212"/>
      <c r="C674" s="212"/>
      <c r="D674" s="212"/>
      <c r="E674" s="212"/>
      <c r="F674" s="212"/>
      <c r="G674" s="212"/>
      <c r="H674" s="213"/>
      <c r="I674" s="9"/>
      <c r="J674" s="9"/>
      <c r="K674" s="9"/>
      <c r="L674" s="9"/>
      <c r="M674" s="9"/>
      <c r="N674" s="490"/>
      <c r="O674" s="490"/>
      <c r="P674" s="490"/>
      <c r="Q674" s="490"/>
      <c r="R674" s="214"/>
      <c r="S674" s="214"/>
      <c r="T674" s="214"/>
      <c r="U674" s="214"/>
      <c r="V674" s="9"/>
      <c r="W674" s="9"/>
      <c r="X674" s="9"/>
      <c r="Y674" s="9"/>
      <c r="Z674" s="9"/>
      <c r="AA674" s="9"/>
      <c r="AB674" s="9"/>
      <c r="AC674" s="9"/>
      <c r="AD674" s="9"/>
      <c r="AE674" s="9"/>
    </row>
    <row r="675" spans="2:31" ht="14.1" customHeight="1">
      <c r="B675" s="212"/>
      <c r="C675" s="212"/>
      <c r="D675" s="212"/>
      <c r="E675" s="212"/>
      <c r="F675" s="212"/>
      <c r="G675" s="212"/>
      <c r="H675" s="213"/>
      <c r="I675" s="9"/>
      <c r="J675" s="9"/>
      <c r="K675" s="9"/>
      <c r="L675" s="9"/>
      <c r="M675" s="9"/>
      <c r="N675" s="490"/>
      <c r="O675" s="490"/>
      <c r="P675" s="490"/>
      <c r="Q675" s="490"/>
      <c r="R675" s="214"/>
      <c r="S675" s="214"/>
      <c r="T675" s="214"/>
      <c r="U675" s="214"/>
      <c r="V675" s="9"/>
      <c r="W675" s="9"/>
      <c r="X675" s="9"/>
      <c r="Y675" s="9"/>
      <c r="Z675" s="9"/>
      <c r="AA675" s="9"/>
      <c r="AB675" s="9"/>
      <c r="AC675" s="9"/>
      <c r="AD675" s="9"/>
      <c r="AE675" s="9"/>
    </row>
    <row r="676" spans="2:31" ht="14.1" customHeight="1">
      <c r="B676" s="212"/>
      <c r="C676" s="212"/>
      <c r="D676" s="212"/>
      <c r="E676" s="212"/>
      <c r="F676" s="212"/>
      <c r="G676" s="212"/>
      <c r="H676" s="213"/>
      <c r="I676" s="9"/>
      <c r="J676" s="9"/>
      <c r="K676" s="9"/>
      <c r="L676" s="9"/>
      <c r="M676" s="9"/>
      <c r="N676" s="490"/>
      <c r="O676" s="490"/>
      <c r="P676" s="490"/>
      <c r="Q676" s="490"/>
      <c r="R676" s="214"/>
      <c r="S676" s="214"/>
      <c r="T676" s="214"/>
      <c r="U676" s="214"/>
      <c r="V676" s="9"/>
      <c r="W676" s="9"/>
      <c r="X676" s="9"/>
      <c r="Y676" s="9"/>
      <c r="Z676" s="9"/>
      <c r="AA676" s="9"/>
      <c r="AB676" s="9"/>
      <c r="AC676" s="9"/>
      <c r="AD676" s="9"/>
      <c r="AE676" s="9"/>
    </row>
    <row r="677" spans="2:31" ht="14.1" customHeight="1">
      <c r="B677" s="212"/>
      <c r="C677" s="212"/>
      <c r="D677" s="212"/>
      <c r="E677" s="212"/>
      <c r="F677" s="212"/>
      <c r="G677" s="212"/>
      <c r="H677" s="213"/>
      <c r="I677" s="9"/>
      <c r="J677" s="9"/>
      <c r="K677" s="9"/>
      <c r="L677" s="9"/>
      <c r="M677" s="9"/>
      <c r="N677" s="490"/>
      <c r="O677" s="490"/>
      <c r="P677" s="490"/>
      <c r="Q677" s="490"/>
      <c r="R677" s="214"/>
      <c r="S677" s="214"/>
      <c r="T677" s="214"/>
      <c r="U677" s="214"/>
      <c r="V677" s="9"/>
      <c r="W677" s="9"/>
      <c r="X677" s="9"/>
      <c r="Y677" s="9"/>
      <c r="Z677" s="9"/>
      <c r="AA677" s="9"/>
      <c r="AB677" s="9"/>
      <c r="AC677" s="9"/>
      <c r="AD677" s="9"/>
      <c r="AE677" s="9"/>
    </row>
    <row r="678" spans="2:31" ht="14.1" customHeight="1">
      <c r="B678" s="212"/>
      <c r="C678" s="212"/>
      <c r="D678" s="212"/>
      <c r="E678" s="212"/>
      <c r="F678" s="212"/>
      <c r="G678" s="212"/>
      <c r="H678" s="213"/>
      <c r="I678" s="9"/>
      <c r="J678" s="9"/>
      <c r="K678" s="9"/>
      <c r="L678" s="9"/>
      <c r="M678" s="9"/>
      <c r="N678" s="490"/>
      <c r="O678" s="490"/>
      <c r="P678" s="490"/>
      <c r="Q678" s="490"/>
      <c r="R678" s="214"/>
      <c r="S678" s="214"/>
      <c r="T678" s="214"/>
      <c r="U678" s="214"/>
      <c r="V678" s="9"/>
      <c r="W678" s="9"/>
      <c r="X678" s="9"/>
      <c r="Y678" s="9"/>
      <c r="Z678" s="9"/>
      <c r="AA678" s="9"/>
      <c r="AB678" s="9"/>
      <c r="AC678" s="9"/>
      <c r="AD678" s="9"/>
      <c r="AE678" s="9"/>
    </row>
    <row r="679" spans="2:31" ht="14.1" customHeight="1">
      <c r="B679" s="212"/>
      <c r="C679" s="212"/>
      <c r="D679" s="212"/>
      <c r="E679" s="212"/>
      <c r="F679" s="212"/>
      <c r="G679" s="212"/>
      <c r="H679" s="213"/>
      <c r="I679" s="9"/>
      <c r="J679" s="9"/>
      <c r="K679" s="9"/>
      <c r="L679" s="9"/>
      <c r="M679" s="9"/>
      <c r="N679" s="490"/>
      <c r="O679" s="490"/>
      <c r="P679" s="490"/>
      <c r="Q679" s="490"/>
      <c r="R679" s="214"/>
      <c r="S679" s="214"/>
      <c r="T679" s="214"/>
      <c r="U679" s="214"/>
      <c r="V679" s="9"/>
      <c r="W679" s="9"/>
      <c r="X679" s="9"/>
      <c r="Y679" s="9"/>
      <c r="Z679" s="9"/>
      <c r="AA679" s="9"/>
      <c r="AB679" s="9"/>
      <c r="AC679" s="9"/>
      <c r="AD679" s="9"/>
      <c r="AE679" s="9"/>
    </row>
    <row r="680" spans="2:31" ht="14.1" customHeight="1">
      <c r="B680" s="212"/>
      <c r="C680" s="212"/>
      <c r="D680" s="212"/>
      <c r="E680" s="212"/>
      <c r="F680" s="212"/>
      <c r="G680" s="212"/>
      <c r="H680" s="213"/>
      <c r="I680" s="9"/>
      <c r="J680" s="9"/>
      <c r="K680" s="9"/>
      <c r="L680" s="9"/>
      <c r="M680" s="9"/>
      <c r="N680" s="490"/>
      <c r="O680" s="490"/>
      <c r="P680" s="490"/>
      <c r="Q680" s="490"/>
      <c r="R680" s="214"/>
      <c r="S680" s="214"/>
      <c r="T680" s="214"/>
      <c r="U680" s="214"/>
      <c r="V680" s="9"/>
      <c r="W680" s="9"/>
      <c r="X680" s="9"/>
      <c r="Y680" s="9"/>
      <c r="Z680" s="9"/>
      <c r="AA680" s="9"/>
      <c r="AB680" s="9"/>
      <c r="AC680" s="9"/>
      <c r="AD680" s="9"/>
      <c r="AE680" s="9"/>
    </row>
    <row r="681" spans="2:31" ht="14.1" customHeight="1">
      <c r="B681" s="212"/>
      <c r="C681" s="212"/>
      <c r="D681" s="212"/>
      <c r="E681" s="212"/>
      <c r="F681" s="212"/>
      <c r="G681" s="212"/>
      <c r="H681" s="213"/>
      <c r="I681" s="9"/>
      <c r="J681" s="9"/>
      <c r="K681" s="9"/>
      <c r="L681" s="9"/>
      <c r="M681" s="9"/>
      <c r="N681" s="490"/>
      <c r="O681" s="490"/>
      <c r="P681" s="490"/>
      <c r="Q681" s="490"/>
      <c r="R681" s="214"/>
      <c r="S681" s="214"/>
      <c r="T681" s="214"/>
      <c r="U681" s="214"/>
      <c r="V681" s="9"/>
      <c r="W681" s="9"/>
      <c r="X681" s="9"/>
      <c r="Y681" s="9"/>
      <c r="Z681" s="9"/>
      <c r="AA681" s="9"/>
      <c r="AB681" s="9"/>
      <c r="AC681" s="9"/>
      <c r="AD681" s="9"/>
      <c r="AE681" s="9"/>
    </row>
    <row r="682" spans="2:31" ht="14.1" customHeight="1">
      <c r="B682" s="212"/>
      <c r="C682" s="212"/>
      <c r="D682" s="212"/>
      <c r="E682" s="212"/>
      <c r="F682" s="212"/>
      <c r="G682" s="212"/>
      <c r="H682" s="213"/>
      <c r="I682" s="9"/>
      <c r="J682" s="9"/>
      <c r="K682" s="9"/>
      <c r="L682" s="9"/>
      <c r="M682" s="9"/>
      <c r="N682" s="490"/>
      <c r="O682" s="490"/>
      <c r="P682" s="490"/>
      <c r="Q682" s="490"/>
      <c r="R682" s="214"/>
      <c r="S682" s="214"/>
      <c r="T682" s="214"/>
      <c r="U682" s="214"/>
      <c r="V682" s="9"/>
      <c r="W682" s="9"/>
      <c r="X682" s="9"/>
      <c r="Y682" s="9"/>
      <c r="Z682" s="9"/>
      <c r="AA682" s="9"/>
      <c r="AB682" s="9"/>
      <c r="AC682" s="9"/>
      <c r="AD682" s="9"/>
      <c r="AE682" s="9"/>
    </row>
    <row r="683" spans="2:31" ht="14.1" customHeight="1">
      <c r="B683" s="212"/>
      <c r="C683" s="212"/>
      <c r="D683" s="212"/>
      <c r="E683" s="212"/>
      <c r="F683" s="212"/>
      <c r="G683" s="212"/>
      <c r="H683" s="213"/>
      <c r="I683" s="9"/>
      <c r="J683" s="9"/>
      <c r="K683" s="9"/>
      <c r="L683" s="9"/>
      <c r="M683" s="9"/>
      <c r="N683" s="490"/>
      <c r="O683" s="490"/>
      <c r="P683" s="490"/>
      <c r="Q683" s="490"/>
      <c r="R683" s="214"/>
      <c r="S683" s="214"/>
      <c r="T683" s="214"/>
      <c r="U683" s="214"/>
      <c r="V683" s="9"/>
      <c r="W683" s="9"/>
      <c r="X683" s="9"/>
      <c r="Y683" s="9"/>
      <c r="Z683" s="9"/>
      <c r="AA683" s="9"/>
      <c r="AB683" s="9"/>
      <c r="AC683" s="9"/>
      <c r="AD683" s="9"/>
      <c r="AE683" s="9"/>
    </row>
    <row r="684" spans="2:31" ht="14.1" customHeight="1">
      <c r="B684" s="212"/>
      <c r="C684" s="212"/>
      <c r="D684" s="212"/>
      <c r="E684" s="212"/>
      <c r="F684" s="212"/>
      <c r="G684" s="212"/>
      <c r="H684" s="213"/>
      <c r="I684" s="9"/>
      <c r="J684" s="9"/>
      <c r="K684" s="9"/>
      <c r="L684" s="9"/>
      <c r="M684" s="9"/>
      <c r="N684" s="490"/>
      <c r="O684" s="490"/>
      <c r="P684" s="490"/>
      <c r="Q684" s="490"/>
      <c r="R684" s="214"/>
      <c r="S684" s="214"/>
      <c r="T684" s="214"/>
      <c r="U684" s="214"/>
      <c r="V684" s="9"/>
      <c r="W684" s="9"/>
      <c r="X684" s="9"/>
      <c r="Y684" s="9"/>
      <c r="Z684" s="9"/>
      <c r="AA684" s="9"/>
      <c r="AB684" s="9"/>
      <c r="AC684" s="9"/>
      <c r="AD684" s="9"/>
      <c r="AE684" s="9"/>
    </row>
    <row r="685" spans="2:31" ht="14.1" customHeight="1">
      <c r="B685" s="212"/>
      <c r="C685" s="212"/>
      <c r="D685" s="212"/>
      <c r="E685" s="212"/>
      <c r="F685" s="212"/>
      <c r="G685" s="212"/>
      <c r="H685" s="213"/>
      <c r="I685" s="9"/>
      <c r="J685" s="9"/>
      <c r="K685" s="9"/>
      <c r="L685" s="9"/>
      <c r="M685" s="9"/>
      <c r="N685" s="490"/>
      <c r="O685" s="490"/>
      <c r="P685" s="490"/>
      <c r="Q685" s="490"/>
      <c r="R685" s="214"/>
      <c r="S685" s="214"/>
      <c r="T685" s="214"/>
      <c r="U685" s="214"/>
      <c r="V685" s="9"/>
      <c r="W685" s="9"/>
      <c r="X685" s="9"/>
      <c r="Y685" s="9"/>
      <c r="Z685" s="9"/>
      <c r="AA685" s="9"/>
      <c r="AB685" s="9"/>
      <c r="AC685" s="9"/>
      <c r="AD685" s="9"/>
      <c r="AE685" s="9"/>
    </row>
    <row r="686" spans="2:31" ht="14.1" customHeight="1">
      <c r="B686" s="212"/>
      <c r="C686" s="212"/>
      <c r="D686" s="212"/>
      <c r="E686" s="212"/>
      <c r="F686" s="212"/>
      <c r="G686" s="212"/>
      <c r="H686" s="213"/>
      <c r="I686" s="9"/>
      <c r="J686" s="9"/>
      <c r="K686" s="9"/>
      <c r="L686" s="9"/>
      <c r="M686" s="9"/>
      <c r="N686" s="490"/>
      <c r="O686" s="490"/>
      <c r="P686" s="490"/>
      <c r="Q686" s="490"/>
      <c r="R686" s="214"/>
      <c r="S686" s="214"/>
      <c r="T686" s="214"/>
      <c r="U686" s="214"/>
      <c r="V686" s="9"/>
      <c r="W686" s="9"/>
      <c r="X686" s="9"/>
      <c r="Y686" s="9"/>
      <c r="Z686" s="9"/>
      <c r="AA686" s="9"/>
      <c r="AB686" s="9"/>
      <c r="AC686" s="9"/>
      <c r="AD686" s="9"/>
      <c r="AE686" s="9"/>
    </row>
    <row r="687" spans="2:31" ht="14.1" customHeight="1">
      <c r="B687" s="212"/>
      <c r="C687" s="212"/>
      <c r="D687" s="212"/>
      <c r="E687" s="212"/>
      <c r="F687" s="212"/>
      <c r="G687" s="212"/>
      <c r="H687" s="213"/>
      <c r="I687" s="9"/>
      <c r="J687" s="9"/>
      <c r="K687" s="9"/>
      <c r="L687" s="9"/>
      <c r="M687" s="9"/>
      <c r="N687" s="490"/>
      <c r="O687" s="490"/>
      <c r="P687" s="490"/>
      <c r="Q687" s="490"/>
      <c r="R687" s="214"/>
      <c r="S687" s="214"/>
      <c r="T687" s="214"/>
      <c r="U687" s="214"/>
      <c r="V687" s="9"/>
      <c r="W687" s="9"/>
      <c r="X687" s="9"/>
      <c r="Y687" s="9"/>
      <c r="Z687" s="9"/>
      <c r="AA687" s="9"/>
      <c r="AB687" s="9"/>
      <c r="AC687" s="9"/>
      <c r="AD687" s="9"/>
      <c r="AE687" s="9"/>
    </row>
    <row r="688" spans="2:31" ht="14.1" customHeight="1">
      <c r="B688" s="212"/>
      <c r="C688" s="212"/>
      <c r="D688" s="212"/>
      <c r="E688" s="212"/>
      <c r="F688" s="212"/>
      <c r="G688" s="212"/>
      <c r="H688" s="213"/>
      <c r="I688" s="9"/>
      <c r="J688" s="9"/>
      <c r="K688" s="9"/>
      <c r="L688" s="9"/>
      <c r="M688" s="9"/>
      <c r="N688" s="490"/>
      <c r="O688" s="490"/>
      <c r="P688" s="490"/>
      <c r="Q688" s="490"/>
      <c r="R688" s="214"/>
      <c r="S688" s="214"/>
      <c r="T688" s="214"/>
      <c r="U688" s="214"/>
      <c r="V688" s="9"/>
      <c r="W688" s="9"/>
      <c r="X688" s="9"/>
      <c r="Y688" s="9"/>
      <c r="Z688" s="9"/>
      <c r="AA688" s="9"/>
      <c r="AB688" s="9"/>
      <c r="AC688" s="9"/>
      <c r="AD688" s="9"/>
      <c r="AE688" s="9"/>
    </row>
    <row r="689" spans="2:31" ht="14.1" customHeight="1">
      <c r="B689" s="212"/>
      <c r="C689" s="212"/>
      <c r="D689" s="212"/>
      <c r="E689" s="212"/>
      <c r="F689" s="212"/>
      <c r="G689" s="212"/>
      <c r="H689" s="213"/>
      <c r="I689" s="9"/>
      <c r="J689" s="9"/>
      <c r="K689" s="9"/>
      <c r="L689" s="9"/>
      <c r="M689" s="9"/>
      <c r="N689" s="490"/>
      <c r="O689" s="490"/>
      <c r="P689" s="490"/>
      <c r="Q689" s="490"/>
      <c r="R689" s="214"/>
      <c r="S689" s="214"/>
      <c r="T689" s="214"/>
      <c r="U689" s="214"/>
      <c r="V689" s="9"/>
      <c r="W689" s="9"/>
      <c r="X689" s="9"/>
      <c r="Y689" s="9"/>
      <c r="Z689" s="9"/>
      <c r="AA689" s="9"/>
      <c r="AB689" s="9"/>
      <c r="AC689" s="9"/>
      <c r="AD689" s="9"/>
      <c r="AE689" s="9"/>
    </row>
    <row r="690" spans="2:31" ht="14.1" customHeight="1">
      <c r="B690" s="212"/>
      <c r="C690" s="212"/>
      <c r="D690" s="212"/>
      <c r="E690" s="212"/>
      <c r="F690" s="212"/>
      <c r="G690" s="212"/>
      <c r="H690" s="213"/>
      <c r="I690" s="9"/>
      <c r="J690" s="9"/>
      <c r="K690" s="9"/>
      <c r="L690" s="9"/>
      <c r="M690" s="9"/>
      <c r="N690" s="490"/>
      <c r="O690" s="490"/>
      <c r="P690" s="490"/>
      <c r="Q690" s="490"/>
      <c r="R690" s="214"/>
      <c r="S690" s="214"/>
      <c r="T690" s="214"/>
      <c r="U690" s="214"/>
      <c r="V690" s="9"/>
      <c r="W690" s="9"/>
      <c r="X690" s="9"/>
      <c r="Y690" s="9"/>
      <c r="Z690" s="9"/>
      <c r="AA690" s="9"/>
      <c r="AB690" s="9"/>
      <c r="AC690" s="9"/>
      <c r="AD690" s="9"/>
      <c r="AE690" s="9"/>
    </row>
    <row r="691" spans="2:31" ht="14.1" customHeight="1">
      <c r="B691" s="212"/>
      <c r="C691" s="212"/>
      <c r="D691" s="212"/>
      <c r="E691" s="212"/>
      <c r="F691" s="212"/>
      <c r="G691" s="212"/>
      <c r="H691" s="213"/>
      <c r="I691" s="9"/>
      <c r="J691" s="9"/>
      <c r="K691" s="9"/>
      <c r="L691" s="9"/>
      <c r="M691" s="9"/>
      <c r="N691" s="490"/>
      <c r="O691" s="490"/>
      <c r="P691" s="490"/>
      <c r="Q691" s="490"/>
      <c r="R691" s="214"/>
      <c r="S691" s="214"/>
      <c r="T691" s="214"/>
      <c r="U691" s="214"/>
      <c r="V691" s="9"/>
      <c r="W691" s="9"/>
      <c r="X691" s="9"/>
      <c r="Y691" s="9"/>
      <c r="Z691" s="9"/>
      <c r="AA691" s="9"/>
      <c r="AB691" s="9"/>
      <c r="AC691" s="9"/>
      <c r="AD691" s="9"/>
      <c r="AE691" s="9"/>
    </row>
    <row r="692" spans="2:31" ht="14.1" customHeight="1">
      <c r="B692" s="212"/>
      <c r="C692" s="212"/>
      <c r="D692" s="212"/>
      <c r="E692" s="212"/>
      <c r="F692" s="212"/>
      <c r="G692" s="212"/>
      <c r="H692" s="213"/>
      <c r="I692" s="9"/>
      <c r="J692" s="9"/>
      <c r="K692" s="9"/>
      <c r="L692" s="9"/>
      <c r="M692" s="9"/>
      <c r="N692" s="490"/>
      <c r="O692" s="490"/>
      <c r="P692" s="490"/>
      <c r="Q692" s="490"/>
      <c r="R692" s="214"/>
      <c r="S692" s="214"/>
      <c r="T692" s="214"/>
      <c r="U692" s="214"/>
      <c r="V692" s="9"/>
      <c r="W692" s="9"/>
      <c r="X692" s="9"/>
      <c r="Y692" s="9"/>
      <c r="Z692" s="9"/>
      <c r="AA692" s="9"/>
      <c r="AB692" s="9"/>
      <c r="AC692" s="9"/>
      <c r="AD692" s="9"/>
      <c r="AE692" s="9"/>
    </row>
    <row r="693" spans="2:31" ht="14.1" customHeight="1">
      <c r="B693" s="212"/>
      <c r="C693" s="212"/>
      <c r="D693" s="212"/>
      <c r="E693" s="212"/>
      <c r="F693" s="212"/>
      <c r="G693" s="212"/>
      <c r="H693" s="213"/>
      <c r="I693" s="9"/>
      <c r="J693" s="9"/>
      <c r="K693" s="9"/>
      <c r="L693" s="9"/>
      <c r="M693" s="9"/>
      <c r="N693" s="490"/>
      <c r="O693" s="490"/>
      <c r="P693" s="490"/>
      <c r="Q693" s="490"/>
      <c r="R693" s="214"/>
      <c r="S693" s="214"/>
      <c r="T693" s="214"/>
      <c r="U693" s="214"/>
      <c r="V693" s="9"/>
      <c r="W693" s="9"/>
      <c r="X693" s="9"/>
      <c r="Y693" s="9"/>
      <c r="Z693" s="9"/>
      <c r="AA693" s="9"/>
      <c r="AB693" s="9"/>
      <c r="AC693" s="9"/>
      <c r="AD693" s="9"/>
      <c r="AE693" s="9"/>
    </row>
    <row r="694" spans="2:31" ht="14.1" customHeight="1">
      <c r="B694" s="212"/>
      <c r="C694" s="212"/>
      <c r="D694" s="212"/>
      <c r="E694" s="212"/>
      <c r="F694" s="212"/>
      <c r="G694" s="212"/>
      <c r="H694" s="213"/>
      <c r="I694" s="9"/>
      <c r="J694" s="9"/>
      <c r="K694" s="9"/>
      <c r="L694" s="9"/>
      <c r="M694" s="9"/>
      <c r="N694" s="490"/>
      <c r="O694" s="490"/>
      <c r="P694" s="490"/>
      <c r="Q694" s="490"/>
      <c r="R694" s="214"/>
      <c r="S694" s="214"/>
      <c r="T694" s="214"/>
      <c r="U694" s="214"/>
      <c r="V694" s="9"/>
      <c r="W694" s="9"/>
      <c r="X694" s="9"/>
      <c r="Y694" s="9"/>
      <c r="Z694" s="9"/>
      <c r="AA694" s="9"/>
      <c r="AB694" s="9"/>
      <c r="AC694" s="9"/>
      <c r="AD694" s="9"/>
      <c r="AE694" s="9"/>
    </row>
    <row r="695" spans="2:31" ht="14.1" customHeight="1">
      <c r="B695" s="212"/>
      <c r="C695" s="212"/>
      <c r="D695" s="212"/>
      <c r="E695" s="212"/>
      <c r="F695" s="212"/>
      <c r="G695" s="212"/>
      <c r="H695" s="213"/>
      <c r="I695" s="9"/>
      <c r="J695" s="9"/>
      <c r="K695" s="9"/>
      <c r="L695" s="9"/>
      <c r="M695" s="9"/>
      <c r="N695" s="490"/>
      <c r="O695" s="490"/>
      <c r="P695" s="490"/>
      <c r="Q695" s="490"/>
      <c r="R695" s="214"/>
      <c r="S695" s="214"/>
      <c r="T695" s="214"/>
      <c r="U695" s="214"/>
      <c r="V695" s="9"/>
      <c r="W695" s="9"/>
      <c r="X695" s="9"/>
      <c r="Y695" s="9"/>
      <c r="Z695" s="9"/>
      <c r="AA695" s="9"/>
      <c r="AB695" s="9"/>
      <c r="AC695" s="9"/>
      <c r="AD695" s="9"/>
      <c r="AE695" s="9"/>
    </row>
    <row r="696" spans="2:31" ht="14.1" customHeight="1">
      <c r="B696" s="212"/>
      <c r="C696" s="212"/>
      <c r="D696" s="212"/>
      <c r="E696" s="212"/>
      <c r="F696" s="212"/>
      <c r="G696" s="212"/>
      <c r="H696" s="213"/>
      <c r="I696" s="9"/>
      <c r="J696" s="9"/>
      <c r="K696" s="9"/>
      <c r="L696" s="9"/>
      <c r="M696" s="9"/>
      <c r="N696" s="490"/>
      <c r="O696" s="490"/>
      <c r="P696" s="490"/>
      <c r="Q696" s="490"/>
      <c r="R696" s="214"/>
      <c r="S696" s="214"/>
      <c r="T696" s="214"/>
      <c r="U696" s="214"/>
      <c r="V696" s="9"/>
      <c r="W696" s="9"/>
      <c r="X696" s="9"/>
      <c r="Y696" s="9"/>
      <c r="Z696" s="9"/>
      <c r="AA696" s="9"/>
      <c r="AB696" s="9"/>
      <c r="AC696" s="9"/>
      <c r="AD696" s="9"/>
      <c r="AE696" s="9"/>
    </row>
    <row r="697" spans="2:31" ht="14.1" customHeight="1">
      <c r="B697" s="212"/>
      <c r="C697" s="212"/>
      <c r="D697" s="212"/>
      <c r="E697" s="212"/>
      <c r="F697" s="212"/>
      <c r="G697" s="212"/>
      <c r="H697" s="213"/>
      <c r="I697" s="9"/>
      <c r="J697" s="9"/>
      <c r="K697" s="9"/>
      <c r="L697" s="9"/>
      <c r="M697" s="9"/>
      <c r="N697" s="490"/>
      <c r="O697" s="490"/>
      <c r="P697" s="490"/>
      <c r="Q697" s="490"/>
      <c r="R697" s="214"/>
      <c r="S697" s="214"/>
      <c r="T697" s="214"/>
      <c r="U697" s="214"/>
      <c r="V697" s="9"/>
      <c r="W697" s="9"/>
      <c r="X697" s="9"/>
      <c r="Y697" s="9"/>
      <c r="Z697" s="9"/>
      <c r="AA697" s="9"/>
      <c r="AB697" s="9"/>
      <c r="AC697" s="9"/>
      <c r="AD697" s="9"/>
      <c r="AE697" s="9"/>
    </row>
    <row r="698" spans="2:31" ht="14.1" customHeight="1">
      <c r="B698" s="212"/>
      <c r="C698" s="212"/>
      <c r="D698" s="212"/>
      <c r="E698" s="212"/>
      <c r="F698" s="212"/>
      <c r="G698" s="212"/>
      <c r="H698" s="213"/>
      <c r="I698" s="9"/>
      <c r="J698" s="9"/>
      <c r="K698" s="9"/>
      <c r="L698" s="9"/>
      <c r="M698" s="9"/>
      <c r="N698" s="490"/>
      <c r="O698" s="490"/>
      <c r="P698" s="490"/>
      <c r="Q698" s="490"/>
      <c r="R698" s="214"/>
      <c r="S698" s="214"/>
      <c r="T698" s="214"/>
      <c r="U698" s="214"/>
      <c r="V698" s="9"/>
      <c r="W698" s="9"/>
      <c r="X698" s="9"/>
      <c r="Y698" s="9"/>
      <c r="Z698" s="9"/>
      <c r="AA698" s="9"/>
      <c r="AB698" s="9"/>
      <c r="AC698" s="9"/>
      <c r="AD698" s="9"/>
      <c r="AE698" s="9"/>
    </row>
    <row r="699" spans="2:31" ht="14.1" customHeight="1">
      <c r="B699" s="212"/>
      <c r="C699" s="212"/>
      <c r="D699" s="212"/>
      <c r="E699" s="212"/>
      <c r="F699" s="212"/>
      <c r="G699" s="212"/>
      <c r="H699" s="213"/>
      <c r="I699" s="9"/>
      <c r="J699" s="9"/>
      <c r="K699" s="9"/>
      <c r="L699" s="9"/>
      <c r="M699" s="9"/>
      <c r="N699" s="490"/>
      <c r="O699" s="490"/>
      <c r="P699" s="490"/>
      <c r="Q699" s="490"/>
      <c r="R699" s="214"/>
      <c r="S699" s="214"/>
      <c r="T699" s="214"/>
      <c r="U699" s="214"/>
      <c r="V699" s="9"/>
      <c r="W699" s="9"/>
      <c r="X699" s="9"/>
      <c r="Y699" s="9"/>
      <c r="Z699" s="9"/>
      <c r="AA699" s="9"/>
      <c r="AB699" s="9"/>
      <c r="AC699" s="9"/>
      <c r="AD699" s="9"/>
      <c r="AE699" s="9"/>
    </row>
    <row r="700" spans="2:31" ht="14.1" customHeight="1">
      <c r="B700" s="212"/>
      <c r="C700" s="212"/>
      <c r="D700" s="212"/>
      <c r="E700" s="212"/>
      <c r="F700" s="212"/>
      <c r="G700" s="212"/>
      <c r="H700" s="213"/>
      <c r="I700" s="9"/>
      <c r="J700" s="9"/>
      <c r="K700" s="9"/>
      <c r="L700" s="9"/>
      <c r="M700" s="9"/>
      <c r="N700" s="490"/>
      <c r="O700" s="490"/>
      <c r="P700" s="490"/>
      <c r="Q700" s="490"/>
      <c r="R700" s="214"/>
      <c r="S700" s="214"/>
      <c r="T700" s="214"/>
      <c r="U700" s="214"/>
      <c r="V700" s="9"/>
      <c r="W700" s="9"/>
      <c r="X700" s="9"/>
      <c r="Y700" s="9"/>
      <c r="Z700" s="9"/>
      <c r="AA700" s="9"/>
      <c r="AB700" s="9"/>
      <c r="AC700" s="9"/>
      <c r="AD700" s="9"/>
      <c r="AE700" s="9"/>
    </row>
    <row r="701" spans="2:31" ht="14.1" customHeight="1">
      <c r="B701" s="212"/>
      <c r="C701" s="212"/>
      <c r="D701" s="212"/>
      <c r="E701" s="212"/>
      <c r="F701" s="212"/>
      <c r="G701" s="212"/>
      <c r="H701" s="213"/>
      <c r="I701" s="9"/>
      <c r="J701" s="9"/>
      <c r="K701" s="9"/>
      <c r="L701" s="9"/>
      <c r="M701" s="9"/>
      <c r="N701" s="490"/>
      <c r="O701" s="490"/>
      <c r="P701" s="490"/>
      <c r="Q701" s="490"/>
      <c r="R701" s="214"/>
      <c r="S701" s="214"/>
      <c r="T701" s="214"/>
      <c r="U701" s="214"/>
      <c r="V701" s="9"/>
      <c r="W701" s="9"/>
      <c r="X701" s="9"/>
      <c r="Y701" s="9"/>
      <c r="Z701" s="9"/>
      <c r="AA701" s="9"/>
      <c r="AB701" s="9"/>
      <c r="AC701" s="9"/>
      <c r="AD701" s="9"/>
      <c r="AE701" s="9"/>
    </row>
    <row r="702" spans="2:31" ht="14.1" customHeight="1">
      <c r="B702" s="212"/>
      <c r="C702" s="212"/>
      <c r="D702" s="212"/>
      <c r="E702" s="212"/>
      <c r="F702" s="212"/>
      <c r="G702" s="212"/>
      <c r="H702" s="213"/>
      <c r="I702" s="9"/>
      <c r="J702" s="9"/>
      <c r="K702" s="9"/>
      <c r="L702" s="9"/>
      <c r="M702" s="9"/>
      <c r="N702" s="490"/>
      <c r="O702" s="490"/>
      <c r="P702" s="490"/>
      <c r="Q702" s="490"/>
      <c r="R702" s="214"/>
      <c r="S702" s="214"/>
      <c r="T702" s="214"/>
      <c r="U702" s="214"/>
      <c r="V702" s="9"/>
      <c r="W702" s="9"/>
      <c r="X702" s="9"/>
      <c r="Y702" s="9"/>
      <c r="Z702" s="9"/>
      <c r="AA702" s="9"/>
      <c r="AB702" s="9"/>
      <c r="AC702" s="9"/>
      <c r="AD702" s="9"/>
      <c r="AE702" s="9"/>
    </row>
    <row r="703" spans="2:31" ht="14.1" customHeight="1">
      <c r="B703" s="212"/>
      <c r="C703" s="212"/>
      <c r="D703" s="212"/>
      <c r="E703" s="212"/>
      <c r="F703" s="212"/>
      <c r="G703" s="212"/>
      <c r="H703" s="213"/>
      <c r="I703" s="9"/>
      <c r="J703" s="9"/>
      <c r="K703" s="9"/>
      <c r="L703" s="9"/>
      <c r="M703" s="9"/>
      <c r="N703" s="490"/>
      <c r="O703" s="490"/>
      <c r="P703" s="490"/>
      <c r="Q703" s="490"/>
      <c r="R703" s="214"/>
      <c r="S703" s="214"/>
      <c r="T703" s="214"/>
      <c r="U703" s="214"/>
      <c r="V703" s="9"/>
      <c r="W703" s="9"/>
      <c r="X703" s="9"/>
      <c r="Y703" s="9"/>
      <c r="Z703" s="9"/>
      <c r="AA703" s="9"/>
      <c r="AB703" s="9"/>
      <c r="AC703" s="9"/>
      <c r="AD703" s="9"/>
      <c r="AE703" s="9"/>
    </row>
    <row r="704" spans="2:31" ht="14.1" customHeight="1">
      <c r="B704" s="212"/>
      <c r="C704" s="212"/>
      <c r="D704" s="212"/>
      <c r="E704" s="212"/>
      <c r="F704" s="212"/>
      <c r="G704" s="212"/>
      <c r="H704" s="213"/>
      <c r="I704" s="9"/>
      <c r="J704" s="9"/>
      <c r="K704" s="9"/>
      <c r="L704" s="9"/>
      <c r="M704" s="9"/>
      <c r="N704" s="490"/>
      <c r="O704" s="490"/>
      <c r="P704" s="490"/>
      <c r="Q704" s="490"/>
      <c r="R704" s="214"/>
      <c r="S704" s="214"/>
      <c r="T704" s="214"/>
      <c r="U704" s="214"/>
      <c r="V704" s="9"/>
      <c r="W704" s="9"/>
      <c r="X704" s="9"/>
      <c r="Y704" s="9"/>
      <c r="Z704" s="9"/>
      <c r="AA704" s="9"/>
      <c r="AB704" s="9"/>
      <c r="AC704" s="9"/>
      <c r="AD704" s="9"/>
      <c r="AE704" s="9"/>
    </row>
    <row r="705" spans="2:31" ht="14.1" customHeight="1">
      <c r="B705" s="212"/>
      <c r="C705" s="212"/>
      <c r="D705" s="212"/>
      <c r="E705" s="212"/>
      <c r="F705" s="212"/>
      <c r="G705" s="212"/>
      <c r="H705" s="213"/>
      <c r="I705" s="9"/>
      <c r="J705" s="9"/>
      <c r="K705" s="9"/>
      <c r="L705" s="9"/>
      <c r="M705" s="9"/>
      <c r="N705" s="490"/>
      <c r="O705" s="490"/>
      <c r="P705" s="490"/>
      <c r="Q705" s="490"/>
      <c r="R705" s="214"/>
      <c r="S705" s="214"/>
      <c r="T705" s="214"/>
      <c r="U705" s="214"/>
      <c r="V705" s="9"/>
      <c r="W705" s="9"/>
      <c r="X705" s="9"/>
      <c r="Y705" s="9"/>
      <c r="Z705" s="9"/>
      <c r="AA705" s="9"/>
      <c r="AB705" s="9"/>
      <c r="AC705" s="9"/>
      <c r="AD705" s="9"/>
      <c r="AE705" s="9"/>
    </row>
    <row r="706" spans="2:31" ht="14.1" customHeight="1">
      <c r="B706" s="212"/>
      <c r="C706" s="212"/>
      <c r="D706" s="212"/>
      <c r="E706" s="212"/>
      <c r="F706" s="212"/>
      <c r="G706" s="212"/>
      <c r="H706" s="213"/>
      <c r="I706" s="9"/>
      <c r="J706" s="9"/>
      <c r="K706" s="9"/>
      <c r="L706" s="9"/>
      <c r="M706" s="9"/>
      <c r="N706" s="490"/>
      <c r="O706" s="490"/>
      <c r="P706" s="490"/>
      <c r="Q706" s="490"/>
      <c r="R706" s="214"/>
      <c r="S706" s="214"/>
      <c r="T706" s="214"/>
      <c r="U706" s="214"/>
      <c r="V706" s="9"/>
      <c r="W706" s="9"/>
      <c r="X706" s="9"/>
      <c r="Y706" s="9"/>
      <c r="Z706" s="9"/>
      <c r="AA706" s="9"/>
      <c r="AB706" s="9"/>
      <c r="AC706" s="9"/>
      <c r="AD706" s="9"/>
      <c r="AE706" s="9"/>
    </row>
    <row r="707" spans="2:31" ht="14.1" customHeight="1">
      <c r="B707" s="212"/>
      <c r="C707" s="212"/>
      <c r="D707" s="212"/>
      <c r="E707" s="212"/>
      <c r="F707" s="212"/>
      <c r="G707" s="212"/>
      <c r="H707" s="213"/>
      <c r="I707" s="9"/>
      <c r="J707" s="9"/>
      <c r="K707" s="9"/>
      <c r="L707" s="9"/>
      <c r="M707" s="9"/>
      <c r="N707" s="490"/>
      <c r="O707" s="490"/>
      <c r="P707" s="490"/>
      <c r="Q707" s="490"/>
      <c r="R707" s="214"/>
      <c r="S707" s="214"/>
      <c r="T707" s="214"/>
      <c r="U707" s="214"/>
      <c r="V707" s="9"/>
      <c r="W707" s="9"/>
      <c r="X707" s="9"/>
      <c r="Y707" s="9"/>
      <c r="Z707" s="9"/>
      <c r="AA707" s="9"/>
      <c r="AB707" s="9"/>
      <c r="AC707" s="9"/>
      <c r="AD707" s="9"/>
      <c r="AE707" s="9"/>
    </row>
    <row r="708" spans="2:31" ht="14.1" customHeight="1">
      <c r="B708" s="212"/>
      <c r="C708" s="212"/>
      <c r="D708" s="212"/>
      <c r="E708" s="212"/>
      <c r="F708" s="212"/>
      <c r="G708" s="212"/>
      <c r="H708" s="213"/>
      <c r="I708" s="9"/>
      <c r="J708" s="9"/>
      <c r="K708" s="9"/>
      <c r="L708" s="9"/>
      <c r="M708" s="9"/>
      <c r="N708" s="490"/>
      <c r="O708" s="490"/>
      <c r="P708" s="490"/>
      <c r="Q708" s="490"/>
      <c r="R708" s="214"/>
      <c r="S708" s="214"/>
      <c r="T708" s="214"/>
      <c r="U708" s="214"/>
      <c r="V708" s="9"/>
      <c r="W708" s="9"/>
      <c r="X708" s="9"/>
      <c r="Y708" s="9"/>
      <c r="Z708" s="9"/>
      <c r="AA708" s="9"/>
      <c r="AB708" s="9"/>
      <c r="AC708" s="9"/>
      <c r="AD708" s="9"/>
      <c r="AE708" s="9"/>
    </row>
    <row r="709" spans="2:31" ht="14.1" customHeight="1">
      <c r="B709" s="212"/>
      <c r="C709" s="212"/>
      <c r="D709" s="212"/>
      <c r="E709" s="212"/>
      <c r="F709" s="212"/>
      <c r="G709" s="212"/>
      <c r="H709" s="213"/>
      <c r="I709" s="9"/>
      <c r="J709" s="9"/>
      <c r="K709" s="9"/>
      <c r="L709" s="9"/>
      <c r="M709" s="9"/>
      <c r="N709" s="490"/>
      <c r="O709" s="490"/>
      <c r="P709" s="490"/>
      <c r="Q709" s="490"/>
      <c r="R709" s="214"/>
      <c r="S709" s="214"/>
      <c r="T709" s="214"/>
      <c r="U709" s="214"/>
      <c r="V709" s="9"/>
      <c r="W709" s="9"/>
      <c r="X709" s="9"/>
      <c r="Y709" s="9"/>
      <c r="Z709" s="9"/>
      <c r="AA709" s="9"/>
      <c r="AB709" s="9"/>
      <c r="AC709" s="9"/>
      <c r="AD709" s="9"/>
      <c r="AE709" s="9"/>
    </row>
    <row r="710" spans="2:31" ht="14.1" customHeight="1">
      <c r="H710" s="213"/>
      <c r="I710" s="9"/>
      <c r="J710" s="9"/>
      <c r="K710" s="9"/>
      <c r="L710" s="9"/>
      <c r="M710" s="9"/>
      <c r="N710" s="490"/>
      <c r="O710" s="490"/>
      <c r="P710" s="490"/>
      <c r="Q710" s="490"/>
      <c r="R710" s="214"/>
      <c r="S710" s="214"/>
      <c r="T710" s="214"/>
      <c r="U710" s="214"/>
      <c r="V710" s="9"/>
      <c r="W710" s="9"/>
      <c r="X710" s="9"/>
      <c r="Y710" s="9"/>
      <c r="Z710" s="9"/>
      <c r="AA710" s="9"/>
      <c r="AB710" s="9"/>
      <c r="AC710" s="9"/>
      <c r="AD710" s="9"/>
      <c r="AE710" s="9"/>
    </row>
    <row r="711" spans="2:31" ht="14.1" customHeight="1">
      <c r="H711" s="213"/>
      <c r="I711" s="9"/>
      <c r="J711" s="9"/>
      <c r="K711" s="9"/>
      <c r="L711" s="9"/>
      <c r="M711" s="9"/>
      <c r="N711" s="490"/>
      <c r="O711" s="490"/>
      <c r="P711" s="490"/>
      <c r="Q711" s="490"/>
      <c r="R711" s="214"/>
      <c r="S711" s="214"/>
      <c r="T711" s="214"/>
      <c r="U711" s="214"/>
      <c r="V711" s="9"/>
      <c r="W711" s="9"/>
      <c r="X711" s="9"/>
      <c r="Y711" s="9"/>
      <c r="Z711" s="9"/>
      <c r="AA711" s="9"/>
      <c r="AB711" s="9"/>
      <c r="AC711" s="9"/>
      <c r="AD711" s="9"/>
      <c r="AE711" s="9"/>
    </row>
    <row r="712" spans="2:31" ht="14.1" customHeight="1">
      <c r="H712" s="213"/>
      <c r="I712" s="9"/>
      <c r="J712" s="9"/>
      <c r="K712" s="9"/>
      <c r="L712" s="9"/>
      <c r="M712" s="9"/>
      <c r="N712" s="490"/>
      <c r="O712" s="490"/>
      <c r="P712" s="490"/>
      <c r="Q712" s="490"/>
      <c r="R712" s="214"/>
      <c r="S712" s="214"/>
      <c r="T712" s="214"/>
      <c r="U712" s="214"/>
      <c r="V712" s="9"/>
      <c r="W712" s="9"/>
      <c r="X712" s="9"/>
      <c r="Y712" s="9"/>
      <c r="Z712" s="9"/>
      <c r="AA712" s="9"/>
      <c r="AB712" s="9"/>
      <c r="AC712" s="9"/>
      <c r="AD712" s="9"/>
      <c r="AE712" s="9"/>
    </row>
    <row r="713" spans="2:31" ht="14.1" customHeight="1">
      <c r="H713" s="213"/>
      <c r="I713" s="9"/>
      <c r="J713" s="9"/>
      <c r="K713" s="9"/>
      <c r="L713" s="9"/>
      <c r="M713" s="9"/>
      <c r="N713" s="490"/>
      <c r="O713" s="490"/>
      <c r="P713" s="490"/>
      <c r="Q713" s="490"/>
      <c r="R713" s="214"/>
      <c r="S713" s="214"/>
      <c r="T713" s="214"/>
      <c r="U713" s="214"/>
      <c r="V713" s="9"/>
      <c r="W713" s="9"/>
      <c r="X713" s="9"/>
      <c r="Y713" s="9"/>
      <c r="Z713" s="9"/>
      <c r="AA713" s="9"/>
      <c r="AB713" s="9"/>
      <c r="AC713" s="9"/>
      <c r="AD713" s="9"/>
      <c r="AE713" s="9"/>
    </row>
  </sheetData>
  <autoFilter ref="B9:AG377" xr:uid="{00000000-0009-0000-0000-000004000000}"/>
  <sortState xmlns:xlrd2="http://schemas.microsoft.com/office/spreadsheetml/2017/richdata2" ref="A10:AH336">
    <sortCondition ref="B10:B336"/>
  </sortState>
  <mergeCells count="1">
    <mergeCell ref="AA6:AC7"/>
  </mergeCells>
  <phoneticPr fontId="10"/>
  <printOptions horizontalCentered="1" gridLinesSet="0"/>
  <pageMargins left="0.19685039370078741" right="0.19685039370078741" top="0.59055118110236227" bottom="0.78740157480314965" header="0.39370078740157483" footer="0.19685039370078741"/>
  <pageSetup paperSize="9" scale="22" fitToHeight="0" orientation="landscape" r:id="rId1"/>
  <headerFooter alignWithMargins="0">
    <oddFooter>&amp;L&amp;"Verdana,Standaard"&amp;F-&amp;A
Atir b.v. ©&amp;R&amp;"Verdana,Standaard"printversie &amp;D</oddFooter>
  </headerFooter>
  <rowBreaks count="6" manualBreakCount="6">
    <brk id="55" min="1" max="21" man="1"/>
    <brk id="105" min="1" max="21" man="1"/>
    <brk id="165" min="1" max="21" man="1"/>
    <brk id="214" min="1" max="21" man="1"/>
    <brk id="264" min="1" max="21" man="1"/>
    <brk id="315"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sqref="A1:XFD1048576"/>
      <selection pane="bottomLeft" activeCell="A10" sqref="A10"/>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95" t="s">
        <v>25</v>
      </c>
      <c r="B1" s="216"/>
      <c r="C1" s="46"/>
      <c r="D1" s="46"/>
      <c r="E1" s="46"/>
      <c r="F1" s="3"/>
      <c r="G1" s="3"/>
      <c r="H1" s="47"/>
    </row>
    <row r="2" spans="1:9">
      <c r="A2" s="2"/>
      <c r="B2" s="2"/>
      <c r="C2" s="2"/>
      <c r="D2" s="2"/>
      <c r="E2" s="2"/>
      <c r="F2" s="3"/>
      <c r="G2" s="3"/>
    </row>
    <row r="3" spans="1:9" ht="17.25">
      <c r="A3" s="124" t="str">
        <f>'1-Contractblad totaal'!A3</f>
        <v>Naam opdrachtgever</v>
      </c>
      <c r="B3" s="157" t="str">
        <f>'1-Contractblad totaal'!B3</f>
        <v>Hoogheemraadschap van Delfland</v>
      </c>
      <c r="C3" s="2"/>
      <c r="D3" s="2"/>
      <c r="E3" s="557"/>
      <c r="F3" s="3"/>
      <c r="G3" s="3"/>
    </row>
    <row r="4" spans="1:9" ht="17.25">
      <c r="A4" s="124" t="str">
        <f>'1-Contractblad totaal'!A4</f>
        <v>Calculatie onderdeel</v>
      </c>
      <c r="B4" s="157" t="str">
        <f ca="1">MID(CELL("bestandsnaam",$C$9),SEARCH("]",CELL("bestandsnaam",$C$9),1)+1,256)</f>
        <v>5-Premies en opslagen</v>
      </c>
      <c r="C4" s="217"/>
      <c r="D4" s="218"/>
      <c r="E4" s="219"/>
      <c r="F4" s="6"/>
      <c r="G4" s="6"/>
    </row>
    <row r="5" spans="1:9" ht="17.25">
      <c r="A5" s="124" t="str">
        <f>'1-Contractblad totaal'!A5</f>
        <v>Gebouw/plaats</v>
      </c>
      <c r="B5" s="157" t="str">
        <f>'1-Contractblad totaal'!B5</f>
        <v>Regio Delft</v>
      </c>
      <c r="C5" s="124"/>
      <c r="D5" s="220"/>
      <c r="E5" s="221"/>
      <c r="F5" s="8"/>
      <c r="G5" s="6"/>
    </row>
    <row r="6" spans="1:9" ht="17.25">
      <c r="A6" s="124" t="str">
        <f>'1-Contractblad totaal'!A6</f>
        <v>Referentie nummer</v>
      </c>
      <c r="B6" s="157" t="str">
        <f>'1-Contractblad totaal'!B6</f>
        <v>INK2020.561</v>
      </c>
      <c r="C6" s="165"/>
      <c r="D6" s="220"/>
      <c r="E6" s="564"/>
      <c r="F6" s="563"/>
      <c r="G6" s="565"/>
      <c r="H6" s="566"/>
    </row>
    <row r="7" spans="1:9" ht="17.25">
      <c r="A7" s="124" t="str">
        <f>'1-Contractblad totaal'!A8</f>
        <v>Naam dienstverlener</v>
      </c>
      <c r="B7" s="157">
        <f>'1-Contractblad totaal'!B8</f>
        <v>0</v>
      </c>
      <c r="C7" s="222"/>
      <c r="D7" s="22"/>
      <c r="E7" s="223"/>
      <c r="F7" s="8"/>
      <c r="G7" s="6"/>
      <c r="H7" s="9"/>
      <c r="I7" s="9"/>
    </row>
    <row r="8" spans="1:9" ht="15.75">
      <c r="A8" s="124" t="str">
        <f>'1-Contractblad totaal'!A9</f>
        <v>Prijspeil</v>
      </c>
      <c r="B8" s="125">
        <f>'1-Contractblad totaal'!B9</f>
        <v>44562</v>
      </c>
      <c r="C8" s="221"/>
      <c r="D8" s="221"/>
      <c r="E8" s="221"/>
      <c r="F8" s="8"/>
      <c r="G8" s="6"/>
    </row>
    <row r="9" spans="1:9" ht="15">
      <c r="A9" s="224"/>
      <c r="B9" s="221"/>
      <c r="C9" s="221"/>
      <c r="D9" s="221"/>
      <c r="E9" s="221"/>
      <c r="F9" s="8"/>
      <c r="G9" s="6"/>
    </row>
    <row r="10" spans="1:9" ht="18">
      <c r="A10" s="257" t="s">
        <v>3</v>
      </c>
      <c r="B10" s="258"/>
      <c r="C10" s="259"/>
      <c r="D10" s="221"/>
      <c r="E10" s="221"/>
      <c r="F10" s="8"/>
      <c r="G10" s="6"/>
    </row>
    <row r="11" spans="1:9">
      <c r="A11" s="225"/>
      <c r="B11" s="5"/>
      <c r="C11" s="5"/>
      <c r="D11" s="221"/>
      <c r="E11" s="221"/>
      <c r="F11" s="6"/>
      <c r="G11" s="6"/>
    </row>
    <row r="12" spans="1:9">
      <c r="A12" s="226"/>
      <c r="B12" s="227"/>
      <c r="C12" s="228" t="s">
        <v>39</v>
      </c>
      <c r="D12" s="221"/>
      <c r="E12" s="221"/>
      <c r="F12" s="8"/>
      <c r="G12" s="6"/>
    </row>
    <row r="13" spans="1:9">
      <c r="A13" s="229" t="s">
        <v>93</v>
      </c>
      <c r="B13" s="193"/>
      <c r="C13" s="496"/>
      <c r="D13" s="221"/>
      <c r="E13" s="221"/>
      <c r="F13" s="230"/>
      <c r="G13" s="6"/>
    </row>
    <row r="14" spans="1:9">
      <c r="A14" s="229" t="s">
        <v>212</v>
      </c>
      <c r="B14" s="193"/>
      <c r="C14" s="496"/>
      <c r="D14" s="221"/>
      <c r="E14" s="221"/>
      <c r="F14" s="230"/>
      <c r="G14" s="6"/>
      <c r="H14" s="47"/>
    </row>
    <row r="15" spans="1:9">
      <c r="A15" s="229" t="s">
        <v>94</v>
      </c>
      <c r="B15" s="193"/>
      <c r="C15" s="496"/>
      <c r="D15" s="221"/>
      <c r="E15" s="221"/>
      <c r="F15" s="230"/>
      <c r="G15" s="6"/>
      <c r="H15" s="47"/>
    </row>
    <row r="16" spans="1:9">
      <c r="A16" s="231" t="s">
        <v>8</v>
      </c>
      <c r="B16" s="232"/>
      <c r="C16" s="233">
        <f>SUM(C13:C15)</f>
        <v>0</v>
      </c>
      <c r="D16" s="221"/>
      <c r="E16" s="221"/>
      <c r="F16" s="6"/>
      <c r="G16" s="47"/>
    </row>
    <row r="17" spans="1:9">
      <c r="A17" s="231"/>
      <c r="B17" s="232"/>
      <c r="C17" s="233"/>
      <c r="D17" s="221"/>
      <c r="E17" s="221"/>
      <c r="F17" s="6"/>
      <c r="G17" s="47"/>
    </row>
    <row r="18" spans="1:9">
      <c r="A18" s="799" t="s">
        <v>95</v>
      </c>
      <c r="B18" s="800"/>
      <c r="C18" s="496"/>
      <c r="D18" s="221"/>
      <c r="E18" s="221"/>
      <c r="F18" s="6"/>
    </row>
    <row r="19" spans="1:9">
      <c r="A19" s="574" t="s">
        <v>252</v>
      </c>
      <c r="B19" s="572"/>
      <c r="C19" s="573"/>
      <c r="D19" s="221"/>
      <c r="E19" s="221"/>
      <c r="F19" s="6"/>
    </row>
    <row r="20" spans="1:9">
      <c r="A20" s="799" t="s">
        <v>96</v>
      </c>
      <c r="B20" s="800"/>
      <c r="C20" s="496"/>
      <c r="D20" s="221"/>
      <c r="E20" s="221"/>
      <c r="F20" s="6"/>
    </row>
    <row r="21" spans="1:9">
      <c r="A21" s="799" t="s">
        <v>35</v>
      </c>
      <c r="B21" s="800"/>
      <c r="C21" s="234" t="e">
        <f>C34</f>
        <v>#DIV/0!</v>
      </c>
      <c r="D21" s="221"/>
      <c r="E21" s="221"/>
      <c r="F21" s="6"/>
    </row>
    <row r="22" spans="1:9">
      <c r="A22" s="799" t="s">
        <v>76</v>
      </c>
      <c r="B22" s="800"/>
      <c r="C22" s="496"/>
      <c r="D22" s="221"/>
      <c r="E22" s="221"/>
      <c r="F22" s="6"/>
    </row>
    <row r="23" spans="1:9">
      <c r="A23" s="799" t="s">
        <v>238</v>
      </c>
      <c r="B23" s="800"/>
      <c r="C23" s="496"/>
      <c r="D23" s="221"/>
      <c r="E23" s="221"/>
      <c r="F23" s="6"/>
    </row>
    <row r="24" spans="1:9">
      <c r="A24" s="801" t="s">
        <v>75</v>
      </c>
      <c r="B24" s="802"/>
      <c r="C24" s="235" t="e">
        <f>SUM(C16:C23)</f>
        <v>#DIV/0!</v>
      </c>
      <c r="D24" s="221"/>
      <c r="E24" s="221"/>
      <c r="F24" s="6"/>
    </row>
    <row r="25" spans="1:9">
      <c r="A25" s="236"/>
      <c r="B25" s="218"/>
      <c r="C25" s="18"/>
      <c r="D25" s="221"/>
      <c r="E25" s="221"/>
      <c r="F25" s="19"/>
      <c r="G25" s="6"/>
    </row>
    <row r="26" spans="1:9" ht="18">
      <c r="A26" s="257" t="s">
        <v>69</v>
      </c>
      <c r="B26" s="258"/>
      <c r="C26" s="259"/>
      <c r="D26" s="221"/>
      <c r="E26" s="221"/>
      <c r="F26" s="8"/>
      <c r="G26" s="6"/>
    </row>
    <row r="27" spans="1:9">
      <c r="A27" s="225"/>
      <c r="B27" s="5"/>
      <c r="C27" s="5"/>
      <c r="D27" s="221"/>
      <c r="E27" s="221"/>
      <c r="F27" s="6"/>
      <c r="G27" s="6"/>
      <c r="H27" s="47"/>
    </row>
    <row r="28" spans="1:9">
      <c r="A28" s="5"/>
      <c r="B28" s="5"/>
      <c r="C28" s="237" t="s">
        <v>16</v>
      </c>
      <c r="D28" s="221"/>
      <c r="E28" s="221"/>
      <c r="F28" s="6"/>
      <c r="G28" s="6"/>
      <c r="H28" s="47"/>
    </row>
    <row r="29" spans="1:9">
      <c r="A29" s="229" t="s">
        <v>20</v>
      </c>
      <c r="B29" s="227"/>
      <c r="C29" s="238">
        <f>'6-Opbouw uurtarief productie'!E22</f>
        <v>0</v>
      </c>
      <c r="D29" s="221"/>
      <c r="E29" s="221"/>
      <c r="F29" s="47"/>
      <c r="G29" s="6"/>
      <c r="H29" s="47"/>
      <c r="I29" s="47"/>
    </row>
    <row r="30" spans="1:9">
      <c r="A30" s="229" t="s">
        <v>53</v>
      </c>
      <c r="B30" s="541" t="s">
        <v>218</v>
      </c>
      <c r="C30" s="497"/>
      <c r="D30" s="221"/>
      <c r="E30" s="221"/>
      <c r="F30" s="8"/>
      <c r="G30" s="6"/>
      <c r="H30" s="47"/>
      <c r="I30" s="47"/>
    </row>
    <row r="31" spans="1:9">
      <c r="A31" s="229" t="s">
        <v>47</v>
      </c>
      <c r="B31" s="227"/>
      <c r="C31" s="239">
        <f>C29+C30</f>
        <v>0</v>
      </c>
      <c r="D31" s="221"/>
      <c r="E31" s="221"/>
      <c r="F31" s="8"/>
      <c r="G31" s="6"/>
      <c r="H31" s="47"/>
      <c r="I31" s="47"/>
    </row>
    <row r="32" spans="1:9">
      <c r="A32" s="240" t="s">
        <v>0</v>
      </c>
      <c r="B32" s="241"/>
      <c r="C32" s="498"/>
      <c r="E32" s="242"/>
      <c r="F32" s="8"/>
      <c r="G32" s="6"/>
      <c r="H32" s="47"/>
    </row>
    <row r="33" spans="1:8">
      <c r="A33" s="225"/>
      <c r="B33" s="243"/>
      <c r="C33" s="244"/>
      <c r="E33" s="5"/>
      <c r="F33" s="6"/>
      <c r="G33" s="6"/>
      <c r="H33" s="47"/>
    </row>
    <row r="34" spans="1:8">
      <c r="A34" s="448" t="s">
        <v>48</v>
      </c>
      <c r="B34" s="349"/>
      <c r="C34" s="449" t="e">
        <f>(C31/C29)*C32</f>
        <v>#DIV/0!</v>
      </c>
      <c r="E34" s="245"/>
      <c r="F34" s="8"/>
      <c r="G34" s="246"/>
      <c r="H34" s="47"/>
    </row>
    <row r="35" spans="1:8">
      <c r="A35" s="225"/>
      <c r="B35" s="5"/>
      <c r="C35" s="5"/>
      <c r="E35" s="245"/>
      <c r="F35" s="8"/>
      <c r="G35" s="6"/>
    </row>
    <row r="36" spans="1:8" ht="18">
      <c r="A36" s="260" t="s">
        <v>56</v>
      </c>
      <c r="B36" s="261"/>
      <c r="C36" s="262"/>
      <c r="E36" s="245"/>
      <c r="F36" s="8"/>
      <c r="G36" s="6"/>
    </row>
    <row r="37" spans="1:8">
      <c r="A37" s="236"/>
      <c r="B37" s="218"/>
      <c r="C37" s="18"/>
      <c r="E37" s="245"/>
      <c r="F37" s="8"/>
      <c r="G37" s="6"/>
    </row>
    <row r="38" spans="1:8">
      <c r="A38" s="236"/>
      <c r="B38" s="470" t="s">
        <v>81</v>
      </c>
      <c r="C38" s="18"/>
      <c r="E38" s="245"/>
      <c r="F38" s="8"/>
      <c r="G38" s="6"/>
    </row>
    <row r="39" spans="1:8">
      <c r="A39" s="247" t="s">
        <v>5</v>
      </c>
      <c r="B39" s="580">
        <v>365</v>
      </c>
      <c r="C39" s="18"/>
      <c r="E39" s="245"/>
      <c r="F39" s="8"/>
      <c r="G39" s="24"/>
    </row>
    <row r="40" spans="1:8">
      <c r="A40" s="247" t="s">
        <v>4</v>
      </c>
      <c r="B40" s="580">
        <v>104</v>
      </c>
      <c r="C40" s="18"/>
      <c r="E40" s="245"/>
      <c r="F40" s="8"/>
      <c r="G40" s="24"/>
    </row>
    <row r="41" spans="1:8">
      <c r="A41" s="450" t="s">
        <v>6</v>
      </c>
      <c r="B41" s="451">
        <f>B39-B40</f>
        <v>261</v>
      </c>
      <c r="C41" s="18"/>
      <c r="E41" s="245"/>
      <c r="F41" s="8"/>
      <c r="G41" s="12"/>
    </row>
    <row r="42" spans="1:8">
      <c r="A42" s="248"/>
      <c r="B42" s="249"/>
      <c r="C42" s="18"/>
      <c r="E42" s="245"/>
      <c r="F42" s="8"/>
      <c r="G42" s="12"/>
    </row>
    <row r="43" spans="1:8">
      <c r="A43" s="247" t="s">
        <v>30</v>
      </c>
      <c r="B43" s="499"/>
      <c r="C43" s="18"/>
      <c r="E43" s="245"/>
      <c r="F43" s="8"/>
      <c r="G43" s="12"/>
    </row>
    <row r="44" spans="1:8">
      <c r="A44" s="247" t="s">
        <v>19</v>
      </c>
      <c r="B44" s="499"/>
      <c r="C44" s="18"/>
      <c r="E44" s="245"/>
      <c r="F44" s="8"/>
      <c r="G44" s="12"/>
    </row>
    <row r="45" spans="1:8">
      <c r="A45" s="247" t="s">
        <v>42</v>
      </c>
      <c r="B45" s="499"/>
      <c r="C45" s="18"/>
      <c r="E45" s="245"/>
      <c r="F45" s="8"/>
      <c r="G45" s="12"/>
    </row>
    <row r="46" spans="1:8">
      <c r="A46" s="247" t="s">
        <v>51</v>
      </c>
      <c r="B46" s="499"/>
      <c r="C46" s="18"/>
      <c r="E46" s="245"/>
      <c r="F46" s="8"/>
      <c r="G46" s="12"/>
    </row>
    <row r="47" spans="1:8">
      <c r="A47" s="450" t="s">
        <v>27</v>
      </c>
      <c r="B47" s="451">
        <f>B41-SUM(B43:B46)</f>
        <v>261</v>
      </c>
      <c r="C47" s="18"/>
      <c r="E47" s="245"/>
      <c r="F47" s="8"/>
      <c r="G47" s="12"/>
    </row>
    <row r="48" spans="1:8">
      <c r="A48" s="250"/>
      <c r="B48" s="249"/>
      <c r="C48" s="18"/>
      <c r="E48" s="245"/>
      <c r="F48" s="8"/>
      <c r="G48" s="12"/>
    </row>
    <row r="49" spans="1:7">
      <c r="A49" s="251" t="s">
        <v>70</v>
      </c>
      <c r="B49" s="252">
        <f>IF(B43=0,0,B43/$B$47)</f>
        <v>0</v>
      </c>
      <c r="C49" s="18"/>
      <c r="E49" s="245"/>
      <c r="F49" s="8"/>
      <c r="G49" s="12"/>
    </row>
    <row r="50" spans="1:7">
      <c r="A50" s="251" t="s">
        <v>19</v>
      </c>
      <c r="B50" s="252">
        <f>IF(B44=0,0,B44/$B$47)</f>
        <v>0</v>
      </c>
      <c r="C50" s="18"/>
      <c r="E50" s="245"/>
      <c r="F50" s="8"/>
      <c r="G50" s="12"/>
    </row>
    <row r="51" spans="1:7">
      <c r="A51" s="247" t="s">
        <v>42</v>
      </c>
      <c r="B51" s="252">
        <f>IF(B45=0,0,B45/$B$47)</f>
        <v>0</v>
      </c>
      <c r="C51" s="18"/>
      <c r="E51" s="245"/>
      <c r="F51" s="8"/>
      <c r="G51" s="12"/>
    </row>
    <row r="52" spans="1:7">
      <c r="A52" s="251" t="s">
        <v>51</v>
      </c>
      <c r="B52" s="252">
        <f>IF(B46=0,0,B46/$B$47)</f>
        <v>0</v>
      </c>
      <c r="C52" s="18"/>
      <c r="E52" s="245"/>
      <c r="F52" s="8"/>
      <c r="G52" s="33"/>
    </row>
    <row r="53" spans="1:7">
      <c r="A53" s="450" t="s">
        <v>77</v>
      </c>
      <c r="B53" s="452">
        <f>SUM(B49:B52)</f>
        <v>0</v>
      </c>
      <c r="C53" s="18"/>
      <c r="E53" s="245"/>
      <c r="F53" s="8"/>
      <c r="G53" s="36"/>
    </row>
    <row r="54" spans="1:7">
      <c r="A54" s="40"/>
      <c r="B54" s="40"/>
      <c r="C54" s="40"/>
      <c r="E54" s="245"/>
      <c r="F54" s="8"/>
      <c r="G54" s="3"/>
    </row>
    <row r="55" spans="1:7">
      <c r="A55" s="44"/>
      <c r="B55" s="45"/>
      <c r="C55" s="45"/>
      <c r="E55" s="245"/>
      <c r="F55" s="8"/>
      <c r="G55" s="3"/>
    </row>
    <row r="56" spans="1:7" s="47" customFormat="1"/>
    <row r="57" spans="1:7" s="47" customFormat="1"/>
    <row r="58" spans="1:7" s="47" customFormat="1" ht="16.5">
      <c r="A58" s="253"/>
      <c r="B58" s="1"/>
    </row>
    <row r="59" spans="1:7" s="47" customFormat="1" ht="16.5">
      <c r="A59" s="253"/>
      <c r="B59" s="1"/>
    </row>
    <row r="60" spans="1:7" s="47" customFormat="1" ht="16.5">
      <c r="A60" s="253"/>
      <c r="B60" s="1"/>
    </row>
    <row r="61" spans="1:7" s="47" customFormat="1" ht="16.5">
      <c r="A61" s="253"/>
      <c r="B61" s="1"/>
    </row>
    <row r="62" spans="1:7" s="47" customFormat="1" ht="16.5">
      <c r="A62" s="254"/>
      <c r="B62" s="1"/>
    </row>
    <row r="63" spans="1:7" s="47" customFormat="1" ht="16.5">
      <c r="A63" s="1"/>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255"/>
    </row>
    <row r="71" spans="1:3" s="47" customFormat="1" ht="16.5">
      <c r="A71" s="1"/>
      <c r="B71" s="1"/>
    </row>
    <row r="72" spans="1:3" s="47" customFormat="1" ht="16.5">
      <c r="B72" s="1"/>
    </row>
    <row r="73" spans="1:3" s="47" customFormat="1" ht="16.5">
      <c r="A73" s="1"/>
      <c r="B73" s="1"/>
      <c r="C73" s="1"/>
    </row>
    <row r="74" spans="1:3" s="47" customFormat="1" ht="16.5">
      <c r="A74" s="256"/>
      <c r="B74" s="1"/>
      <c r="C74" s="256"/>
    </row>
    <row r="75" spans="1:3" s="47" customFormat="1" ht="16.5">
      <c r="A75" s="1"/>
      <c r="B75" s="1"/>
      <c r="C75" s="1"/>
    </row>
    <row r="76" spans="1:3" s="47" customFormat="1" ht="16.5">
      <c r="A76" s="1"/>
      <c r="B76" s="1"/>
      <c r="C76" s="1"/>
    </row>
    <row r="77" spans="1:3" s="47" customFormat="1" ht="16.5">
      <c r="A77" s="1"/>
      <c r="B77" s="1"/>
      <c r="C77" s="1"/>
    </row>
    <row r="78" spans="1:3" s="47" customFormat="1" ht="16.5">
      <c r="A78" s="256"/>
      <c r="B78" s="1"/>
      <c r="C78" s="256"/>
    </row>
    <row r="79" spans="1:3" s="47" customFormat="1" ht="16.5">
      <c r="A79" s="256"/>
      <c r="B79" s="1"/>
      <c r="C79" s="256"/>
    </row>
    <row r="80" spans="1:3" s="47" customFormat="1" ht="16.5">
      <c r="A80" s="256"/>
      <c r="B80" s="1"/>
      <c r="C80" s="256"/>
    </row>
    <row r="81" spans="1:2" s="47" customFormat="1" ht="16.5">
      <c r="A81" s="1"/>
      <c r="B81" s="1"/>
    </row>
    <row r="82" spans="1:2" s="47" customFormat="1" ht="16.5">
      <c r="A82" s="1"/>
      <c r="B82" s="1"/>
    </row>
    <row r="83" spans="1:2" s="47" customFormat="1" ht="16.5">
      <c r="A83" s="1"/>
      <c r="B83" s="1"/>
    </row>
  </sheetData>
  <dataConsolidate/>
  <mergeCells count="6">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5"/>
  <sheetViews>
    <sheetView showGridLines="0" showZeros="0" showOutlineSymbols="0" zoomScale="90" zoomScaleNormal="90" zoomScalePageLayoutView="50" workbookViewId="0">
      <pane ySplit="10" topLeftCell="A11" activePane="bottomLeft" state="frozen"/>
      <selection sqref="A1:XFD1048576"/>
      <selection pane="bottomLeft" activeCell="A11" sqref="A11"/>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95" t="s">
        <v>25</v>
      </c>
      <c r="B1" s="216"/>
      <c r="C1" s="46"/>
      <c r="D1" s="46"/>
      <c r="E1" s="46"/>
      <c r="F1" s="3"/>
      <c r="H1" s="806"/>
      <c r="I1" s="806"/>
      <c r="J1" s="806"/>
      <c r="K1" s="806"/>
      <c r="L1" s="806"/>
      <c r="M1" s="806"/>
      <c r="N1" s="806"/>
    </row>
    <row r="2" spans="1:15">
      <c r="A2" s="263"/>
      <c r="B2" s="264"/>
      <c r="C2" s="265"/>
      <c r="D2" s="264"/>
      <c r="E2" s="266"/>
      <c r="F2" s="267"/>
      <c r="H2" s="806"/>
      <c r="I2" s="806"/>
      <c r="J2" s="806"/>
      <c r="K2" s="806"/>
      <c r="L2" s="806"/>
      <c r="M2" s="806"/>
      <c r="N2" s="806"/>
    </row>
    <row r="3" spans="1:15" ht="14.25" customHeight="1">
      <c r="A3" s="332" t="str">
        <f>'1-Contractblad totaal'!A3</f>
        <v>Naam opdrachtgever</v>
      </c>
      <c r="B3" s="333" t="str">
        <f>'1-Contractblad totaal'!B3</f>
        <v>Hoogheemraadschap van Delfland</v>
      </c>
      <c r="C3" s="334"/>
      <c r="D3" s="264"/>
      <c r="E3" s="269"/>
      <c r="F3" s="270"/>
      <c r="H3" s="806"/>
      <c r="I3" s="806"/>
      <c r="J3" s="806"/>
      <c r="K3" s="806"/>
      <c r="L3" s="806"/>
      <c r="M3" s="806"/>
      <c r="N3" s="806"/>
    </row>
    <row r="4" spans="1:15" ht="15.75" customHeight="1">
      <c r="A4" s="332" t="str">
        <f>'1-Contractblad totaal'!A4</f>
        <v>Calculatie onderdeel</v>
      </c>
      <c r="B4" s="335" t="str">
        <f ca="1">MID(CELL("bestandsnaam",$C$9),SEARCH("]",CELL("bestandsnaam",$C$9),1)+1,256)</f>
        <v>6-Opbouw uurtarief productie</v>
      </c>
      <c r="C4" s="336"/>
      <c r="D4" s="273"/>
      <c r="E4" s="344"/>
      <c r="H4" s="806"/>
      <c r="I4" s="806"/>
      <c r="J4" s="806"/>
      <c r="K4" s="806"/>
      <c r="L4" s="806"/>
      <c r="M4" s="806"/>
      <c r="N4" s="806"/>
    </row>
    <row r="5" spans="1:15" ht="18">
      <c r="A5" s="332" t="str">
        <f>'1-Contractblad totaal'!A5</f>
        <v>Gebouw/plaats</v>
      </c>
      <c r="B5" s="333" t="str">
        <f>'1-Contractblad totaal'!B5</f>
        <v>Regio Delft</v>
      </c>
      <c r="C5" s="336"/>
      <c r="D5" s="273"/>
      <c r="E5" s="269"/>
      <c r="F5" s="269"/>
      <c r="H5" s="806"/>
      <c r="I5" s="806"/>
      <c r="J5" s="806"/>
      <c r="K5" s="806"/>
      <c r="L5" s="806"/>
      <c r="M5" s="806"/>
      <c r="N5" s="806"/>
    </row>
    <row r="6" spans="1:15" ht="39" customHeight="1">
      <c r="A6" s="332" t="str">
        <f>'1-Contractblad totaal'!A6</f>
        <v>Referentie nummer</v>
      </c>
      <c r="B6" s="333" t="str">
        <f>'1-Contractblad totaal'!B6</f>
        <v>INK2020.561</v>
      </c>
      <c r="C6" s="336"/>
      <c r="D6" s="273"/>
      <c r="E6" s="269"/>
      <c r="F6" s="269"/>
      <c r="H6" s="274"/>
      <c r="I6" s="274"/>
      <c r="J6" s="274"/>
      <c r="K6" s="274"/>
      <c r="L6" s="274"/>
      <c r="M6" s="274"/>
      <c r="N6" s="274"/>
    </row>
    <row r="7" spans="1:15" s="9" customFormat="1" ht="18">
      <c r="A7" s="332" t="str">
        <f>'1-Contractblad totaal'!A8</f>
        <v>Naam dienstverlener</v>
      </c>
      <c r="B7" s="333">
        <f>'1-Contractblad totaal'!B8</f>
        <v>0</v>
      </c>
      <c r="C7" s="336"/>
      <c r="D7" s="273"/>
      <c r="E7" s="269"/>
      <c r="F7" s="269"/>
      <c r="H7" s="274"/>
      <c r="I7" s="274"/>
      <c r="J7" s="274"/>
      <c r="K7" s="274"/>
      <c r="L7" s="274"/>
      <c r="M7" s="274"/>
      <c r="N7" s="274"/>
    </row>
    <row r="8" spans="1:15" ht="15.75">
      <c r="A8" s="332" t="str">
        <f>'1-Contractblad totaal'!A9</f>
        <v>Prijspeil</v>
      </c>
      <c r="B8" s="125">
        <f>'1-Contractblad totaal'!B9</f>
        <v>44562</v>
      </c>
      <c r="C8" s="336"/>
      <c r="D8" s="273"/>
      <c r="I8" s="274"/>
      <c r="J8" s="274"/>
      <c r="K8" s="274"/>
      <c r="L8" s="274"/>
      <c r="M8" s="274"/>
      <c r="N8" s="274"/>
      <c r="O8" s="278"/>
    </row>
    <row r="9" spans="1:15" ht="17.25">
      <c r="A9" s="268"/>
      <c r="B9" s="271"/>
      <c r="C9" s="272"/>
      <c r="D9" s="273"/>
      <c r="E9" s="275"/>
      <c r="F9" s="276"/>
    </row>
    <row r="10" spans="1:15" s="278" customFormat="1" ht="30.75" customHeight="1">
      <c r="A10" s="337" t="s">
        <v>230</v>
      </c>
      <c r="B10" s="338"/>
      <c r="C10" s="339"/>
      <c r="D10" s="277"/>
      <c r="E10" s="804" t="s">
        <v>231</v>
      </c>
      <c r="F10" s="805"/>
      <c r="H10" s="340" t="s">
        <v>156</v>
      </c>
      <c r="I10" s="803" t="s">
        <v>814</v>
      </c>
      <c r="J10" s="803"/>
      <c r="K10" s="803"/>
      <c r="L10" s="803"/>
      <c r="M10" s="803"/>
      <c r="N10" s="803"/>
    </row>
    <row r="11" spans="1:15" ht="30" customHeight="1">
      <c r="A11" s="279"/>
      <c r="B11" s="280" t="s">
        <v>62</v>
      </c>
      <c r="C11" s="281" t="s">
        <v>62</v>
      </c>
      <c r="D11" s="273"/>
      <c r="E11" s="282"/>
      <c r="F11" s="283"/>
      <c r="H11" s="279"/>
      <c r="I11" s="578">
        <v>1</v>
      </c>
      <c r="J11" s="578">
        <v>2</v>
      </c>
      <c r="K11" s="578">
        <v>3</v>
      </c>
      <c r="L11" s="578">
        <v>4</v>
      </c>
      <c r="M11" s="578">
        <v>5</v>
      </c>
      <c r="N11" s="578">
        <v>6</v>
      </c>
    </row>
    <row r="12" spans="1:15">
      <c r="A12" s="279" t="s">
        <v>38</v>
      </c>
      <c r="B12" s="285"/>
      <c r="C12" s="286"/>
      <c r="D12" s="273"/>
      <c r="E12" s="287">
        <f>SUM(I46:N46)</f>
        <v>0</v>
      </c>
      <c r="F12" s="288"/>
      <c r="H12" s="279" t="s">
        <v>157</v>
      </c>
      <c r="I12" s="764"/>
      <c r="J12" s="764"/>
      <c r="K12" s="764"/>
      <c r="L12" s="764"/>
      <c r="M12" s="764"/>
      <c r="N12" s="765"/>
    </row>
    <row r="13" spans="1:15" ht="14.25">
      <c r="A13" s="279" t="s">
        <v>15</v>
      </c>
      <c r="B13" s="289"/>
      <c r="C13" s="290" t="s">
        <v>67</v>
      </c>
      <c r="D13" s="273"/>
      <c r="E13" s="500"/>
      <c r="F13" s="288"/>
      <c r="H13" s="279" t="s">
        <v>148</v>
      </c>
      <c r="I13" s="764"/>
      <c r="J13" s="764"/>
      <c r="K13" s="764"/>
      <c r="L13" s="764"/>
      <c r="M13" s="764"/>
      <c r="N13" s="765"/>
    </row>
    <row r="14" spans="1:15" ht="14.25">
      <c r="A14" s="279"/>
      <c r="B14" s="289"/>
      <c r="C14" s="290"/>
      <c r="D14" s="273"/>
      <c r="E14" s="294"/>
      <c r="F14" s="288"/>
      <c r="H14" s="279" t="s">
        <v>149</v>
      </c>
      <c r="I14" s="764"/>
      <c r="J14" s="764"/>
      <c r="K14" s="764"/>
      <c r="L14" s="764"/>
      <c r="M14" s="764"/>
      <c r="N14" s="765"/>
    </row>
    <row r="15" spans="1:15" s="47" customFormat="1" ht="14.25">
      <c r="A15" s="291" t="s">
        <v>32</v>
      </c>
      <c r="B15" s="292"/>
      <c r="C15" s="293"/>
      <c r="D15" s="273"/>
      <c r="E15" s="294"/>
      <c r="F15" s="288"/>
      <c r="H15" s="279" t="s">
        <v>150</v>
      </c>
      <c r="I15" s="764"/>
      <c r="J15" s="764"/>
      <c r="K15" s="764"/>
      <c r="L15" s="764"/>
      <c r="M15" s="764"/>
      <c r="N15" s="765"/>
    </row>
    <row r="16" spans="1:15" ht="14.25">
      <c r="A16" s="453" t="s">
        <v>13</v>
      </c>
      <c r="B16" s="454"/>
      <c r="C16" s="455"/>
      <c r="D16" s="456"/>
      <c r="E16" s="457">
        <f>SUM(E12:E15)</f>
        <v>0</v>
      </c>
      <c r="F16" s="288"/>
      <c r="H16" s="279" t="s">
        <v>151</v>
      </c>
      <c r="I16" s="764"/>
      <c r="J16" s="764"/>
      <c r="K16" s="764"/>
      <c r="L16" s="764"/>
      <c r="M16" s="764"/>
      <c r="N16" s="765"/>
    </row>
    <row r="17" spans="1:14" ht="14.25">
      <c r="A17" s="291"/>
      <c r="B17" s="295"/>
      <c r="C17" s="296"/>
      <c r="D17" s="273"/>
      <c r="E17" s="297"/>
      <c r="F17" s="288"/>
      <c r="H17" s="279" t="s">
        <v>152</v>
      </c>
      <c r="I17" s="764"/>
      <c r="J17" s="764"/>
      <c r="K17" s="764"/>
      <c r="L17" s="764"/>
      <c r="M17" s="764"/>
      <c r="N17" s="765"/>
    </row>
    <row r="18" spans="1:14" ht="14.25">
      <c r="A18" s="298" t="s">
        <v>57</v>
      </c>
      <c r="B18" s="299"/>
      <c r="C18" s="501"/>
      <c r="D18" s="273"/>
      <c r="E18" s="294">
        <f>$C18*E16</f>
        <v>0</v>
      </c>
      <c r="F18" s="288"/>
      <c r="H18" s="279" t="s">
        <v>153</v>
      </c>
      <c r="I18" s="764"/>
      <c r="J18" s="764"/>
      <c r="K18" s="764"/>
      <c r="L18" s="764"/>
      <c r="M18" s="764"/>
      <c r="N18" s="765"/>
    </row>
    <row r="19" spans="1:14" s="47" customFormat="1" ht="14.25">
      <c r="A19" s="298" t="s">
        <v>90</v>
      </c>
      <c r="B19" s="299"/>
      <c r="C19" s="501"/>
      <c r="D19" s="273"/>
      <c r="E19" s="294">
        <f>$C19*E16</f>
        <v>0</v>
      </c>
      <c r="F19" s="288"/>
      <c r="H19" s="279" t="s">
        <v>154</v>
      </c>
      <c r="I19" s="764"/>
      <c r="J19" s="764"/>
      <c r="K19" s="764"/>
      <c r="L19" s="764"/>
      <c r="M19" s="764"/>
      <c r="N19" s="765"/>
    </row>
    <row r="20" spans="1:14" ht="14.25">
      <c r="A20" s="453" t="s">
        <v>52</v>
      </c>
      <c r="B20" s="300"/>
      <c r="C20" s="293"/>
      <c r="D20" s="273"/>
      <c r="E20" s="457">
        <f>SUM(E16:E19)</f>
        <v>0</v>
      </c>
      <c r="F20" s="301">
        <f>IF(E20=0,0,E20/E$48)</f>
        <v>0</v>
      </c>
      <c r="H20" s="279" t="s">
        <v>155</v>
      </c>
      <c r="I20" s="764"/>
      <c r="J20" s="764"/>
      <c r="K20" s="764"/>
      <c r="L20" s="764"/>
      <c r="M20" s="764"/>
      <c r="N20" s="765"/>
    </row>
    <row r="21" spans="1:14" ht="14.25">
      <c r="A21" s="291"/>
      <c r="B21" s="295"/>
      <c r="C21" s="296"/>
      <c r="D21" s="273"/>
      <c r="E21" s="297"/>
      <c r="F21" s="288"/>
    </row>
    <row r="22" spans="1:14" s="305" customFormat="1" ht="14.25">
      <c r="A22" s="460" t="s">
        <v>59</v>
      </c>
      <c r="B22" s="299"/>
      <c r="C22" s="296"/>
      <c r="D22" s="303"/>
      <c r="E22" s="575">
        <f>E20*0.96</f>
        <v>0</v>
      </c>
      <c r="F22" s="304"/>
      <c r="H22" s="340" t="s">
        <v>156</v>
      </c>
      <c r="I22" s="807" t="s">
        <v>159</v>
      </c>
      <c r="J22" s="808"/>
      <c r="K22" s="808"/>
      <c r="L22" s="808"/>
      <c r="M22" s="808"/>
      <c r="N22" s="809"/>
    </row>
    <row r="23" spans="1:14" ht="14.25" customHeight="1">
      <c r="A23" s="298" t="s">
        <v>71</v>
      </c>
      <c r="B23" s="299"/>
      <c r="C23" s="306" t="s">
        <v>44</v>
      </c>
      <c r="D23" s="273"/>
      <c r="E23" s="294" t="e">
        <f>E22*'5-Premies en opslagen'!$C24</f>
        <v>#DIV/0!</v>
      </c>
      <c r="F23" s="288"/>
      <c r="H23" s="279"/>
      <c r="I23" s="284">
        <v>1</v>
      </c>
      <c r="J23" s="284">
        <v>2</v>
      </c>
      <c r="K23" s="284">
        <v>3</v>
      </c>
      <c r="L23" s="284">
        <v>4</v>
      </c>
      <c r="M23" s="284">
        <v>5</v>
      </c>
      <c r="N23" s="284">
        <v>6</v>
      </c>
    </row>
    <row r="24" spans="1:14" ht="12.75" customHeight="1">
      <c r="A24" s="453" t="s">
        <v>68</v>
      </c>
      <c r="B24" s="341"/>
      <c r="C24" s="293"/>
      <c r="D24" s="273"/>
      <c r="E24" s="457" t="e">
        <f>E23+E20</f>
        <v>#DIV/0!</v>
      </c>
      <c r="F24" s="301" t="e">
        <f>IF(E24=0,0,E24/E$48)</f>
        <v>#DIV/0!</v>
      </c>
      <c r="H24" s="279" t="s">
        <v>157</v>
      </c>
      <c r="I24" s="503"/>
      <c r="J24" s="503"/>
      <c r="K24" s="503"/>
      <c r="L24" s="503"/>
      <c r="M24" s="503"/>
      <c r="N24" s="503"/>
    </row>
    <row r="25" spans="1:14" ht="12.75" customHeight="1">
      <c r="A25" s="291"/>
      <c r="B25" s="300"/>
      <c r="C25" s="293"/>
      <c r="D25" s="273"/>
      <c r="E25" s="282"/>
      <c r="F25" s="288"/>
      <c r="H25" s="279" t="s">
        <v>148</v>
      </c>
      <c r="I25" s="503"/>
      <c r="J25" s="503"/>
      <c r="K25" s="503"/>
      <c r="L25" s="503"/>
      <c r="M25" s="503"/>
      <c r="N25" s="503"/>
    </row>
    <row r="26" spans="1:14" ht="14.25">
      <c r="A26" s="298" t="s">
        <v>34</v>
      </c>
      <c r="B26" s="299"/>
      <c r="C26" s="306" t="s">
        <v>44</v>
      </c>
      <c r="D26" s="273"/>
      <c r="E26" s="294" t="e">
        <f>E24*'5-Premies en opslagen'!$B53</f>
        <v>#DIV/0!</v>
      </c>
      <c r="F26" s="288"/>
      <c r="H26" s="279" t="s">
        <v>149</v>
      </c>
      <c r="I26" s="503"/>
      <c r="J26" s="503"/>
      <c r="K26" s="503"/>
      <c r="L26" s="503"/>
      <c r="M26" s="503"/>
      <c r="N26" s="503"/>
    </row>
    <row r="27" spans="1:14" ht="14.25">
      <c r="A27" s="453" t="s">
        <v>78</v>
      </c>
      <c r="B27" s="300"/>
      <c r="C27" s="293"/>
      <c r="D27" s="273"/>
      <c r="E27" s="457" t="e">
        <f>SUM(E24:E26)</f>
        <v>#DIV/0!</v>
      </c>
      <c r="F27" s="301" t="e">
        <f>IF(E27=0,0,E27/E$48)</f>
        <v>#DIV/0!</v>
      </c>
      <c r="H27" s="279" t="s">
        <v>150</v>
      </c>
      <c r="I27" s="503"/>
      <c r="J27" s="503"/>
      <c r="K27" s="503"/>
      <c r="L27" s="503"/>
      <c r="M27" s="503"/>
      <c r="N27" s="503"/>
    </row>
    <row r="28" spans="1:14" ht="14.25">
      <c r="A28" s="291"/>
      <c r="B28" s="300"/>
      <c r="C28" s="293"/>
      <c r="D28" s="273"/>
      <c r="E28" s="282"/>
      <c r="F28" s="288"/>
      <c r="H28" s="279" t="s">
        <v>151</v>
      </c>
      <c r="I28" s="503"/>
      <c r="J28" s="503"/>
      <c r="K28" s="503"/>
      <c r="L28" s="503"/>
      <c r="M28" s="503"/>
      <c r="N28" s="503"/>
    </row>
    <row r="29" spans="1:14" ht="14.25">
      <c r="A29" s="291" t="s">
        <v>60</v>
      </c>
      <c r="B29" s="307"/>
      <c r="C29" s="290" t="s">
        <v>67</v>
      </c>
      <c r="D29" s="273"/>
      <c r="E29" s="500"/>
      <c r="F29" s="288">
        <v>0</v>
      </c>
      <c r="H29" s="279" t="s">
        <v>152</v>
      </c>
      <c r="I29" s="503"/>
      <c r="J29" s="503"/>
      <c r="K29" s="503"/>
      <c r="L29" s="503"/>
      <c r="M29" s="503"/>
      <c r="N29" s="503"/>
    </row>
    <row r="30" spans="1:14" ht="14.25">
      <c r="A30" s="291" t="s">
        <v>65</v>
      </c>
      <c r="B30" s="308"/>
      <c r="C30" s="290" t="s">
        <v>67</v>
      </c>
      <c r="D30" s="273"/>
      <c r="E30" s="500"/>
      <c r="F30" s="288">
        <v>0</v>
      </c>
      <c r="H30" s="279" t="s">
        <v>153</v>
      </c>
      <c r="I30" s="503"/>
      <c r="J30" s="503"/>
      <c r="K30" s="503"/>
      <c r="L30" s="503"/>
      <c r="M30" s="503"/>
      <c r="N30" s="503"/>
    </row>
    <row r="31" spans="1:14" ht="12.75" customHeight="1">
      <c r="A31" s="291" t="s">
        <v>66</v>
      </c>
      <c r="B31" s="300"/>
      <c r="C31" s="293" t="s">
        <v>62</v>
      </c>
      <c r="D31" s="273"/>
      <c r="E31" s="294"/>
      <c r="F31" s="288"/>
      <c r="H31" s="279" t="s">
        <v>154</v>
      </c>
      <c r="I31" s="503"/>
      <c r="J31" s="503"/>
      <c r="K31" s="503"/>
      <c r="L31" s="503"/>
      <c r="M31" s="503"/>
      <c r="N31" s="503"/>
    </row>
    <row r="32" spans="1:14" ht="12.75" customHeight="1">
      <c r="A32" s="502"/>
      <c r="B32" s="560"/>
      <c r="C32" s="561" t="s">
        <v>62</v>
      </c>
      <c r="D32" s="273"/>
      <c r="E32" s="500"/>
      <c r="F32" s="288"/>
      <c r="H32" s="279" t="s">
        <v>155</v>
      </c>
      <c r="I32" s="503"/>
      <c r="J32" s="503"/>
      <c r="K32" s="503"/>
      <c r="L32" s="503"/>
      <c r="M32" s="503"/>
      <c r="N32" s="503"/>
    </row>
    <row r="33" spans="1:15" ht="12.75" customHeight="1">
      <c r="A33" s="453" t="s">
        <v>54</v>
      </c>
      <c r="B33" s="300"/>
      <c r="C33" s="293"/>
      <c r="D33" s="273"/>
      <c r="E33" s="457" t="e">
        <f>SUM(E27:E32)</f>
        <v>#DIV/0!</v>
      </c>
      <c r="F33" s="301" t="e">
        <f>IF(E33=0,0,E33/E$48)</f>
        <v>#DIV/0!</v>
      </c>
      <c r="H33" s="311" t="s">
        <v>158</v>
      </c>
      <c r="I33" s="532">
        <f t="shared" ref="I33:N33" si="0">SUM(I24:I32)</f>
        <v>0</v>
      </c>
      <c r="J33" s="532">
        <f t="shared" si="0"/>
        <v>0</v>
      </c>
      <c r="K33" s="532">
        <f t="shared" si="0"/>
        <v>0</v>
      </c>
      <c r="L33" s="532">
        <f t="shared" si="0"/>
        <v>0</v>
      </c>
      <c r="M33" s="532">
        <f t="shared" si="0"/>
        <v>0</v>
      </c>
      <c r="N33" s="532">
        <f t="shared" si="0"/>
        <v>0</v>
      </c>
      <c r="O33" s="342">
        <f>SUM(I33:N33)</f>
        <v>0</v>
      </c>
    </row>
    <row r="34" spans="1:15" ht="12.75" customHeight="1">
      <c r="A34" s="291"/>
      <c r="B34" s="300"/>
      <c r="C34" s="293"/>
      <c r="D34" s="273"/>
      <c r="E34" s="282"/>
      <c r="F34" s="288"/>
      <c r="H34" s="190"/>
      <c r="I34" s="190"/>
      <c r="J34" s="190"/>
      <c r="K34" s="190"/>
      <c r="L34" s="190"/>
      <c r="M34" s="190"/>
      <c r="N34" s="190"/>
    </row>
    <row r="35" spans="1:15" ht="12.75" customHeight="1">
      <c r="A35" s="291" t="s">
        <v>80</v>
      </c>
      <c r="B35" s="300"/>
      <c r="C35" s="310"/>
      <c r="D35" s="273"/>
      <c r="E35" s="500"/>
      <c r="F35" s="576" t="e">
        <f>E35/$E$48</f>
        <v>#DIV/0!</v>
      </c>
      <c r="H35" s="542" t="s">
        <v>156</v>
      </c>
      <c r="I35" s="803" t="s">
        <v>160</v>
      </c>
      <c r="J35" s="803"/>
      <c r="K35" s="803"/>
      <c r="L35" s="803"/>
      <c r="M35" s="803"/>
      <c r="N35" s="803"/>
    </row>
    <row r="36" spans="1:15" ht="14.25" customHeight="1">
      <c r="A36" s="291" t="s">
        <v>33</v>
      </c>
      <c r="B36" s="300"/>
      <c r="C36" s="310"/>
      <c r="D36" s="273"/>
      <c r="E36" s="500"/>
      <c r="F36" s="576" t="e">
        <f t="shared" ref="F36:F42" si="1">E36/$E$48</f>
        <v>#DIV/0!</v>
      </c>
      <c r="H36" s="543"/>
      <c r="I36" s="544">
        <v>1</v>
      </c>
      <c r="J36" s="544">
        <v>2</v>
      </c>
      <c r="K36" s="544">
        <v>3</v>
      </c>
      <c r="L36" s="544">
        <v>4</v>
      </c>
      <c r="M36" s="544">
        <v>5</v>
      </c>
      <c r="N36" s="544">
        <v>6</v>
      </c>
    </row>
    <row r="37" spans="1:15" ht="14.25">
      <c r="A37" s="291" t="s">
        <v>23</v>
      </c>
      <c r="B37" s="300"/>
      <c r="C37" s="310"/>
      <c r="D37" s="273"/>
      <c r="E37" s="500"/>
      <c r="F37" s="576" t="e">
        <f t="shared" si="1"/>
        <v>#DIV/0!</v>
      </c>
      <c r="H37" s="543" t="s">
        <v>157</v>
      </c>
      <c r="I37" s="545">
        <f t="shared" ref="I37:N45" si="2">I24*I12</f>
        <v>0</v>
      </c>
      <c r="J37" s="545">
        <f t="shared" si="2"/>
        <v>0</v>
      </c>
      <c r="K37" s="545">
        <f t="shared" si="2"/>
        <v>0</v>
      </c>
      <c r="L37" s="545">
        <f t="shared" si="2"/>
        <v>0</v>
      </c>
      <c r="M37" s="545">
        <f t="shared" si="2"/>
        <v>0</v>
      </c>
      <c r="N37" s="546">
        <f t="shared" si="2"/>
        <v>0</v>
      </c>
      <c r="O37" s="305"/>
    </row>
    <row r="38" spans="1:15" ht="14.25">
      <c r="A38" s="291" t="s">
        <v>2</v>
      </c>
      <c r="B38" s="300"/>
      <c r="C38" s="312"/>
      <c r="D38" s="273"/>
      <c r="E38" s="500"/>
      <c r="F38" s="576" t="e">
        <f t="shared" si="1"/>
        <v>#DIV/0!</v>
      </c>
      <c r="H38" s="543" t="s">
        <v>148</v>
      </c>
      <c r="I38" s="545">
        <f t="shared" si="2"/>
        <v>0</v>
      </c>
      <c r="J38" s="545">
        <f t="shared" si="2"/>
        <v>0</v>
      </c>
      <c r="K38" s="545">
        <f t="shared" si="2"/>
        <v>0</v>
      </c>
      <c r="L38" s="545">
        <f t="shared" si="2"/>
        <v>0</v>
      </c>
      <c r="M38" s="545">
        <f t="shared" si="2"/>
        <v>0</v>
      </c>
      <c r="N38" s="546">
        <f t="shared" si="2"/>
        <v>0</v>
      </c>
      <c r="O38" s="305"/>
    </row>
    <row r="39" spans="1:15" ht="14.25">
      <c r="A39" s="291" t="s">
        <v>31</v>
      </c>
      <c r="B39" s="300"/>
      <c r="C39" s="310"/>
      <c r="D39" s="273"/>
      <c r="E39" s="500"/>
      <c r="F39" s="576" t="e">
        <f t="shared" si="1"/>
        <v>#DIV/0!</v>
      </c>
      <c r="H39" s="543" t="s">
        <v>149</v>
      </c>
      <c r="I39" s="545">
        <f t="shared" si="2"/>
        <v>0</v>
      </c>
      <c r="J39" s="545">
        <f t="shared" si="2"/>
        <v>0</v>
      </c>
      <c r="K39" s="545">
        <f t="shared" si="2"/>
        <v>0</v>
      </c>
      <c r="L39" s="545">
        <f t="shared" si="2"/>
        <v>0</v>
      </c>
      <c r="M39" s="545">
        <f t="shared" si="2"/>
        <v>0</v>
      </c>
      <c r="N39" s="546">
        <f t="shared" si="2"/>
        <v>0</v>
      </c>
      <c r="O39" s="305"/>
    </row>
    <row r="40" spans="1:15" ht="14.25">
      <c r="A40" s="291" t="s">
        <v>28</v>
      </c>
      <c r="B40" s="300"/>
      <c r="C40" s="312"/>
      <c r="D40" s="273"/>
      <c r="E40" s="500"/>
      <c r="F40" s="576" t="e">
        <f t="shared" si="1"/>
        <v>#DIV/0!</v>
      </c>
      <c r="H40" s="543" t="s">
        <v>150</v>
      </c>
      <c r="I40" s="545">
        <f t="shared" si="2"/>
        <v>0</v>
      </c>
      <c r="J40" s="545">
        <f t="shared" si="2"/>
        <v>0</v>
      </c>
      <c r="K40" s="545">
        <f t="shared" si="2"/>
        <v>0</v>
      </c>
      <c r="L40" s="545">
        <f t="shared" si="2"/>
        <v>0</v>
      </c>
      <c r="M40" s="545">
        <f t="shared" si="2"/>
        <v>0</v>
      </c>
      <c r="N40" s="546">
        <f t="shared" si="2"/>
        <v>0</v>
      </c>
      <c r="O40" s="190"/>
    </row>
    <row r="41" spans="1:15" ht="14.25">
      <c r="A41" s="291" t="s">
        <v>72</v>
      </c>
      <c r="B41" s="300"/>
      <c r="C41" s="290" t="s">
        <v>67</v>
      </c>
      <c r="D41" s="273"/>
      <c r="E41" s="500"/>
      <c r="F41" s="576" t="e">
        <f t="shared" si="1"/>
        <v>#DIV/0!</v>
      </c>
      <c r="H41" s="543" t="s">
        <v>151</v>
      </c>
      <c r="I41" s="545">
        <f t="shared" si="2"/>
        <v>0</v>
      </c>
      <c r="J41" s="545">
        <f t="shared" si="2"/>
        <v>0</v>
      </c>
      <c r="K41" s="545">
        <f t="shared" si="2"/>
        <v>0</v>
      </c>
      <c r="L41" s="545">
        <f t="shared" si="2"/>
        <v>0</v>
      </c>
      <c r="M41" s="545">
        <f t="shared" si="2"/>
        <v>0</v>
      </c>
      <c r="N41" s="546">
        <f t="shared" si="2"/>
        <v>0</v>
      </c>
      <c r="O41" s="190"/>
    </row>
    <row r="42" spans="1:15" ht="14.25">
      <c r="A42" s="291" t="s">
        <v>89</v>
      </c>
      <c r="B42" s="300"/>
      <c r="C42" s="290"/>
      <c r="D42" s="273"/>
      <c r="E42" s="500"/>
      <c r="F42" s="576" t="e">
        <f t="shared" si="1"/>
        <v>#DIV/0!</v>
      </c>
      <c r="H42" s="543" t="s">
        <v>152</v>
      </c>
      <c r="I42" s="545">
        <f t="shared" si="2"/>
        <v>0</v>
      </c>
      <c r="J42" s="545">
        <f t="shared" si="2"/>
        <v>0</v>
      </c>
      <c r="K42" s="545">
        <f t="shared" si="2"/>
        <v>0</v>
      </c>
      <c r="L42" s="545">
        <f t="shared" si="2"/>
        <v>0</v>
      </c>
      <c r="M42" s="545">
        <f t="shared" si="2"/>
        <v>0</v>
      </c>
      <c r="N42" s="546">
        <f t="shared" si="2"/>
        <v>0</v>
      </c>
      <c r="O42" s="190"/>
    </row>
    <row r="43" spans="1:15" ht="14.25">
      <c r="A43" s="502"/>
      <c r="B43" s="560"/>
      <c r="C43" s="562"/>
      <c r="D43" s="273"/>
      <c r="E43" s="500"/>
      <c r="F43" s="288" t="e">
        <f>E43/$E$48</f>
        <v>#DIV/0!</v>
      </c>
      <c r="H43" s="543" t="s">
        <v>153</v>
      </c>
      <c r="I43" s="545">
        <f t="shared" si="2"/>
        <v>0</v>
      </c>
      <c r="J43" s="545">
        <f t="shared" si="2"/>
        <v>0</v>
      </c>
      <c r="K43" s="545">
        <f t="shared" si="2"/>
        <v>0</v>
      </c>
      <c r="L43" s="545">
        <f t="shared" si="2"/>
        <v>0</v>
      </c>
      <c r="M43" s="545">
        <f t="shared" si="2"/>
        <v>0</v>
      </c>
      <c r="N43" s="546">
        <f t="shared" si="2"/>
        <v>0</v>
      </c>
      <c r="O43" s="190"/>
    </row>
    <row r="44" spans="1:15" ht="14.25">
      <c r="A44" s="453" t="s">
        <v>73</v>
      </c>
      <c r="B44" s="300"/>
      <c r="C44" s="293"/>
      <c r="D44" s="273"/>
      <c r="E44" s="457" t="e">
        <f>SUM(E33:E43)</f>
        <v>#DIV/0!</v>
      </c>
      <c r="F44" s="301" t="e">
        <f>IF(E44=0,0,E44/E$48)</f>
        <v>#DIV/0!</v>
      </c>
      <c r="H44" s="543" t="s">
        <v>154</v>
      </c>
      <c r="I44" s="545">
        <f t="shared" si="2"/>
        <v>0</v>
      </c>
      <c r="J44" s="545">
        <f t="shared" si="2"/>
        <v>0</v>
      </c>
      <c r="K44" s="545">
        <f t="shared" si="2"/>
        <v>0</v>
      </c>
      <c r="L44" s="545">
        <f t="shared" si="2"/>
        <v>0</v>
      </c>
      <c r="M44" s="545">
        <f t="shared" si="2"/>
        <v>0</v>
      </c>
      <c r="N44" s="546">
        <f t="shared" si="2"/>
        <v>0</v>
      </c>
      <c r="O44" s="190"/>
    </row>
    <row r="45" spans="1:15" ht="14.25">
      <c r="A45" s="291"/>
      <c r="B45" s="300"/>
      <c r="C45" s="293"/>
      <c r="D45" s="273"/>
      <c r="E45" s="282"/>
      <c r="F45" s="313"/>
      <c r="H45" s="543" t="s">
        <v>155</v>
      </c>
      <c r="I45" s="545">
        <f t="shared" si="2"/>
        <v>0</v>
      </c>
      <c r="J45" s="545">
        <f t="shared" si="2"/>
        <v>0</v>
      </c>
      <c r="K45" s="545">
        <f t="shared" si="2"/>
        <v>0</v>
      </c>
      <c r="L45" s="545">
        <f t="shared" si="2"/>
        <v>0</v>
      </c>
      <c r="M45" s="545">
        <f t="shared" si="2"/>
        <v>0</v>
      </c>
      <c r="N45" s="546">
        <f t="shared" si="2"/>
        <v>0</v>
      </c>
      <c r="O45" s="190"/>
    </row>
    <row r="46" spans="1:15" ht="14.25">
      <c r="A46" s="291" t="s">
        <v>74</v>
      </c>
      <c r="B46" s="300"/>
      <c r="C46" s="312"/>
      <c r="D46" s="273"/>
      <c r="E46" s="500"/>
      <c r="F46" s="301">
        <f>(IF(E46=0,0,E46/E$48))</f>
        <v>0</v>
      </c>
      <c r="H46" s="547" t="s">
        <v>158</v>
      </c>
      <c r="I46" s="548">
        <f t="shared" ref="I46:N46" si="3">SUM(I37:I45)</f>
        <v>0</v>
      </c>
      <c r="J46" s="548">
        <f t="shared" si="3"/>
        <v>0</v>
      </c>
      <c r="K46" s="548">
        <f t="shared" si="3"/>
        <v>0</v>
      </c>
      <c r="L46" s="548">
        <f t="shared" si="3"/>
        <v>0</v>
      </c>
      <c r="M46" s="548">
        <f t="shared" si="3"/>
        <v>0</v>
      </c>
      <c r="N46" s="548">
        <f t="shared" si="3"/>
        <v>0</v>
      </c>
      <c r="O46" s="190"/>
    </row>
    <row r="47" spans="1:15" ht="14.25">
      <c r="A47" s="291"/>
      <c r="B47" s="292"/>
      <c r="C47" s="293"/>
      <c r="D47" s="273"/>
      <c r="E47" s="282"/>
      <c r="F47" s="288"/>
      <c r="H47" s="305"/>
      <c r="I47" s="305"/>
      <c r="J47" s="305"/>
      <c r="K47" s="305"/>
      <c r="L47" s="305"/>
      <c r="M47" s="305"/>
      <c r="N47" s="305"/>
      <c r="O47" s="190"/>
    </row>
    <row r="48" spans="1:15" ht="14.25">
      <c r="A48" s="453" t="s">
        <v>45</v>
      </c>
      <c r="B48" s="458"/>
      <c r="C48" s="314"/>
      <c r="D48" s="273"/>
      <c r="E48" s="766" t="e">
        <f>SUM(E44:E47)</f>
        <v>#DIV/0!</v>
      </c>
      <c r="F48" s="459" t="e">
        <f>SUM(F44:F47)</f>
        <v>#DIV/0!</v>
      </c>
      <c r="H48" s="305"/>
      <c r="I48" s="305"/>
      <c r="J48" s="305"/>
      <c r="K48" s="305"/>
      <c r="L48" s="305"/>
      <c r="M48" s="305"/>
      <c r="N48" s="305"/>
      <c r="O48" s="190"/>
    </row>
    <row r="49" spans="1:15" ht="14.25">
      <c r="A49" s="213"/>
      <c r="B49" s="315"/>
      <c r="C49" s="316"/>
      <c r="D49" s="273"/>
      <c r="E49" s="9"/>
      <c r="F49" s="317"/>
      <c r="H49" s="305"/>
      <c r="I49" s="305"/>
      <c r="J49" s="305"/>
      <c r="K49" s="305"/>
      <c r="L49" s="305"/>
      <c r="M49" s="305"/>
      <c r="N49" s="305"/>
      <c r="O49" s="190"/>
    </row>
    <row r="50" spans="1:15" s="305" customFormat="1" ht="14.25">
      <c r="A50" s="319" t="s">
        <v>250</v>
      </c>
      <c r="B50" s="320"/>
      <c r="C50" s="321"/>
      <c r="E50" s="322" t="e">
        <f>(E$27*1.3)+($E$48-$E$27)</f>
        <v>#DIV/0!</v>
      </c>
      <c r="F50" s="323"/>
      <c r="H50" s="190"/>
      <c r="I50" s="190"/>
      <c r="J50" s="190"/>
      <c r="K50" s="190"/>
      <c r="L50" s="190"/>
      <c r="M50" s="190"/>
      <c r="N50" s="190"/>
    </row>
    <row r="51" spans="1:15" s="305" customFormat="1" ht="14.25">
      <c r="A51" s="324"/>
      <c r="B51" s="325"/>
      <c r="C51" s="326"/>
      <c r="E51" s="324"/>
      <c r="F51" s="324"/>
      <c r="H51" s="190"/>
      <c r="I51" s="190"/>
      <c r="J51" s="190"/>
      <c r="K51" s="190"/>
      <c r="L51" s="190"/>
      <c r="M51" s="190"/>
      <c r="N51" s="190"/>
    </row>
    <row r="52" spans="1:15" s="305" customFormat="1" ht="14.25">
      <c r="A52" s="319" t="s">
        <v>50</v>
      </c>
      <c r="B52" s="320"/>
      <c r="C52" s="321"/>
      <c r="E52" s="322" t="e">
        <f>(E$27*1.5)+($E$48-$E$27)</f>
        <v>#DIV/0!</v>
      </c>
      <c r="F52" s="323"/>
      <c r="H52" s="190"/>
      <c r="I52" s="190"/>
      <c r="J52" s="190"/>
      <c r="K52" s="190"/>
      <c r="L52" s="190"/>
      <c r="M52" s="190"/>
      <c r="N52" s="190"/>
    </row>
    <row r="53" spans="1:15" s="305" customFormat="1" ht="14.25">
      <c r="A53" s="324"/>
      <c r="B53" s="325"/>
      <c r="C53" s="326"/>
      <c r="E53" s="324"/>
      <c r="F53" s="324"/>
      <c r="H53" s="190"/>
      <c r="I53" s="190"/>
      <c r="J53" s="190"/>
      <c r="K53" s="190"/>
      <c r="L53" s="190"/>
      <c r="M53" s="190"/>
      <c r="N53" s="190"/>
    </row>
    <row r="54" spans="1:15" s="305" customFormat="1" ht="14.25">
      <c r="A54" s="319" t="s">
        <v>85</v>
      </c>
      <c r="B54" s="320"/>
      <c r="C54" s="321"/>
      <c r="E54" s="322" t="e">
        <f>(E$27*2.5)+($E$48-$E$27)</f>
        <v>#DIV/0!</v>
      </c>
      <c r="F54" s="327"/>
      <c r="H54" s="190"/>
      <c r="I54" s="190"/>
      <c r="J54" s="190"/>
      <c r="K54" s="190"/>
      <c r="L54" s="190"/>
      <c r="M54" s="190"/>
      <c r="N54" s="190"/>
    </row>
    <row r="55" spans="1:15" s="190" customFormat="1" ht="14.25">
      <c r="B55" s="328"/>
      <c r="C55" s="329"/>
      <c r="F55" s="330"/>
    </row>
    <row r="56" spans="1:15" s="190" customFormat="1">
      <c r="C56" s="331"/>
      <c r="F56" s="330"/>
    </row>
    <row r="57" spans="1:15" s="190" customFormat="1">
      <c r="C57" s="331"/>
      <c r="F57" s="330"/>
    </row>
    <row r="58" spans="1:15" s="190" customFormat="1">
      <c r="A58" s="47"/>
      <c r="C58" s="331"/>
      <c r="F58" s="330"/>
    </row>
    <row r="59" spans="1:15" s="190" customFormat="1">
      <c r="C59" s="331"/>
      <c r="F59" s="330"/>
    </row>
    <row r="60" spans="1:15" s="190" customFormat="1">
      <c r="C60" s="331"/>
      <c r="F60" s="330"/>
      <c r="H60" s="4"/>
      <c r="I60" s="4"/>
      <c r="J60" s="4"/>
      <c r="K60" s="4"/>
      <c r="L60" s="4"/>
      <c r="M60" s="4"/>
      <c r="N60" s="4"/>
    </row>
    <row r="61" spans="1:15" s="190" customFormat="1">
      <c r="C61" s="331"/>
      <c r="F61" s="330"/>
      <c r="H61" s="4"/>
      <c r="I61" s="4"/>
      <c r="J61" s="4"/>
      <c r="K61" s="4"/>
      <c r="L61" s="4"/>
      <c r="M61" s="4"/>
      <c r="N61" s="4"/>
    </row>
    <row r="62" spans="1:15" s="190" customFormat="1">
      <c r="C62" s="331"/>
      <c r="F62" s="330"/>
      <c r="H62" s="4"/>
      <c r="I62" s="4"/>
      <c r="J62" s="4"/>
      <c r="K62" s="4"/>
      <c r="L62" s="4"/>
      <c r="M62" s="4"/>
      <c r="N62" s="4"/>
    </row>
    <row r="63" spans="1:15" s="190" customFormat="1">
      <c r="C63" s="331"/>
      <c r="F63" s="330"/>
      <c r="H63" s="4"/>
      <c r="I63" s="4"/>
      <c r="J63" s="4"/>
      <c r="K63" s="4"/>
      <c r="L63" s="4"/>
      <c r="M63" s="4"/>
      <c r="N63" s="4"/>
    </row>
    <row r="64" spans="1:15" s="190" customFormat="1">
      <c r="C64" s="331"/>
      <c r="F64" s="330"/>
      <c r="H64" s="4"/>
      <c r="I64" s="4"/>
      <c r="J64" s="4"/>
      <c r="K64" s="4"/>
      <c r="L64" s="4"/>
      <c r="M64" s="4"/>
      <c r="N64" s="4"/>
    </row>
    <row r="65" spans="3:14" s="190" customFormat="1">
      <c r="C65" s="331"/>
      <c r="F65" s="330"/>
      <c r="H65" s="4"/>
      <c r="I65" s="4"/>
      <c r="J65" s="4"/>
      <c r="K65" s="4"/>
      <c r="L65" s="4"/>
      <c r="M65" s="4"/>
      <c r="N65" s="4"/>
    </row>
  </sheetData>
  <dataConsolidate/>
  <mergeCells count="7">
    <mergeCell ref="I35:N35"/>
    <mergeCell ref="E10:F10"/>
    <mergeCell ref="H1:N2"/>
    <mergeCell ref="H3:N3"/>
    <mergeCell ref="H4:N5"/>
    <mergeCell ref="I10:N10"/>
    <mergeCell ref="I22:N22"/>
  </mergeCells>
  <phoneticPr fontId="10"/>
  <conditionalFormatting sqref="O33">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sqref="A1:XFD1048576"/>
      <selection pane="bottomLeft" activeCell="A10" sqref="A10"/>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95" t="s">
        <v>25</v>
      </c>
      <c r="B1" s="216"/>
      <c r="C1" s="46"/>
      <c r="D1" s="46"/>
      <c r="E1" s="46"/>
      <c r="F1" s="3"/>
      <c r="H1" s="806"/>
      <c r="I1" s="806"/>
      <c r="J1" s="806"/>
      <c r="K1" s="806"/>
      <c r="L1" s="806"/>
      <c r="M1" s="806"/>
      <c r="N1" s="806"/>
    </row>
    <row r="2" spans="1:15">
      <c r="A2" s="263"/>
      <c r="B2" s="264"/>
      <c r="C2" s="265"/>
      <c r="D2" s="264"/>
      <c r="E2" s="266"/>
      <c r="F2" s="267"/>
      <c r="H2" s="806"/>
      <c r="I2" s="806"/>
      <c r="J2" s="806"/>
      <c r="K2" s="806"/>
      <c r="L2" s="806"/>
      <c r="M2" s="806"/>
      <c r="N2" s="806"/>
    </row>
    <row r="3" spans="1:15" ht="14.25" customHeight="1">
      <c r="A3" s="332" t="str">
        <f>'1-Contractblad totaal'!A3</f>
        <v>Naam opdrachtgever</v>
      </c>
      <c r="B3" s="333" t="str">
        <f>'1-Contractblad totaal'!B3</f>
        <v>Hoogheemraadschap van Delfland</v>
      </c>
      <c r="C3" s="334"/>
      <c r="D3" s="264"/>
      <c r="E3" s="266"/>
      <c r="F3" s="267"/>
      <c r="H3" s="806"/>
      <c r="I3" s="806"/>
      <c r="J3" s="806"/>
      <c r="K3" s="806"/>
      <c r="L3" s="806"/>
      <c r="M3" s="806"/>
      <c r="N3" s="806"/>
    </row>
    <row r="4" spans="1:15" ht="15.75" customHeight="1">
      <c r="A4" s="332" t="str">
        <f>'1-Contractblad totaal'!A4</f>
        <v>Calculatie onderdeel</v>
      </c>
      <c r="B4" s="335" t="str">
        <f ca="1">MID(CELL("bestandsnaam",$C$9),SEARCH("]",CELL("bestandsnaam",$C$9),1)+1,256)</f>
        <v>7-Opbouw uurtarief toezicht</v>
      </c>
      <c r="C4" s="336"/>
      <c r="D4" s="273"/>
      <c r="E4" s="269"/>
      <c r="F4" s="270"/>
      <c r="H4" s="806"/>
      <c r="I4" s="806"/>
      <c r="J4" s="806"/>
      <c r="K4" s="806"/>
      <c r="L4" s="806"/>
      <c r="M4" s="806"/>
      <c r="N4" s="806"/>
    </row>
    <row r="5" spans="1:15" ht="30" customHeight="1">
      <c r="A5" s="332" t="str">
        <f>'1-Contractblad totaal'!A5</f>
        <v>Gebouw/plaats</v>
      </c>
      <c r="B5" s="333" t="str">
        <f>'1-Contractblad totaal'!B5</f>
        <v>Regio Delft</v>
      </c>
      <c r="C5" s="336"/>
      <c r="D5" s="273"/>
      <c r="E5" s="811"/>
      <c r="F5" s="811"/>
      <c r="H5" s="806"/>
      <c r="I5" s="806"/>
      <c r="J5" s="806"/>
      <c r="K5" s="806"/>
      <c r="L5" s="806"/>
      <c r="M5" s="806"/>
      <c r="N5" s="806"/>
    </row>
    <row r="6" spans="1:15" ht="17.25">
      <c r="A6" s="332" t="str">
        <f>'1-Contractblad totaal'!A6</f>
        <v>Referentie nummer</v>
      </c>
      <c r="B6" s="333" t="str">
        <f>'1-Contractblad totaal'!B6</f>
        <v>INK2020.561</v>
      </c>
      <c r="C6" s="336"/>
      <c r="D6" s="273"/>
      <c r="H6" s="274"/>
      <c r="I6" s="274"/>
      <c r="J6" s="274"/>
      <c r="K6" s="274"/>
      <c r="L6" s="274"/>
      <c r="M6" s="274"/>
      <c r="N6" s="274"/>
    </row>
    <row r="7" spans="1:15" s="9" customFormat="1" ht="17.25">
      <c r="A7" s="332" t="str">
        <f>'1-Contractblad totaal'!A8</f>
        <v>Naam dienstverlener</v>
      </c>
      <c r="B7" s="333">
        <f>'1-Contractblad totaal'!B8</f>
        <v>0</v>
      </c>
      <c r="C7" s="336"/>
      <c r="D7" s="273"/>
      <c r="H7" s="274"/>
      <c r="I7" s="274"/>
      <c r="J7" s="274"/>
      <c r="K7" s="274"/>
      <c r="L7" s="274"/>
      <c r="M7" s="274"/>
      <c r="N7" s="274"/>
      <c r="O7" s="278"/>
    </row>
    <row r="8" spans="1:15" ht="15.75">
      <c r="A8" s="332" t="str">
        <f>'1-Contractblad totaal'!A9</f>
        <v>Prijspeil</v>
      </c>
      <c r="B8" s="125">
        <f>'1-Contractblad totaal'!B9</f>
        <v>44562</v>
      </c>
      <c r="C8" s="336"/>
      <c r="D8" s="273"/>
      <c r="I8" s="274"/>
      <c r="J8" s="274"/>
      <c r="K8" s="274"/>
      <c r="L8" s="274"/>
      <c r="M8" s="274"/>
      <c r="N8" s="274"/>
    </row>
    <row r="9" spans="1:15" ht="17.25">
      <c r="A9" s="268"/>
      <c r="B9" s="271"/>
      <c r="C9" s="272"/>
      <c r="D9" s="273"/>
      <c r="E9" s="275"/>
      <c r="F9" s="276"/>
    </row>
    <row r="10" spans="1:15" s="278" customFormat="1" ht="30.75" customHeight="1">
      <c r="A10" s="337" t="s">
        <v>229</v>
      </c>
      <c r="B10" s="338"/>
      <c r="C10" s="339"/>
      <c r="D10" s="277"/>
      <c r="E10" s="804" t="s">
        <v>228</v>
      </c>
      <c r="F10" s="810"/>
      <c r="H10" s="340" t="s">
        <v>156</v>
      </c>
      <c r="I10" s="803" t="s">
        <v>814</v>
      </c>
      <c r="J10" s="803"/>
      <c r="K10" s="803"/>
      <c r="L10" s="803"/>
      <c r="M10" s="803"/>
      <c r="N10" s="803"/>
    </row>
    <row r="11" spans="1:15" ht="30" customHeight="1">
      <c r="A11" s="279"/>
      <c r="B11" s="280" t="s">
        <v>62</v>
      </c>
      <c r="C11" s="281" t="s">
        <v>62</v>
      </c>
      <c r="D11" s="273"/>
      <c r="E11" s="282"/>
      <c r="F11" s="283"/>
      <c r="H11" s="279"/>
      <c r="I11" s="579">
        <v>1</v>
      </c>
      <c r="J11" s="579">
        <v>2</v>
      </c>
      <c r="K11" s="579">
        <v>3</v>
      </c>
      <c r="L11" s="579">
        <v>4</v>
      </c>
      <c r="M11" s="579">
        <v>5</v>
      </c>
      <c r="N11" s="579">
        <v>6</v>
      </c>
    </row>
    <row r="12" spans="1:15" ht="12.75" customHeight="1">
      <c r="A12" s="279" t="s">
        <v>38</v>
      </c>
      <c r="B12" s="285"/>
      <c r="C12" s="286"/>
      <c r="D12" s="273"/>
      <c r="E12" s="287">
        <f>SUM(I34:N34)</f>
        <v>0</v>
      </c>
      <c r="F12" s="288"/>
      <c r="H12" s="531" t="s">
        <v>151</v>
      </c>
      <c r="I12" s="764"/>
      <c r="J12" s="764"/>
      <c r="K12" s="764"/>
      <c r="L12" s="764"/>
      <c r="M12" s="764"/>
      <c r="N12" s="765"/>
    </row>
    <row r="13" spans="1:15" ht="14.25">
      <c r="A13" s="279" t="s">
        <v>15</v>
      </c>
      <c r="B13" s="289"/>
      <c r="C13" s="290" t="s">
        <v>67</v>
      </c>
      <c r="D13" s="273"/>
      <c r="E13" s="500"/>
      <c r="F13" s="288"/>
      <c r="H13" s="531" t="s">
        <v>152</v>
      </c>
      <c r="I13" s="764"/>
      <c r="J13" s="764"/>
      <c r="K13" s="764"/>
      <c r="L13" s="764"/>
      <c r="M13" s="764"/>
      <c r="N13" s="765"/>
    </row>
    <row r="14" spans="1:15" ht="14.25">
      <c r="A14" s="279"/>
      <c r="B14" s="289"/>
      <c r="C14" s="290"/>
      <c r="D14" s="273"/>
      <c r="E14" s="294"/>
      <c r="F14" s="288"/>
      <c r="H14" s="531" t="s">
        <v>153</v>
      </c>
      <c r="I14" s="764"/>
      <c r="J14" s="764"/>
      <c r="K14" s="764"/>
      <c r="L14" s="764"/>
      <c r="M14" s="764"/>
      <c r="N14" s="765"/>
    </row>
    <row r="15" spans="1:15" s="47" customFormat="1" ht="14.25">
      <c r="A15" s="291" t="s">
        <v>32</v>
      </c>
      <c r="B15" s="559"/>
      <c r="C15" s="293"/>
      <c r="D15" s="273"/>
      <c r="E15" s="294"/>
      <c r="F15" s="288"/>
      <c r="H15" s="531" t="s">
        <v>154</v>
      </c>
      <c r="I15" s="764"/>
      <c r="J15" s="764"/>
      <c r="K15" s="764"/>
      <c r="L15" s="764"/>
      <c r="M15" s="764"/>
      <c r="N15" s="765"/>
    </row>
    <row r="16" spans="1:15" ht="14.25">
      <c r="A16" s="453" t="s">
        <v>13</v>
      </c>
      <c r="B16" s="292"/>
      <c r="C16" s="293"/>
      <c r="D16" s="273"/>
      <c r="E16" s="457">
        <f>SUM(E12:E15)</f>
        <v>0</v>
      </c>
      <c r="F16" s="288"/>
      <c r="H16" s="531" t="s">
        <v>155</v>
      </c>
      <c r="I16" s="764"/>
      <c r="J16" s="764"/>
      <c r="K16" s="764"/>
      <c r="L16" s="764"/>
      <c r="M16" s="764"/>
      <c r="N16" s="765"/>
    </row>
    <row r="17" spans="1:15" ht="14.25">
      <c r="A17" s="291"/>
      <c r="B17" s="295"/>
      <c r="C17" s="296"/>
      <c r="D17" s="273"/>
      <c r="E17" s="297"/>
      <c r="F17" s="288"/>
      <c r="H17" s="529"/>
      <c r="I17" s="530"/>
      <c r="J17" s="530"/>
      <c r="K17" s="530"/>
      <c r="L17" s="530"/>
      <c r="M17" s="530"/>
      <c r="N17" s="530"/>
    </row>
    <row r="18" spans="1:15" ht="14.25">
      <c r="A18" s="298" t="s">
        <v>57</v>
      </c>
      <c r="B18" s="299"/>
      <c r="C18" s="501"/>
      <c r="D18" s="273"/>
      <c r="E18" s="294">
        <f>$C18*E16</f>
        <v>0</v>
      </c>
      <c r="F18" s="288"/>
      <c r="H18" s="340" t="s">
        <v>156</v>
      </c>
      <c r="I18" s="807" t="s">
        <v>159</v>
      </c>
      <c r="J18" s="808"/>
      <c r="K18" s="808"/>
      <c r="L18" s="808"/>
      <c r="M18" s="808"/>
      <c r="N18" s="809"/>
    </row>
    <row r="19" spans="1:15" s="47" customFormat="1" ht="14.25">
      <c r="A19" s="298" t="s">
        <v>90</v>
      </c>
      <c r="B19" s="299"/>
      <c r="C19" s="501"/>
      <c r="D19" s="273"/>
      <c r="E19" s="294">
        <f>$C19*E16</f>
        <v>0</v>
      </c>
      <c r="F19" s="288"/>
      <c r="H19" s="279"/>
      <c r="I19" s="284">
        <v>1</v>
      </c>
      <c r="J19" s="284">
        <v>2</v>
      </c>
      <c r="K19" s="284">
        <v>3</v>
      </c>
      <c r="L19" s="284">
        <v>4</v>
      </c>
      <c r="M19" s="284">
        <v>5</v>
      </c>
      <c r="N19" s="284">
        <v>6</v>
      </c>
    </row>
    <row r="20" spans="1:15" ht="14.25">
      <c r="A20" s="453" t="s">
        <v>52</v>
      </c>
      <c r="B20" s="300"/>
      <c r="C20" s="293"/>
      <c r="D20" s="273"/>
      <c r="E20" s="457">
        <f>SUM(E16:E19)</f>
        <v>0</v>
      </c>
      <c r="F20" s="301">
        <f>IF(E20=0,0,E20/E$48)</f>
        <v>0</v>
      </c>
      <c r="H20" s="279" t="s">
        <v>151</v>
      </c>
      <c r="I20" s="503"/>
      <c r="J20" s="503"/>
      <c r="K20" s="503"/>
      <c r="L20" s="503"/>
      <c r="M20" s="503"/>
      <c r="N20" s="503"/>
    </row>
    <row r="21" spans="1:15" ht="14.25">
      <c r="A21" s="291"/>
      <c r="B21" s="295"/>
      <c r="C21" s="296"/>
      <c r="D21" s="273"/>
      <c r="E21" s="297"/>
      <c r="F21" s="288"/>
      <c r="H21" s="279" t="s">
        <v>152</v>
      </c>
      <c r="I21" s="503"/>
      <c r="J21" s="503"/>
      <c r="K21" s="503"/>
      <c r="L21" s="503"/>
      <c r="M21" s="503"/>
      <c r="N21" s="503"/>
    </row>
    <row r="22" spans="1:15" s="305" customFormat="1" ht="14.25">
      <c r="A22" s="302" t="s">
        <v>59</v>
      </c>
      <c r="B22" s="299"/>
      <c r="C22" s="296"/>
      <c r="D22" s="303"/>
      <c r="E22" s="575">
        <f>E20*0.96</f>
        <v>0</v>
      </c>
      <c r="F22" s="304"/>
      <c r="H22" s="279" t="s">
        <v>153</v>
      </c>
      <c r="I22" s="503"/>
      <c r="J22" s="503"/>
      <c r="K22" s="503"/>
      <c r="L22" s="503"/>
      <c r="M22" s="503"/>
      <c r="N22" s="503"/>
      <c r="O22" s="4"/>
    </row>
    <row r="23" spans="1:15" ht="14.25" customHeight="1">
      <c r="A23" s="298" t="s">
        <v>71</v>
      </c>
      <c r="B23" s="299"/>
      <c r="C23" s="306" t="s">
        <v>44</v>
      </c>
      <c r="D23" s="273"/>
      <c r="E23" s="294" t="e">
        <f>E22*'5-Premies en opslagen'!$C24</f>
        <v>#DIV/0!</v>
      </c>
      <c r="F23" s="288"/>
      <c r="H23" s="279" t="s">
        <v>154</v>
      </c>
      <c r="I23" s="503"/>
      <c r="J23" s="503"/>
      <c r="K23" s="503"/>
      <c r="L23" s="503"/>
      <c r="M23" s="503"/>
      <c r="N23" s="503"/>
      <c r="O23" s="305"/>
    </row>
    <row r="24" spans="1:15" ht="12.75" customHeight="1">
      <c r="A24" s="453" t="s">
        <v>68</v>
      </c>
      <c r="B24" s="300"/>
      <c r="C24" s="293"/>
      <c r="D24" s="273"/>
      <c r="E24" s="457" t="e">
        <f>E23+E20</f>
        <v>#DIV/0!</v>
      </c>
      <c r="F24" s="301" t="e">
        <f>IF(E24=0,0,E24/E$48)</f>
        <v>#DIV/0!</v>
      </c>
      <c r="H24" s="279" t="s">
        <v>155</v>
      </c>
      <c r="I24" s="503"/>
      <c r="J24" s="503"/>
      <c r="K24" s="503"/>
      <c r="L24" s="503"/>
      <c r="M24" s="503"/>
      <c r="N24" s="503"/>
    </row>
    <row r="25" spans="1:15" ht="12.75" customHeight="1">
      <c r="A25" s="291"/>
      <c r="B25" s="300"/>
      <c r="C25" s="293"/>
      <c r="D25" s="273"/>
      <c r="E25" s="282"/>
      <c r="F25" s="288"/>
      <c r="H25" s="311" t="s">
        <v>158</v>
      </c>
      <c r="I25" s="533">
        <f t="shared" ref="I25:N25" si="0">SUM(I20:I24)</f>
        <v>0</v>
      </c>
      <c r="J25" s="533">
        <f t="shared" si="0"/>
        <v>0</v>
      </c>
      <c r="K25" s="533">
        <f t="shared" si="0"/>
        <v>0</v>
      </c>
      <c r="L25" s="533">
        <f t="shared" si="0"/>
        <v>0</v>
      </c>
      <c r="M25" s="533">
        <f t="shared" si="0"/>
        <v>0</v>
      </c>
      <c r="N25" s="533">
        <f t="shared" si="0"/>
        <v>0</v>
      </c>
      <c r="O25" s="65">
        <f>SUM(I25:N25)</f>
        <v>0</v>
      </c>
    </row>
    <row r="26" spans="1:15" ht="14.25">
      <c r="A26" s="298" t="s">
        <v>34</v>
      </c>
      <c r="B26" s="299"/>
      <c r="C26" s="306" t="s">
        <v>44</v>
      </c>
      <c r="D26" s="273"/>
      <c r="E26" s="294" t="e">
        <f>E24*'5-Premies en opslagen'!$B53</f>
        <v>#DIV/0!</v>
      </c>
      <c r="F26" s="288"/>
    </row>
    <row r="27" spans="1:15" ht="14.25">
      <c r="A27" s="453" t="s">
        <v>78</v>
      </c>
      <c r="B27" s="300"/>
      <c r="C27" s="293"/>
      <c r="D27" s="273"/>
      <c r="E27" s="457" t="e">
        <f>SUM(E24:E26)</f>
        <v>#DIV/0!</v>
      </c>
      <c r="F27" s="301" t="e">
        <f>IF(E27=0,0,E27/E$48)</f>
        <v>#DIV/0!</v>
      </c>
      <c r="H27" s="542" t="s">
        <v>156</v>
      </c>
      <c r="I27" s="803" t="s">
        <v>160</v>
      </c>
      <c r="J27" s="803"/>
      <c r="K27" s="803"/>
      <c r="L27" s="803"/>
      <c r="M27" s="803"/>
      <c r="N27" s="803"/>
    </row>
    <row r="28" spans="1:15" ht="14.25">
      <c r="A28" s="291"/>
      <c r="B28" s="300"/>
      <c r="C28" s="293"/>
      <c r="D28" s="273"/>
      <c r="E28" s="282"/>
      <c r="F28" s="288"/>
      <c r="H28" s="543"/>
      <c r="I28" s="544">
        <v>1</v>
      </c>
      <c r="J28" s="544">
        <v>2</v>
      </c>
      <c r="K28" s="544">
        <v>3</v>
      </c>
      <c r="L28" s="544">
        <v>4</v>
      </c>
      <c r="M28" s="544">
        <v>5</v>
      </c>
      <c r="N28" s="544">
        <v>6</v>
      </c>
    </row>
    <row r="29" spans="1:15" ht="14.25">
      <c r="A29" s="291" t="s">
        <v>60</v>
      </c>
      <c r="B29" s="307"/>
      <c r="C29" s="290" t="s">
        <v>67</v>
      </c>
      <c r="D29" s="273"/>
      <c r="E29" s="500"/>
      <c r="F29" s="461">
        <v>0</v>
      </c>
      <c r="H29" s="279" t="s">
        <v>151</v>
      </c>
      <c r="I29" s="545">
        <f t="shared" ref="I29:N29" si="1">I20*I12</f>
        <v>0</v>
      </c>
      <c r="J29" s="545">
        <f t="shared" si="1"/>
        <v>0</v>
      </c>
      <c r="K29" s="545">
        <f t="shared" si="1"/>
        <v>0</v>
      </c>
      <c r="L29" s="545">
        <f t="shared" si="1"/>
        <v>0</v>
      </c>
      <c r="M29" s="545">
        <f t="shared" si="1"/>
        <v>0</v>
      </c>
      <c r="N29" s="546">
        <f t="shared" si="1"/>
        <v>0</v>
      </c>
    </row>
    <row r="30" spans="1:15" ht="14.25">
      <c r="A30" s="291" t="s">
        <v>65</v>
      </c>
      <c r="B30" s="308"/>
      <c r="C30" s="290" t="s">
        <v>67</v>
      </c>
      <c r="D30" s="273"/>
      <c r="E30" s="500"/>
      <c r="F30" s="461">
        <v>0</v>
      </c>
      <c r="H30" s="279" t="s">
        <v>152</v>
      </c>
      <c r="I30" s="545">
        <f t="shared" ref="I30:N30" si="2">I21*I13</f>
        <v>0</v>
      </c>
      <c r="J30" s="545">
        <f t="shared" si="2"/>
        <v>0</v>
      </c>
      <c r="K30" s="545">
        <f t="shared" si="2"/>
        <v>0</v>
      </c>
      <c r="L30" s="545">
        <f t="shared" si="2"/>
        <v>0</v>
      </c>
      <c r="M30" s="545">
        <f t="shared" si="2"/>
        <v>0</v>
      </c>
      <c r="N30" s="546">
        <f t="shared" si="2"/>
        <v>0</v>
      </c>
    </row>
    <row r="31" spans="1:15" ht="12.75" customHeight="1">
      <c r="A31" s="291" t="s">
        <v>66</v>
      </c>
      <c r="B31" s="300"/>
      <c r="C31" s="293" t="s">
        <v>62</v>
      </c>
      <c r="D31" s="273"/>
      <c r="E31" s="309"/>
      <c r="F31" s="288"/>
      <c r="H31" s="279" t="s">
        <v>153</v>
      </c>
      <c r="I31" s="545">
        <f t="shared" ref="I31:N31" si="3">I22*I14</f>
        <v>0</v>
      </c>
      <c r="J31" s="545">
        <f t="shared" si="3"/>
        <v>0</v>
      </c>
      <c r="K31" s="545">
        <f t="shared" si="3"/>
        <v>0</v>
      </c>
      <c r="L31" s="545">
        <f t="shared" si="3"/>
        <v>0</v>
      </c>
      <c r="M31" s="545">
        <f t="shared" si="3"/>
        <v>0</v>
      </c>
      <c r="N31" s="546">
        <f t="shared" si="3"/>
        <v>0</v>
      </c>
    </row>
    <row r="32" spans="1:15" ht="12.75" customHeight="1">
      <c r="A32" s="502"/>
      <c r="B32" s="560"/>
      <c r="C32" s="561" t="s">
        <v>62</v>
      </c>
      <c r="D32" s="273"/>
      <c r="E32" s="500"/>
      <c r="F32" s="288"/>
      <c r="H32" s="279" t="s">
        <v>154</v>
      </c>
      <c r="I32" s="545">
        <f t="shared" ref="I32:N32" si="4">I23*I15</f>
        <v>0</v>
      </c>
      <c r="J32" s="545">
        <f t="shared" si="4"/>
        <v>0</v>
      </c>
      <c r="K32" s="545">
        <f t="shared" si="4"/>
        <v>0</v>
      </c>
      <c r="L32" s="545">
        <f t="shared" si="4"/>
        <v>0</v>
      </c>
      <c r="M32" s="545">
        <f t="shared" si="4"/>
        <v>0</v>
      </c>
      <c r="N32" s="546">
        <f t="shared" si="4"/>
        <v>0</v>
      </c>
    </row>
    <row r="33" spans="1:14" ht="12.75" customHeight="1">
      <c r="A33" s="453" t="s">
        <v>54</v>
      </c>
      <c r="B33" s="300"/>
      <c r="C33" s="293"/>
      <c r="D33" s="273"/>
      <c r="E33" s="457" t="e">
        <f>SUM(E27:E32)</f>
        <v>#DIV/0!</v>
      </c>
      <c r="F33" s="301" t="e">
        <f>IF(E33=0,0,E33/E$48)</f>
        <v>#DIV/0!</v>
      </c>
      <c r="H33" s="543" t="s">
        <v>155</v>
      </c>
      <c r="I33" s="545">
        <f t="shared" ref="I33:N33" si="5">I24*I16</f>
        <v>0</v>
      </c>
      <c r="J33" s="545">
        <f t="shared" si="5"/>
        <v>0</v>
      </c>
      <c r="K33" s="545">
        <f t="shared" si="5"/>
        <v>0</v>
      </c>
      <c r="L33" s="545">
        <f t="shared" si="5"/>
        <v>0</v>
      </c>
      <c r="M33" s="545">
        <f t="shared" si="5"/>
        <v>0</v>
      </c>
      <c r="N33" s="546">
        <f t="shared" si="5"/>
        <v>0</v>
      </c>
    </row>
    <row r="34" spans="1:14" ht="12.75" customHeight="1">
      <c r="A34" s="291"/>
      <c r="B34" s="300"/>
      <c r="C34" s="293"/>
      <c r="D34" s="273"/>
      <c r="E34" s="282"/>
      <c r="F34" s="288"/>
      <c r="H34" s="547" t="s">
        <v>158</v>
      </c>
      <c r="I34" s="548">
        <f t="shared" ref="I34:N34" si="6">SUM(I29:I33)</f>
        <v>0</v>
      </c>
      <c r="J34" s="548">
        <f t="shared" si="6"/>
        <v>0</v>
      </c>
      <c r="K34" s="548">
        <f t="shared" si="6"/>
        <v>0</v>
      </c>
      <c r="L34" s="548">
        <f t="shared" si="6"/>
        <v>0</v>
      </c>
      <c r="M34" s="548">
        <f t="shared" si="6"/>
        <v>0</v>
      </c>
      <c r="N34" s="548">
        <f t="shared" si="6"/>
        <v>0</v>
      </c>
    </row>
    <row r="35" spans="1:14" ht="12.75" customHeight="1">
      <c r="A35" s="291" t="s">
        <v>80</v>
      </c>
      <c r="B35" s="300"/>
      <c r="C35" s="310"/>
      <c r="D35" s="273"/>
      <c r="E35" s="500"/>
      <c r="F35" s="576" t="e">
        <f>E35/$E$48</f>
        <v>#DIV/0!</v>
      </c>
      <c r="H35" s="305"/>
      <c r="I35" s="305"/>
      <c r="J35" s="305"/>
      <c r="K35" s="305"/>
      <c r="L35" s="305"/>
      <c r="M35" s="305"/>
      <c r="N35" s="305"/>
    </row>
    <row r="36" spans="1:14" ht="14.25" customHeight="1">
      <c r="A36" s="291" t="s">
        <v>33</v>
      </c>
      <c r="B36" s="300"/>
      <c r="C36" s="310"/>
      <c r="D36" s="273"/>
      <c r="E36" s="500"/>
      <c r="F36" s="576" t="e">
        <f t="shared" ref="F36:F42" si="7">E36/$E$48</f>
        <v>#DIV/0!</v>
      </c>
      <c r="H36" s="305"/>
      <c r="I36" s="305"/>
      <c r="J36" s="305"/>
      <c r="K36" s="305"/>
      <c r="L36" s="305"/>
      <c r="M36" s="305"/>
      <c r="N36" s="305"/>
    </row>
    <row r="37" spans="1:14" ht="14.25">
      <c r="A37" s="291" t="s">
        <v>23</v>
      </c>
      <c r="B37" s="300"/>
      <c r="C37" s="310"/>
      <c r="D37" s="273"/>
      <c r="E37" s="500"/>
      <c r="F37" s="576" t="e">
        <f t="shared" si="7"/>
        <v>#DIV/0!</v>
      </c>
      <c r="H37" s="305"/>
      <c r="I37" s="305"/>
      <c r="J37" s="305"/>
      <c r="K37" s="305"/>
      <c r="L37" s="305"/>
      <c r="M37" s="305"/>
      <c r="N37" s="305"/>
    </row>
    <row r="38" spans="1:14" ht="14.25">
      <c r="A38" s="291" t="s">
        <v>2</v>
      </c>
      <c r="B38" s="300"/>
      <c r="C38" s="312"/>
      <c r="D38" s="273"/>
      <c r="E38" s="500"/>
      <c r="F38" s="576" t="e">
        <f t="shared" si="7"/>
        <v>#DIV/0!</v>
      </c>
      <c r="H38" s="190"/>
      <c r="I38" s="190"/>
      <c r="J38" s="190"/>
      <c r="K38" s="190"/>
      <c r="L38" s="190"/>
      <c r="M38" s="190"/>
      <c r="N38" s="190"/>
    </row>
    <row r="39" spans="1:14" ht="14.25">
      <c r="A39" s="291" t="s">
        <v>31</v>
      </c>
      <c r="B39" s="300"/>
      <c r="C39" s="310"/>
      <c r="D39" s="273"/>
      <c r="E39" s="500"/>
      <c r="F39" s="576" t="e">
        <f t="shared" si="7"/>
        <v>#DIV/0!</v>
      </c>
      <c r="H39" s="190"/>
      <c r="I39" s="190"/>
      <c r="J39" s="190"/>
      <c r="K39" s="190"/>
      <c r="L39" s="190"/>
      <c r="M39" s="190"/>
      <c r="N39" s="190"/>
    </row>
    <row r="40" spans="1:14" ht="14.25">
      <c r="A40" s="291" t="s">
        <v>28</v>
      </c>
      <c r="B40" s="300"/>
      <c r="C40" s="312"/>
      <c r="D40" s="273"/>
      <c r="E40" s="500"/>
      <c r="F40" s="576" t="e">
        <f t="shared" si="7"/>
        <v>#DIV/0!</v>
      </c>
      <c r="H40" s="190"/>
      <c r="I40" s="190"/>
      <c r="J40" s="190"/>
      <c r="K40" s="190"/>
      <c r="L40" s="190"/>
      <c r="M40" s="190"/>
      <c r="N40" s="190"/>
    </row>
    <row r="41" spans="1:14" ht="14.25">
      <c r="A41" s="291" t="s">
        <v>72</v>
      </c>
      <c r="B41" s="300"/>
      <c r="C41" s="290" t="s">
        <v>67</v>
      </c>
      <c r="D41" s="273"/>
      <c r="E41" s="500"/>
      <c r="F41" s="576" t="e">
        <f t="shared" si="7"/>
        <v>#DIV/0!</v>
      </c>
      <c r="H41" s="190"/>
      <c r="I41" s="190"/>
      <c r="J41" s="190"/>
      <c r="K41" s="190"/>
      <c r="L41" s="190"/>
      <c r="M41" s="190"/>
      <c r="N41" s="190"/>
    </row>
    <row r="42" spans="1:14" ht="14.25">
      <c r="A42" s="291" t="s">
        <v>89</v>
      </c>
      <c r="B42" s="300"/>
      <c r="C42" s="290"/>
      <c r="D42" s="273"/>
      <c r="E42" s="500"/>
      <c r="F42" s="576" t="e">
        <f t="shared" si="7"/>
        <v>#DIV/0!</v>
      </c>
      <c r="H42" s="190"/>
      <c r="I42" s="190"/>
      <c r="J42" s="190"/>
      <c r="K42" s="190"/>
      <c r="L42" s="190"/>
      <c r="M42" s="190"/>
      <c r="N42" s="190"/>
    </row>
    <row r="43" spans="1:14" ht="14.25">
      <c r="A43" s="502"/>
      <c r="B43" s="560"/>
      <c r="C43" s="562"/>
      <c r="D43" s="273"/>
      <c r="E43" s="500"/>
      <c r="F43" s="288"/>
      <c r="H43" s="190"/>
      <c r="I43" s="190"/>
      <c r="J43" s="190"/>
      <c r="K43" s="190"/>
      <c r="L43" s="190"/>
      <c r="M43" s="190"/>
      <c r="N43" s="190"/>
    </row>
    <row r="44" spans="1:14" ht="14.25">
      <c r="A44" s="453" t="s">
        <v>73</v>
      </c>
      <c r="B44" s="300"/>
      <c r="C44" s="293"/>
      <c r="D44" s="273"/>
      <c r="E44" s="457" t="e">
        <f>SUM(E33:E43)</f>
        <v>#DIV/0!</v>
      </c>
      <c r="F44" s="301" t="e">
        <f>IF(E44=0,0,E44/E$48)</f>
        <v>#DIV/0!</v>
      </c>
      <c r="H44" s="190"/>
      <c r="I44" s="190"/>
      <c r="J44" s="190"/>
      <c r="K44" s="190"/>
      <c r="L44" s="190"/>
      <c r="M44" s="190"/>
      <c r="N44" s="190"/>
    </row>
    <row r="45" spans="1:14" ht="14.25">
      <c r="A45" s="291"/>
      <c r="B45" s="300"/>
      <c r="C45" s="293"/>
      <c r="D45" s="273"/>
      <c r="E45" s="282"/>
      <c r="F45" s="313"/>
      <c r="H45" s="190"/>
      <c r="I45" s="190"/>
      <c r="J45" s="190"/>
      <c r="K45" s="190"/>
      <c r="L45" s="190"/>
      <c r="M45" s="190"/>
      <c r="N45" s="190"/>
    </row>
    <row r="46" spans="1:14" ht="14.25">
      <c r="A46" s="291" t="s">
        <v>74</v>
      </c>
      <c r="B46" s="300"/>
      <c r="C46" s="312"/>
      <c r="D46" s="273"/>
      <c r="E46" s="500"/>
      <c r="F46" s="301">
        <f>(IF(E46=0,0,E46/E$48))</f>
        <v>0</v>
      </c>
      <c r="H46" s="190"/>
      <c r="I46" s="190"/>
      <c r="J46" s="190"/>
      <c r="K46" s="190"/>
      <c r="L46" s="190"/>
      <c r="M46" s="190"/>
      <c r="N46" s="190"/>
    </row>
    <row r="47" spans="1:14" ht="14.25">
      <c r="A47" s="291"/>
      <c r="B47" s="292"/>
      <c r="C47" s="293"/>
      <c r="D47" s="273"/>
      <c r="E47" s="282"/>
      <c r="F47" s="288"/>
      <c r="H47" s="190"/>
      <c r="I47" s="190"/>
      <c r="J47" s="190"/>
      <c r="K47" s="190"/>
      <c r="L47" s="190"/>
      <c r="M47" s="190"/>
      <c r="N47" s="190"/>
    </row>
    <row r="48" spans="1:14" ht="14.25">
      <c r="A48" s="453" t="s">
        <v>45</v>
      </c>
      <c r="B48" s="343"/>
      <c r="C48" s="314"/>
      <c r="D48" s="273"/>
      <c r="E48" s="766" t="e">
        <f>SUM(E44:E47)</f>
        <v>#DIV/0!</v>
      </c>
      <c r="F48" s="459" t="e">
        <f>SUM(F44:F47)</f>
        <v>#DIV/0!</v>
      </c>
      <c r="H48" s="190"/>
      <c r="I48" s="190"/>
      <c r="J48" s="190"/>
      <c r="K48" s="190"/>
      <c r="L48" s="190"/>
      <c r="M48" s="190"/>
      <c r="N48" s="190"/>
    </row>
    <row r="49" spans="1:15" ht="14.25">
      <c r="A49" s="213"/>
      <c r="B49" s="315"/>
      <c r="C49" s="316"/>
      <c r="D49" s="273"/>
      <c r="E49" s="9"/>
      <c r="F49" s="317"/>
      <c r="H49" s="190"/>
      <c r="I49" s="190"/>
      <c r="J49" s="190"/>
      <c r="K49" s="190"/>
      <c r="L49" s="190"/>
      <c r="M49" s="190"/>
      <c r="N49" s="190"/>
    </row>
    <row r="50" spans="1:15" s="305" customFormat="1" ht="14.25">
      <c r="A50" s="319" t="s">
        <v>250</v>
      </c>
      <c r="B50" s="320"/>
      <c r="C50" s="321"/>
      <c r="E50" s="322" t="e">
        <f>(E$27*1.3)+($E$48-$E$27)</f>
        <v>#DIV/0!</v>
      </c>
      <c r="F50" s="323"/>
      <c r="H50" s="190"/>
      <c r="I50" s="190"/>
      <c r="J50" s="190"/>
      <c r="K50" s="190"/>
      <c r="L50" s="190"/>
      <c r="M50" s="190"/>
      <c r="N50" s="190"/>
    </row>
    <row r="51" spans="1:15" s="305" customFormat="1" ht="14.25">
      <c r="A51" s="324"/>
      <c r="B51" s="325"/>
      <c r="C51" s="326"/>
      <c r="E51" s="324"/>
      <c r="F51" s="324"/>
      <c r="H51" s="190"/>
      <c r="I51" s="190"/>
      <c r="J51" s="190"/>
      <c r="K51" s="190"/>
      <c r="L51" s="190"/>
      <c r="M51" s="190"/>
      <c r="N51" s="190"/>
    </row>
    <row r="52" spans="1:15" s="305" customFormat="1" ht="14.25">
      <c r="A52" s="319" t="s">
        <v>50</v>
      </c>
      <c r="B52" s="320"/>
      <c r="C52" s="321"/>
      <c r="E52" s="322" t="e">
        <f>(E$27*1.5)+($E$48-$E$27)</f>
        <v>#DIV/0!</v>
      </c>
      <c r="F52" s="323"/>
      <c r="H52" s="190"/>
      <c r="I52" s="190"/>
      <c r="J52" s="190"/>
      <c r="K52" s="190"/>
      <c r="L52" s="190"/>
      <c r="M52" s="190"/>
      <c r="N52" s="190"/>
    </row>
    <row r="53" spans="1:15" s="305" customFormat="1" ht="14.25">
      <c r="A53" s="324"/>
      <c r="B53" s="325"/>
      <c r="C53" s="326"/>
      <c r="E53" s="324"/>
      <c r="F53" s="324"/>
      <c r="H53" s="190"/>
      <c r="I53" s="190"/>
      <c r="J53" s="190"/>
      <c r="K53" s="190"/>
      <c r="L53" s="190"/>
      <c r="M53" s="190"/>
      <c r="N53" s="190"/>
    </row>
    <row r="54" spans="1:15" s="305" customFormat="1" ht="14.25">
      <c r="A54" s="319" t="s">
        <v>85</v>
      </c>
      <c r="B54" s="320"/>
      <c r="C54" s="321"/>
      <c r="E54" s="322" t="e">
        <f>(E$27*2.5)+($E$48-$E$27)</f>
        <v>#DIV/0!</v>
      </c>
      <c r="F54" s="327"/>
      <c r="H54" s="190"/>
      <c r="I54" s="190"/>
      <c r="J54" s="190"/>
      <c r="K54" s="190"/>
      <c r="L54" s="190"/>
      <c r="M54" s="190"/>
      <c r="N54" s="190"/>
    </row>
    <row r="55" spans="1:15" s="190" customFormat="1" ht="14.25">
      <c r="B55" s="328"/>
      <c r="C55" s="329"/>
      <c r="F55" s="330"/>
    </row>
    <row r="56" spans="1:15" s="190" customFormat="1">
      <c r="C56" s="331"/>
      <c r="F56" s="330"/>
    </row>
    <row r="57" spans="1:15" s="190" customFormat="1">
      <c r="C57" s="331"/>
      <c r="F57" s="330"/>
    </row>
    <row r="58" spans="1:15" s="190" customFormat="1">
      <c r="A58" s="47"/>
      <c r="C58" s="331"/>
      <c r="F58" s="330"/>
    </row>
    <row r="59" spans="1:15" s="190" customFormat="1">
      <c r="C59" s="331"/>
      <c r="F59" s="330"/>
    </row>
    <row r="60" spans="1:15" s="190" customFormat="1">
      <c r="C60" s="331"/>
      <c r="F60" s="330"/>
    </row>
    <row r="61" spans="1:15" s="190" customFormat="1">
      <c r="C61" s="331"/>
      <c r="F61" s="330"/>
      <c r="H61" s="4"/>
      <c r="I61" s="4"/>
      <c r="J61" s="4"/>
      <c r="K61" s="4"/>
      <c r="L61" s="4"/>
      <c r="M61" s="4"/>
      <c r="N61" s="4"/>
    </row>
    <row r="62" spans="1:15" s="190" customFormat="1">
      <c r="C62" s="331"/>
      <c r="F62" s="330"/>
      <c r="H62" s="4"/>
      <c r="I62" s="4"/>
      <c r="J62" s="4"/>
      <c r="K62" s="4"/>
      <c r="L62" s="4"/>
      <c r="M62" s="4"/>
      <c r="N62" s="4"/>
    </row>
    <row r="63" spans="1:15" s="190" customFormat="1">
      <c r="C63" s="331"/>
      <c r="F63" s="330"/>
      <c r="H63" s="4"/>
      <c r="I63" s="4"/>
      <c r="J63" s="4"/>
      <c r="K63" s="4"/>
      <c r="L63" s="4"/>
      <c r="M63" s="4"/>
      <c r="N63" s="4"/>
      <c r="O63" s="4"/>
    </row>
    <row r="64" spans="1:15" s="190" customFormat="1">
      <c r="C64" s="331"/>
      <c r="F64" s="330"/>
      <c r="H64" s="4"/>
      <c r="I64" s="4"/>
      <c r="J64" s="4"/>
      <c r="K64" s="4"/>
      <c r="L64" s="4"/>
      <c r="M64" s="4"/>
      <c r="N64" s="4"/>
      <c r="O64" s="305"/>
    </row>
    <row r="65" spans="3:15" s="190" customFormat="1">
      <c r="C65" s="331"/>
      <c r="F65" s="330"/>
      <c r="H65" s="4"/>
      <c r="I65" s="4"/>
      <c r="J65" s="4"/>
      <c r="K65" s="4"/>
      <c r="L65" s="4"/>
      <c r="M65" s="4"/>
      <c r="N65" s="4"/>
      <c r="O65" s="305"/>
    </row>
    <row r="66" spans="3:15">
      <c r="O66" s="305"/>
    </row>
    <row r="67" spans="3:15">
      <c r="O67" s="190"/>
    </row>
    <row r="68" spans="3:15">
      <c r="O68" s="190"/>
    </row>
    <row r="69" spans="3:15">
      <c r="O69" s="190"/>
    </row>
    <row r="70" spans="3:15">
      <c r="O70" s="190"/>
    </row>
    <row r="71" spans="3:15">
      <c r="O71" s="190"/>
    </row>
    <row r="72" spans="3:15">
      <c r="O72" s="190"/>
    </row>
    <row r="73" spans="3:15">
      <c r="O73" s="190"/>
    </row>
    <row r="74" spans="3:15">
      <c r="O74" s="190"/>
    </row>
    <row r="75" spans="3:15">
      <c r="O75" s="190"/>
    </row>
    <row r="76" spans="3:15">
      <c r="O76" s="190"/>
    </row>
    <row r="77" spans="3:15">
      <c r="O77" s="190"/>
    </row>
    <row r="78" spans="3:15">
      <c r="O78" s="190"/>
    </row>
    <row r="79" spans="3:15">
      <c r="O79" s="190"/>
    </row>
  </sheetData>
  <mergeCells count="8">
    <mergeCell ref="E10:F10"/>
    <mergeCell ref="I10:N10"/>
    <mergeCell ref="I27:N27"/>
    <mergeCell ref="H1:N2"/>
    <mergeCell ref="H3:N3"/>
    <mergeCell ref="H4:N5"/>
    <mergeCell ref="I18:N18"/>
    <mergeCell ref="E5:F5"/>
  </mergeCells>
  <conditionalFormatting sqref="O25">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9"/>
  <sheetViews>
    <sheetView showGridLines="0" zoomScale="115" zoomScaleNormal="115" workbookViewId="0">
      <pane ySplit="10" topLeftCell="A11" activePane="bottomLeft" state="frozen"/>
      <selection sqref="A1:XFD1048576"/>
      <selection pane="bottomLeft" activeCell="A11" sqref="A11"/>
    </sheetView>
  </sheetViews>
  <sheetFormatPr defaultColWidth="9.140625" defaultRowHeight="13.5"/>
  <cols>
    <col min="1" max="1" width="26.140625" style="4" bestFit="1" customWidth="1"/>
    <col min="2" max="2" width="26" style="4" customWidth="1"/>
    <col min="3" max="3" width="65.7109375" style="4" bestFit="1" customWidth="1"/>
    <col min="4" max="4" width="9.5703125" style="4" bestFit="1" customWidth="1"/>
    <col min="5" max="5" width="10.140625" style="4" bestFit="1" customWidth="1"/>
    <col min="6" max="6" width="13.28515625" style="4" bestFit="1" customWidth="1"/>
    <col min="7" max="7" width="12.140625" style="4" bestFit="1" customWidth="1"/>
    <col min="8" max="8" width="12.140625" style="4" customWidth="1"/>
    <col min="9" max="9" width="19.85546875" style="4" customWidth="1"/>
    <col min="10" max="10" width="12.140625" style="4" bestFit="1" customWidth="1"/>
    <col min="11" max="16384" width="9.140625" style="4"/>
  </cols>
  <sheetData>
    <row r="1" spans="1:9">
      <c r="A1" s="504" t="s">
        <v>25</v>
      </c>
    </row>
    <row r="3" spans="1:9" ht="17.25">
      <c r="A3" s="84" t="str">
        <f>'1-Contractblad totaal'!A3</f>
        <v>Naam opdrachtgever</v>
      </c>
      <c r="B3" s="157" t="str">
        <f>'1-Contractblad totaal'!B3</f>
        <v>Hoogheemraadschap van Delfland</v>
      </c>
    </row>
    <row r="4" spans="1:9" ht="17.25">
      <c r="A4" s="84" t="str">
        <f>'1-Contractblad totaal'!A4</f>
        <v>Calculatie onderdeel</v>
      </c>
      <c r="B4" s="157" t="str">
        <f ca="1">MID(CELL("bestandsnaam",$C$9),SEARCH("]",CELL("bestandsnaam",$C$9),1)+1,256)</f>
        <v>8a-Additionele werkzaamheden</v>
      </c>
    </row>
    <row r="5" spans="1:9" ht="17.25">
      <c r="A5" s="84" t="str">
        <f>'1-Contractblad totaal'!A5</f>
        <v>Gebouw/plaats</v>
      </c>
      <c r="B5" s="157" t="str">
        <f>'1-Contractblad totaal'!B5</f>
        <v>Regio Delft</v>
      </c>
    </row>
    <row r="6" spans="1:9" ht="17.25">
      <c r="A6" s="84" t="str">
        <f>'1-Contractblad totaal'!A6</f>
        <v>Referentie nummer</v>
      </c>
      <c r="B6" s="157" t="str">
        <f>'1-Contractblad totaal'!B6</f>
        <v>INK2020.561</v>
      </c>
      <c r="E6" s="344"/>
    </row>
    <row r="7" spans="1:9" ht="15" customHeight="1">
      <c r="A7" s="84" t="str">
        <f>'1-Contractblad totaal'!A8</f>
        <v>Naam dienstverlener</v>
      </c>
      <c r="B7" s="157">
        <f>'1-Contractblad totaal'!B8</f>
        <v>0</v>
      </c>
      <c r="E7" s="345"/>
      <c r="F7" s="345"/>
      <c r="G7" s="345"/>
      <c r="H7" s="345"/>
      <c r="I7" s="345"/>
    </row>
    <row r="8" spans="1:9" ht="15.75">
      <c r="A8" s="84" t="str">
        <f>'1-Contractblad totaal'!A9</f>
        <v>Prijspeil</v>
      </c>
      <c r="B8" s="125">
        <f>'1-Contractblad totaal'!B9</f>
        <v>44562</v>
      </c>
      <c r="E8" s="345"/>
      <c r="F8" s="345"/>
      <c r="G8" s="345"/>
      <c r="H8" s="345"/>
      <c r="I8" s="345"/>
    </row>
    <row r="10" spans="1:9" ht="38.25">
      <c r="A10" s="350" t="s">
        <v>108</v>
      </c>
      <c r="B10" s="350" t="s">
        <v>91</v>
      </c>
      <c r="C10" s="350" t="s">
        <v>179</v>
      </c>
      <c r="D10" s="350" t="s">
        <v>174</v>
      </c>
      <c r="E10" s="350" t="s">
        <v>109</v>
      </c>
      <c r="F10" s="350" t="s">
        <v>175</v>
      </c>
      <c r="G10" s="350" t="s">
        <v>176</v>
      </c>
      <c r="H10" s="350" t="s">
        <v>177</v>
      </c>
      <c r="I10" s="350" t="s">
        <v>178</v>
      </c>
    </row>
    <row r="11" spans="1:9">
      <c r="A11" s="664" t="s">
        <v>768</v>
      </c>
      <c r="B11" s="184" t="s">
        <v>777</v>
      </c>
      <c r="C11" s="184" t="s">
        <v>553</v>
      </c>
      <c r="D11" s="687" t="s">
        <v>784</v>
      </c>
      <c r="E11" s="346">
        <v>1</v>
      </c>
      <c r="F11" s="686"/>
      <c r="G11" s="519">
        <f>F11*E11</f>
        <v>0</v>
      </c>
      <c r="H11" s="506"/>
      <c r="I11" s="347">
        <f>H11*G11</f>
        <v>0</v>
      </c>
    </row>
    <row r="12" spans="1:9">
      <c r="A12" s="664" t="s">
        <v>768</v>
      </c>
      <c r="B12" s="184"/>
      <c r="C12" s="184" t="s">
        <v>615</v>
      </c>
      <c r="D12" s="707">
        <v>8</v>
      </c>
      <c r="E12" s="346">
        <v>2</v>
      </c>
      <c r="F12" s="686"/>
      <c r="G12" s="519">
        <f>F12*E12</f>
        <v>0</v>
      </c>
      <c r="H12" s="506"/>
      <c r="I12" s="347">
        <f>H12*G12</f>
        <v>0</v>
      </c>
    </row>
    <row r="13" spans="1:9">
      <c r="A13" s="664" t="s">
        <v>768</v>
      </c>
      <c r="B13" s="184"/>
      <c r="C13" s="184" t="s">
        <v>616</v>
      </c>
      <c r="D13" s="707">
        <v>8</v>
      </c>
      <c r="E13" s="346">
        <v>2</v>
      </c>
      <c r="F13" s="686"/>
      <c r="G13" s="519">
        <f>F13*E13</f>
        <v>0</v>
      </c>
      <c r="H13" s="506"/>
      <c r="I13" s="347">
        <f>H13*G13</f>
        <v>0</v>
      </c>
    </row>
    <row r="14" spans="1:9" ht="15" customHeight="1">
      <c r="A14" s="664" t="s">
        <v>622</v>
      </c>
      <c r="B14" s="184" t="s">
        <v>778</v>
      </c>
      <c r="C14" s="184" t="s">
        <v>553</v>
      </c>
      <c r="D14" s="687" t="s">
        <v>783</v>
      </c>
      <c r="E14" s="346">
        <v>1</v>
      </c>
      <c r="F14" s="686"/>
      <c r="G14" s="519">
        <f>F14*E14</f>
        <v>0</v>
      </c>
      <c r="H14" s="506"/>
      <c r="I14" s="347">
        <f>H14*G14</f>
        <v>0</v>
      </c>
    </row>
    <row r="15" spans="1:9">
      <c r="A15" s="182" t="s">
        <v>622</v>
      </c>
      <c r="B15" s="184" t="s">
        <v>779</v>
      </c>
      <c r="C15" s="184" t="s">
        <v>554</v>
      </c>
      <c r="D15" s="707">
        <v>2</v>
      </c>
      <c r="E15" s="346">
        <v>255</v>
      </c>
      <c r="F15" s="686"/>
      <c r="G15" s="519">
        <f t="shared" ref="G15" si="0">F15*E15</f>
        <v>0</v>
      </c>
      <c r="H15" s="506"/>
      <c r="I15" s="347">
        <f t="shared" ref="I15" si="1">H15*G15</f>
        <v>0</v>
      </c>
    </row>
    <row r="16" spans="1:9">
      <c r="A16" s="182" t="s">
        <v>622</v>
      </c>
      <c r="B16" s="184"/>
      <c r="C16" s="184" t="s">
        <v>615</v>
      </c>
      <c r="D16" s="687">
        <v>89</v>
      </c>
      <c r="E16" s="346">
        <v>2</v>
      </c>
      <c r="F16" s="686"/>
      <c r="G16" s="519">
        <f>F16*E16</f>
        <v>0</v>
      </c>
      <c r="H16" s="506"/>
      <c r="I16" s="347">
        <f t="shared" ref="I16:I24" si="2">H16*G16</f>
        <v>0</v>
      </c>
    </row>
    <row r="17" spans="1:9">
      <c r="A17" s="182" t="s">
        <v>622</v>
      </c>
      <c r="B17" s="184"/>
      <c r="C17" s="184" t="s">
        <v>616</v>
      </c>
      <c r="D17" s="687">
        <v>178</v>
      </c>
      <c r="E17" s="346">
        <v>2</v>
      </c>
      <c r="F17" s="686"/>
      <c r="G17" s="519">
        <f>F17*E17</f>
        <v>0</v>
      </c>
      <c r="H17" s="506"/>
      <c r="I17" s="347">
        <f t="shared" si="2"/>
        <v>0</v>
      </c>
    </row>
    <row r="18" spans="1:9">
      <c r="A18" s="182" t="s">
        <v>770</v>
      </c>
      <c r="B18" s="184"/>
      <c r="C18" s="184" t="s">
        <v>554</v>
      </c>
      <c r="D18" s="707">
        <v>9</v>
      </c>
      <c r="E18" s="346">
        <v>255</v>
      </c>
      <c r="F18" s="686"/>
      <c r="G18" s="519">
        <f t="shared" ref="G18" si="3">F18*E18</f>
        <v>0</v>
      </c>
      <c r="H18" s="506"/>
      <c r="I18" s="347">
        <f t="shared" si="2"/>
        <v>0</v>
      </c>
    </row>
    <row r="19" spans="1:9">
      <c r="A19" s="182" t="s">
        <v>770</v>
      </c>
      <c r="B19" s="184"/>
      <c r="C19" s="184" t="s">
        <v>805</v>
      </c>
      <c r="D19" s="687">
        <v>4000</v>
      </c>
      <c r="E19" s="346">
        <v>12</v>
      </c>
      <c r="F19" s="686"/>
      <c r="G19" s="519">
        <f t="shared" ref="G19:G24" si="4">F19*E19</f>
        <v>0</v>
      </c>
      <c r="H19" s="506"/>
      <c r="I19" s="347">
        <f t="shared" si="2"/>
        <v>0</v>
      </c>
    </row>
    <row r="20" spans="1:9">
      <c r="A20" s="182" t="s">
        <v>770</v>
      </c>
      <c r="B20" s="184"/>
      <c r="C20" s="184" t="s">
        <v>802</v>
      </c>
      <c r="D20" s="707">
        <v>8</v>
      </c>
      <c r="E20" s="346">
        <v>1</v>
      </c>
      <c r="F20" s="686"/>
      <c r="G20" s="519">
        <f t="shared" si="4"/>
        <v>0</v>
      </c>
      <c r="H20" s="506"/>
      <c r="I20" s="347">
        <f t="shared" si="2"/>
        <v>0</v>
      </c>
    </row>
    <row r="21" spans="1:9">
      <c r="A21" s="182" t="s">
        <v>770</v>
      </c>
      <c r="B21" s="184"/>
      <c r="C21" s="184" t="s">
        <v>803</v>
      </c>
      <c r="D21" s="707">
        <v>4</v>
      </c>
      <c r="E21" s="346">
        <v>1</v>
      </c>
      <c r="F21" s="686"/>
      <c r="G21" s="519">
        <f t="shared" si="4"/>
        <v>0</v>
      </c>
      <c r="H21" s="506"/>
      <c r="I21" s="347">
        <f t="shared" si="2"/>
        <v>0</v>
      </c>
    </row>
    <row r="22" spans="1:9">
      <c r="A22" s="182" t="s">
        <v>770</v>
      </c>
      <c r="B22" s="184"/>
      <c r="C22" s="184" t="s">
        <v>804</v>
      </c>
      <c r="D22" s="707">
        <v>1</v>
      </c>
      <c r="E22" s="346">
        <v>1</v>
      </c>
      <c r="F22" s="686"/>
      <c r="G22" s="519">
        <f t="shared" si="4"/>
        <v>0</v>
      </c>
      <c r="H22" s="506"/>
      <c r="I22" s="347">
        <f>H22*G22</f>
        <v>0</v>
      </c>
    </row>
    <row r="23" spans="1:9">
      <c r="A23" s="182" t="s">
        <v>770</v>
      </c>
      <c r="B23" s="184"/>
      <c r="C23" s="184" t="s">
        <v>615</v>
      </c>
      <c r="D23" s="707">
        <v>310</v>
      </c>
      <c r="E23" s="346">
        <v>2</v>
      </c>
      <c r="F23" s="686"/>
      <c r="G23" s="519">
        <f t="shared" si="4"/>
        <v>0</v>
      </c>
      <c r="H23" s="506"/>
      <c r="I23" s="347">
        <f t="shared" si="2"/>
        <v>0</v>
      </c>
    </row>
    <row r="24" spans="1:9">
      <c r="A24" s="182" t="s">
        <v>770</v>
      </c>
      <c r="B24" s="184"/>
      <c r="C24" s="184" t="s">
        <v>616</v>
      </c>
      <c r="D24" s="707">
        <v>620</v>
      </c>
      <c r="E24" s="346">
        <v>2</v>
      </c>
      <c r="F24" s="686"/>
      <c r="G24" s="519">
        <f t="shared" si="4"/>
        <v>0</v>
      </c>
      <c r="H24" s="506"/>
      <c r="I24" s="347">
        <f t="shared" si="2"/>
        <v>0</v>
      </c>
    </row>
    <row r="25" spans="1:9">
      <c r="A25" s="182" t="s">
        <v>770</v>
      </c>
      <c r="B25" s="184"/>
      <c r="C25" s="184" t="s">
        <v>798</v>
      </c>
      <c r="D25" s="707">
        <v>10</v>
      </c>
      <c r="E25" s="346">
        <v>1</v>
      </c>
      <c r="F25" s="686"/>
      <c r="G25" s="519">
        <f>F25*E25</f>
        <v>0</v>
      </c>
      <c r="H25" s="506"/>
      <c r="I25" s="347">
        <f>H25*G25</f>
        <v>0</v>
      </c>
    </row>
    <row r="27" spans="1:9" s="168" customFormat="1" ht="12.75">
      <c r="A27" s="348" t="s">
        <v>8</v>
      </c>
      <c r="B27" s="349"/>
      <c r="C27" s="349"/>
      <c r="D27" s="349"/>
      <c r="E27" s="349"/>
      <c r="F27" s="349"/>
      <c r="G27" s="520">
        <f>SUM(G11:G25)</f>
        <v>0</v>
      </c>
      <c r="H27" s="349"/>
      <c r="I27" s="318">
        <f>SUM(I11:I25)</f>
        <v>0</v>
      </c>
    </row>
    <row r="29" spans="1:9">
      <c r="A29" s="344" t="s">
        <v>806</v>
      </c>
      <c r="B29" s="344"/>
      <c r="C29" s="344"/>
    </row>
  </sheetData>
  <pageMargins left="0.59375" right="0.7" top="0.75" bottom="0.75" header="0.3" footer="0.3"/>
  <pageSetup paperSize="9" scale="55"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15</vt:i4>
      </vt:variant>
    </vt:vector>
  </HeadingPairs>
  <TitlesOfParts>
    <vt:vector size="29"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8a-Additionele werkzaamheden</vt:lpstr>
      <vt:lpstr>8b Industriele ruimten</vt:lpstr>
      <vt:lpstr>9-Afroepprijs</vt:lpstr>
      <vt:lpstr>10-Glasbewassing</vt:lpstr>
      <vt:lpstr>11-Machinekosten</vt:lpstr>
      <vt:lpstr>12-Sanitaire voorzieningen</vt:lpstr>
      <vt:lpstr>'12-Sanitaire voorzieningen'!Afdrukbereik</vt:lpstr>
      <vt:lpstr>'1-Contractblad totaal'!Afdrukbereik</vt:lpstr>
      <vt:lpstr>'2-Kosten per locatie'!Afdrukbereik</vt:lpstr>
      <vt:lpstr>'4-Basis ruimtestaat'!Afdrukbereik</vt:lpstr>
      <vt:lpstr>'5-Premies en opslagen'!Afdrukbereik</vt:lpstr>
      <vt:lpstr>'6-Opbouw uurtarief productie'!Afdrukbereik</vt:lpstr>
      <vt:lpstr>'8b Industriele ruimten'!Afdrukbereik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'8b Industriele ruimten'!Afdruktitels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2018-08-21T11:53:14Z</cp:lastPrinted>
  <dcterms:created xsi:type="dcterms:W3CDTF">1999-10-05T12:28:40Z</dcterms:created>
  <dcterms:modified xsi:type="dcterms:W3CDTF">2021-11-18T13:20:07Z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20211026131235117</vt:lpwstr>
  </property>
</Properties>
</file>