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purmerend.local\data\Algemeen\Omgevingswet\DSO\Aanbesteding Plan en TR\Purmerend\"/>
    </mc:Choice>
  </mc:AlternateContent>
  <xr:revisionPtr revIDLastSave="0" documentId="13_ncr:1_{4D179367-7290-4E15-B83E-567A4EDCC9DF}" xr6:coauthVersionLast="44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Beoordelingsmodel" sheetId="1" r:id="rId1"/>
  </sheets>
  <definedNames>
    <definedName name="Gunningscriteria1" localSheetId="0">Beoordelingsmodel!$T$14:$U$18</definedName>
    <definedName name="Gunningscriteria2" localSheetId="0">Beoordelingsmodel!$T$21:$U$25</definedName>
    <definedName name="Gunningscriteria3" localSheetId="0">Beoordelingsmodel!$T$28:$U$32</definedName>
    <definedName name="Gunningscriteria4" localSheetId="0">Beoordelingsmodel!$T$35:$U$39</definedName>
    <definedName name="Gunningscriteria5">Beoordelingsmodel!$T$42:$U$46</definedName>
    <definedName name="Gunningscriteria6">Beoordelingsmodel!$T$49:$U$53</definedName>
    <definedName name="score">Beoordelingsmodel!$T$14:$T$18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1" i="1" l="1"/>
  <c r="J41" i="1"/>
  <c r="K41" i="1"/>
  <c r="L41" i="1"/>
  <c r="M41" i="1"/>
  <c r="N41" i="1"/>
  <c r="O41" i="1"/>
  <c r="P41" i="1"/>
  <c r="Q41" i="1"/>
  <c r="R41" i="1"/>
  <c r="A42" i="1"/>
  <c r="E42" i="1"/>
  <c r="F42" i="1"/>
  <c r="G42" i="1"/>
  <c r="U42" i="1"/>
  <c r="V42" i="1" s="1"/>
  <c r="A43" i="1"/>
  <c r="E43" i="1"/>
  <c r="F43" i="1"/>
  <c r="G43" i="1"/>
  <c r="U43" i="1"/>
  <c r="V43" i="1"/>
  <c r="A44" i="1"/>
  <c r="E44" i="1"/>
  <c r="F44" i="1"/>
  <c r="G44" i="1"/>
  <c r="U44" i="1"/>
  <c r="C45" i="1" s="1"/>
  <c r="V44" i="1"/>
  <c r="A45" i="1"/>
  <c r="E45" i="1"/>
  <c r="F45" i="1"/>
  <c r="G45" i="1"/>
  <c r="U45" i="1"/>
  <c r="V45" i="1" s="1"/>
  <c r="A46" i="1"/>
  <c r="C46" i="1"/>
  <c r="E46" i="1"/>
  <c r="F46" i="1"/>
  <c r="G46" i="1"/>
  <c r="U46" i="1"/>
  <c r="V46" i="1" s="1"/>
  <c r="I48" i="1"/>
  <c r="J48" i="1"/>
  <c r="K48" i="1"/>
  <c r="L48" i="1"/>
  <c r="M48" i="1"/>
  <c r="N48" i="1"/>
  <c r="O48" i="1"/>
  <c r="P48" i="1"/>
  <c r="Q48" i="1"/>
  <c r="R48" i="1"/>
  <c r="A49" i="1"/>
  <c r="E49" i="1"/>
  <c r="F49" i="1"/>
  <c r="G49" i="1"/>
  <c r="U49" i="1"/>
  <c r="V49" i="1" s="1"/>
  <c r="A50" i="1"/>
  <c r="E50" i="1"/>
  <c r="F50" i="1"/>
  <c r="G50" i="1"/>
  <c r="U50" i="1"/>
  <c r="V50" i="1" s="1"/>
  <c r="A51" i="1"/>
  <c r="E51" i="1"/>
  <c r="F51" i="1"/>
  <c r="G51" i="1"/>
  <c r="U51" i="1"/>
  <c r="C49" i="1" s="1"/>
  <c r="V51" i="1"/>
  <c r="A52" i="1"/>
  <c r="C52" i="1"/>
  <c r="E52" i="1"/>
  <c r="F52" i="1"/>
  <c r="G52" i="1"/>
  <c r="U52" i="1"/>
  <c r="V52" i="1" s="1"/>
  <c r="A53" i="1"/>
  <c r="C53" i="1"/>
  <c r="E53" i="1"/>
  <c r="F53" i="1"/>
  <c r="G53" i="1"/>
  <c r="U53" i="1"/>
  <c r="V53" i="1" s="1"/>
  <c r="C51" i="1" l="1"/>
  <c r="C50" i="1"/>
  <c r="C42" i="1"/>
  <c r="C43" i="1"/>
  <c r="C44" i="1"/>
  <c r="R34" i="1"/>
  <c r="Q34" i="1"/>
  <c r="P34" i="1"/>
  <c r="O34" i="1"/>
  <c r="N34" i="1"/>
  <c r="M34" i="1"/>
  <c r="L34" i="1"/>
  <c r="K34" i="1"/>
  <c r="J34" i="1"/>
  <c r="I34" i="1"/>
  <c r="R27" i="1"/>
  <c r="Q27" i="1"/>
  <c r="P27" i="1"/>
  <c r="O27" i="1"/>
  <c r="N27" i="1"/>
  <c r="M27" i="1"/>
  <c r="L27" i="1"/>
  <c r="K27" i="1"/>
  <c r="J27" i="1"/>
  <c r="I27" i="1"/>
  <c r="R20" i="1"/>
  <c r="Q20" i="1"/>
  <c r="P20" i="1"/>
  <c r="O20" i="1"/>
  <c r="N20" i="1"/>
  <c r="M20" i="1"/>
  <c r="L20" i="1"/>
  <c r="K20" i="1"/>
  <c r="J20" i="1"/>
  <c r="I20" i="1"/>
  <c r="A18" i="1"/>
  <c r="A17" i="1"/>
  <c r="A16" i="1"/>
  <c r="A15" i="1"/>
  <c r="A14" i="1"/>
  <c r="C54" i="1"/>
  <c r="U14" i="1" l="1"/>
  <c r="G14" i="1" l="1"/>
  <c r="E39" i="1"/>
  <c r="E38" i="1"/>
  <c r="E37" i="1"/>
  <c r="E36" i="1"/>
  <c r="E35" i="1"/>
  <c r="E31" i="1"/>
  <c r="E30" i="1"/>
  <c r="E29" i="1"/>
  <c r="E28" i="1"/>
  <c r="E25" i="1"/>
  <c r="E24" i="1"/>
  <c r="E22" i="1"/>
  <c r="E21" i="1"/>
  <c r="E18" i="1"/>
  <c r="E17" i="1"/>
  <c r="E16" i="1"/>
  <c r="E15" i="1"/>
  <c r="E14" i="1"/>
  <c r="U35" i="1" l="1"/>
  <c r="U39" i="1" l="1"/>
  <c r="U38" i="1"/>
  <c r="U37" i="1"/>
  <c r="V35" i="1"/>
  <c r="U36" i="1"/>
  <c r="G39" i="1"/>
  <c r="F39" i="1"/>
  <c r="A39" i="1"/>
  <c r="G38" i="1"/>
  <c r="F38" i="1"/>
  <c r="A38" i="1"/>
  <c r="G37" i="1"/>
  <c r="F37" i="1"/>
  <c r="A37" i="1"/>
  <c r="G36" i="1"/>
  <c r="F36" i="1"/>
  <c r="A36" i="1"/>
  <c r="G35" i="1"/>
  <c r="F35" i="1"/>
  <c r="A35" i="1"/>
  <c r="C37" i="1" l="1"/>
  <c r="C35" i="1"/>
  <c r="V38" i="1"/>
  <c r="C38" i="1"/>
  <c r="V39" i="1"/>
  <c r="C39" i="1"/>
  <c r="V36" i="1"/>
  <c r="C36" i="1"/>
  <c r="V37" i="1"/>
  <c r="A58" i="1"/>
  <c r="A62" i="1" l="1"/>
  <c r="A61" i="1"/>
  <c r="A32" i="1"/>
  <c r="A31" i="1"/>
  <c r="G32" i="1"/>
  <c r="F32" i="1"/>
  <c r="E32" i="1"/>
  <c r="G31" i="1"/>
  <c r="F31" i="1"/>
  <c r="A25" i="1"/>
  <c r="A24" i="1"/>
  <c r="G25" i="1"/>
  <c r="F25" i="1"/>
  <c r="G24" i="1"/>
  <c r="F24" i="1"/>
  <c r="G18" i="1"/>
  <c r="F18" i="1"/>
  <c r="G17" i="1"/>
  <c r="F17" i="1"/>
  <c r="A60" i="1" l="1"/>
  <c r="A59" i="1"/>
  <c r="U32" i="1"/>
  <c r="U31" i="1"/>
  <c r="G30" i="1"/>
  <c r="F30" i="1"/>
  <c r="A30" i="1"/>
  <c r="U30" i="1"/>
  <c r="G29" i="1"/>
  <c r="F29" i="1"/>
  <c r="A29" i="1"/>
  <c r="U29" i="1"/>
  <c r="G28" i="1"/>
  <c r="F28" i="1"/>
  <c r="A28" i="1"/>
  <c r="U28" i="1"/>
  <c r="C28" i="1" s="1"/>
  <c r="U25" i="1"/>
  <c r="U24" i="1"/>
  <c r="G23" i="1"/>
  <c r="F23" i="1"/>
  <c r="E23" i="1"/>
  <c r="A23" i="1"/>
  <c r="U23" i="1"/>
  <c r="C23" i="1" s="1"/>
  <c r="G22" i="1"/>
  <c r="F22" i="1"/>
  <c r="A22" i="1"/>
  <c r="U22" i="1"/>
  <c r="G21" i="1"/>
  <c r="F21" i="1"/>
  <c r="A21" i="1"/>
  <c r="U21" i="1"/>
  <c r="U18" i="1"/>
  <c r="U17" i="1"/>
  <c r="G16" i="1"/>
  <c r="F16" i="1"/>
  <c r="U16" i="1"/>
  <c r="G15" i="1"/>
  <c r="F15" i="1"/>
  <c r="U15" i="1"/>
  <c r="F14" i="1"/>
  <c r="V24" i="1" l="1"/>
  <c r="C24" i="1"/>
  <c r="V21" i="1"/>
  <c r="C21" i="1"/>
  <c r="V25" i="1"/>
  <c r="C25" i="1"/>
  <c r="V22" i="1"/>
  <c r="C22" i="1"/>
  <c r="V29" i="1"/>
  <c r="C29" i="1"/>
  <c r="V18" i="1"/>
  <c r="V28" i="1"/>
  <c r="V32" i="1"/>
  <c r="C32" i="1"/>
  <c r="V17" i="1"/>
  <c r="V15" i="1"/>
  <c r="C30" i="1"/>
  <c r="V14" i="1"/>
  <c r="V31" i="1"/>
  <c r="C31" i="1"/>
  <c r="C15" i="1"/>
  <c r="V23" i="1"/>
  <c r="C16" i="1"/>
  <c r="C18" i="1"/>
  <c r="C17" i="1"/>
  <c r="V16" i="1"/>
  <c r="C14" i="1"/>
  <c r="V30" i="1"/>
  <c r="C60" i="1" l="1"/>
  <c r="C59" i="1"/>
  <c r="C58" i="1"/>
  <c r="C62" i="1"/>
  <c r="C61" i="1"/>
</calcChain>
</file>

<file path=xl/sharedStrings.xml><?xml version="1.0" encoding="utf-8"?>
<sst xmlns="http://schemas.openxmlformats.org/spreadsheetml/2006/main" count="66" uniqueCount="46">
  <si>
    <t>Fictieve waarde</t>
  </si>
  <si>
    <t xml:space="preserve">Leverancier </t>
  </si>
  <si>
    <t>Prijs offerte</t>
  </si>
  <si>
    <t>Vul één cijfer in per leverancier per onderdeel.</t>
  </si>
  <si>
    <t>Beoordeling leveranciers</t>
  </si>
  <si>
    <t>kwaliteitswaarde</t>
  </si>
  <si>
    <t>Convergentie</t>
  </si>
  <si>
    <t>Individuele Scores</t>
  </si>
  <si>
    <t>Scoremogelijkheden</t>
  </si>
  <si>
    <t>Consensus</t>
  </si>
  <si>
    <t>Modus</t>
  </si>
  <si>
    <t>Mediaan</t>
  </si>
  <si>
    <t>Gemiddelde</t>
  </si>
  <si>
    <t>Leverancier</t>
  </si>
  <si>
    <t>Eindscore (kwalitatief + kwantitatief)</t>
  </si>
  <si>
    <t>Totaal fictieve waarde</t>
  </si>
  <si>
    <t>Proces bij gelijke score</t>
  </si>
  <si>
    <t>Cijfer</t>
  </si>
  <si>
    <t>Waardering</t>
  </si>
  <si>
    <t>Uitmuntend (maximale meerwaarde)</t>
  </si>
  <si>
    <t>Goed (aanzienlijke meerwaarde)</t>
  </si>
  <si>
    <t>Voldoende (geen meerwaarde)</t>
  </si>
  <si>
    <t>Onvoldoende (aanzienlijke minderwaarde)</t>
  </si>
  <si>
    <t>Zeer slecht (maximale minderwaarde)</t>
  </si>
  <si>
    <t>Zie Leidraad</t>
  </si>
  <si>
    <t>Alpha</t>
  </si>
  <si>
    <t>Bravo</t>
  </si>
  <si>
    <t>Charlie</t>
  </si>
  <si>
    <t>Delta</t>
  </si>
  <si>
    <t>Echo</t>
  </si>
  <si>
    <t>Aap</t>
  </si>
  <si>
    <t>Noot</t>
  </si>
  <si>
    <t>Mies</t>
  </si>
  <si>
    <t>Wim</t>
  </si>
  <si>
    <t>Zus</t>
  </si>
  <si>
    <t>Jet</t>
  </si>
  <si>
    <t>Teun</t>
  </si>
  <si>
    <t>Vuur</t>
  </si>
  <si>
    <t>Gijs</t>
  </si>
  <si>
    <t>Lam</t>
  </si>
  <si>
    <t>Gunningscriteria 5</t>
  </si>
  <si>
    <t>Gunningscriteria 6</t>
  </si>
  <si>
    <t>Implementatie</t>
  </si>
  <si>
    <t>Dienstverlening</t>
  </si>
  <si>
    <t>Innovatie</t>
  </si>
  <si>
    <t>Demo +interview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</si>
</sst>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0.0"/>
    <numFmt numFmtId="166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44" fontId="0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9" fontId="4" fillId="4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9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44" fontId="0" fillId="0" borderId="4" xfId="0" applyNumberFormat="1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/>
    </xf>
    <xf numFmtId="0" fontId="0" fillId="0" borderId="7" xfId="0" applyBorder="1" applyAlignment="1">
      <alignment vertical="center"/>
    </xf>
    <xf numFmtId="165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quotePrefix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64" fontId="0" fillId="0" borderId="0" xfId="0" applyNumberFormat="1" applyBorder="1" applyAlignment="1">
      <alignment horizontal="left" vertical="center"/>
    </xf>
    <xf numFmtId="9" fontId="0" fillId="0" borderId="0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44" fontId="0" fillId="0" borderId="0" xfId="0" applyNumberFormat="1" applyAlignment="1">
      <alignment vertical="center"/>
    </xf>
    <xf numFmtId="165" fontId="4" fillId="4" borderId="3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166" fontId="9" fillId="0" borderId="0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quotePrefix="1" applyFill="1" applyAlignment="1">
      <alignment vertical="center"/>
    </xf>
    <xf numFmtId="0" fontId="0" fillId="0" borderId="0" xfId="0" applyFill="1" applyAlignment="1">
      <alignment vertical="center"/>
    </xf>
    <xf numFmtId="0" fontId="2" fillId="2" borderId="9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9" fontId="0" fillId="0" borderId="0" xfId="0" applyNumberFormat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43" fontId="9" fillId="5" borderId="1" xfId="1" applyFont="1" applyFill="1" applyBorder="1" applyAlignment="1">
      <alignment horizontal="center" vertical="center"/>
    </xf>
    <xf numFmtId="43" fontId="9" fillId="5" borderId="2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44" fontId="0" fillId="3" borderId="1" xfId="0" applyNumberFormat="1" applyFill="1" applyBorder="1" applyAlignment="1">
      <alignment horizontal="center" vertical="center"/>
    </xf>
    <xf numFmtId="44" fontId="0" fillId="3" borderId="2" xfId="0" applyNumberFormat="1" applyFill="1" applyBorder="1" applyAlignment="1">
      <alignment horizontal="center" vertical="center"/>
    </xf>
  </cellXfs>
  <cellStyles count="2">
    <cellStyle name="Komma" xfId="1" builtinId="3"/>
    <cellStyle name="Standaard" xfId="0" builtinId="0"/>
  </cellStyles>
  <dxfs count="168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4"/>
  <sheetViews>
    <sheetView tabSelected="1" zoomScale="90" zoomScaleNormal="90" workbookViewId="0">
      <selection activeCell="K6" sqref="K6"/>
    </sheetView>
  </sheetViews>
  <sheetFormatPr defaultColWidth="9.140625" defaultRowHeight="15" x14ac:dyDescent="0.25"/>
  <cols>
    <col min="1" max="1" width="18.140625" style="3" customWidth="1"/>
    <col min="2" max="2" width="10.5703125" style="1" customWidth="1"/>
    <col min="3" max="3" width="24.42578125" style="1" customWidth="1"/>
    <col min="4" max="4" width="2.28515625" style="1" bestFit="1" customWidth="1"/>
    <col min="5" max="5" width="8.7109375" style="1" customWidth="1"/>
    <col min="6" max="6" width="8.85546875" style="1" customWidth="1"/>
    <col min="7" max="7" width="12.140625" style="1" customWidth="1"/>
    <col min="8" max="8" width="1.28515625" style="1" customWidth="1"/>
    <col min="9" max="18" width="10.7109375" style="1" customWidth="1"/>
    <col min="19" max="19" width="2.140625" style="2" customWidth="1"/>
    <col min="20" max="20" width="3.42578125" style="2" customWidth="1"/>
    <col min="21" max="21" width="17.140625" style="2" bestFit="1" customWidth="1"/>
    <col min="22" max="22" width="9.7109375" style="2" customWidth="1"/>
    <col min="23" max="16384" width="9.140625" style="3"/>
  </cols>
  <sheetData>
    <row r="1" spans="1:26" x14ac:dyDescent="0.25">
      <c r="A1" s="66" t="s">
        <v>0</v>
      </c>
      <c r="B1" s="68"/>
    </row>
    <row r="2" spans="1:26" x14ac:dyDescent="0.25">
      <c r="A2" s="76">
        <v>325000</v>
      </c>
      <c r="B2" s="77"/>
    </row>
    <row r="4" spans="1:26" x14ac:dyDescent="0.25">
      <c r="A4" s="73" t="s">
        <v>1</v>
      </c>
      <c r="B4" s="74"/>
      <c r="C4" s="4" t="s">
        <v>2</v>
      </c>
      <c r="F4" s="3"/>
      <c r="G4" s="3"/>
    </row>
    <row r="5" spans="1:26" x14ac:dyDescent="0.25">
      <c r="A5" s="71" t="s">
        <v>25</v>
      </c>
      <c r="B5" s="72"/>
      <c r="C5" s="5">
        <v>0</v>
      </c>
      <c r="D5" s="2"/>
      <c r="F5" s="3"/>
      <c r="G5" s="3"/>
    </row>
    <row r="6" spans="1:26" x14ac:dyDescent="0.25">
      <c r="A6" s="71" t="s">
        <v>26</v>
      </c>
      <c r="B6" s="72"/>
      <c r="C6" s="5">
        <v>0</v>
      </c>
      <c r="D6" s="2"/>
    </row>
    <row r="7" spans="1:26" x14ac:dyDescent="0.25">
      <c r="A7" s="71" t="s">
        <v>27</v>
      </c>
      <c r="B7" s="72"/>
      <c r="C7" s="5">
        <v>0</v>
      </c>
      <c r="D7" s="2"/>
      <c r="F7" s="6"/>
    </row>
    <row r="8" spans="1:26" x14ac:dyDescent="0.25">
      <c r="A8" s="71" t="s">
        <v>28</v>
      </c>
      <c r="B8" s="72"/>
      <c r="C8" s="5">
        <v>0</v>
      </c>
      <c r="D8" s="2"/>
      <c r="F8" s="6"/>
    </row>
    <row r="9" spans="1:26" x14ac:dyDescent="0.25">
      <c r="A9" s="71" t="s">
        <v>29</v>
      </c>
      <c r="B9" s="72"/>
      <c r="C9" s="5">
        <v>0</v>
      </c>
      <c r="D9" s="2"/>
      <c r="F9" s="6"/>
    </row>
    <row r="10" spans="1:26" x14ac:dyDescent="0.25">
      <c r="A10" s="7"/>
      <c r="B10"/>
      <c r="C10" s="8"/>
    </row>
    <row r="11" spans="1:26" x14ac:dyDescent="0.25">
      <c r="A11" s="9" t="s">
        <v>3</v>
      </c>
    </row>
    <row r="12" spans="1:26" x14ac:dyDescent="0.25">
      <c r="A12" s="73" t="s">
        <v>4</v>
      </c>
      <c r="B12" s="74"/>
      <c r="C12" s="10" t="s">
        <v>5</v>
      </c>
      <c r="D12" s="11"/>
      <c r="E12" s="75" t="s">
        <v>6</v>
      </c>
      <c r="F12" s="75"/>
      <c r="G12" s="75"/>
      <c r="H12" s="11"/>
      <c r="I12" s="75" t="s">
        <v>7</v>
      </c>
      <c r="J12" s="75"/>
      <c r="K12" s="75"/>
      <c r="L12" s="75"/>
      <c r="M12" s="75"/>
      <c r="N12" s="75"/>
      <c r="O12" s="75"/>
      <c r="P12" s="75"/>
      <c r="Q12" s="75"/>
      <c r="R12" s="75"/>
    </row>
    <row r="13" spans="1:26" x14ac:dyDescent="0.25">
      <c r="A13" s="12" t="s">
        <v>42</v>
      </c>
      <c r="B13" s="13" t="s">
        <v>9</v>
      </c>
      <c r="C13" s="14">
        <v>0.2</v>
      </c>
      <c r="D13" s="15"/>
      <c r="E13" s="16" t="s">
        <v>10</v>
      </c>
      <c r="F13" s="13" t="s">
        <v>11</v>
      </c>
      <c r="G13" s="17" t="s">
        <v>12</v>
      </c>
      <c r="H13" s="15"/>
      <c r="I13" s="16" t="s">
        <v>30</v>
      </c>
      <c r="J13" s="13" t="s">
        <v>31</v>
      </c>
      <c r="K13" s="13" t="s">
        <v>32</v>
      </c>
      <c r="L13" s="13" t="s">
        <v>33</v>
      </c>
      <c r="M13" s="13" t="s">
        <v>34</v>
      </c>
      <c r="N13" s="13" t="s">
        <v>35</v>
      </c>
      <c r="O13" s="13" t="s">
        <v>36</v>
      </c>
      <c r="P13" s="13" t="s">
        <v>37</v>
      </c>
      <c r="Q13" s="13" t="s">
        <v>38</v>
      </c>
      <c r="R13" s="17" t="s">
        <v>39</v>
      </c>
      <c r="T13" s="66" t="s">
        <v>8</v>
      </c>
      <c r="U13" s="67"/>
      <c r="V13" s="68"/>
    </row>
    <row r="14" spans="1:26" x14ac:dyDescent="0.25">
      <c r="A14" s="21" t="str">
        <f>$A$5</f>
        <v>Alpha</v>
      </c>
      <c r="B14" s="22">
        <v>6</v>
      </c>
      <c r="C14" s="23">
        <f>VLOOKUP(B14,Gunningscriteria1,2,0)</f>
        <v>0</v>
      </c>
      <c r="D14" s="11"/>
      <c r="E14" s="24">
        <f>IFERROR(MODE(I14:R14),"")</f>
        <v>6</v>
      </c>
      <c r="F14" s="24">
        <f>IFERROR(MEDIAN(I14:R14),"")</f>
        <v>6</v>
      </c>
      <c r="G14" s="24">
        <f>IFERROR(AVERAGE(I14:R14),"")</f>
        <v>6</v>
      </c>
      <c r="H14" s="25"/>
      <c r="I14" s="26">
        <v>6</v>
      </c>
      <c r="J14" s="27">
        <v>6</v>
      </c>
      <c r="K14" s="27">
        <v>6</v>
      </c>
      <c r="L14" s="27">
        <v>6</v>
      </c>
      <c r="M14" s="27">
        <v>6</v>
      </c>
      <c r="N14" s="27">
        <v>6</v>
      </c>
      <c r="O14" s="27">
        <v>6</v>
      </c>
      <c r="P14" s="27">
        <v>6</v>
      </c>
      <c r="Q14" s="27">
        <v>6</v>
      </c>
      <c r="R14" s="28">
        <v>6</v>
      </c>
      <c r="T14" s="18">
        <v>2</v>
      </c>
      <c r="U14" s="19">
        <f>1*$C$13*$A$2</f>
        <v>65000</v>
      </c>
      <c r="V14" s="20">
        <f>U14/$A$2</f>
        <v>0.2</v>
      </c>
    </row>
    <row r="15" spans="1:26" x14ac:dyDescent="0.25">
      <c r="A15" s="21" t="str">
        <f>$A$6</f>
        <v>Bravo</v>
      </c>
      <c r="B15" s="22">
        <v>6</v>
      </c>
      <c r="C15" s="23">
        <f>VLOOKUP(B15,Gunningscriteria1,2,0)</f>
        <v>0</v>
      </c>
      <c r="D15" s="11"/>
      <c r="E15" s="24">
        <f>IFERROR(MODE(I15:R15),"")</f>
        <v>6</v>
      </c>
      <c r="F15" s="24">
        <f>IFERROR(MEDIAN(I15:R15),"")</f>
        <v>6</v>
      </c>
      <c r="G15" s="24">
        <f>IFERROR(AVERAGE(I15:R15),"")</f>
        <v>6</v>
      </c>
      <c r="H15" s="25"/>
      <c r="I15" s="26">
        <v>6</v>
      </c>
      <c r="J15" s="27">
        <v>6</v>
      </c>
      <c r="K15" s="27">
        <v>6</v>
      </c>
      <c r="L15" s="27">
        <v>6</v>
      </c>
      <c r="M15" s="27">
        <v>6</v>
      </c>
      <c r="N15" s="27">
        <v>6</v>
      </c>
      <c r="O15" s="27">
        <v>6</v>
      </c>
      <c r="P15" s="27">
        <v>6</v>
      </c>
      <c r="Q15" s="27">
        <v>6</v>
      </c>
      <c r="R15" s="28">
        <v>6</v>
      </c>
      <c r="T15" s="29">
        <v>4</v>
      </c>
      <c r="U15" s="30">
        <f>0.5*$C$13*$A$2</f>
        <v>32500</v>
      </c>
      <c r="V15" s="20">
        <f>U15/$A$2</f>
        <v>0.1</v>
      </c>
      <c r="Z15" s="49"/>
    </row>
    <row r="16" spans="1:26" x14ac:dyDescent="0.25">
      <c r="A16" s="21" t="str">
        <f>$A$7</f>
        <v>Charlie</v>
      </c>
      <c r="B16" s="22">
        <v>6</v>
      </c>
      <c r="C16" s="23">
        <f>VLOOKUP(B16,Gunningscriteria1,2,0)</f>
        <v>0</v>
      </c>
      <c r="D16" s="11"/>
      <c r="E16" s="24">
        <f>IFERROR(MODE(I16:R16),"")</f>
        <v>6</v>
      </c>
      <c r="F16" s="24">
        <f>IFERROR(MEDIAN(I16:R16),"")</f>
        <v>6</v>
      </c>
      <c r="G16" s="24">
        <f>IFERROR(AVERAGE(I16:R16),"")</f>
        <v>6</v>
      </c>
      <c r="H16" s="25"/>
      <c r="I16" s="26">
        <v>6</v>
      </c>
      <c r="J16" s="27">
        <v>6</v>
      </c>
      <c r="K16" s="27">
        <v>6</v>
      </c>
      <c r="L16" s="27">
        <v>6</v>
      </c>
      <c r="M16" s="27">
        <v>6</v>
      </c>
      <c r="N16" s="27">
        <v>6</v>
      </c>
      <c r="O16" s="27">
        <v>6</v>
      </c>
      <c r="P16" s="27">
        <v>6</v>
      </c>
      <c r="Q16" s="27">
        <v>6</v>
      </c>
      <c r="R16" s="28">
        <v>6</v>
      </c>
      <c r="T16" s="29">
        <v>6</v>
      </c>
      <c r="U16" s="30">
        <f>0*$C$13*$A$2</f>
        <v>0</v>
      </c>
      <c r="V16" s="20">
        <f>U16/$A$2</f>
        <v>0</v>
      </c>
    </row>
    <row r="17" spans="1:22" x14ac:dyDescent="0.25">
      <c r="A17" s="21" t="str">
        <f>$A$8</f>
        <v>Delta</v>
      </c>
      <c r="B17" s="22">
        <v>6</v>
      </c>
      <c r="C17" s="23">
        <f>VLOOKUP(B17,Gunningscriteria1,2,0)</f>
        <v>0</v>
      </c>
      <c r="D17" s="11"/>
      <c r="E17" s="24">
        <f>IFERROR(MODE(I17:R17),"")</f>
        <v>6</v>
      </c>
      <c r="F17" s="24">
        <f>IFERROR(MEDIAN(I17:R17),"")</f>
        <v>6</v>
      </c>
      <c r="G17" s="24">
        <f>IFERROR(AVERAGE(I17:R17),"")</f>
        <v>6</v>
      </c>
      <c r="H17" s="25"/>
      <c r="I17" s="26">
        <v>6</v>
      </c>
      <c r="J17" s="27">
        <v>6</v>
      </c>
      <c r="K17" s="27">
        <v>6</v>
      </c>
      <c r="L17" s="27">
        <v>6</v>
      </c>
      <c r="M17" s="27">
        <v>6</v>
      </c>
      <c r="N17" s="27">
        <v>6</v>
      </c>
      <c r="O17" s="27">
        <v>6</v>
      </c>
      <c r="P17" s="27">
        <v>6</v>
      </c>
      <c r="Q17" s="27">
        <v>6</v>
      </c>
      <c r="R17" s="28">
        <v>6</v>
      </c>
      <c r="S17" s="3"/>
      <c r="T17" s="29">
        <v>8</v>
      </c>
      <c r="U17" s="30">
        <f>-0.5*$C$13*$A$2</f>
        <v>-32500</v>
      </c>
      <c r="V17" s="20">
        <f>U17/$A$2</f>
        <v>-0.1</v>
      </c>
    </row>
    <row r="18" spans="1:22" x14ac:dyDescent="0.25">
      <c r="A18" s="21" t="str">
        <f>$A$9</f>
        <v>Echo</v>
      </c>
      <c r="B18" s="22">
        <v>6</v>
      </c>
      <c r="C18" s="23">
        <f>VLOOKUP(B18,Gunningscriteria1,2,0)</f>
        <v>0</v>
      </c>
      <c r="D18" s="11"/>
      <c r="E18" s="24">
        <f>IFERROR(MODE(I18:R18),"")</f>
        <v>6</v>
      </c>
      <c r="F18" s="24">
        <f>IFERROR(MEDIAN(I18:R18),"")</f>
        <v>6</v>
      </c>
      <c r="G18" s="24">
        <f>IFERROR(AVERAGE(I18:R18),"")</f>
        <v>6</v>
      </c>
      <c r="H18" s="25"/>
      <c r="I18" s="26">
        <v>6</v>
      </c>
      <c r="J18" s="27">
        <v>6</v>
      </c>
      <c r="K18" s="27">
        <v>6</v>
      </c>
      <c r="L18" s="27">
        <v>6</v>
      </c>
      <c r="M18" s="27">
        <v>6</v>
      </c>
      <c r="N18" s="27">
        <v>6</v>
      </c>
      <c r="O18" s="27">
        <v>6</v>
      </c>
      <c r="P18" s="27">
        <v>6</v>
      </c>
      <c r="Q18" s="27">
        <v>6</v>
      </c>
      <c r="R18" s="28">
        <v>6</v>
      </c>
      <c r="S18" s="3"/>
      <c r="T18" s="29">
        <v>10</v>
      </c>
      <c r="U18" s="30">
        <f>-1*$C$13*$A$2</f>
        <v>-65000</v>
      </c>
      <c r="V18" s="20">
        <f>U18/$A$2</f>
        <v>-0.2</v>
      </c>
    </row>
    <row r="19" spans="1:22" x14ac:dyDescent="0.25">
      <c r="A19" s="31"/>
      <c r="B19" s="11"/>
      <c r="C19" s="11"/>
      <c r="E19" s="32"/>
      <c r="F19" s="32"/>
      <c r="G19" s="32"/>
      <c r="H19" s="32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22" x14ac:dyDescent="0.25">
      <c r="A20" s="12" t="s">
        <v>43</v>
      </c>
      <c r="B20" s="13" t="s">
        <v>9</v>
      </c>
      <c r="C20" s="14">
        <v>0.25</v>
      </c>
      <c r="D20" s="34"/>
      <c r="E20" s="16" t="s">
        <v>10</v>
      </c>
      <c r="F20" s="13" t="s">
        <v>11</v>
      </c>
      <c r="G20" s="17" t="s">
        <v>12</v>
      </c>
      <c r="H20" s="35"/>
      <c r="I20" s="16" t="str">
        <f>$I$13</f>
        <v>Aap</v>
      </c>
      <c r="J20" s="13" t="str">
        <f>$J$13</f>
        <v>Noot</v>
      </c>
      <c r="K20" s="13" t="str">
        <f>$K$13</f>
        <v>Mies</v>
      </c>
      <c r="L20" s="13" t="str">
        <f>$L$13</f>
        <v>Wim</v>
      </c>
      <c r="M20" s="13" t="str">
        <f>$M$13</f>
        <v>Zus</v>
      </c>
      <c r="N20" s="13" t="str">
        <f>$N$13</f>
        <v>Jet</v>
      </c>
      <c r="O20" s="13" t="str">
        <f>$O$13</f>
        <v>Teun</v>
      </c>
      <c r="P20" s="13" t="str">
        <f>$P$13</f>
        <v>Vuur</v>
      </c>
      <c r="Q20" s="13" t="str">
        <f>$Q$13</f>
        <v>Gijs</v>
      </c>
      <c r="R20" s="17" t="str">
        <f>$R$13</f>
        <v>Lam</v>
      </c>
    </row>
    <row r="21" spans="1:22" x14ac:dyDescent="0.25">
      <c r="A21" s="21" t="str">
        <f>$A$5</f>
        <v>Alpha</v>
      </c>
      <c r="B21" s="22">
        <v>6</v>
      </c>
      <c r="C21" s="23">
        <f>VLOOKUP(B21,Gunningscriteria2,2,0)</f>
        <v>0</v>
      </c>
      <c r="D21" s="11"/>
      <c r="E21" s="24">
        <f>IFERROR(MODE(I21:R21),"")</f>
        <v>6</v>
      </c>
      <c r="F21" s="24">
        <f>IFERROR(MEDIAN(I21:R21),"")</f>
        <v>6</v>
      </c>
      <c r="G21" s="24">
        <f>IFERROR(AVERAGE(I21:R21),"")</f>
        <v>6</v>
      </c>
      <c r="H21" s="25"/>
      <c r="I21" s="27">
        <v>6</v>
      </c>
      <c r="J21" s="27">
        <v>6</v>
      </c>
      <c r="K21" s="27">
        <v>6</v>
      </c>
      <c r="L21" s="27">
        <v>6</v>
      </c>
      <c r="M21" s="27">
        <v>6</v>
      </c>
      <c r="N21" s="27">
        <v>6</v>
      </c>
      <c r="O21" s="27">
        <v>6</v>
      </c>
      <c r="P21" s="27">
        <v>6</v>
      </c>
      <c r="Q21" s="27">
        <v>6</v>
      </c>
      <c r="R21" s="28">
        <v>6</v>
      </c>
      <c r="T21" s="29">
        <v>2</v>
      </c>
      <c r="U21" s="30">
        <f>1*$C$20*$A$2</f>
        <v>81250</v>
      </c>
      <c r="V21" s="20">
        <f>U21/$A$2</f>
        <v>0.25</v>
      </c>
    </row>
    <row r="22" spans="1:22" x14ac:dyDescent="0.25">
      <c r="A22" s="21" t="str">
        <f>$A$6</f>
        <v>Bravo</v>
      </c>
      <c r="B22" s="22">
        <v>6</v>
      </c>
      <c r="C22" s="23">
        <f>VLOOKUP(B22,Gunningscriteria2,2,0)</f>
        <v>0</v>
      </c>
      <c r="D22" s="11"/>
      <c r="E22" s="24">
        <f>IFERROR(MODE(I22:R22),"")</f>
        <v>6</v>
      </c>
      <c r="F22" s="24">
        <f>IFERROR(MEDIAN(I22:R22),"")</f>
        <v>6</v>
      </c>
      <c r="G22" s="24">
        <f>IFERROR(AVERAGE(I22:R22),"")</f>
        <v>6</v>
      </c>
      <c r="H22" s="25"/>
      <c r="I22" s="26">
        <v>6</v>
      </c>
      <c r="J22" s="27">
        <v>6</v>
      </c>
      <c r="K22" s="27">
        <v>6</v>
      </c>
      <c r="L22" s="27">
        <v>6</v>
      </c>
      <c r="M22" s="27">
        <v>6</v>
      </c>
      <c r="N22" s="27">
        <v>6</v>
      </c>
      <c r="O22" s="27">
        <v>6</v>
      </c>
      <c r="P22" s="27">
        <v>6</v>
      </c>
      <c r="Q22" s="27">
        <v>6</v>
      </c>
      <c r="R22" s="28">
        <v>6</v>
      </c>
      <c r="T22" s="29">
        <v>4</v>
      </c>
      <c r="U22" s="30">
        <f>0.5*$C$20*$A$2</f>
        <v>40625</v>
      </c>
      <c r="V22" s="20">
        <f>U22/$A$2</f>
        <v>0.125</v>
      </c>
    </row>
    <row r="23" spans="1:22" x14ac:dyDescent="0.25">
      <c r="A23" s="21" t="str">
        <f>$A$7</f>
        <v>Charlie</v>
      </c>
      <c r="B23" s="22">
        <v>6</v>
      </c>
      <c r="C23" s="23">
        <f>VLOOKUP(B23,Gunningscriteria2,2,0)</f>
        <v>0</v>
      </c>
      <c r="D23" s="11"/>
      <c r="E23" s="24">
        <f>IFERROR(MODE(I23:R23),"")</f>
        <v>6</v>
      </c>
      <c r="F23" s="24">
        <f>IFERROR(MEDIAN(I23:R23),"")</f>
        <v>6</v>
      </c>
      <c r="G23" s="24">
        <f>IFERROR(AVERAGE(I23:R23),"")</f>
        <v>6</v>
      </c>
      <c r="H23" s="25"/>
      <c r="I23" s="26">
        <v>6</v>
      </c>
      <c r="J23" s="27">
        <v>6</v>
      </c>
      <c r="K23" s="27">
        <v>6</v>
      </c>
      <c r="L23" s="27">
        <v>6</v>
      </c>
      <c r="M23" s="27">
        <v>6</v>
      </c>
      <c r="N23" s="27">
        <v>6</v>
      </c>
      <c r="O23" s="27">
        <v>6</v>
      </c>
      <c r="P23" s="27">
        <v>6</v>
      </c>
      <c r="Q23" s="27">
        <v>6</v>
      </c>
      <c r="R23" s="28">
        <v>6</v>
      </c>
      <c r="T23" s="29">
        <v>6</v>
      </c>
      <c r="U23" s="30">
        <f>0*$C$20*$A$2</f>
        <v>0</v>
      </c>
      <c r="V23" s="20">
        <f>U23/$A$2</f>
        <v>0</v>
      </c>
    </row>
    <row r="24" spans="1:22" x14ac:dyDescent="0.25">
      <c r="A24" s="21" t="str">
        <f>$A$8</f>
        <v>Delta</v>
      </c>
      <c r="B24" s="22">
        <v>6</v>
      </c>
      <c r="C24" s="23">
        <f>VLOOKUP(B24,Gunningscriteria2,2,0)</f>
        <v>0</v>
      </c>
      <c r="D24" s="11"/>
      <c r="E24" s="24">
        <f>IFERROR(MODE(I24:R24),"")</f>
        <v>6</v>
      </c>
      <c r="F24" s="24">
        <f>IFERROR(MEDIAN(I24:R24),"")</f>
        <v>6</v>
      </c>
      <c r="G24" s="24">
        <f>IFERROR(AVERAGE(I24:R24),"")</f>
        <v>6</v>
      </c>
      <c r="H24" s="25"/>
      <c r="I24" s="26">
        <v>6</v>
      </c>
      <c r="J24" s="27">
        <v>6</v>
      </c>
      <c r="K24" s="27">
        <v>6</v>
      </c>
      <c r="L24" s="27">
        <v>6</v>
      </c>
      <c r="M24" s="27">
        <v>6</v>
      </c>
      <c r="N24" s="27">
        <v>6</v>
      </c>
      <c r="O24" s="27">
        <v>6</v>
      </c>
      <c r="P24" s="27">
        <v>6</v>
      </c>
      <c r="Q24" s="27">
        <v>6</v>
      </c>
      <c r="R24" s="28">
        <v>6</v>
      </c>
      <c r="T24" s="29">
        <v>8</v>
      </c>
      <c r="U24" s="30">
        <f>-0.5*$C$20*$A$2</f>
        <v>-40625</v>
      </c>
      <c r="V24" s="20">
        <f>U24/$A$2</f>
        <v>-0.125</v>
      </c>
    </row>
    <row r="25" spans="1:22" x14ac:dyDescent="0.25">
      <c r="A25" s="21" t="str">
        <f>$A$9</f>
        <v>Echo</v>
      </c>
      <c r="B25" s="22">
        <v>6</v>
      </c>
      <c r="C25" s="23">
        <f>VLOOKUP(B25,Gunningscriteria2,2,0)</f>
        <v>0</v>
      </c>
      <c r="D25" s="11"/>
      <c r="E25" s="24">
        <f>IFERROR(MODE(I25:R25),"")</f>
        <v>6</v>
      </c>
      <c r="F25" s="24">
        <f>IFERROR(MEDIAN(I25:R25),"")</f>
        <v>6</v>
      </c>
      <c r="G25" s="24">
        <f>IFERROR(AVERAGE(I25:R25),"")</f>
        <v>6</v>
      </c>
      <c r="H25" s="25"/>
      <c r="I25" s="26">
        <v>6</v>
      </c>
      <c r="J25" s="27">
        <v>6</v>
      </c>
      <c r="K25" s="27">
        <v>6</v>
      </c>
      <c r="L25" s="27">
        <v>6</v>
      </c>
      <c r="M25" s="27">
        <v>6</v>
      </c>
      <c r="N25" s="27">
        <v>6</v>
      </c>
      <c r="O25" s="27">
        <v>6</v>
      </c>
      <c r="P25" s="27">
        <v>6</v>
      </c>
      <c r="Q25" s="27">
        <v>6</v>
      </c>
      <c r="R25" s="28">
        <v>6</v>
      </c>
      <c r="T25" s="29">
        <v>10</v>
      </c>
      <c r="U25" s="30">
        <f>-1*$C$20*$A$2</f>
        <v>-81250</v>
      </c>
      <c r="V25" s="20">
        <f>U25/$A$2</f>
        <v>-0.25</v>
      </c>
    </row>
    <row r="26" spans="1:22" x14ac:dyDescent="0.25">
      <c r="A26" s="7"/>
      <c r="B26" s="11"/>
      <c r="C26" s="11"/>
      <c r="E26" s="32"/>
      <c r="F26" s="32"/>
      <c r="G26" s="32"/>
      <c r="H26" s="32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22" x14ac:dyDescent="0.25">
      <c r="A27" s="12" t="s">
        <v>44</v>
      </c>
      <c r="B27" s="13" t="s">
        <v>9</v>
      </c>
      <c r="C27" s="14">
        <v>0.15</v>
      </c>
      <c r="D27" s="34"/>
      <c r="E27" s="16" t="s">
        <v>10</v>
      </c>
      <c r="F27" s="13" t="s">
        <v>11</v>
      </c>
      <c r="G27" s="17" t="s">
        <v>12</v>
      </c>
      <c r="H27" s="34"/>
      <c r="I27" s="16" t="str">
        <f>$I$13</f>
        <v>Aap</v>
      </c>
      <c r="J27" s="13" t="str">
        <f>$J$13</f>
        <v>Noot</v>
      </c>
      <c r="K27" s="13" t="str">
        <f>$K$13</f>
        <v>Mies</v>
      </c>
      <c r="L27" s="13" t="str">
        <f>$L$13</f>
        <v>Wim</v>
      </c>
      <c r="M27" s="13" t="str">
        <f>$M$13</f>
        <v>Zus</v>
      </c>
      <c r="N27" s="13" t="str">
        <f>$N$13</f>
        <v>Jet</v>
      </c>
      <c r="O27" s="13" t="str">
        <f>$O$13</f>
        <v>Teun</v>
      </c>
      <c r="P27" s="13" t="str">
        <f>$P$13</f>
        <v>Vuur</v>
      </c>
      <c r="Q27" s="13" t="str">
        <f>$Q$13</f>
        <v>Gijs</v>
      </c>
      <c r="R27" s="17" t="str">
        <f>$R$13</f>
        <v>Lam</v>
      </c>
    </row>
    <row r="28" spans="1:22" x14ac:dyDescent="0.25">
      <c r="A28" s="21" t="str">
        <f>$A$5</f>
        <v>Alpha</v>
      </c>
      <c r="B28" s="22">
        <v>6</v>
      </c>
      <c r="C28" s="23">
        <f>VLOOKUP(B28,Gunningscriteria3,2,0)</f>
        <v>0</v>
      </c>
      <c r="D28" s="11"/>
      <c r="E28" s="24">
        <f>IFERROR(MODE(I28:R28),"")</f>
        <v>6</v>
      </c>
      <c r="F28" s="24">
        <f>IFERROR(MEDIAN(I28:R28),"")</f>
        <v>6</v>
      </c>
      <c r="G28" s="24">
        <f>IFERROR(AVERAGE(I28:R28),"")</f>
        <v>6</v>
      </c>
      <c r="H28" s="25"/>
      <c r="I28" s="26">
        <v>6</v>
      </c>
      <c r="J28" s="27">
        <v>6</v>
      </c>
      <c r="K28" s="27">
        <v>6</v>
      </c>
      <c r="L28" s="27">
        <v>6</v>
      </c>
      <c r="M28" s="27">
        <v>6</v>
      </c>
      <c r="N28" s="27">
        <v>6</v>
      </c>
      <c r="O28" s="27">
        <v>6</v>
      </c>
      <c r="P28" s="27">
        <v>6</v>
      </c>
      <c r="Q28" s="27">
        <v>6</v>
      </c>
      <c r="R28" s="28">
        <v>6</v>
      </c>
      <c r="T28" s="29">
        <v>2</v>
      </c>
      <c r="U28" s="30">
        <f>1*$C$27*$A$2</f>
        <v>48750</v>
      </c>
      <c r="V28" s="20">
        <f>U28/$A$2</f>
        <v>0.15</v>
      </c>
    </row>
    <row r="29" spans="1:22" x14ac:dyDescent="0.25">
      <c r="A29" s="21" t="str">
        <f>$A$6</f>
        <v>Bravo</v>
      </c>
      <c r="B29" s="22">
        <v>6</v>
      </c>
      <c r="C29" s="23">
        <f>VLOOKUP(B29,Gunningscriteria3,2,0)</f>
        <v>0</v>
      </c>
      <c r="D29" s="11"/>
      <c r="E29" s="24">
        <f>IFERROR(MODE(I29:R29),"")</f>
        <v>6</v>
      </c>
      <c r="F29" s="24">
        <f>IFERROR(MEDIAN(I29:R29),"")</f>
        <v>6</v>
      </c>
      <c r="G29" s="24">
        <f>IFERROR(AVERAGE(I29:R29),"")</f>
        <v>6</v>
      </c>
      <c r="H29" s="25"/>
      <c r="I29" s="26">
        <v>6</v>
      </c>
      <c r="J29" s="27">
        <v>6</v>
      </c>
      <c r="K29" s="27">
        <v>6</v>
      </c>
      <c r="L29" s="27">
        <v>6</v>
      </c>
      <c r="M29" s="27">
        <v>6</v>
      </c>
      <c r="N29" s="27">
        <v>6</v>
      </c>
      <c r="O29" s="27">
        <v>6</v>
      </c>
      <c r="P29" s="27">
        <v>6</v>
      </c>
      <c r="Q29" s="27">
        <v>6</v>
      </c>
      <c r="R29" s="28">
        <v>6</v>
      </c>
      <c r="S29" s="36"/>
      <c r="T29" s="29">
        <v>4</v>
      </c>
      <c r="U29" s="30">
        <f>0.5*$C$27*$A$2</f>
        <v>24375</v>
      </c>
      <c r="V29" s="20">
        <f>U29/$A$2</f>
        <v>7.4999999999999997E-2</v>
      </c>
    </row>
    <row r="30" spans="1:22" x14ac:dyDescent="0.25">
      <c r="A30" s="21" t="str">
        <f>$A$7</f>
        <v>Charlie</v>
      </c>
      <c r="B30" s="22">
        <v>6</v>
      </c>
      <c r="C30" s="23">
        <f>VLOOKUP(B30,Gunningscriteria3,2,0)</f>
        <v>0</v>
      </c>
      <c r="D30" s="11"/>
      <c r="E30" s="24">
        <f>IFERROR(MODE(I30:R30),"")</f>
        <v>6</v>
      </c>
      <c r="F30" s="24">
        <f>IFERROR(MEDIAN(I30:R30),"")</f>
        <v>6</v>
      </c>
      <c r="G30" s="24">
        <f>IFERROR(AVERAGE(I30:R30),"")</f>
        <v>6</v>
      </c>
      <c r="H30" s="25"/>
      <c r="I30" s="26">
        <v>6</v>
      </c>
      <c r="J30" s="27">
        <v>6</v>
      </c>
      <c r="K30" s="27">
        <v>6</v>
      </c>
      <c r="L30" s="27">
        <v>6</v>
      </c>
      <c r="M30" s="27">
        <v>6</v>
      </c>
      <c r="N30" s="27">
        <v>6</v>
      </c>
      <c r="O30" s="27">
        <v>6</v>
      </c>
      <c r="P30" s="27">
        <v>6</v>
      </c>
      <c r="Q30" s="27">
        <v>6</v>
      </c>
      <c r="R30" s="28">
        <v>6</v>
      </c>
      <c r="T30" s="29">
        <v>6</v>
      </c>
      <c r="U30" s="30">
        <f>0*$C$27*$A$2</f>
        <v>0</v>
      </c>
      <c r="V30" s="20">
        <f>U30/$A$2</f>
        <v>0</v>
      </c>
    </row>
    <row r="31" spans="1:22" x14ac:dyDescent="0.25">
      <c r="A31" s="21" t="str">
        <f>$A$8</f>
        <v>Delta</v>
      </c>
      <c r="B31" s="22">
        <v>6</v>
      </c>
      <c r="C31" s="23">
        <f>VLOOKUP(B31,Gunningscriteria3,2,0)</f>
        <v>0</v>
      </c>
      <c r="D31" s="11"/>
      <c r="E31" s="24">
        <f>IFERROR(MODE(I31:R31),"")</f>
        <v>6</v>
      </c>
      <c r="F31" s="24">
        <f>IFERROR(MEDIAN(I31:R31),"")</f>
        <v>6</v>
      </c>
      <c r="G31" s="24">
        <f>IFERROR(AVERAGE(I31:R31),"")</f>
        <v>6</v>
      </c>
      <c r="H31" s="25"/>
      <c r="I31" s="26">
        <v>6</v>
      </c>
      <c r="J31" s="27">
        <v>6</v>
      </c>
      <c r="K31" s="27">
        <v>6</v>
      </c>
      <c r="L31" s="27">
        <v>6</v>
      </c>
      <c r="M31" s="27">
        <v>6</v>
      </c>
      <c r="N31" s="27">
        <v>6</v>
      </c>
      <c r="O31" s="27">
        <v>6</v>
      </c>
      <c r="P31" s="27">
        <v>6</v>
      </c>
      <c r="Q31" s="27">
        <v>6</v>
      </c>
      <c r="R31" s="28">
        <v>6</v>
      </c>
      <c r="T31" s="29">
        <v>8</v>
      </c>
      <c r="U31" s="30">
        <f>-0.5*$C$27*$A$2</f>
        <v>-24375</v>
      </c>
      <c r="V31" s="20">
        <f>U31/$A$2</f>
        <v>-7.4999999999999997E-2</v>
      </c>
    </row>
    <row r="32" spans="1:22" x14ac:dyDescent="0.25">
      <c r="A32" s="21" t="str">
        <f>$A$9</f>
        <v>Echo</v>
      </c>
      <c r="B32" s="22">
        <v>6</v>
      </c>
      <c r="C32" s="23">
        <f>VLOOKUP(B32,Gunningscriteria3,2,0)</f>
        <v>0</v>
      </c>
      <c r="D32" s="11"/>
      <c r="E32" s="24">
        <f>IFERROR(MODE(I32:R32),"")</f>
        <v>6</v>
      </c>
      <c r="F32" s="24">
        <f>IFERROR(MEDIAN(I32:R32),"")</f>
        <v>6</v>
      </c>
      <c r="G32" s="24">
        <f>IFERROR(AVERAGE(I32:R32),"")</f>
        <v>6</v>
      </c>
      <c r="H32" s="25"/>
      <c r="I32" s="26">
        <v>6</v>
      </c>
      <c r="J32" s="27">
        <v>6</v>
      </c>
      <c r="K32" s="27">
        <v>6</v>
      </c>
      <c r="L32" s="27">
        <v>6</v>
      </c>
      <c r="M32" s="27">
        <v>6</v>
      </c>
      <c r="N32" s="27">
        <v>6</v>
      </c>
      <c r="O32" s="27">
        <v>6</v>
      </c>
      <c r="P32" s="27">
        <v>6</v>
      </c>
      <c r="Q32" s="27">
        <v>6</v>
      </c>
      <c r="R32" s="28">
        <v>6</v>
      </c>
      <c r="T32" s="29">
        <v>10</v>
      </c>
      <c r="U32" s="30">
        <f>-1*$C$27*$A$2</f>
        <v>-48750</v>
      </c>
      <c r="V32" s="20">
        <f>U32/$A$2</f>
        <v>-0.15</v>
      </c>
    </row>
    <row r="33" spans="1:22" x14ac:dyDescent="0.25">
      <c r="I33"/>
      <c r="J33"/>
      <c r="K33"/>
      <c r="T33" s="3"/>
      <c r="U33" s="3"/>
      <c r="V33" s="3"/>
    </row>
    <row r="34" spans="1:22" x14ac:dyDescent="0.25">
      <c r="A34" s="12" t="s">
        <v>45</v>
      </c>
      <c r="B34" s="13" t="s">
        <v>9</v>
      </c>
      <c r="C34" s="14">
        <v>0.4</v>
      </c>
      <c r="D34" s="11"/>
      <c r="E34" s="50" t="s">
        <v>10</v>
      </c>
      <c r="F34" s="50" t="s">
        <v>11</v>
      </c>
      <c r="G34" s="50" t="s">
        <v>12</v>
      </c>
      <c r="H34" s="25"/>
      <c r="I34" s="16" t="str">
        <f>$I$13</f>
        <v>Aap</v>
      </c>
      <c r="J34" s="13" t="str">
        <f>$J$13</f>
        <v>Noot</v>
      </c>
      <c r="K34" s="13" t="str">
        <f>$K$13</f>
        <v>Mies</v>
      </c>
      <c r="L34" s="13" t="str">
        <f>$L$13</f>
        <v>Wim</v>
      </c>
      <c r="M34" s="13" t="str">
        <f>$M$13</f>
        <v>Zus</v>
      </c>
      <c r="N34" s="13" t="str">
        <f>$N$13</f>
        <v>Jet</v>
      </c>
      <c r="O34" s="13" t="str">
        <f>$O$13</f>
        <v>Teun</v>
      </c>
      <c r="P34" s="13" t="str">
        <f>$P$13</f>
        <v>Vuur</v>
      </c>
      <c r="Q34" s="13" t="str">
        <f>$Q$13</f>
        <v>Gijs</v>
      </c>
      <c r="R34" s="17" t="str">
        <f>$R$13</f>
        <v>Lam</v>
      </c>
    </row>
    <row r="35" spans="1:22" x14ac:dyDescent="0.25">
      <c r="A35" s="21" t="str">
        <f>$A$5</f>
        <v>Alpha</v>
      </c>
      <c r="B35" s="22">
        <v>6</v>
      </c>
      <c r="C35" s="23">
        <f>VLOOKUP(B35,Gunningscriteria4,2,0)</f>
        <v>0</v>
      </c>
      <c r="D35" s="11"/>
      <c r="E35" s="24">
        <f>IFERROR(MODE(I35:R35),"")</f>
        <v>6</v>
      </c>
      <c r="F35" s="24">
        <f>IFERROR(MEDIAN(I35:R35),"")</f>
        <v>6</v>
      </c>
      <c r="G35" s="24">
        <f>IFERROR(AVERAGE(I35:R35),"")</f>
        <v>6</v>
      </c>
      <c r="H35" s="25"/>
      <c r="I35" s="26">
        <v>6</v>
      </c>
      <c r="J35" s="27">
        <v>6</v>
      </c>
      <c r="K35" s="27">
        <v>6</v>
      </c>
      <c r="L35" s="27">
        <v>6</v>
      </c>
      <c r="M35" s="27">
        <v>6</v>
      </c>
      <c r="N35" s="27">
        <v>6</v>
      </c>
      <c r="O35" s="27">
        <v>6</v>
      </c>
      <c r="P35" s="27">
        <v>6</v>
      </c>
      <c r="Q35" s="27">
        <v>6</v>
      </c>
      <c r="R35" s="28">
        <v>6</v>
      </c>
      <c r="T35" s="29">
        <v>2</v>
      </c>
      <c r="U35" s="30">
        <f>1*$C$34*$A$2</f>
        <v>130000</v>
      </c>
      <c r="V35" s="20">
        <f>U35/$A$2</f>
        <v>0.4</v>
      </c>
    </row>
    <row r="36" spans="1:22" x14ac:dyDescent="0.25">
      <c r="A36" s="21" t="str">
        <f>$A$6</f>
        <v>Bravo</v>
      </c>
      <c r="B36" s="22">
        <v>6</v>
      </c>
      <c r="C36" s="23">
        <f>VLOOKUP(B36,Gunningscriteria4,2,0)</f>
        <v>0</v>
      </c>
      <c r="D36" s="11"/>
      <c r="E36" s="24">
        <f>IFERROR(MODE(I36:R36),"")</f>
        <v>6</v>
      </c>
      <c r="F36" s="24">
        <f>IFERROR(MEDIAN(I36:R36),"")</f>
        <v>6</v>
      </c>
      <c r="G36" s="24">
        <f>IFERROR(AVERAGE(I36:R36),"")</f>
        <v>6</v>
      </c>
      <c r="H36" s="25"/>
      <c r="I36" s="26">
        <v>6</v>
      </c>
      <c r="J36" s="27">
        <v>6</v>
      </c>
      <c r="K36" s="27">
        <v>6</v>
      </c>
      <c r="L36" s="27">
        <v>6</v>
      </c>
      <c r="M36" s="27">
        <v>6</v>
      </c>
      <c r="N36" s="27">
        <v>6</v>
      </c>
      <c r="O36" s="27">
        <v>6</v>
      </c>
      <c r="P36" s="27">
        <v>6</v>
      </c>
      <c r="Q36" s="27">
        <v>6</v>
      </c>
      <c r="R36" s="28">
        <v>6</v>
      </c>
      <c r="T36" s="29">
        <v>4</v>
      </c>
      <c r="U36" s="30">
        <f>0.5*$C$34*$A$2</f>
        <v>65000</v>
      </c>
      <c r="V36" s="20">
        <f>U36/$A$2</f>
        <v>0.2</v>
      </c>
    </row>
    <row r="37" spans="1:22" x14ac:dyDescent="0.25">
      <c r="A37" s="21" t="str">
        <f>$A$7</f>
        <v>Charlie</v>
      </c>
      <c r="B37" s="22">
        <v>6</v>
      </c>
      <c r="C37" s="23">
        <f>VLOOKUP(B37,Gunningscriteria4,2,0)</f>
        <v>0</v>
      </c>
      <c r="D37" s="11"/>
      <c r="E37" s="24">
        <f>IFERROR(MODE(I37:R37),"")</f>
        <v>6</v>
      </c>
      <c r="F37" s="24">
        <f>IFERROR(MEDIAN(I37:R37),"")</f>
        <v>6</v>
      </c>
      <c r="G37" s="24">
        <f>IFERROR(AVERAGE(I37:R37),"")</f>
        <v>6</v>
      </c>
      <c r="H37" s="25"/>
      <c r="I37" s="26">
        <v>6</v>
      </c>
      <c r="J37" s="27">
        <v>6</v>
      </c>
      <c r="K37" s="27">
        <v>6</v>
      </c>
      <c r="L37" s="27">
        <v>6</v>
      </c>
      <c r="M37" s="27">
        <v>6</v>
      </c>
      <c r="N37" s="27">
        <v>6</v>
      </c>
      <c r="O37" s="27">
        <v>6</v>
      </c>
      <c r="P37" s="27">
        <v>6</v>
      </c>
      <c r="Q37" s="27">
        <v>6</v>
      </c>
      <c r="R37" s="28">
        <v>6</v>
      </c>
      <c r="S37" s="3"/>
      <c r="T37" s="29">
        <v>6</v>
      </c>
      <c r="U37" s="30">
        <f>0*$C$34*$A$2</f>
        <v>0</v>
      </c>
      <c r="V37" s="20">
        <f>U37/$A$2</f>
        <v>0</v>
      </c>
    </row>
    <row r="38" spans="1:22" x14ac:dyDescent="0.25">
      <c r="A38" s="21" t="str">
        <f>$A$8</f>
        <v>Delta</v>
      </c>
      <c r="B38" s="22">
        <v>6</v>
      </c>
      <c r="C38" s="23">
        <f>VLOOKUP(B38,Gunningscriteria4,2,0)</f>
        <v>0</v>
      </c>
      <c r="D38" s="11"/>
      <c r="E38" s="24">
        <f>IFERROR(MODE(I38:R38),"")</f>
        <v>6</v>
      </c>
      <c r="F38" s="24">
        <f>IFERROR(MEDIAN(I38:R38),"")</f>
        <v>6</v>
      </c>
      <c r="G38" s="24">
        <f>IFERROR(AVERAGE(I38:R38),"")</f>
        <v>6</v>
      </c>
      <c r="H38" s="25"/>
      <c r="I38" s="26">
        <v>6</v>
      </c>
      <c r="J38" s="27">
        <v>6</v>
      </c>
      <c r="K38" s="27">
        <v>6</v>
      </c>
      <c r="L38" s="27">
        <v>6</v>
      </c>
      <c r="M38" s="27">
        <v>6</v>
      </c>
      <c r="N38" s="27">
        <v>6</v>
      </c>
      <c r="O38" s="27">
        <v>6</v>
      </c>
      <c r="P38" s="27">
        <v>6</v>
      </c>
      <c r="Q38" s="27">
        <v>6</v>
      </c>
      <c r="R38" s="28">
        <v>6</v>
      </c>
      <c r="S38" s="3"/>
      <c r="T38" s="29">
        <v>8</v>
      </c>
      <c r="U38" s="30">
        <f>-0.5*$C$34*$A$2</f>
        <v>-65000</v>
      </c>
      <c r="V38" s="20">
        <f>U38/$A$2</f>
        <v>-0.2</v>
      </c>
    </row>
    <row r="39" spans="1:22" x14ac:dyDescent="0.25">
      <c r="A39" s="21" t="str">
        <f>$A$9</f>
        <v>Echo</v>
      </c>
      <c r="B39" s="22">
        <v>6</v>
      </c>
      <c r="C39" s="23">
        <f>VLOOKUP(B39,Gunningscriteria4,2,0)</f>
        <v>0</v>
      </c>
      <c r="D39" s="11"/>
      <c r="E39" s="24">
        <f>IFERROR(MODE(I39:R39),"")</f>
        <v>6</v>
      </c>
      <c r="F39" s="24">
        <f>IFERROR(MEDIAN(I39:R39),"")</f>
        <v>6</v>
      </c>
      <c r="G39" s="24">
        <f>IFERROR(AVERAGE(I39:R39),"")</f>
        <v>6</v>
      </c>
      <c r="H39" s="25"/>
      <c r="I39" s="26">
        <v>6</v>
      </c>
      <c r="J39" s="27">
        <v>6</v>
      </c>
      <c r="K39" s="27">
        <v>6</v>
      </c>
      <c r="L39" s="27">
        <v>6</v>
      </c>
      <c r="M39" s="27">
        <v>6</v>
      </c>
      <c r="N39" s="27">
        <v>6</v>
      </c>
      <c r="O39" s="27">
        <v>6</v>
      </c>
      <c r="P39" s="27">
        <v>6</v>
      </c>
      <c r="Q39" s="27">
        <v>6</v>
      </c>
      <c r="R39" s="28">
        <v>6</v>
      </c>
      <c r="T39" s="29">
        <v>10</v>
      </c>
      <c r="U39" s="30">
        <f>-1*$C$34*$A$2</f>
        <v>-130000</v>
      </c>
      <c r="V39" s="20">
        <f>U39/$A$2</f>
        <v>-0.4</v>
      </c>
    </row>
    <row r="40" spans="1:22" x14ac:dyDescent="0.25">
      <c r="I40"/>
      <c r="J40"/>
      <c r="K40"/>
      <c r="T40" s="48"/>
      <c r="U40" s="46"/>
      <c r="V40" s="47"/>
    </row>
    <row r="41" spans="1:22" hidden="1" x14ac:dyDescent="0.25">
      <c r="A41" s="12" t="s">
        <v>40</v>
      </c>
      <c r="B41" s="13" t="s">
        <v>9</v>
      </c>
      <c r="C41" s="14">
        <v>0</v>
      </c>
      <c r="D41" s="34"/>
      <c r="E41" s="16" t="s">
        <v>10</v>
      </c>
      <c r="F41" s="13" t="s">
        <v>11</v>
      </c>
      <c r="G41" s="17" t="s">
        <v>12</v>
      </c>
      <c r="H41" s="34"/>
      <c r="I41" s="16" t="str">
        <f>$I$13</f>
        <v>Aap</v>
      </c>
      <c r="J41" s="13" t="str">
        <f>$J$13</f>
        <v>Noot</v>
      </c>
      <c r="K41" s="13" t="str">
        <f>$K$13</f>
        <v>Mies</v>
      </c>
      <c r="L41" s="13" t="str">
        <f>$L$13</f>
        <v>Wim</v>
      </c>
      <c r="M41" s="13" t="str">
        <f>$M$13</f>
        <v>Zus</v>
      </c>
      <c r="N41" s="13" t="str">
        <f>$N$13</f>
        <v>Jet</v>
      </c>
      <c r="O41" s="13" t="str">
        <f>$O$13</f>
        <v>Teun</v>
      </c>
      <c r="P41" s="13" t="str">
        <f>$P$13</f>
        <v>Vuur</v>
      </c>
      <c r="Q41" s="13" t="str">
        <f>$Q$13</f>
        <v>Gijs</v>
      </c>
      <c r="R41" s="17" t="str">
        <f>$R$13</f>
        <v>Lam</v>
      </c>
      <c r="T41" s="48"/>
      <c r="U41" s="46"/>
      <c r="V41" s="47"/>
    </row>
    <row r="42" spans="1:22" hidden="1" x14ac:dyDescent="0.25">
      <c r="A42" s="21" t="str">
        <f>$A$5</f>
        <v>Alpha</v>
      </c>
      <c r="B42" s="22">
        <v>6</v>
      </c>
      <c r="C42" s="23">
        <f>VLOOKUP(B42,Gunningscriteria5,2,0)</f>
        <v>0</v>
      </c>
      <c r="D42" s="11"/>
      <c r="E42" s="24">
        <f>IFERROR(MODE(I42:R42),"")</f>
        <v>6</v>
      </c>
      <c r="F42" s="24">
        <f>IFERROR(MEDIAN(I42:R42),"")</f>
        <v>6</v>
      </c>
      <c r="G42" s="24">
        <f>IFERROR(AVERAGE(I42:R42),"")</f>
        <v>6</v>
      </c>
      <c r="H42" s="25"/>
      <c r="I42" s="26">
        <v>6</v>
      </c>
      <c r="J42" s="27">
        <v>6</v>
      </c>
      <c r="K42" s="27">
        <v>6</v>
      </c>
      <c r="L42" s="27">
        <v>6</v>
      </c>
      <c r="M42" s="27">
        <v>6</v>
      </c>
      <c r="N42" s="27">
        <v>6</v>
      </c>
      <c r="O42" s="27">
        <v>6</v>
      </c>
      <c r="P42" s="27">
        <v>6</v>
      </c>
      <c r="Q42" s="27">
        <v>6</v>
      </c>
      <c r="R42" s="28">
        <v>6</v>
      </c>
      <c r="T42" s="29">
        <v>2</v>
      </c>
      <c r="U42" s="30">
        <f>1*$C$41*$A$2</f>
        <v>0</v>
      </c>
      <c r="V42" s="20">
        <f>U42/$A$2</f>
        <v>0</v>
      </c>
    </row>
    <row r="43" spans="1:22" hidden="1" x14ac:dyDescent="0.25">
      <c r="A43" s="21" t="str">
        <f>$A$6</f>
        <v>Bravo</v>
      </c>
      <c r="B43" s="22">
        <v>6</v>
      </c>
      <c r="C43" s="23">
        <f>VLOOKUP(B43,Gunningscriteria5,2,0)</f>
        <v>0</v>
      </c>
      <c r="D43" s="11"/>
      <c r="E43" s="24">
        <f>IFERROR(MODE(I43:R43),"")</f>
        <v>6</v>
      </c>
      <c r="F43" s="24">
        <f>IFERROR(MEDIAN(I43:R43),"")</f>
        <v>6</v>
      </c>
      <c r="G43" s="24">
        <f>IFERROR(AVERAGE(I43:R43),"")</f>
        <v>6</v>
      </c>
      <c r="H43" s="25"/>
      <c r="I43" s="26">
        <v>6</v>
      </c>
      <c r="J43" s="27">
        <v>6</v>
      </c>
      <c r="K43" s="27">
        <v>6</v>
      </c>
      <c r="L43" s="27">
        <v>6</v>
      </c>
      <c r="M43" s="27">
        <v>6</v>
      </c>
      <c r="N43" s="27">
        <v>6</v>
      </c>
      <c r="O43" s="27">
        <v>6</v>
      </c>
      <c r="P43" s="27">
        <v>6</v>
      </c>
      <c r="Q43" s="27">
        <v>6</v>
      </c>
      <c r="R43" s="28">
        <v>6</v>
      </c>
      <c r="T43" s="29">
        <v>4</v>
      </c>
      <c r="U43" s="30">
        <f>0.5*$C$41*$A$2</f>
        <v>0</v>
      </c>
      <c r="V43" s="20">
        <f>U43/$A$2</f>
        <v>0</v>
      </c>
    </row>
    <row r="44" spans="1:22" hidden="1" x14ac:dyDescent="0.25">
      <c r="A44" s="21" t="str">
        <f>$A$7</f>
        <v>Charlie</v>
      </c>
      <c r="B44" s="22">
        <v>6</v>
      </c>
      <c r="C44" s="23">
        <f>VLOOKUP(B44,Gunningscriteria5,2,0)</f>
        <v>0</v>
      </c>
      <c r="D44" s="11"/>
      <c r="E44" s="24">
        <f>IFERROR(MODE(I44:R44),"")</f>
        <v>6</v>
      </c>
      <c r="F44" s="24">
        <f>IFERROR(MEDIAN(I44:R44),"")</f>
        <v>6</v>
      </c>
      <c r="G44" s="24">
        <f>IFERROR(AVERAGE(I44:R44),"")</f>
        <v>6</v>
      </c>
      <c r="H44" s="25"/>
      <c r="I44" s="26">
        <v>6</v>
      </c>
      <c r="J44" s="27">
        <v>6</v>
      </c>
      <c r="K44" s="27">
        <v>6</v>
      </c>
      <c r="L44" s="27">
        <v>6</v>
      </c>
      <c r="M44" s="27">
        <v>6</v>
      </c>
      <c r="N44" s="27">
        <v>6</v>
      </c>
      <c r="O44" s="27">
        <v>6</v>
      </c>
      <c r="P44" s="27">
        <v>6</v>
      </c>
      <c r="Q44" s="27">
        <v>6</v>
      </c>
      <c r="R44" s="28">
        <v>6</v>
      </c>
      <c r="T44" s="29">
        <v>6</v>
      </c>
      <c r="U44" s="30">
        <f>0*$C$41*$A$2</f>
        <v>0</v>
      </c>
      <c r="V44" s="20">
        <f>U44/$A$2</f>
        <v>0</v>
      </c>
    </row>
    <row r="45" spans="1:22" hidden="1" x14ac:dyDescent="0.25">
      <c r="A45" s="21" t="str">
        <f>$A$8</f>
        <v>Delta</v>
      </c>
      <c r="B45" s="22">
        <v>6</v>
      </c>
      <c r="C45" s="23">
        <f>VLOOKUP(B45,Gunningscriteria5,2,0)</f>
        <v>0</v>
      </c>
      <c r="D45" s="11"/>
      <c r="E45" s="24">
        <f>IFERROR(MODE(I45:R45),"")</f>
        <v>6</v>
      </c>
      <c r="F45" s="24">
        <f>IFERROR(MEDIAN(I45:R45),"")</f>
        <v>6</v>
      </c>
      <c r="G45" s="24">
        <f>IFERROR(AVERAGE(I45:R45),"")</f>
        <v>6</v>
      </c>
      <c r="H45" s="25"/>
      <c r="I45" s="26">
        <v>6</v>
      </c>
      <c r="J45" s="27">
        <v>6</v>
      </c>
      <c r="K45" s="27">
        <v>6</v>
      </c>
      <c r="L45" s="27">
        <v>6</v>
      </c>
      <c r="M45" s="27">
        <v>6</v>
      </c>
      <c r="N45" s="27">
        <v>6</v>
      </c>
      <c r="O45" s="27">
        <v>6</v>
      </c>
      <c r="P45" s="27">
        <v>6</v>
      </c>
      <c r="Q45" s="27">
        <v>6</v>
      </c>
      <c r="R45" s="28">
        <v>6</v>
      </c>
      <c r="T45" s="29">
        <v>8</v>
      </c>
      <c r="U45" s="30">
        <f>-0.5*$C$41*$A$2</f>
        <v>0</v>
      </c>
      <c r="V45" s="20">
        <f>U45/$A$2</f>
        <v>0</v>
      </c>
    </row>
    <row r="46" spans="1:22" hidden="1" x14ac:dyDescent="0.25">
      <c r="A46" s="21" t="str">
        <f>$A$9</f>
        <v>Echo</v>
      </c>
      <c r="B46" s="22">
        <v>6</v>
      </c>
      <c r="C46" s="23">
        <f>VLOOKUP(B46,Gunningscriteria5,2,0)</f>
        <v>0</v>
      </c>
      <c r="D46" s="11"/>
      <c r="E46" s="24">
        <f>IFERROR(MODE(I46:R46),"")</f>
        <v>6</v>
      </c>
      <c r="F46" s="24">
        <f>IFERROR(MEDIAN(I46:R46),"")</f>
        <v>6</v>
      </c>
      <c r="G46" s="24">
        <f>IFERROR(AVERAGE(I46:R46),"")</f>
        <v>6</v>
      </c>
      <c r="H46" s="25"/>
      <c r="I46" s="26">
        <v>6</v>
      </c>
      <c r="J46" s="27">
        <v>6</v>
      </c>
      <c r="K46" s="27">
        <v>6</v>
      </c>
      <c r="L46" s="27">
        <v>6</v>
      </c>
      <c r="M46" s="27">
        <v>6</v>
      </c>
      <c r="N46" s="27">
        <v>6</v>
      </c>
      <c r="O46" s="27">
        <v>6</v>
      </c>
      <c r="P46" s="27">
        <v>6</v>
      </c>
      <c r="Q46" s="27">
        <v>6</v>
      </c>
      <c r="R46" s="28">
        <v>6</v>
      </c>
      <c r="T46" s="29">
        <v>10</v>
      </c>
      <c r="U46" s="30">
        <f>-1*$C$41*$A$2</f>
        <v>0</v>
      </c>
      <c r="V46" s="20">
        <f>U46/$A$2</f>
        <v>0</v>
      </c>
    </row>
    <row r="47" spans="1:22" hidden="1" x14ac:dyDescent="0.25">
      <c r="I47"/>
      <c r="J47"/>
      <c r="K47"/>
      <c r="T47" s="48"/>
      <c r="U47" s="46"/>
      <c r="V47" s="47"/>
    </row>
    <row r="48" spans="1:22" hidden="1" x14ac:dyDescent="0.25">
      <c r="A48" s="12" t="s">
        <v>41</v>
      </c>
      <c r="B48" s="13" t="s">
        <v>9</v>
      </c>
      <c r="C48" s="14">
        <v>0</v>
      </c>
      <c r="D48" s="34"/>
      <c r="E48" s="16" t="s">
        <v>10</v>
      </c>
      <c r="F48" s="13" t="s">
        <v>11</v>
      </c>
      <c r="G48" s="17" t="s">
        <v>12</v>
      </c>
      <c r="H48" s="34"/>
      <c r="I48" s="16" t="str">
        <f>$I$13</f>
        <v>Aap</v>
      </c>
      <c r="J48" s="13" t="str">
        <f>$J$13</f>
        <v>Noot</v>
      </c>
      <c r="K48" s="13" t="str">
        <f>$K$13</f>
        <v>Mies</v>
      </c>
      <c r="L48" s="13" t="str">
        <f>$L$13</f>
        <v>Wim</v>
      </c>
      <c r="M48" s="13" t="str">
        <f>$M$13</f>
        <v>Zus</v>
      </c>
      <c r="N48" s="13" t="str">
        <f>$N$13</f>
        <v>Jet</v>
      </c>
      <c r="O48" s="13" t="str">
        <f>$O$13</f>
        <v>Teun</v>
      </c>
      <c r="P48" s="13" t="str">
        <f>$P$13</f>
        <v>Vuur</v>
      </c>
      <c r="Q48" s="13" t="str">
        <f>$Q$13</f>
        <v>Gijs</v>
      </c>
      <c r="R48" s="17" t="str">
        <f>$R$13</f>
        <v>Lam</v>
      </c>
      <c r="T48" s="39"/>
      <c r="U48" s="39"/>
      <c r="V48" s="39"/>
    </row>
    <row r="49" spans="1:22" hidden="1" x14ac:dyDescent="0.25">
      <c r="A49" s="21" t="str">
        <f>$A$5</f>
        <v>Alpha</v>
      </c>
      <c r="B49" s="22">
        <v>6</v>
      </c>
      <c r="C49" s="23">
        <f>VLOOKUP(B49,Gunningscriteria6,2,0)</f>
        <v>0</v>
      </c>
      <c r="D49" s="11"/>
      <c r="E49" s="24">
        <f>IFERROR(MODE(I49:R49),"")</f>
        <v>6</v>
      </c>
      <c r="F49" s="24">
        <f>IFERROR(MEDIAN(I49:R49),"")</f>
        <v>6</v>
      </c>
      <c r="G49" s="24">
        <f>IFERROR(AVERAGE(I49:R49),"")</f>
        <v>6</v>
      </c>
      <c r="H49" s="25"/>
      <c r="I49" s="26">
        <v>6</v>
      </c>
      <c r="J49" s="27">
        <v>6</v>
      </c>
      <c r="K49" s="27">
        <v>6</v>
      </c>
      <c r="L49" s="27">
        <v>6</v>
      </c>
      <c r="M49" s="27">
        <v>6</v>
      </c>
      <c r="N49" s="27">
        <v>6</v>
      </c>
      <c r="O49" s="27">
        <v>6</v>
      </c>
      <c r="P49" s="27">
        <v>6</v>
      </c>
      <c r="Q49" s="27">
        <v>6</v>
      </c>
      <c r="R49" s="28">
        <v>6</v>
      </c>
      <c r="T49" s="29">
        <v>2</v>
      </c>
      <c r="U49" s="30">
        <f>1*$C$48*$A$2</f>
        <v>0</v>
      </c>
      <c r="V49" s="20">
        <f>U49/$A$2</f>
        <v>0</v>
      </c>
    </row>
    <row r="50" spans="1:22" hidden="1" x14ac:dyDescent="0.25">
      <c r="A50" s="21" t="str">
        <f>$A$6</f>
        <v>Bravo</v>
      </c>
      <c r="B50" s="22">
        <v>6</v>
      </c>
      <c r="C50" s="23">
        <f>VLOOKUP(B50,Gunningscriteria6,2,0)</f>
        <v>0</v>
      </c>
      <c r="D50" s="11"/>
      <c r="E50" s="24">
        <f>IFERROR(MODE(I50:R50),"")</f>
        <v>6</v>
      </c>
      <c r="F50" s="24">
        <f>IFERROR(MEDIAN(I50:R50),"")</f>
        <v>6</v>
      </c>
      <c r="G50" s="24">
        <f>IFERROR(AVERAGE(I50:R50),"")</f>
        <v>6</v>
      </c>
      <c r="H50" s="25"/>
      <c r="I50" s="26">
        <v>6</v>
      </c>
      <c r="J50" s="27">
        <v>6</v>
      </c>
      <c r="K50" s="27">
        <v>6</v>
      </c>
      <c r="L50" s="27">
        <v>6</v>
      </c>
      <c r="M50" s="27">
        <v>6</v>
      </c>
      <c r="N50" s="27">
        <v>6</v>
      </c>
      <c r="O50" s="27">
        <v>6</v>
      </c>
      <c r="P50" s="27">
        <v>6</v>
      </c>
      <c r="Q50" s="27">
        <v>6</v>
      </c>
      <c r="R50" s="28">
        <v>6</v>
      </c>
      <c r="S50" s="36"/>
      <c r="T50" s="29">
        <v>4</v>
      </c>
      <c r="U50" s="30">
        <f>0.5*$C$48*$A$2</f>
        <v>0</v>
      </c>
      <c r="V50" s="20">
        <f>U50/$A$2</f>
        <v>0</v>
      </c>
    </row>
    <row r="51" spans="1:22" hidden="1" x14ac:dyDescent="0.25">
      <c r="A51" s="21" t="str">
        <f>$A$7</f>
        <v>Charlie</v>
      </c>
      <c r="B51" s="22">
        <v>6</v>
      </c>
      <c r="C51" s="23">
        <f>VLOOKUP(B51,Gunningscriteria6,2,0)</f>
        <v>0</v>
      </c>
      <c r="D51" s="11"/>
      <c r="E51" s="24">
        <f>IFERROR(MODE(I51:R51),"")</f>
        <v>6</v>
      </c>
      <c r="F51" s="24">
        <f>IFERROR(MEDIAN(I51:R51),"")</f>
        <v>6</v>
      </c>
      <c r="G51" s="24">
        <f>IFERROR(AVERAGE(I51:R51),"")</f>
        <v>6</v>
      </c>
      <c r="H51" s="25"/>
      <c r="I51" s="26">
        <v>6</v>
      </c>
      <c r="J51" s="27">
        <v>6</v>
      </c>
      <c r="K51" s="27">
        <v>6</v>
      </c>
      <c r="L51" s="27">
        <v>6</v>
      </c>
      <c r="M51" s="27">
        <v>6</v>
      </c>
      <c r="N51" s="27">
        <v>6</v>
      </c>
      <c r="O51" s="27">
        <v>6</v>
      </c>
      <c r="P51" s="27">
        <v>6</v>
      </c>
      <c r="Q51" s="27">
        <v>6</v>
      </c>
      <c r="R51" s="28">
        <v>6</v>
      </c>
      <c r="T51" s="29">
        <v>6</v>
      </c>
      <c r="U51" s="30">
        <f>0*$C$48*$A$2</f>
        <v>0</v>
      </c>
      <c r="V51" s="20">
        <f>U51/$A$2</f>
        <v>0</v>
      </c>
    </row>
    <row r="52" spans="1:22" hidden="1" x14ac:dyDescent="0.25">
      <c r="A52" s="21" t="str">
        <f>$A$8</f>
        <v>Delta</v>
      </c>
      <c r="B52" s="22">
        <v>6</v>
      </c>
      <c r="C52" s="23">
        <f>VLOOKUP(B52,Gunningscriteria6,2,0)</f>
        <v>0</v>
      </c>
      <c r="D52" s="11"/>
      <c r="E52" s="24">
        <f>IFERROR(MODE(I52:R52),"")</f>
        <v>6</v>
      </c>
      <c r="F52" s="24">
        <f>IFERROR(MEDIAN(I52:R52),"")</f>
        <v>6</v>
      </c>
      <c r="G52" s="24">
        <f>IFERROR(AVERAGE(I52:R52),"")</f>
        <v>6</v>
      </c>
      <c r="H52" s="25"/>
      <c r="I52" s="26">
        <v>6</v>
      </c>
      <c r="J52" s="27">
        <v>6</v>
      </c>
      <c r="K52" s="27">
        <v>6</v>
      </c>
      <c r="L52" s="27">
        <v>6</v>
      </c>
      <c r="M52" s="27">
        <v>6</v>
      </c>
      <c r="N52" s="27">
        <v>6</v>
      </c>
      <c r="O52" s="27">
        <v>6</v>
      </c>
      <c r="P52" s="27">
        <v>6</v>
      </c>
      <c r="Q52" s="27">
        <v>6</v>
      </c>
      <c r="R52" s="28">
        <v>6</v>
      </c>
      <c r="T52" s="29">
        <v>8</v>
      </c>
      <c r="U52" s="30">
        <f>-0.5*$C$48*$A$2</f>
        <v>0</v>
      </c>
      <c r="V52" s="20">
        <f>U52/$A$2</f>
        <v>0</v>
      </c>
    </row>
    <row r="53" spans="1:22" hidden="1" x14ac:dyDescent="0.25">
      <c r="A53" s="21" t="str">
        <f>$A$9</f>
        <v>Echo</v>
      </c>
      <c r="B53" s="22">
        <v>6</v>
      </c>
      <c r="C53" s="23">
        <f>VLOOKUP(B53,Gunningscriteria6,2,0)</f>
        <v>0</v>
      </c>
      <c r="D53" s="11"/>
      <c r="E53" s="24">
        <f>IFERROR(MODE(I53:R53),"")</f>
        <v>6</v>
      </c>
      <c r="F53" s="24">
        <f>IFERROR(MEDIAN(I53:R53),"")</f>
        <v>6</v>
      </c>
      <c r="G53" s="24">
        <f>IFERROR(AVERAGE(I53:R53),"")</f>
        <v>6</v>
      </c>
      <c r="H53" s="25"/>
      <c r="I53" s="26">
        <v>6</v>
      </c>
      <c r="J53" s="27">
        <v>6</v>
      </c>
      <c r="K53" s="27">
        <v>6</v>
      </c>
      <c r="L53" s="27">
        <v>6</v>
      </c>
      <c r="M53" s="27">
        <v>6</v>
      </c>
      <c r="N53" s="27">
        <v>6</v>
      </c>
      <c r="O53" s="27">
        <v>6</v>
      </c>
      <c r="P53" s="27">
        <v>6</v>
      </c>
      <c r="Q53" s="27">
        <v>6</v>
      </c>
      <c r="R53" s="28">
        <v>6</v>
      </c>
      <c r="T53" s="29">
        <v>10</v>
      </c>
      <c r="U53" s="30">
        <f>-1*$C$48*$A$2</f>
        <v>0</v>
      </c>
      <c r="V53" s="20">
        <f>U53/$A$2</f>
        <v>0</v>
      </c>
    </row>
    <row r="54" spans="1:22" ht="18.75" x14ac:dyDescent="0.25">
      <c r="A54" s="1"/>
      <c r="C54" s="60" t="str">
        <f>IF((C48+C41+C34+C27+C20+C13)=1,"","LET OP! HET TOTAAL VAN DE PERCENTAGES KWALITEITSWAARDE KOMT NIET UIT OP 100%.")</f>
        <v/>
      </c>
      <c r="D54" s="3"/>
      <c r="E54" s="3"/>
      <c r="F54" s="3"/>
      <c r="G54" s="3"/>
      <c r="L54" s="3"/>
      <c r="M54" s="3"/>
      <c r="N54" s="3"/>
      <c r="O54" s="3"/>
      <c r="P54" s="3"/>
      <c r="Q54" s="3"/>
      <c r="R54" s="3"/>
    </row>
    <row r="55" spans="1:22" x14ac:dyDescent="0.25">
      <c r="A55" s="7"/>
      <c r="B55" s="7"/>
      <c r="C55" s="61"/>
      <c r="D55" s="7"/>
      <c r="E55" s="3"/>
      <c r="F55" s="3"/>
      <c r="G55" s="3"/>
      <c r="L55" s="3"/>
      <c r="M55" s="3"/>
      <c r="N55" s="3"/>
      <c r="O55" s="3"/>
      <c r="P55" s="3"/>
      <c r="Q55" s="3"/>
      <c r="R55" s="3"/>
      <c r="S55" s="39"/>
    </row>
    <row r="56" spans="1:22" ht="15.75" customHeight="1" x14ac:dyDescent="0.25">
      <c r="A56" s="40" t="s">
        <v>14</v>
      </c>
      <c r="B56" s="41"/>
      <c r="C56" s="41"/>
      <c r="D56" s="42"/>
      <c r="E56" s="3"/>
      <c r="F56" s="3"/>
      <c r="G56" s="3"/>
      <c r="L56" s="3"/>
      <c r="M56" s="3"/>
      <c r="N56" s="3"/>
      <c r="O56" s="3"/>
      <c r="P56" s="3"/>
      <c r="Q56" s="3"/>
      <c r="R56" s="3"/>
    </row>
    <row r="57" spans="1:22" x14ac:dyDescent="0.25">
      <c r="A57" s="37" t="s">
        <v>13</v>
      </c>
      <c r="B57" s="38"/>
      <c r="C57" s="69" t="s">
        <v>15</v>
      </c>
      <c r="D57" s="70"/>
      <c r="E57" s="3"/>
      <c r="F57" s="3"/>
      <c r="G57" s="3"/>
      <c r="L57" s="3"/>
      <c r="M57" s="3"/>
      <c r="N57" s="3"/>
      <c r="O57" s="3"/>
      <c r="P57" s="3"/>
      <c r="Q57" s="3"/>
      <c r="R57" s="3"/>
    </row>
    <row r="58" spans="1:22" x14ac:dyDescent="0.25">
      <c r="A58" s="62" t="str">
        <f>$A$5</f>
        <v>Alpha</v>
      </c>
      <c r="B58" s="63"/>
      <c r="C58" s="64">
        <f>C5+C14+C21+C28+C35+C42+C49</f>
        <v>0</v>
      </c>
      <c r="D58" s="65"/>
      <c r="E58" s="3"/>
      <c r="F58" s="3"/>
      <c r="G58" s="3"/>
    </row>
    <row r="59" spans="1:22" x14ac:dyDescent="0.25">
      <c r="A59" s="62" t="str">
        <f>$A$6</f>
        <v>Bravo</v>
      </c>
      <c r="B59" s="63"/>
      <c r="C59" s="64">
        <f>C6+C15+C22+C29+C36+C43+C50</f>
        <v>0</v>
      </c>
      <c r="D59" s="65"/>
      <c r="E59" s="3"/>
      <c r="F59" s="3"/>
      <c r="G59" s="3"/>
    </row>
    <row r="60" spans="1:22" x14ac:dyDescent="0.25">
      <c r="A60" s="62" t="str">
        <f>$A$7</f>
        <v>Charlie</v>
      </c>
      <c r="B60" s="63"/>
      <c r="C60" s="64">
        <f>C7+C16+C23+C30+C37+C44+C51</f>
        <v>0</v>
      </c>
      <c r="D60" s="65"/>
      <c r="E60" s="3"/>
      <c r="F60" s="3"/>
      <c r="G60" s="3"/>
    </row>
    <row r="61" spans="1:22" x14ac:dyDescent="0.25">
      <c r="A61" s="62" t="str">
        <f>$A$8</f>
        <v>Delta</v>
      </c>
      <c r="B61" s="63"/>
      <c r="C61" s="64">
        <f>C8+C17+C24+C31+C38+C45+C52</f>
        <v>0</v>
      </c>
      <c r="D61" s="65"/>
      <c r="E61" s="3"/>
      <c r="F61" s="3"/>
      <c r="G61" s="3"/>
    </row>
    <row r="62" spans="1:22" x14ac:dyDescent="0.25">
      <c r="A62" s="62" t="str">
        <f>$A$9</f>
        <v>Echo</v>
      </c>
      <c r="B62" s="63"/>
      <c r="C62" s="64">
        <f>C9+C18+C25+C32+C39+C46+C53</f>
        <v>0</v>
      </c>
      <c r="D62" s="6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22" x14ac:dyDescent="0.25">
      <c r="A63" s="51"/>
      <c r="B63" s="51"/>
      <c r="C63" s="52"/>
      <c r="D63" s="52"/>
      <c r="E63" s="5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22" x14ac:dyDescent="0.25">
      <c r="A64" s="54" t="s">
        <v>16</v>
      </c>
      <c r="B64" s="51"/>
      <c r="C64" s="52"/>
      <c r="D64" s="52"/>
      <c r="E64" s="5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T64" s="3"/>
      <c r="U64" s="3"/>
      <c r="V64" s="3"/>
    </row>
    <row r="65" spans="1:22" x14ac:dyDescent="0.25">
      <c r="A65" s="55" t="s">
        <v>24</v>
      </c>
      <c r="B65" s="56"/>
      <c r="C65" s="56"/>
      <c r="D65" s="56"/>
      <c r="E65" s="5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T65" s="3"/>
      <c r="U65" s="3"/>
      <c r="V65" s="3"/>
    </row>
    <row r="66" spans="1:22" x14ac:dyDescent="0.25">
      <c r="A66" s="43"/>
      <c r="B66" s="3"/>
      <c r="C66" s="3"/>
      <c r="D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T66" s="3"/>
      <c r="U66" s="3"/>
      <c r="V66" s="3"/>
    </row>
    <row r="67" spans="1:22" x14ac:dyDescent="0.25">
      <c r="A67" s="43"/>
      <c r="B67" s="3"/>
      <c r="C67" s="3"/>
      <c r="D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T67" s="3"/>
      <c r="U67" s="3"/>
      <c r="V67" s="3"/>
    </row>
    <row r="68" spans="1:22" x14ac:dyDescent="0.25">
      <c r="B68" s="3"/>
      <c r="C68" s="3"/>
      <c r="D68" s="3"/>
      <c r="T68" s="3"/>
      <c r="U68" s="3"/>
      <c r="V68" s="3"/>
    </row>
    <row r="69" spans="1:22" x14ac:dyDescent="0.25">
      <c r="A69" s="57" t="s">
        <v>17</v>
      </c>
      <c r="B69" s="58" t="s">
        <v>18</v>
      </c>
      <c r="C69" s="58"/>
      <c r="D69" s="59"/>
      <c r="S69" s="3"/>
      <c r="T69" s="3"/>
      <c r="U69" s="3"/>
      <c r="V69" s="3"/>
    </row>
    <row r="70" spans="1:22" x14ac:dyDescent="0.25">
      <c r="A70" s="21">
        <v>10</v>
      </c>
      <c r="B70" s="44" t="s">
        <v>19</v>
      </c>
      <c r="C70" s="44"/>
      <c r="D70" s="45"/>
      <c r="S70" s="3"/>
    </row>
    <row r="71" spans="1:22" x14ac:dyDescent="0.25">
      <c r="A71" s="21">
        <v>8</v>
      </c>
      <c r="B71" s="44" t="s">
        <v>20</v>
      </c>
      <c r="C71" s="44"/>
      <c r="D71" s="45"/>
      <c r="S71" s="3"/>
    </row>
    <row r="72" spans="1:22" x14ac:dyDescent="0.25">
      <c r="A72" s="21">
        <v>6</v>
      </c>
      <c r="B72" s="44" t="s">
        <v>21</v>
      </c>
      <c r="C72" s="44"/>
      <c r="D72" s="45"/>
      <c r="S72" s="3"/>
    </row>
    <row r="73" spans="1:22" x14ac:dyDescent="0.25">
      <c r="A73" s="21">
        <v>4</v>
      </c>
      <c r="B73" s="44" t="s">
        <v>22</v>
      </c>
      <c r="C73" s="44"/>
      <c r="D73" s="45"/>
      <c r="S73" s="3"/>
    </row>
    <row r="74" spans="1:22" x14ac:dyDescent="0.25">
      <c r="A74" s="21">
        <v>2</v>
      </c>
      <c r="B74" s="44" t="s">
        <v>23</v>
      </c>
      <c r="C74" s="44"/>
      <c r="D74" s="45"/>
      <c r="S74" s="3"/>
    </row>
  </sheetData>
  <mergeCells count="23">
    <mergeCell ref="A7:B7"/>
    <mergeCell ref="A12:B12"/>
    <mergeCell ref="E12:G12"/>
    <mergeCell ref="I12:R12"/>
    <mergeCell ref="A1:B1"/>
    <mergeCell ref="A2:B2"/>
    <mergeCell ref="A4:B4"/>
    <mergeCell ref="A5:B5"/>
    <mergeCell ref="A6:B6"/>
    <mergeCell ref="A8:B8"/>
    <mergeCell ref="A9:B9"/>
    <mergeCell ref="T13:V13"/>
    <mergeCell ref="C57:D57"/>
    <mergeCell ref="A58:B58"/>
    <mergeCell ref="C58:D58"/>
    <mergeCell ref="A59:B59"/>
    <mergeCell ref="C59:D59"/>
    <mergeCell ref="A60:B60"/>
    <mergeCell ref="C60:D60"/>
    <mergeCell ref="A61:B61"/>
    <mergeCell ref="A62:B62"/>
    <mergeCell ref="C61:D61"/>
    <mergeCell ref="C62:D62"/>
  </mergeCells>
  <conditionalFormatting sqref="J21:R23">
    <cfRule type="cellIs" dxfId="167" priority="421" operator="equal">
      <formula>10</formula>
    </cfRule>
    <cfRule type="cellIs" dxfId="166" priority="422" operator="equal">
      <formula>8</formula>
    </cfRule>
    <cfRule type="cellIs" dxfId="165" priority="423" operator="equal">
      <formula>6</formula>
    </cfRule>
    <cfRule type="cellIs" dxfId="164" priority="424" operator="equal">
      <formula>4</formula>
    </cfRule>
    <cfRule type="cellIs" dxfId="163" priority="425" operator="equal">
      <formula>2</formula>
    </cfRule>
    <cfRule type="cellIs" dxfId="162" priority="426" operator="equal">
      <formula>0</formula>
    </cfRule>
  </conditionalFormatting>
  <conditionalFormatting sqref="I28:R30">
    <cfRule type="cellIs" dxfId="161" priority="415" operator="equal">
      <formula>10</formula>
    </cfRule>
    <cfRule type="cellIs" dxfId="160" priority="416" operator="equal">
      <formula>8</formula>
    </cfRule>
    <cfRule type="cellIs" dxfId="159" priority="417" operator="equal">
      <formula>6</formula>
    </cfRule>
    <cfRule type="cellIs" dxfId="158" priority="418" operator="equal">
      <formula>4</formula>
    </cfRule>
    <cfRule type="cellIs" dxfId="157" priority="419" operator="equal">
      <formula>2</formula>
    </cfRule>
    <cfRule type="cellIs" dxfId="156" priority="420" operator="equal">
      <formula>0</formula>
    </cfRule>
  </conditionalFormatting>
  <conditionalFormatting sqref="I21:I23">
    <cfRule type="cellIs" dxfId="155" priority="397" operator="equal">
      <formula>10</formula>
    </cfRule>
    <cfRule type="cellIs" dxfId="154" priority="398" operator="equal">
      <formula>8</formula>
    </cfRule>
    <cfRule type="cellIs" dxfId="153" priority="399" operator="equal">
      <formula>6</formula>
    </cfRule>
    <cfRule type="cellIs" dxfId="152" priority="400" operator="equal">
      <formula>4</formula>
    </cfRule>
    <cfRule type="cellIs" dxfId="151" priority="401" operator="equal">
      <formula>2</formula>
    </cfRule>
    <cfRule type="cellIs" dxfId="150" priority="402" operator="equal">
      <formula>0</formula>
    </cfRule>
  </conditionalFormatting>
  <conditionalFormatting sqref="I15:R16 R14 I14">
    <cfRule type="cellIs" dxfId="149" priority="391" operator="equal">
      <formula>10</formula>
    </cfRule>
    <cfRule type="cellIs" dxfId="148" priority="392" operator="equal">
      <formula>8</formula>
    </cfRule>
    <cfRule type="cellIs" dxfId="147" priority="393" operator="equal">
      <formula>6</formula>
    </cfRule>
    <cfRule type="cellIs" dxfId="146" priority="394" operator="equal">
      <formula>4</formula>
    </cfRule>
    <cfRule type="cellIs" dxfId="145" priority="395" operator="equal">
      <formula>2</formula>
    </cfRule>
    <cfRule type="cellIs" dxfId="144" priority="396" operator="equal">
      <formula>0</formula>
    </cfRule>
  </conditionalFormatting>
  <conditionalFormatting sqref="B14">
    <cfRule type="cellIs" dxfId="143" priority="384" operator="equal">
      <formula>10</formula>
    </cfRule>
    <cfRule type="cellIs" dxfId="142" priority="385" operator="equal">
      <formula>8</formula>
    </cfRule>
    <cfRule type="cellIs" dxfId="141" priority="386" operator="equal">
      <formula>6</formula>
    </cfRule>
    <cfRule type="cellIs" dxfId="140" priority="387" operator="equal">
      <formula>4</formula>
    </cfRule>
    <cfRule type="cellIs" dxfId="139" priority="388" operator="equal">
      <formula>2</formula>
    </cfRule>
    <cfRule type="cellIs" dxfId="138" priority="389" operator="equal">
      <formula>0</formula>
    </cfRule>
  </conditionalFormatting>
  <conditionalFormatting sqref="G14:G16">
    <cfRule type="dataBar" priority="43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{B69BE985-3CE1-4A2A-90CE-9754799E548A}</x14:id>
        </ext>
      </extLst>
    </cfRule>
  </conditionalFormatting>
  <conditionalFormatting sqref="G21:G23">
    <cfRule type="dataBar" priority="43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{F543C702-22B8-4636-9E4D-322B1A591E2B}</x14:id>
        </ext>
      </extLst>
    </cfRule>
  </conditionalFormatting>
  <conditionalFormatting sqref="G28:G30">
    <cfRule type="dataBar" priority="4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{C69777E0-F6D3-4372-9045-CF925A449C56}</x14:id>
        </ext>
      </extLst>
    </cfRule>
  </conditionalFormatting>
  <conditionalFormatting sqref="I17:R17">
    <cfRule type="cellIs" dxfId="137" priority="365" operator="equal">
      <formula>10</formula>
    </cfRule>
    <cfRule type="cellIs" dxfId="136" priority="366" operator="equal">
      <formula>8</formula>
    </cfRule>
    <cfRule type="cellIs" dxfId="135" priority="367" operator="equal">
      <formula>6</formula>
    </cfRule>
    <cfRule type="cellIs" dxfId="134" priority="368" operator="equal">
      <formula>4</formula>
    </cfRule>
    <cfRule type="cellIs" dxfId="133" priority="369" operator="equal">
      <formula>2</formula>
    </cfRule>
    <cfRule type="cellIs" dxfId="132" priority="370" operator="equal">
      <formula>0</formula>
    </cfRule>
  </conditionalFormatting>
  <conditionalFormatting sqref="G17">
    <cfRule type="dataBar" priority="37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{748EA4E4-240A-4191-B289-F4CC1479BCA0}</x14:id>
        </ext>
      </extLst>
    </cfRule>
  </conditionalFormatting>
  <conditionalFormatting sqref="I18:R18">
    <cfRule type="cellIs" dxfId="131" priority="352" operator="equal">
      <formula>10</formula>
    </cfRule>
    <cfRule type="cellIs" dxfId="130" priority="353" operator="equal">
      <formula>8</formula>
    </cfRule>
    <cfRule type="cellIs" dxfId="129" priority="354" operator="equal">
      <formula>6</formula>
    </cfRule>
    <cfRule type="cellIs" dxfId="128" priority="355" operator="equal">
      <formula>4</formula>
    </cfRule>
    <cfRule type="cellIs" dxfId="127" priority="356" operator="equal">
      <formula>2</formula>
    </cfRule>
    <cfRule type="cellIs" dxfId="126" priority="357" operator="equal">
      <formula>0</formula>
    </cfRule>
  </conditionalFormatting>
  <conditionalFormatting sqref="G18">
    <cfRule type="dataBar" priority="3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{CC5C267A-5E00-40E2-91EC-5C05B0FAFFC2}</x14:id>
        </ext>
      </extLst>
    </cfRule>
  </conditionalFormatting>
  <conditionalFormatting sqref="J24:R25">
    <cfRule type="cellIs" dxfId="125" priority="339" operator="equal">
      <formula>10</formula>
    </cfRule>
    <cfRule type="cellIs" dxfId="124" priority="340" operator="equal">
      <formula>8</formula>
    </cfRule>
    <cfRule type="cellIs" dxfId="123" priority="341" operator="equal">
      <formula>6</formula>
    </cfRule>
    <cfRule type="cellIs" dxfId="122" priority="342" operator="equal">
      <formula>4</formula>
    </cfRule>
    <cfRule type="cellIs" dxfId="121" priority="343" operator="equal">
      <formula>2</formula>
    </cfRule>
    <cfRule type="cellIs" dxfId="120" priority="344" operator="equal">
      <formula>0</formula>
    </cfRule>
  </conditionalFormatting>
  <conditionalFormatting sqref="I24:I25">
    <cfRule type="cellIs" dxfId="119" priority="333" operator="equal">
      <formula>10</formula>
    </cfRule>
    <cfRule type="cellIs" dxfId="118" priority="334" operator="equal">
      <formula>8</formula>
    </cfRule>
    <cfRule type="cellIs" dxfId="117" priority="335" operator="equal">
      <formula>6</formula>
    </cfRule>
    <cfRule type="cellIs" dxfId="116" priority="336" operator="equal">
      <formula>4</formula>
    </cfRule>
    <cfRule type="cellIs" dxfId="115" priority="337" operator="equal">
      <formula>2</formula>
    </cfRule>
    <cfRule type="cellIs" dxfId="114" priority="338" operator="equal">
      <formula>0</formula>
    </cfRule>
  </conditionalFormatting>
  <conditionalFormatting sqref="G24:G25">
    <cfRule type="dataBar" priority="3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{AA02B395-C8B7-4852-B754-15E06856C95C}</x14:id>
        </ext>
      </extLst>
    </cfRule>
  </conditionalFormatting>
  <conditionalFormatting sqref="I31:R32">
    <cfRule type="cellIs" dxfId="113" priority="320" operator="equal">
      <formula>10</formula>
    </cfRule>
    <cfRule type="cellIs" dxfId="112" priority="321" operator="equal">
      <formula>8</formula>
    </cfRule>
    <cfRule type="cellIs" dxfId="111" priority="322" operator="equal">
      <formula>6</formula>
    </cfRule>
    <cfRule type="cellIs" dxfId="110" priority="323" operator="equal">
      <formula>4</formula>
    </cfRule>
    <cfRule type="cellIs" dxfId="109" priority="324" operator="equal">
      <formula>2</formula>
    </cfRule>
    <cfRule type="cellIs" dxfId="108" priority="325" operator="equal">
      <formula>0</formula>
    </cfRule>
  </conditionalFormatting>
  <conditionalFormatting sqref="G31:G32">
    <cfRule type="dataBar" priority="3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{F5F80F7F-EBEC-43FB-B6C8-DDED965C0F04}</x14:id>
        </ext>
      </extLst>
    </cfRule>
  </conditionalFormatting>
  <conditionalFormatting sqref="I42:R44">
    <cfRule type="cellIs" dxfId="107" priority="259" operator="equal">
      <formula>10</formula>
    </cfRule>
    <cfRule type="cellIs" dxfId="106" priority="260" operator="equal">
      <formula>8</formula>
    </cfRule>
    <cfRule type="cellIs" dxfId="105" priority="261" operator="equal">
      <formula>6</formula>
    </cfRule>
    <cfRule type="cellIs" dxfId="104" priority="262" operator="equal">
      <formula>4</formula>
    </cfRule>
    <cfRule type="cellIs" dxfId="103" priority="263" operator="equal">
      <formula>2</formula>
    </cfRule>
    <cfRule type="cellIs" dxfId="102" priority="264" operator="equal">
      <formula>0</formula>
    </cfRule>
  </conditionalFormatting>
  <conditionalFormatting sqref="G42:G44">
    <cfRule type="dataBar" priority="2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{1B7677A1-482C-4595-A9C6-B9608CFA6DBB}</x14:id>
        </ext>
      </extLst>
    </cfRule>
  </conditionalFormatting>
  <conditionalFormatting sqref="I45:R46">
    <cfRule type="cellIs" dxfId="101" priority="246" operator="equal">
      <formula>10</formula>
    </cfRule>
    <cfRule type="cellIs" dxfId="100" priority="247" operator="equal">
      <formula>8</formula>
    </cfRule>
    <cfRule type="cellIs" dxfId="99" priority="248" operator="equal">
      <formula>6</formula>
    </cfRule>
    <cfRule type="cellIs" dxfId="98" priority="249" operator="equal">
      <formula>4</formula>
    </cfRule>
    <cfRule type="cellIs" dxfId="97" priority="250" operator="equal">
      <formula>2</formula>
    </cfRule>
    <cfRule type="cellIs" dxfId="96" priority="251" operator="equal">
      <formula>0</formula>
    </cfRule>
  </conditionalFormatting>
  <conditionalFormatting sqref="G45:G46">
    <cfRule type="dataBar" priority="25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{DABA3103-470A-45FF-8C7B-3F184723AFE7}</x14:id>
        </ext>
      </extLst>
    </cfRule>
  </conditionalFormatting>
  <conditionalFormatting sqref="I35:R36 I39:R39">
    <cfRule type="cellIs" dxfId="95" priority="233" operator="equal">
      <formula>10</formula>
    </cfRule>
    <cfRule type="cellIs" dxfId="94" priority="234" operator="equal">
      <formula>8</formula>
    </cfRule>
    <cfRule type="cellIs" dxfId="93" priority="235" operator="equal">
      <formula>6</formula>
    </cfRule>
    <cfRule type="cellIs" dxfId="92" priority="236" operator="equal">
      <formula>4</formula>
    </cfRule>
    <cfRule type="cellIs" dxfId="91" priority="237" operator="equal">
      <formula>2</formula>
    </cfRule>
    <cfRule type="cellIs" dxfId="90" priority="238" operator="equal">
      <formula>0</formula>
    </cfRule>
  </conditionalFormatting>
  <conditionalFormatting sqref="G34:G36 G39">
    <cfRule type="dataBar" priority="2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{660B8120-3950-4F17-8123-0DA6AFAA5CDB}</x14:id>
        </ext>
      </extLst>
    </cfRule>
  </conditionalFormatting>
  <conditionalFormatting sqref="I37:R37">
    <cfRule type="cellIs" dxfId="89" priority="220" operator="equal">
      <formula>10</formula>
    </cfRule>
    <cfRule type="cellIs" dxfId="88" priority="221" operator="equal">
      <formula>8</formula>
    </cfRule>
    <cfRule type="cellIs" dxfId="87" priority="222" operator="equal">
      <formula>6</formula>
    </cfRule>
    <cfRule type="cellIs" dxfId="86" priority="223" operator="equal">
      <formula>4</formula>
    </cfRule>
    <cfRule type="cellIs" dxfId="85" priority="224" operator="equal">
      <formula>2</formula>
    </cfRule>
    <cfRule type="cellIs" dxfId="84" priority="225" operator="equal">
      <formula>0</formula>
    </cfRule>
  </conditionalFormatting>
  <conditionalFormatting sqref="G37">
    <cfRule type="dataBar" priority="22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{9EE6B444-F7E6-4144-AE03-5899F786E979}</x14:id>
        </ext>
      </extLst>
    </cfRule>
  </conditionalFormatting>
  <conditionalFormatting sqref="I38:R38">
    <cfRule type="cellIs" dxfId="83" priority="207" operator="equal">
      <formula>10</formula>
    </cfRule>
    <cfRule type="cellIs" dxfId="82" priority="208" operator="equal">
      <formula>8</formula>
    </cfRule>
    <cfRule type="cellIs" dxfId="81" priority="209" operator="equal">
      <formula>6</formula>
    </cfRule>
    <cfRule type="cellIs" dxfId="80" priority="210" operator="equal">
      <formula>4</formula>
    </cfRule>
    <cfRule type="cellIs" dxfId="79" priority="211" operator="equal">
      <formula>2</formula>
    </cfRule>
    <cfRule type="cellIs" dxfId="78" priority="212" operator="equal">
      <formula>0</formula>
    </cfRule>
  </conditionalFormatting>
  <conditionalFormatting sqref="G38">
    <cfRule type="dataBar" priority="2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{C131136C-86BF-477E-9AEF-83FE4A417979}</x14:id>
        </ext>
      </extLst>
    </cfRule>
  </conditionalFormatting>
  <conditionalFormatting sqref="I52:R53">
    <cfRule type="cellIs" dxfId="77" priority="169" operator="equal">
      <formula>10</formula>
    </cfRule>
    <cfRule type="cellIs" dxfId="76" priority="170" operator="equal">
      <formula>8</formula>
    </cfRule>
    <cfRule type="cellIs" dxfId="75" priority="171" operator="equal">
      <formula>6</formula>
    </cfRule>
    <cfRule type="cellIs" dxfId="74" priority="172" operator="equal">
      <formula>4</formula>
    </cfRule>
    <cfRule type="cellIs" dxfId="73" priority="173" operator="equal">
      <formula>2</formula>
    </cfRule>
    <cfRule type="cellIs" dxfId="72" priority="174" operator="equal">
      <formula>0</formula>
    </cfRule>
  </conditionalFormatting>
  <conditionalFormatting sqref="I49:R51">
    <cfRule type="cellIs" dxfId="71" priority="176" operator="equal">
      <formula>10</formula>
    </cfRule>
    <cfRule type="cellIs" dxfId="70" priority="177" operator="equal">
      <formula>8</formula>
    </cfRule>
    <cfRule type="cellIs" dxfId="69" priority="178" operator="equal">
      <formula>6</formula>
    </cfRule>
    <cfRule type="cellIs" dxfId="68" priority="179" operator="equal">
      <formula>4</formula>
    </cfRule>
    <cfRule type="cellIs" dxfId="67" priority="180" operator="equal">
      <formula>2</formula>
    </cfRule>
    <cfRule type="cellIs" dxfId="66" priority="181" operator="equal">
      <formula>0</formula>
    </cfRule>
  </conditionalFormatting>
  <conditionalFormatting sqref="G49:G51">
    <cfRule type="dataBar" priority="18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{ED6CA4C0-0AB6-4B4B-9311-56968C512155}</x14:id>
        </ext>
      </extLst>
    </cfRule>
  </conditionalFormatting>
  <conditionalFormatting sqref="G52:G53">
    <cfRule type="dataBar" priority="17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{5DF91FC1-9149-4C3D-B46B-56B4B5B6D8AB}</x14:id>
        </ext>
      </extLst>
    </cfRule>
  </conditionalFormatting>
  <conditionalFormatting sqref="B42:B45">
    <cfRule type="cellIs" dxfId="65" priority="121" operator="equal">
      <formula>10</formula>
    </cfRule>
    <cfRule type="cellIs" dxfId="64" priority="122" operator="equal">
      <formula>8</formula>
    </cfRule>
    <cfRule type="cellIs" dxfId="63" priority="123" operator="equal">
      <formula>6</formula>
    </cfRule>
    <cfRule type="cellIs" dxfId="62" priority="124" operator="equal">
      <formula>4</formula>
    </cfRule>
    <cfRule type="cellIs" dxfId="61" priority="125" operator="equal">
      <formula>2</formula>
    </cfRule>
    <cfRule type="cellIs" dxfId="60" priority="126" operator="equal">
      <formula>0</formula>
    </cfRule>
  </conditionalFormatting>
  <conditionalFormatting sqref="B49:B52">
    <cfRule type="cellIs" dxfId="59" priority="115" operator="equal">
      <formula>10</formula>
    </cfRule>
    <cfRule type="cellIs" dxfId="58" priority="116" operator="equal">
      <formula>8</formula>
    </cfRule>
    <cfRule type="cellIs" dxfId="57" priority="117" operator="equal">
      <formula>6</formula>
    </cfRule>
    <cfRule type="cellIs" dxfId="56" priority="118" operator="equal">
      <formula>4</formula>
    </cfRule>
    <cfRule type="cellIs" dxfId="55" priority="119" operator="equal">
      <formula>2</formula>
    </cfRule>
    <cfRule type="cellIs" dxfId="54" priority="120" operator="equal">
      <formula>0</formula>
    </cfRule>
  </conditionalFormatting>
  <conditionalFormatting sqref="B53">
    <cfRule type="cellIs" dxfId="53" priority="85" operator="equal">
      <formula>10</formula>
    </cfRule>
    <cfRule type="cellIs" dxfId="52" priority="86" operator="equal">
      <formula>8</formula>
    </cfRule>
    <cfRule type="cellIs" dxfId="51" priority="87" operator="equal">
      <formula>6</formula>
    </cfRule>
    <cfRule type="cellIs" dxfId="50" priority="88" operator="equal">
      <formula>4</formula>
    </cfRule>
    <cfRule type="cellIs" dxfId="49" priority="89" operator="equal">
      <formula>2</formula>
    </cfRule>
    <cfRule type="cellIs" dxfId="48" priority="90" operator="equal">
      <formula>0</formula>
    </cfRule>
  </conditionalFormatting>
  <conditionalFormatting sqref="B15:B18">
    <cfRule type="cellIs" dxfId="47" priority="55" operator="equal">
      <formula>10</formula>
    </cfRule>
    <cfRule type="cellIs" dxfId="46" priority="56" operator="equal">
      <formula>8</formula>
    </cfRule>
    <cfRule type="cellIs" dxfId="45" priority="57" operator="equal">
      <formula>6</formula>
    </cfRule>
    <cfRule type="cellIs" dxfId="44" priority="58" operator="equal">
      <formula>4</formula>
    </cfRule>
    <cfRule type="cellIs" dxfId="43" priority="59" operator="equal">
      <formula>2</formula>
    </cfRule>
    <cfRule type="cellIs" dxfId="42" priority="60" operator="equal">
      <formula>0</formula>
    </cfRule>
  </conditionalFormatting>
  <conditionalFormatting sqref="B21:B25">
    <cfRule type="cellIs" dxfId="41" priority="49" operator="equal">
      <formula>10</formula>
    </cfRule>
    <cfRule type="cellIs" dxfId="40" priority="50" operator="equal">
      <formula>8</formula>
    </cfRule>
    <cfRule type="cellIs" dxfId="39" priority="51" operator="equal">
      <formula>6</formula>
    </cfRule>
    <cfRule type="cellIs" dxfId="38" priority="52" operator="equal">
      <formula>4</formula>
    </cfRule>
    <cfRule type="cellIs" dxfId="37" priority="53" operator="equal">
      <formula>2</formula>
    </cfRule>
    <cfRule type="cellIs" dxfId="36" priority="54" operator="equal">
      <formula>0</formula>
    </cfRule>
  </conditionalFormatting>
  <conditionalFormatting sqref="B28:B32">
    <cfRule type="cellIs" dxfId="35" priority="43" operator="equal">
      <formula>10</formula>
    </cfRule>
    <cfRule type="cellIs" dxfId="34" priority="44" operator="equal">
      <formula>8</formula>
    </cfRule>
    <cfRule type="cellIs" dxfId="33" priority="45" operator="equal">
      <formula>6</formula>
    </cfRule>
    <cfRule type="cellIs" dxfId="32" priority="46" operator="equal">
      <formula>4</formula>
    </cfRule>
    <cfRule type="cellIs" dxfId="31" priority="47" operator="equal">
      <formula>2</formula>
    </cfRule>
    <cfRule type="cellIs" dxfId="30" priority="48" operator="equal">
      <formula>0</formula>
    </cfRule>
  </conditionalFormatting>
  <conditionalFormatting sqref="B35:B39">
    <cfRule type="cellIs" dxfId="29" priority="37" operator="equal">
      <formula>10</formula>
    </cfRule>
    <cfRule type="cellIs" dxfId="28" priority="38" operator="equal">
      <formula>8</formula>
    </cfRule>
    <cfRule type="cellIs" dxfId="27" priority="39" operator="equal">
      <formula>6</formula>
    </cfRule>
    <cfRule type="cellIs" dxfId="26" priority="40" operator="equal">
      <formula>4</formula>
    </cfRule>
    <cfRule type="cellIs" dxfId="25" priority="41" operator="equal">
      <formula>2</formula>
    </cfRule>
    <cfRule type="cellIs" dxfId="24" priority="42" operator="equal">
      <formula>0</formula>
    </cfRule>
  </conditionalFormatting>
  <conditionalFormatting sqref="B46">
    <cfRule type="cellIs" dxfId="23" priority="31" operator="equal">
      <formula>10</formula>
    </cfRule>
    <cfRule type="cellIs" dxfId="22" priority="32" operator="equal">
      <formula>8</formula>
    </cfRule>
    <cfRule type="cellIs" dxfId="21" priority="33" operator="equal">
      <formula>6</formula>
    </cfRule>
    <cfRule type="cellIs" dxfId="20" priority="34" operator="equal">
      <formula>4</formula>
    </cfRule>
    <cfRule type="cellIs" dxfId="19" priority="35" operator="equal">
      <formula>2</formula>
    </cfRule>
    <cfRule type="cellIs" dxfId="18" priority="36" operator="equal">
      <formula>0</formula>
    </cfRule>
  </conditionalFormatting>
  <conditionalFormatting sqref="J14:K14 N14 Q14">
    <cfRule type="cellIs" dxfId="17" priority="25" operator="equal">
      <formula>10</formula>
    </cfRule>
    <cfRule type="cellIs" dxfId="16" priority="26" operator="equal">
      <formula>8</formula>
    </cfRule>
    <cfRule type="cellIs" dxfId="15" priority="27" operator="equal">
      <formula>6</formula>
    </cfRule>
    <cfRule type="cellIs" dxfId="14" priority="28" operator="equal">
      <formula>4</formula>
    </cfRule>
    <cfRule type="cellIs" dxfId="13" priority="29" operator="equal">
      <formula>2</formula>
    </cfRule>
    <cfRule type="cellIs" dxfId="12" priority="30" operator="equal">
      <formula>0</formula>
    </cfRule>
  </conditionalFormatting>
  <conditionalFormatting sqref="L14:M14">
    <cfRule type="cellIs" dxfId="11" priority="7" operator="equal">
      <formula>10</formula>
    </cfRule>
    <cfRule type="cellIs" dxfId="10" priority="8" operator="equal">
      <formula>8</formula>
    </cfRule>
    <cfRule type="cellIs" dxfId="9" priority="9" operator="equal">
      <formula>6</formula>
    </cfRule>
    <cfRule type="cellIs" dxfId="8" priority="10" operator="equal">
      <formula>4</formula>
    </cfRule>
    <cfRule type="cellIs" dxfId="7" priority="11" operator="equal">
      <formula>2</formula>
    </cfRule>
    <cfRule type="cellIs" dxfId="6" priority="12" operator="equal">
      <formula>0</formula>
    </cfRule>
  </conditionalFormatting>
  <conditionalFormatting sqref="O14:P14">
    <cfRule type="cellIs" dxfId="5" priority="1" operator="equal">
      <formula>10</formula>
    </cfRule>
    <cfRule type="cellIs" dxfId="4" priority="2" operator="equal">
      <formula>8</formula>
    </cfRule>
    <cfRule type="cellIs" dxfId="3" priority="3" operator="equal">
      <formula>6</formula>
    </cfRule>
    <cfRule type="cellIs" dxfId="2" priority="4" operator="equal">
      <formula>4</formula>
    </cfRule>
    <cfRule type="cellIs" dxfId="1" priority="5" operator="equal">
      <formula>2</formula>
    </cfRule>
    <cfRule type="cellIs" dxfId="0" priority="6" operator="equal">
      <formula>0</formula>
    </cfRule>
  </conditionalFormatting>
  <dataValidations count="1">
    <dataValidation type="list" allowBlank="1" showInputMessage="1" showErrorMessage="1" sqref="B42:B46 I28:R32 I21:R25 B49:B53 B14:B18 B21:B25 I49:R53 I35:R39 B35:B39 I42:R46 B28:B32 I14:R18" xr:uid="{00000000-0002-0000-0000-000000000000}">
      <formula1>score</formula1>
    </dataValidation>
  </dataValidations>
  <pageMargins left="0.7" right="0.7" top="0.75" bottom="0.75" header="0.3" footer="0.3"/>
  <pageSetup paperSize="9" orientation="portrait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69BE985-3CE1-4A2A-90CE-9754799E548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G14:G16</xm:sqref>
        </x14:conditionalFormatting>
        <x14:conditionalFormatting xmlns:xm="http://schemas.microsoft.com/office/excel/2006/main">
          <x14:cfRule type="dataBar" id="{F543C702-22B8-4636-9E4D-322B1A591E2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G21:G23</xm:sqref>
        </x14:conditionalFormatting>
        <x14:conditionalFormatting xmlns:xm="http://schemas.microsoft.com/office/excel/2006/main">
          <x14:cfRule type="dataBar" id="{C69777E0-F6D3-4372-9045-CF925A449C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G28:G30</xm:sqref>
        </x14:conditionalFormatting>
        <x14:conditionalFormatting xmlns:xm="http://schemas.microsoft.com/office/excel/2006/main">
          <x14:cfRule type="dataBar" id="{748EA4E4-240A-4191-B289-F4CC1479BC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G17</xm:sqref>
        </x14:conditionalFormatting>
        <x14:conditionalFormatting xmlns:xm="http://schemas.microsoft.com/office/excel/2006/main">
          <x14:cfRule type="dataBar" id="{CC5C267A-5E00-40E2-91EC-5C05B0FAFF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G18</xm:sqref>
        </x14:conditionalFormatting>
        <x14:conditionalFormatting xmlns:xm="http://schemas.microsoft.com/office/excel/2006/main">
          <x14:cfRule type="dataBar" id="{AA02B395-C8B7-4852-B754-15E06856C9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G24:G25</xm:sqref>
        </x14:conditionalFormatting>
        <x14:conditionalFormatting xmlns:xm="http://schemas.microsoft.com/office/excel/2006/main">
          <x14:cfRule type="dataBar" id="{F5F80F7F-EBEC-43FB-B6C8-DDED965C0F0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G31:G32</xm:sqref>
        </x14:conditionalFormatting>
        <x14:conditionalFormatting xmlns:xm="http://schemas.microsoft.com/office/excel/2006/main">
          <x14:cfRule type="dataBar" id="{1B7677A1-482C-4595-A9C6-B9608CFA6DB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G42:G44</xm:sqref>
        </x14:conditionalFormatting>
        <x14:conditionalFormatting xmlns:xm="http://schemas.microsoft.com/office/excel/2006/main">
          <x14:cfRule type="dataBar" id="{DABA3103-470A-45FF-8C7B-3F184723AFE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G45:G46</xm:sqref>
        </x14:conditionalFormatting>
        <x14:conditionalFormatting xmlns:xm="http://schemas.microsoft.com/office/excel/2006/main">
          <x14:cfRule type="dataBar" id="{660B8120-3950-4F17-8123-0DA6AFAA5CD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G34:G36 G39</xm:sqref>
        </x14:conditionalFormatting>
        <x14:conditionalFormatting xmlns:xm="http://schemas.microsoft.com/office/excel/2006/main">
          <x14:cfRule type="dataBar" id="{9EE6B444-F7E6-4144-AE03-5899F786E97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G37</xm:sqref>
        </x14:conditionalFormatting>
        <x14:conditionalFormatting xmlns:xm="http://schemas.microsoft.com/office/excel/2006/main">
          <x14:cfRule type="dataBar" id="{C131136C-86BF-477E-9AEF-83FE4A41797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G38</xm:sqref>
        </x14:conditionalFormatting>
        <x14:conditionalFormatting xmlns:xm="http://schemas.microsoft.com/office/excel/2006/main">
          <x14:cfRule type="dataBar" id="{ED6CA4C0-0AB6-4B4B-9311-56968C51215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G49:G51</xm:sqref>
        </x14:conditionalFormatting>
        <x14:conditionalFormatting xmlns:xm="http://schemas.microsoft.com/office/excel/2006/main">
          <x14:cfRule type="dataBar" id="{5DF91FC1-9149-4C3D-B46B-56B4B5B6D8A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G52:G53</xm:sqref>
        </x14:conditionalFormatting>
        <x14:conditionalFormatting xmlns:xm="http://schemas.microsoft.com/office/excel/2006/main">
          <x14:cfRule type="iconSet" priority="434" id="{AAEC3412-AE69-48F1-8897-81BB83D67AC5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40700001</xm:f>
              </x14:cfvo>
              <x14:cfIcon iconSet="3Flags" iconId="2"/>
              <x14:cfIcon iconSet="3Flags" iconId="2"/>
              <x14:cfIcon iconSet="3Flags" iconId="0"/>
            </x14:iconSet>
          </x14:cfRule>
          <xm:sqref>C5:C9</xm:sqref>
        </x14:conditionalFormatting>
        <x14:conditionalFormatting xmlns:xm="http://schemas.microsoft.com/office/excel/2006/main">
          <x14:cfRule type="iconSet" priority="438" id="{947360E5-FF8B-4B68-BAC6-1457BFD0AD65}">
            <x14:iconSet iconSet="3Symbols" custom="1">
              <x14:cfvo type="percent">
                <xm:f>0</xm:f>
              </x14:cfvo>
              <x14:cfvo type="percent">
                <xm:f>1</xm:f>
              </x14:cfvo>
              <x14:cfvo type="percent">
                <xm:f>99</xm:f>
              </x14:cfvo>
              <x14:cfIcon iconSet="3Symbols" iconId="2"/>
              <x14:cfIcon iconSet="3Symbols" iconId="0"/>
              <x14:cfIcon iconSet="3Symbols" iconId="0"/>
            </x14:iconSet>
          </x14:cfRule>
          <xm:sqref>C58:D64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7</vt:i4>
      </vt:variant>
    </vt:vector>
  </HeadingPairs>
  <TitlesOfParts>
    <vt:vector size="8" baseType="lpstr">
      <vt:lpstr>Beoordelingsmodel</vt:lpstr>
      <vt:lpstr>Beoordelingsmodel!Gunningscriteria1</vt:lpstr>
      <vt:lpstr>Beoordelingsmodel!Gunningscriteria2</vt:lpstr>
      <vt:lpstr>Beoordelingsmodel!Gunningscriteria3</vt:lpstr>
      <vt:lpstr>Beoordelingsmodel!Gunningscriteria4</vt:lpstr>
      <vt:lpstr>Gunningscriteria5</vt:lpstr>
      <vt:lpstr>Gunningscriteria6</vt:lpstr>
      <vt:lpstr>score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Knijn, S. (Sanne)</dc:creator>
  <cp:lastModifiedBy>Knijn, S. (Sanne)</cp:lastModifiedBy>
  <dcterms:created xsi:type="dcterms:W3CDTF">2017-06-09T09:09:00Z</dcterms:created>
  <dcterms:modified xsi:type="dcterms:W3CDTF">2021-02-26T08:18:29Z</dcterms:modified>
</cp:coreProperties>
</file>