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131"/>
  <workbookPr hidePivotFieldList="1" defaultThemeVersion="124226"/>
  <mc:AlternateContent xmlns:mc="http://schemas.openxmlformats.org/markup-compatibility/2006">
    <mc:Choice Requires="x15">
      <x15ac:absPath xmlns:x15ac="http://schemas.microsoft.com/office/spreadsheetml/2010/11/ac" url="G:\Commercieel\Aanbestedingen\2021\makelaarsaanbestedingen 2021\Molenlanden\"/>
    </mc:Choice>
  </mc:AlternateContent>
  <xr:revisionPtr revIDLastSave="0" documentId="13_ncr:1_{2EF229E7-1EC0-4FC7-A32B-86FE6C5F31E2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Objecten" sheetId="2" r:id="rId1"/>
  </sheets>
  <definedNames>
    <definedName name="_xlnm._FilterDatabase" localSheetId="0" hidden="1">Objecten!$A$4:$K$4</definedName>
    <definedName name="_xlnm.Print_Area" localSheetId="0">Objecten!$A$1:$V$165</definedName>
    <definedName name="_xlnm.Print_Titles" localSheetId="0">Objecten!$1:$4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W180" i="2" l="1"/>
  <c r="S157" i="2" l="1"/>
  <c r="S158" i="2"/>
  <c r="T158" i="2" s="1"/>
  <c r="S159" i="2"/>
  <c r="T159" i="2" s="1"/>
  <c r="S160" i="2"/>
  <c r="T160" i="2" s="1"/>
  <c r="S161" i="2"/>
  <c r="T161" i="2" s="1"/>
  <c r="S162" i="2"/>
  <c r="T162" i="2" s="1"/>
  <c r="S163" i="2"/>
  <c r="T163" i="2" s="1"/>
  <c r="S164" i="2"/>
  <c r="T164" i="2" s="1"/>
  <c r="S165" i="2"/>
  <c r="T165" i="2" s="1"/>
  <c r="W165" i="2" s="1"/>
  <c r="S166" i="2"/>
  <c r="V166" i="2" s="1"/>
  <c r="S167" i="2"/>
  <c r="T167" i="2" s="1"/>
  <c r="W167" i="2" s="1"/>
  <c r="S168" i="2"/>
  <c r="T168" i="2" s="1"/>
  <c r="W168" i="2" s="1"/>
  <c r="S169" i="2"/>
  <c r="T169" i="2" s="1"/>
  <c r="W169" i="2" s="1"/>
  <c r="S170" i="2"/>
  <c r="T170" i="2" s="1"/>
  <c r="W170" i="2" s="1"/>
  <c r="S171" i="2"/>
  <c r="V171" i="2" s="1"/>
  <c r="S172" i="2"/>
  <c r="V172" i="2" s="1"/>
  <c r="S173" i="2"/>
  <c r="V173" i="2" s="1"/>
  <c r="S174" i="2"/>
  <c r="V174" i="2" s="1"/>
  <c r="S175" i="2"/>
  <c r="V175" i="2" s="1"/>
  <c r="S176" i="2"/>
  <c r="V176" i="2" s="1"/>
  <c r="S177" i="2"/>
  <c r="T177" i="2" s="1"/>
  <c r="W177" i="2" s="1"/>
  <c r="T166" i="2"/>
  <c r="W166" i="2" s="1"/>
  <c r="T174" i="2" l="1"/>
  <c r="W174" i="2" s="1"/>
  <c r="V170" i="2"/>
  <c r="T173" i="2"/>
  <c r="W173" i="2" s="1"/>
  <c r="V168" i="2"/>
  <c r="V169" i="2"/>
  <c r="V165" i="2"/>
  <c r="T176" i="2"/>
  <c r="W176" i="2" s="1"/>
  <c r="V167" i="2"/>
  <c r="T175" i="2"/>
  <c r="W175" i="2" s="1"/>
  <c r="V177" i="2"/>
  <c r="T172" i="2"/>
  <c r="W172" i="2" s="1"/>
  <c r="V164" i="2"/>
  <c r="T171" i="2"/>
  <c r="W171" i="2" s="1"/>
  <c r="W164" i="2" l="1"/>
  <c r="T157" i="2" l="1"/>
  <c r="T132" i="2"/>
  <c r="T134" i="2"/>
  <c r="T138" i="2"/>
  <c r="T139" i="2"/>
  <c r="T140" i="2"/>
  <c r="T141" i="2"/>
  <c r="T142" i="2"/>
  <c r="T143" i="2"/>
  <c r="T144" i="2"/>
  <c r="T145" i="2"/>
  <c r="T146" i="2"/>
  <c r="T147" i="2"/>
  <c r="T148" i="2"/>
  <c r="T151" i="2"/>
  <c r="T105" i="2"/>
  <c r="T106" i="2"/>
  <c r="T107" i="2"/>
  <c r="T110" i="2"/>
  <c r="T111" i="2"/>
  <c r="T113" i="2"/>
  <c r="T118" i="2"/>
  <c r="W118" i="2" s="1"/>
  <c r="T119" i="2"/>
  <c r="T121" i="2"/>
  <c r="T124" i="2"/>
  <c r="T72" i="2"/>
  <c r="T89" i="2"/>
  <c r="T41" i="2"/>
  <c r="T44" i="2"/>
  <c r="T45" i="2"/>
  <c r="T47" i="2"/>
  <c r="T48" i="2"/>
  <c r="T50" i="2"/>
  <c r="T52" i="2"/>
  <c r="T54" i="2"/>
  <c r="T55" i="2"/>
  <c r="T62" i="2"/>
  <c r="T65" i="2"/>
  <c r="T67" i="2"/>
  <c r="T70" i="2"/>
  <c r="T11" i="2"/>
  <c r="T12" i="2"/>
  <c r="T14" i="2"/>
  <c r="T15" i="2"/>
  <c r="T16" i="2"/>
  <c r="T17" i="2"/>
  <c r="T18" i="2"/>
  <c r="T19" i="2"/>
  <c r="T20" i="2"/>
  <c r="T21" i="2"/>
  <c r="T22" i="2"/>
  <c r="T23" i="2"/>
  <c r="T27" i="2"/>
  <c r="T29" i="2"/>
  <c r="T30" i="2"/>
  <c r="T31" i="2"/>
  <c r="T32" i="2"/>
  <c r="T33" i="2"/>
  <c r="T34" i="2"/>
  <c r="T35" i="2"/>
  <c r="T36" i="2"/>
  <c r="T38" i="2"/>
  <c r="T40" i="2"/>
  <c r="Q152" i="2" l="1"/>
  <c r="Q153" i="2"/>
  <c r="Q154" i="2"/>
  <c r="Q155" i="2"/>
  <c r="Q156" i="2"/>
  <c r="Q130" i="2"/>
  <c r="Q148" i="2"/>
  <c r="W148" i="2" s="1"/>
  <c r="Q103" i="2"/>
  <c r="Q113" i="2"/>
  <c r="W113" i="2" s="1"/>
  <c r="Q114" i="2"/>
  <c r="Q115" i="2"/>
  <c r="Q63" i="2"/>
  <c r="Q65" i="2"/>
  <c r="W65" i="2" s="1"/>
  <c r="Q81" i="2"/>
  <c r="Q24" i="2"/>
  <c r="Q25" i="2"/>
  <c r="Q26" i="2"/>
  <c r="Q28" i="2"/>
  <c r="Q37" i="2"/>
  <c r="Q39" i="2"/>
  <c r="Q42" i="2"/>
  <c r="Q43" i="2"/>
  <c r="Q46" i="2"/>
  <c r="Q49" i="2"/>
  <c r="Q51" i="2"/>
  <c r="Q53" i="2"/>
  <c r="Q8" i="2"/>
  <c r="Q9" i="2"/>
  <c r="Q10" i="2"/>
  <c r="Q13" i="2"/>
  <c r="V148" i="2" l="1"/>
  <c r="S152" i="2"/>
  <c r="S153" i="2"/>
  <c r="T153" i="2" s="1"/>
  <c r="W153" i="2" s="1"/>
  <c r="S154" i="2"/>
  <c r="S155" i="2"/>
  <c r="T155" i="2" s="1"/>
  <c r="W155" i="2" s="1"/>
  <c r="S156" i="2"/>
  <c r="P15" i="2"/>
  <c r="Q15" i="2" s="1"/>
  <c r="W15" i="2" s="1"/>
  <c r="P19" i="2"/>
  <c r="P30" i="2"/>
  <c r="P32" i="2"/>
  <c r="P35" i="2"/>
  <c r="P69" i="2"/>
  <c r="Q69" i="2" s="1"/>
  <c r="P74" i="2"/>
  <c r="Q74" i="2" s="1"/>
  <c r="P78" i="2"/>
  <c r="Q78" i="2" s="1"/>
  <c r="P85" i="2"/>
  <c r="Q85" i="2" s="1"/>
  <c r="P92" i="2"/>
  <c r="Q92" i="2" s="1"/>
  <c r="P97" i="2"/>
  <c r="Q97" i="2" s="1"/>
  <c r="P104" i="2"/>
  <c r="Q104" i="2" s="1"/>
  <c r="P108" i="2"/>
  <c r="Q108" i="2" s="1"/>
  <c r="P122" i="2"/>
  <c r="Q122" i="2" s="1"/>
  <c r="P157" i="2"/>
  <c r="P158" i="2"/>
  <c r="P159" i="2"/>
  <c r="P160" i="2"/>
  <c r="P161" i="2"/>
  <c r="P162" i="2"/>
  <c r="P163" i="2"/>
  <c r="V153" i="2" l="1"/>
  <c r="V154" i="2"/>
  <c r="T154" i="2"/>
  <c r="W154" i="2" s="1"/>
  <c r="V159" i="2"/>
  <c r="Q159" i="2"/>
  <c r="W159" i="2" s="1"/>
  <c r="V158" i="2"/>
  <c r="Q158" i="2"/>
  <c r="W158" i="2" s="1"/>
  <c r="V32" i="2"/>
  <c r="Q32" i="2"/>
  <c r="W32" i="2" s="1"/>
  <c r="V156" i="2"/>
  <c r="T156" i="2"/>
  <c r="W156" i="2" s="1"/>
  <c r="V152" i="2"/>
  <c r="T152" i="2"/>
  <c r="W152" i="2" s="1"/>
  <c r="V15" i="2"/>
  <c r="V160" i="2"/>
  <c r="Q160" i="2"/>
  <c r="W160" i="2" s="1"/>
  <c r="V19" i="2"/>
  <c r="Q19" i="2"/>
  <c r="W19" i="2" s="1"/>
  <c r="V163" i="2"/>
  <c r="Q163" i="2"/>
  <c r="W163" i="2" s="1"/>
  <c r="V35" i="2"/>
  <c r="Q35" i="2"/>
  <c r="W35" i="2" s="1"/>
  <c r="V162" i="2"/>
  <c r="Q162" i="2"/>
  <c r="W162" i="2" s="1"/>
  <c r="V161" i="2"/>
  <c r="Q161" i="2"/>
  <c r="W161" i="2" s="1"/>
  <c r="V157" i="2"/>
  <c r="Q157" i="2"/>
  <c r="W157" i="2" s="1"/>
  <c r="V30" i="2"/>
  <c r="Q30" i="2"/>
  <c r="W30" i="2" s="1"/>
  <c r="V155" i="2"/>
  <c r="O152" i="2"/>
  <c r="O153" i="2"/>
  <c r="O154" i="2"/>
  <c r="O155" i="2"/>
  <c r="O156" i="2"/>
  <c r="O157" i="2"/>
  <c r="O158" i="2"/>
  <c r="O159" i="2"/>
  <c r="O160" i="2"/>
  <c r="O161" i="2"/>
  <c r="O162" i="2"/>
  <c r="O163" i="2"/>
  <c r="N56" i="2" l="1"/>
  <c r="S56" i="2" s="1"/>
  <c r="T56" i="2" s="1"/>
  <c r="N57" i="2"/>
  <c r="S57" i="2" s="1"/>
  <c r="T57" i="2" s="1"/>
  <c r="N58" i="2"/>
  <c r="S58" i="2" s="1"/>
  <c r="T58" i="2" s="1"/>
  <c r="N59" i="2"/>
  <c r="S59" i="2" s="1"/>
  <c r="T59" i="2" s="1"/>
  <c r="N60" i="2"/>
  <c r="S60" i="2" s="1"/>
  <c r="T60" i="2" s="1"/>
  <c r="N61" i="2"/>
  <c r="S61" i="2" s="1"/>
  <c r="T61" i="2" s="1"/>
  <c r="N62" i="2"/>
  <c r="N63" i="2"/>
  <c r="S63" i="2" s="1"/>
  <c r="N64" i="2"/>
  <c r="S64" i="2" s="1"/>
  <c r="T64" i="2" s="1"/>
  <c r="N65" i="2"/>
  <c r="N66" i="2"/>
  <c r="S66" i="2" s="1"/>
  <c r="T66" i="2" s="1"/>
  <c r="N67" i="2"/>
  <c r="N68" i="2"/>
  <c r="S68" i="2" s="1"/>
  <c r="T68" i="2" s="1"/>
  <c r="N69" i="2"/>
  <c r="N70" i="2"/>
  <c r="N71" i="2"/>
  <c r="S71" i="2" s="1"/>
  <c r="T71" i="2" s="1"/>
  <c r="N72" i="2"/>
  <c r="N73" i="2"/>
  <c r="S73" i="2" s="1"/>
  <c r="T73" i="2" s="1"/>
  <c r="N74" i="2"/>
  <c r="N75" i="2"/>
  <c r="S75" i="2" s="1"/>
  <c r="T75" i="2" s="1"/>
  <c r="N76" i="2"/>
  <c r="S76" i="2" s="1"/>
  <c r="T76" i="2" s="1"/>
  <c r="N77" i="2"/>
  <c r="S77" i="2" s="1"/>
  <c r="T77" i="2" s="1"/>
  <c r="N78" i="2"/>
  <c r="N79" i="2"/>
  <c r="S79" i="2" s="1"/>
  <c r="T79" i="2" s="1"/>
  <c r="N80" i="2"/>
  <c r="S80" i="2" s="1"/>
  <c r="T80" i="2" s="1"/>
  <c r="N81" i="2"/>
  <c r="S81" i="2" s="1"/>
  <c r="N82" i="2"/>
  <c r="S82" i="2" s="1"/>
  <c r="T82" i="2" s="1"/>
  <c r="N83" i="2"/>
  <c r="S83" i="2" s="1"/>
  <c r="T83" i="2" s="1"/>
  <c r="N84" i="2"/>
  <c r="S84" i="2" s="1"/>
  <c r="T84" i="2" s="1"/>
  <c r="N85" i="2"/>
  <c r="N86" i="2"/>
  <c r="S86" i="2" s="1"/>
  <c r="T86" i="2" s="1"/>
  <c r="N87" i="2"/>
  <c r="S87" i="2" s="1"/>
  <c r="T87" i="2" s="1"/>
  <c r="N88" i="2"/>
  <c r="S88" i="2" s="1"/>
  <c r="T88" i="2" s="1"/>
  <c r="N89" i="2"/>
  <c r="N90" i="2"/>
  <c r="S90" i="2" s="1"/>
  <c r="T90" i="2" s="1"/>
  <c r="N91" i="2"/>
  <c r="S91" i="2" s="1"/>
  <c r="T91" i="2" s="1"/>
  <c r="N92" i="2"/>
  <c r="S92" i="2" s="1"/>
  <c r="N93" i="2"/>
  <c r="S93" i="2" s="1"/>
  <c r="T93" i="2" s="1"/>
  <c r="N94" i="2"/>
  <c r="S94" i="2" s="1"/>
  <c r="T94" i="2" s="1"/>
  <c r="N95" i="2"/>
  <c r="S95" i="2" s="1"/>
  <c r="T95" i="2" s="1"/>
  <c r="N96" i="2"/>
  <c r="S96" i="2" s="1"/>
  <c r="T96" i="2" s="1"/>
  <c r="N97" i="2"/>
  <c r="S97" i="2" s="1"/>
  <c r="N98" i="2"/>
  <c r="S98" i="2" s="1"/>
  <c r="T98" i="2" s="1"/>
  <c r="N99" i="2"/>
  <c r="S99" i="2" s="1"/>
  <c r="T99" i="2" s="1"/>
  <c r="N100" i="2"/>
  <c r="S100" i="2" s="1"/>
  <c r="T100" i="2" s="1"/>
  <c r="N101" i="2"/>
  <c r="S101" i="2" s="1"/>
  <c r="T101" i="2" s="1"/>
  <c r="N102" i="2"/>
  <c r="S102" i="2" s="1"/>
  <c r="T102" i="2" s="1"/>
  <c r="N103" i="2"/>
  <c r="S103" i="2" s="1"/>
  <c r="N104" i="2"/>
  <c r="N105" i="2"/>
  <c r="N106" i="2"/>
  <c r="N107" i="2"/>
  <c r="N108" i="2"/>
  <c r="N109" i="2"/>
  <c r="S109" i="2" s="1"/>
  <c r="T109" i="2" s="1"/>
  <c r="N110" i="2"/>
  <c r="N111" i="2"/>
  <c r="N112" i="2"/>
  <c r="S112" i="2" s="1"/>
  <c r="T112" i="2" s="1"/>
  <c r="N113" i="2"/>
  <c r="N114" i="2"/>
  <c r="S114" i="2" s="1"/>
  <c r="N115" i="2"/>
  <c r="S115" i="2" s="1"/>
  <c r="N116" i="2"/>
  <c r="S116" i="2" s="1"/>
  <c r="T116" i="2" s="1"/>
  <c r="N117" i="2"/>
  <c r="S117" i="2" s="1"/>
  <c r="T117" i="2" s="1"/>
  <c r="N118" i="2"/>
  <c r="N119" i="2"/>
  <c r="N120" i="2"/>
  <c r="S120" i="2" s="1"/>
  <c r="T120" i="2" s="1"/>
  <c r="N121" i="2"/>
  <c r="N122" i="2"/>
  <c r="S122" i="2" s="1"/>
  <c r="N123" i="2"/>
  <c r="S123" i="2" s="1"/>
  <c r="T123" i="2" s="1"/>
  <c r="N124" i="2"/>
  <c r="N125" i="2"/>
  <c r="S125" i="2" s="1"/>
  <c r="T125" i="2" s="1"/>
  <c r="N126" i="2"/>
  <c r="S126" i="2" s="1"/>
  <c r="T126" i="2" s="1"/>
  <c r="N127" i="2"/>
  <c r="S127" i="2" s="1"/>
  <c r="T127" i="2" s="1"/>
  <c r="N128" i="2"/>
  <c r="S128" i="2" s="1"/>
  <c r="T128" i="2" s="1"/>
  <c r="N129" i="2"/>
  <c r="S129" i="2" s="1"/>
  <c r="T129" i="2" s="1"/>
  <c r="N130" i="2"/>
  <c r="S130" i="2" s="1"/>
  <c r="N131" i="2"/>
  <c r="S131" i="2" s="1"/>
  <c r="T131" i="2" s="1"/>
  <c r="N132" i="2"/>
  <c r="N133" i="2"/>
  <c r="S133" i="2" s="1"/>
  <c r="T133" i="2" s="1"/>
  <c r="N134" i="2"/>
  <c r="N135" i="2"/>
  <c r="S135" i="2" s="1"/>
  <c r="T135" i="2" s="1"/>
  <c r="N136" i="2"/>
  <c r="S136" i="2" s="1"/>
  <c r="T136" i="2" s="1"/>
  <c r="N137" i="2"/>
  <c r="S137" i="2" s="1"/>
  <c r="T137" i="2" s="1"/>
  <c r="N138" i="2"/>
  <c r="N139" i="2"/>
  <c r="N140" i="2"/>
  <c r="N141" i="2"/>
  <c r="N142" i="2"/>
  <c r="N143" i="2"/>
  <c r="N144" i="2"/>
  <c r="N145" i="2"/>
  <c r="N146" i="2"/>
  <c r="N147" i="2"/>
  <c r="N149" i="2"/>
  <c r="S149" i="2" s="1"/>
  <c r="T149" i="2" s="1"/>
  <c r="N150" i="2"/>
  <c r="S150" i="2" s="1"/>
  <c r="T150" i="2" s="1"/>
  <c r="N151" i="2"/>
  <c r="N55" i="2"/>
  <c r="M56" i="2"/>
  <c r="P56" i="2" s="1"/>
  <c r="M57" i="2"/>
  <c r="P57" i="2" s="1"/>
  <c r="M58" i="2"/>
  <c r="M59" i="2"/>
  <c r="P59" i="2" s="1"/>
  <c r="M60" i="2"/>
  <c r="P60" i="2" s="1"/>
  <c r="M61" i="2"/>
  <c r="M62" i="2"/>
  <c r="M63" i="2"/>
  <c r="M64" i="2"/>
  <c r="M65" i="2"/>
  <c r="M66" i="2"/>
  <c r="P66" i="2" s="1"/>
  <c r="M67" i="2"/>
  <c r="M68" i="2"/>
  <c r="L10" i="2"/>
  <c r="N10" i="2" s="1"/>
  <c r="S10" i="2" s="1"/>
  <c r="L11" i="2"/>
  <c r="N11" i="2" s="1"/>
  <c r="L12" i="2"/>
  <c r="N12" i="2" s="1"/>
  <c r="L13" i="2"/>
  <c r="N13" i="2" s="1"/>
  <c r="S13" i="2" s="1"/>
  <c r="L14" i="2"/>
  <c r="N14" i="2" s="1"/>
  <c r="L15" i="2"/>
  <c r="N15" i="2" s="1"/>
  <c r="L16" i="2"/>
  <c r="N16" i="2" s="1"/>
  <c r="L17" i="2"/>
  <c r="N17" i="2" s="1"/>
  <c r="L18" i="2"/>
  <c r="N18" i="2" s="1"/>
  <c r="L19" i="2"/>
  <c r="N19" i="2" s="1"/>
  <c r="L20" i="2"/>
  <c r="N20" i="2" s="1"/>
  <c r="L21" i="2"/>
  <c r="N21" i="2" s="1"/>
  <c r="L22" i="2"/>
  <c r="N22" i="2" s="1"/>
  <c r="L23" i="2"/>
  <c r="N23" i="2" s="1"/>
  <c r="L24" i="2"/>
  <c r="N24" i="2" s="1"/>
  <c r="S24" i="2" s="1"/>
  <c r="L25" i="2"/>
  <c r="N25" i="2" s="1"/>
  <c r="S25" i="2" s="1"/>
  <c r="L26" i="2"/>
  <c r="N26" i="2" s="1"/>
  <c r="S26" i="2" s="1"/>
  <c r="L27" i="2"/>
  <c r="N27" i="2" s="1"/>
  <c r="L28" i="2"/>
  <c r="N28" i="2" s="1"/>
  <c r="S28" i="2" s="1"/>
  <c r="L29" i="2"/>
  <c r="N29" i="2" s="1"/>
  <c r="L30" i="2"/>
  <c r="N30" i="2" s="1"/>
  <c r="L31" i="2"/>
  <c r="N31" i="2" s="1"/>
  <c r="L32" i="2"/>
  <c r="N32" i="2" s="1"/>
  <c r="L33" i="2"/>
  <c r="N33" i="2" s="1"/>
  <c r="L34" i="2"/>
  <c r="N34" i="2" s="1"/>
  <c r="L35" i="2"/>
  <c r="N35" i="2" s="1"/>
  <c r="L36" i="2"/>
  <c r="N36" i="2" s="1"/>
  <c r="L37" i="2"/>
  <c r="N37" i="2" s="1"/>
  <c r="S37" i="2" s="1"/>
  <c r="L38" i="2"/>
  <c r="N38" i="2" s="1"/>
  <c r="L39" i="2"/>
  <c r="N39" i="2" s="1"/>
  <c r="S39" i="2" s="1"/>
  <c r="L40" i="2"/>
  <c r="N40" i="2" s="1"/>
  <c r="L41" i="2"/>
  <c r="N41" i="2" s="1"/>
  <c r="L42" i="2"/>
  <c r="N42" i="2" s="1"/>
  <c r="S42" i="2" s="1"/>
  <c r="L43" i="2"/>
  <c r="N43" i="2" s="1"/>
  <c r="S43" i="2" s="1"/>
  <c r="L44" i="2"/>
  <c r="N44" i="2" s="1"/>
  <c r="L45" i="2"/>
  <c r="N45" i="2" s="1"/>
  <c r="L46" i="2"/>
  <c r="N46" i="2" s="1"/>
  <c r="S46" i="2" s="1"/>
  <c r="L47" i="2"/>
  <c r="N47" i="2" s="1"/>
  <c r="L48" i="2"/>
  <c r="N48" i="2" s="1"/>
  <c r="L49" i="2"/>
  <c r="N49" i="2" s="1"/>
  <c r="S49" i="2" s="1"/>
  <c r="L50" i="2"/>
  <c r="N50" i="2" s="1"/>
  <c r="L51" i="2"/>
  <c r="N51" i="2" s="1"/>
  <c r="S51" i="2" s="1"/>
  <c r="L52" i="2"/>
  <c r="N52" i="2" s="1"/>
  <c r="L53" i="2"/>
  <c r="N53" i="2" s="1"/>
  <c r="S53" i="2" s="1"/>
  <c r="L54" i="2"/>
  <c r="N54" i="2" s="1"/>
  <c r="L9" i="2"/>
  <c r="N9" i="2" s="1"/>
  <c r="S9" i="2" s="1"/>
  <c r="L5" i="2"/>
  <c r="N5" i="2" s="1"/>
  <c r="L6" i="2"/>
  <c r="N6" i="2" s="1"/>
  <c r="L7" i="2"/>
  <c r="N7" i="2" s="1"/>
  <c r="M9" i="2"/>
  <c r="M10" i="2"/>
  <c r="M13" i="2"/>
  <c r="M24" i="2"/>
  <c r="M25" i="2"/>
  <c r="M26" i="2"/>
  <c r="M28" i="2"/>
  <c r="M37" i="2"/>
  <c r="M39" i="2"/>
  <c r="M42" i="2"/>
  <c r="M43" i="2"/>
  <c r="M46" i="2"/>
  <c r="M49" i="2"/>
  <c r="M53" i="2"/>
  <c r="M8" i="2"/>
  <c r="M70" i="2"/>
  <c r="P70" i="2" s="1"/>
  <c r="M71" i="2"/>
  <c r="P71" i="2" s="1"/>
  <c r="M72" i="2"/>
  <c r="P72" i="2" s="1"/>
  <c r="M73" i="2"/>
  <c r="P73" i="2" s="1"/>
  <c r="Q73" i="2" s="1"/>
  <c r="M75" i="2"/>
  <c r="M76" i="2"/>
  <c r="P76" i="2" s="1"/>
  <c r="M77" i="2"/>
  <c r="P77" i="2" s="1"/>
  <c r="Q77" i="2" s="1"/>
  <c r="M79" i="2"/>
  <c r="M80" i="2"/>
  <c r="P80" i="2" s="1"/>
  <c r="M81" i="2"/>
  <c r="M82" i="2"/>
  <c r="P82" i="2" s="1"/>
  <c r="M83" i="2"/>
  <c r="P83" i="2" s="1"/>
  <c r="M84" i="2"/>
  <c r="P84" i="2" s="1"/>
  <c r="M86" i="2"/>
  <c r="P86" i="2" s="1"/>
  <c r="M87" i="2"/>
  <c r="M88" i="2"/>
  <c r="P88" i="2" s="1"/>
  <c r="M89" i="2"/>
  <c r="P89" i="2" s="1"/>
  <c r="M90" i="2"/>
  <c r="P90" i="2" s="1"/>
  <c r="M91" i="2"/>
  <c r="M93" i="2"/>
  <c r="P93" i="2" s="1"/>
  <c r="M94" i="2"/>
  <c r="M95" i="2"/>
  <c r="P95" i="2" s="1"/>
  <c r="Q95" i="2" s="1"/>
  <c r="M96" i="2"/>
  <c r="P96" i="2" s="1"/>
  <c r="O97" i="2"/>
  <c r="M98" i="2"/>
  <c r="P98" i="2" s="1"/>
  <c r="M99" i="2"/>
  <c r="P99" i="2" s="1"/>
  <c r="Q99" i="2" s="1"/>
  <c r="M100" i="2"/>
  <c r="P100" i="2" s="1"/>
  <c r="M101" i="2"/>
  <c r="M102" i="2"/>
  <c r="M103" i="2"/>
  <c r="M105" i="2"/>
  <c r="P105" i="2" s="1"/>
  <c r="M106" i="2"/>
  <c r="M107" i="2"/>
  <c r="M109" i="2"/>
  <c r="M110" i="2"/>
  <c r="P110" i="2" s="1"/>
  <c r="M111" i="2"/>
  <c r="P111" i="2" s="1"/>
  <c r="M112" i="2"/>
  <c r="P112" i="2" s="1"/>
  <c r="M113" i="2"/>
  <c r="M114" i="2"/>
  <c r="M115" i="2"/>
  <c r="M116" i="2"/>
  <c r="P116" i="2" s="1"/>
  <c r="M117" i="2"/>
  <c r="P117" i="2" s="1"/>
  <c r="M118" i="2"/>
  <c r="M119" i="2"/>
  <c r="M120" i="2"/>
  <c r="P120" i="2" s="1"/>
  <c r="M121" i="2"/>
  <c r="M123" i="2"/>
  <c r="P123" i="2" s="1"/>
  <c r="Q123" i="2" s="1"/>
  <c r="M124" i="2"/>
  <c r="M125" i="2"/>
  <c r="M126" i="2"/>
  <c r="M127" i="2"/>
  <c r="M128" i="2"/>
  <c r="P128" i="2" s="1"/>
  <c r="M129" i="2"/>
  <c r="P129" i="2" s="1"/>
  <c r="M130" i="2"/>
  <c r="M131" i="2"/>
  <c r="M132" i="2"/>
  <c r="M133" i="2"/>
  <c r="P133" i="2" s="1"/>
  <c r="M134" i="2"/>
  <c r="P134" i="2" s="1"/>
  <c r="M135" i="2"/>
  <c r="M136" i="2"/>
  <c r="M137" i="2"/>
  <c r="M138" i="2"/>
  <c r="M139" i="2"/>
  <c r="P139" i="2" s="1"/>
  <c r="M140" i="2"/>
  <c r="P140" i="2" s="1"/>
  <c r="M141" i="2"/>
  <c r="M142" i="2"/>
  <c r="M143" i="2"/>
  <c r="M144" i="2"/>
  <c r="M145" i="2"/>
  <c r="P145" i="2" s="1"/>
  <c r="M146" i="2"/>
  <c r="P146" i="2" s="1"/>
  <c r="M147" i="2"/>
  <c r="M148" i="2"/>
  <c r="O148" i="2" s="1"/>
  <c r="M149" i="2"/>
  <c r="M150" i="2"/>
  <c r="M151" i="2"/>
  <c r="P151" i="2" s="1"/>
  <c r="M55" i="2"/>
  <c r="P55" i="2" s="1"/>
  <c r="L152" i="2"/>
  <c r="J152" i="2"/>
  <c r="O115" i="2" l="1"/>
  <c r="O118" i="2"/>
  <c r="O114" i="2"/>
  <c r="O113" i="2"/>
  <c r="V128" i="2"/>
  <c r="Q128" i="2"/>
  <c r="W128" i="2" s="1"/>
  <c r="V93" i="2"/>
  <c r="Q93" i="2"/>
  <c r="W93" i="2" s="1"/>
  <c r="V86" i="2"/>
  <c r="Q86" i="2"/>
  <c r="W86" i="2" s="1"/>
  <c r="V76" i="2"/>
  <c r="Q76" i="2"/>
  <c r="W76" i="2" s="1"/>
  <c r="V37" i="2"/>
  <c r="T37" i="2"/>
  <c r="W37" i="2" s="1"/>
  <c r="V25" i="2"/>
  <c r="T25" i="2"/>
  <c r="W25" i="2" s="1"/>
  <c r="V57" i="2"/>
  <c r="Q57" i="2"/>
  <c r="W57" i="2" s="1"/>
  <c r="V130" i="2"/>
  <c r="T130" i="2"/>
  <c r="W130" i="2" s="1"/>
  <c r="V103" i="2"/>
  <c r="T103" i="2"/>
  <c r="W103" i="2" s="1"/>
  <c r="V81" i="2"/>
  <c r="T81" i="2"/>
  <c r="W81" i="2" s="1"/>
  <c r="V146" i="2"/>
  <c r="Q146" i="2"/>
  <c r="W146" i="2" s="1"/>
  <c r="W123" i="2"/>
  <c r="V105" i="2"/>
  <c r="Q105" i="2"/>
  <c r="W105" i="2" s="1"/>
  <c r="V96" i="2"/>
  <c r="Q96" i="2"/>
  <c r="W96" i="2" s="1"/>
  <c r="V89" i="2"/>
  <c r="Q89" i="2"/>
  <c r="W89" i="2" s="1"/>
  <c r="V80" i="2"/>
  <c r="Q80" i="2"/>
  <c r="W80" i="2" s="1"/>
  <c r="V70" i="2"/>
  <c r="Q70" i="2"/>
  <c r="W70" i="2" s="1"/>
  <c r="V51" i="2"/>
  <c r="T51" i="2"/>
  <c r="W51" i="2" s="1"/>
  <c r="V43" i="2"/>
  <c r="T43" i="2"/>
  <c r="W43" i="2" s="1"/>
  <c r="V28" i="2"/>
  <c r="T28" i="2"/>
  <c r="W28" i="2" s="1"/>
  <c r="V13" i="2"/>
  <c r="T13" i="2"/>
  <c r="W13" i="2" s="1"/>
  <c r="V122" i="2"/>
  <c r="T122" i="2"/>
  <c r="W122" i="2" s="1"/>
  <c r="V145" i="2"/>
  <c r="Q145" i="2"/>
  <c r="W145" i="2" s="1"/>
  <c r="V133" i="2"/>
  <c r="Q133" i="2"/>
  <c r="W133" i="2" s="1"/>
  <c r="V117" i="2"/>
  <c r="Q117" i="2"/>
  <c r="W117" i="2" s="1"/>
  <c r="W99" i="2"/>
  <c r="W95" i="2"/>
  <c r="V88" i="2"/>
  <c r="Q88" i="2"/>
  <c r="W88" i="2" s="1"/>
  <c r="V83" i="2"/>
  <c r="Q83" i="2"/>
  <c r="W83" i="2" s="1"/>
  <c r="W73" i="2"/>
  <c r="V46" i="2"/>
  <c r="T46" i="2"/>
  <c r="W46" i="2" s="1"/>
  <c r="V42" i="2"/>
  <c r="T42" i="2"/>
  <c r="W42" i="2" s="1"/>
  <c r="V39" i="2"/>
  <c r="T39" i="2"/>
  <c r="W39" i="2" s="1"/>
  <c r="V66" i="2"/>
  <c r="Q66" i="2"/>
  <c r="W66" i="2" s="1"/>
  <c r="V59" i="2"/>
  <c r="Q59" i="2"/>
  <c r="W59" i="2" s="1"/>
  <c r="V56" i="2"/>
  <c r="Q56" i="2"/>
  <c r="W56" i="2" s="1"/>
  <c r="V97" i="2"/>
  <c r="T97" i="2"/>
  <c r="W97" i="2" s="1"/>
  <c r="V151" i="2"/>
  <c r="Q151" i="2"/>
  <c r="W151" i="2" s="1"/>
  <c r="V139" i="2"/>
  <c r="Q139" i="2"/>
  <c r="W139" i="2" s="1"/>
  <c r="V111" i="2"/>
  <c r="Q111" i="2"/>
  <c r="W111" i="2" s="1"/>
  <c r="V90" i="2"/>
  <c r="Q90" i="2"/>
  <c r="W90" i="2" s="1"/>
  <c r="V71" i="2"/>
  <c r="Q71" i="2"/>
  <c r="W71" i="2" s="1"/>
  <c r="V115" i="2"/>
  <c r="T115" i="2"/>
  <c r="W115" i="2" s="1"/>
  <c r="V134" i="2"/>
  <c r="Q134" i="2"/>
  <c r="W134" i="2" s="1"/>
  <c r="V110" i="2"/>
  <c r="Q110" i="2"/>
  <c r="W110" i="2" s="1"/>
  <c r="V100" i="2"/>
  <c r="Q100" i="2"/>
  <c r="W100" i="2" s="1"/>
  <c r="V84" i="2"/>
  <c r="Q84" i="2"/>
  <c r="W84" i="2" s="1"/>
  <c r="V24" i="2"/>
  <c r="T24" i="2"/>
  <c r="W24" i="2" s="1"/>
  <c r="V10" i="2"/>
  <c r="T10" i="2"/>
  <c r="W10" i="2" s="1"/>
  <c r="V60" i="2"/>
  <c r="Q60" i="2"/>
  <c r="W60" i="2" s="1"/>
  <c r="V114" i="2"/>
  <c r="T114" i="2"/>
  <c r="W114" i="2" s="1"/>
  <c r="V55" i="2"/>
  <c r="Q55" i="2"/>
  <c r="W55" i="2" s="1"/>
  <c r="V140" i="2"/>
  <c r="Q140" i="2"/>
  <c r="W140" i="2" s="1"/>
  <c r="V129" i="2"/>
  <c r="Q129" i="2"/>
  <c r="W129" i="2" s="1"/>
  <c r="V120" i="2"/>
  <c r="Q120" i="2"/>
  <c r="W120" i="2" s="1"/>
  <c r="V116" i="2"/>
  <c r="Q116" i="2"/>
  <c r="W116" i="2" s="1"/>
  <c r="V112" i="2"/>
  <c r="Q112" i="2"/>
  <c r="W112" i="2" s="1"/>
  <c r="V98" i="2"/>
  <c r="Q98" i="2"/>
  <c r="W98" i="2" s="1"/>
  <c r="V82" i="2"/>
  <c r="Q82" i="2"/>
  <c r="W82" i="2" s="1"/>
  <c r="W77" i="2"/>
  <c r="V72" i="2"/>
  <c r="Q72" i="2"/>
  <c r="W72" i="2" s="1"/>
  <c r="V9" i="2"/>
  <c r="T9" i="2"/>
  <c r="W9" i="2" s="1"/>
  <c r="V53" i="2"/>
  <c r="T53" i="2"/>
  <c r="W53" i="2" s="1"/>
  <c r="V49" i="2"/>
  <c r="T49" i="2"/>
  <c r="W49" i="2" s="1"/>
  <c r="V26" i="2"/>
  <c r="T26" i="2"/>
  <c r="W26" i="2" s="1"/>
  <c r="V92" i="2"/>
  <c r="T92" i="2"/>
  <c r="W92" i="2" s="1"/>
  <c r="V63" i="2"/>
  <c r="T63" i="2"/>
  <c r="W63" i="2" s="1"/>
  <c r="O131" i="2"/>
  <c r="P131" i="2"/>
  <c r="O106" i="2"/>
  <c r="P106" i="2"/>
  <c r="O68" i="2"/>
  <c r="P68" i="2"/>
  <c r="O61" i="2"/>
  <c r="P61" i="2"/>
  <c r="O69" i="2"/>
  <c r="S69" i="2"/>
  <c r="O127" i="2"/>
  <c r="P127" i="2"/>
  <c r="O75" i="2"/>
  <c r="P75" i="2"/>
  <c r="O67" i="2"/>
  <c r="P67" i="2"/>
  <c r="O64" i="2"/>
  <c r="P64" i="2"/>
  <c r="O143" i="2"/>
  <c r="P143" i="2"/>
  <c r="O135" i="2"/>
  <c r="P135" i="2"/>
  <c r="O124" i="2"/>
  <c r="P124" i="2"/>
  <c r="O119" i="2"/>
  <c r="P119" i="2"/>
  <c r="O101" i="2"/>
  <c r="P101" i="2"/>
  <c r="O138" i="2"/>
  <c r="P138" i="2"/>
  <c r="V123" i="2"/>
  <c r="O126" i="2"/>
  <c r="P126" i="2"/>
  <c r="O121" i="2"/>
  <c r="P121" i="2"/>
  <c r="O109" i="2"/>
  <c r="P109" i="2"/>
  <c r="V95" i="2"/>
  <c r="V73" i="2"/>
  <c r="O147" i="2"/>
  <c r="P147" i="2"/>
  <c r="O85" i="2"/>
  <c r="S85" i="2"/>
  <c r="O150" i="2"/>
  <c r="P150" i="2"/>
  <c r="O142" i="2"/>
  <c r="P142" i="2"/>
  <c r="O130" i="2"/>
  <c r="O149" i="2"/>
  <c r="P149" i="2"/>
  <c r="O141" i="2"/>
  <c r="P141" i="2"/>
  <c r="O137" i="2"/>
  <c r="P137" i="2"/>
  <c r="V99" i="2"/>
  <c r="O79" i="2"/>
  <c r="P79" i="2"/>
  <c r="O144" i="2"/>
  <c r="P144" i="2"/>
  <c r="O136" i="2"/>
  <c r="P136" i="2"/>
  <c r="O132" i="2"/>
  <c r="P132" i="2"/>
  <c r="O125" i="2"/>
  <c r="P125" i="2"/>
  <c r="O107" i="2"/>
  <c r="P107" i="2"/>
  <c r="O102" i="2"/>
  <c r="P102" i="2"/>
  <c r="O94" i="2"/>
  <c r="P94" i="2"/>
  <c r="O91" i="2"/>
  <c r="P91" i="2"/>
  <c r="O87" i="2"/>
  <c r="P87" i="2"/>
  <c r="V77" i="2"/>
  <c r="O62" i="2"/>
  <c r="P62" i="2"/>
  <c r="O58" i="2"/>
  <c r="P58" i="2"/>
  <c r="O108" i="2"/>
  <c r="S108" i="2"/>
  <c r="O104" i="2"/>
  <c r="S104" i="2"/>
  <c r="O78" i="2"/>
  <c r="S78" i="2"/>
  <c r="O74" i="2"/>
  <c r="S74" i="2"/>
  <c r="O90" i="2"/>
  <c r="O86" i="2"/>
  <c r="O100" i="2"/>
  <c r="O96" i="2"/>
  <c r="O81" i="2"/>
  <c r="O73" i="2"/>
  <c r="O120" i="2"/>
  <c r="O112" i="2"/>
  <c r="O103" i="2"/>
  <c r="O95" i="2"/>
  <c r="O84" i="2"/>
  <c r="O80" i="2"/>
  <c r="O72" i="2"/>
  <c r="O66" i="2"/>
  <c r="O63" i="2"/>
  <c r="O59" i="2"/>
  <c r="O56" i="2"/>
  <c r="O65" i="2"/>
  <c r="O60" i="2"/>
  <c r="O146" i="2"/>
  <c r="O140" i="2"/>
  <c r="O134" i="2"/>
  <c r="O129" i="2"/>
  <c r="O123" i="2"/>
  <c r="O117" i="2"/>
  <c r="O111" i="2"/>
  <c r="O105" i="2"/>
  <c r="O99" i="2"/>
  <c r="O93" i="2"/>
  <c r="O89" i="2"/>
  <c r="O83" i="2"/>
  <c r="O77" i="2"/>
  <c r="O71" i="2"/>
  <c r="O55" i="2"/>
  <c r="O151" i="2"/>
  <c r="O145" i="2"/>
  <c r="O139" i="2"/>
  <c r="O133" i="2"/>
  <c r="O128" i="2"/>
  <c r="O122" i="2"/>
  <c r="O116" i="2"/>
  <c r="O110" i="2"/>
  <c r="O98" i="2"/>
  <c r="O92" i="2"/>
  <c r="O88" i="2"/>
  <c r="O82" i="2"/>
  <c r="O76" i="2"/>
  <c r="O70" i="2"/>
  <c r="O57" i="2"/>
  <c r="O9" i="2"/>
  <c r="O10" i="2"/>
  <c r="O13" i="2"/>
  <c r="O24" i="2"/>
  <c r="O25" i="2"/>
  <c r="O26" i="2"/>
  <c r="O28" i="2"/>
  <c r="O37" i="2"/>
  <c r="O39" i="2"/>
  <c r="O42" i="2"/>
  <c r="O43" i="2"/>
  <c r="O46" i="2"/>
  <c r="O49" i="2"/>
  <c r="O53" i="2"/>
  <c r="V91" i="2" l="1"/>
  <c r="Q91" i="2"/>
  <c r="W91" i="2" s="1"/>
  <c r="V125" i="2"/>
  <c r="Q125" i="2"/>
  <c r="W125" i="2" s="1"/>
  <c r="V79" i="2"/>
  <c r="Q79" i="2"/>
  <c r="W79" i="2" s="1"/>
  <c r="V85" i="2"/>
  <c r="T85" i="2"/>
  <c r="W85" i="2" s="1"/>
  <c r="V109" i="2"/>
  <c r="Q109" i="2"/>
  <c r="W109" i="2" s="1"/>
  <c r="V104" i="2"/>
  <c r="T104" i="2"/>
  <c r="W104" i="2" s="1"/>
  <c r="V137" i="2"/>
  <c r="Q137" i="2"/>
  <c r="W137" i="2" s="1"/>
  <c r="V124" i="2"/>
  <c r="Q124" i="2"/>
  <c r="W124" i="2" s="1"/>
  <c r="V64" i="2"/>
  <c r="Q64" i="2"/>
  <c r="W64" i="2" s="1"/>
  <c r="V69" i="2"/>
  <c r="T69" i="2"/>
  <c r="W69" i="2" s="1"/>
  <c r="V131" i="2"/>
  <c r="Q131" i="2"/>
  <c r="W131" i="2" s="1"/>
  <c r="V87" i="2"/>
  <c r="Q87" i="2"/>
  <c r="W87" i="2" s="1"/>
  <c r="V94" i="2"/>
  <c r="Q94" i="2"/>
  <c r="W94" i="2" s="1"/>
  <c r="V107" i="2"/>
  <c r="Q107" i="2"/>
  <c r="W107" i="2" s="1"/>
  <c r="V132" i="2"/>
  <c r="Q132" i="2"/>
  <c r="W132" i="2" s="1"/>
  <c r="V144" i="2"/>
  <c r="Q144" i="2"/>
  <c r="W144" i="2" s="1"/>
  <c r="V150" i="2"/>
  <c r="Q150" i="2"/>
  <c r="W150" i="2" s="1"/>
  <c r="V121" i="2"/>
  <c r="Q121" i="2"/>
  <c r="W121" i="2" s="1"/>
  <c r="V102" i="2"/>
  <c r="Q102" i="2"/>
  <c r="W102" i="2" s="1"/>
  <c r="V136" i="2"/>
  <c r="Q136" i="2"/>
  <c r="W136" i="2" s="1"/>
  <c r="V142" i="2"/>
  <c r="Q142" i="2"/>
  <c r="W142" i="2" s="1"/>
  <c r="V147" i="2"/>
  <c r="Q147" i="2"/>
  <c r="W147" i="2" s="1"/>
  <c r="V126" i="2"/>
  <c r="Q126" i="2"/>
  <c r="W126" i="2" s="1"/>
  <c r="V74" i="2"/>
  <c r="T74" i="2"/>
  <c r="W74" i="2" s="1"/>
  <c r="V58" i="2"/>
  <c r="Q58" i="2"/>
  <c r="W58" i="2" s="1"/>
  <c r="V149" i="2"/>
  <c r="Q149" i="2"/>
  <c r="W149" i="2" s="1"/>
  <c r="V101" i="2"/>
  <c r="Q101" i="2"/>
  <c r="W101" i="2" s="1"/>
  <c r="V143" i="2"/>
  <c r="Q143" i="2"/>
  <c r="W143" i="2" s="1"/>
  <c r="V75" i="2"/>
  <c r="Q75" i="2"/>
  <c r="W75" i="2" s="1"/>
  <c r="V68" i="2"/>
  <c r="Q68" i="2"/>
  <c r="W68" i="2" s="1"/>
  <c r="V78" i="2"/>
  <c r="T78" i="2"/>
  <c r="W78" i="2" s="1"/>
  <c r="V108" i="2"/>
  <c r="T108" i="2"/>
  <c r="W108" i="2" s="1"/>
  <c r="V62" i="2"/>
  <c r="Q62" i="2"/>
  <c r="W62" i="2" s="1"/>
  <c r="V141" i="2"/>
  <c r="Q141" i="2"/>
  <c r="W141" i="2" s="1"/>
  <c r="V138" i="2"/>
  <c r="Q138" i="2"/>
  <c r="W138" i="2" s="1"/>
  <c r="V119" i="2"/>
  <c r="Q119" i="2"/>
  <c r="W119" i="2" s="1"/>
  <c r="V135" i="2"/>
  <c r="Q135" i="2"/>
  <c r="W135" i="2" s="1"/>
  <c r="V67" i="2"/>
  <c r="Q67" i="2"/>
  <c r="W67" i="2" s="1"/>
  <c r="V127" i="2"/>
  <c r="Q127" i="2"/>
  <c r="W127" i="2" s="1"/>
  <c r="V61" i="2"/>
  <c r="Q61" i="2"/>
  <c r="W61" i="2" s="1"/>
  <c r="V106" i="2"/>
  <c r="Q106" i="2"/>
  <c r="W106" i="2" s="1"/>
  <c r="J54" i="2"/>
  <c r="M54" i="2" s="1"/>
  <c r="L8" i="2"/>
  <c r="J51" i="2"/>
  <c r="M51" i="2" s="1"/>
  <c r="O51" i="2" s="1"/>
  <c r="J52" i="2"/>
  <c r="M52" i="2" s="1"/>
  <c r="J50" i="2"/>
  <c r="M50" i="2" s="1"/>
  <c r="J48" i="2"/>
  <c r="M48" i="2" s="1"/>
  <c r="O52" i="2" l="1"/>
  <c r="P52" i="2"/>
  <c r="O48" i="2"/>
  <c r="P48" i="2"/>
  <c r="O50" i="2"/>
  <c r="P50" i="2"/>
  <c r="O54" i="2"/>
  <c r="P54" i="2"/>
  <c r="N8" i="2"/>
  <c r="I8" i="2"/>
  <c r="I9" i="2"/>
  <c r="I10" i="2"/>
  <c r="I13" i="2"/>
  <c r="I24" i="2"/>
  <c r="I25" i="2"/>
  <c r="I26" i="2"/>
  <c r="I28" i="2"/>
  <c r="I37" i="2"/>
  <c r="I39" i="2"/>
  <c r="I42" i="2"/>
  <c r="I43" i="2"/>
  <c r="I46" i="2"/>
  <c r="V48" i="2" l="1"/>
  <c r="Q48" i="2"/>
  <c r="W48" i="2" s="1"/>
  <c r="V54" i="2"/>
  <c r="Q54" i="2"/>
  <c r="W54" i="2" s="1"/>
  <c r="V50" i="2"/>
  <c r="Q50" i="2"/>
  <c r="W50" i="2" s="1"/>
  <c r="V52" i="2"/>
  <c r="Q52" i="2"/>
  <c r="W52" i="2" s="1"/>
  <c r="S8" i="2"/>
  <c r="T8" i="2" s="1"/>
  <c r="T180" i="2" s="1"/>
  <c r="O8" i="2"/>
  <c r="H47" i="2"/>
  <c r="I47" i="2" s="1"/>
  <c r="J47" i="2" s="1"/>
  <c r="M47" i="2" s="1"/>
  <c r="W8" i="2" l="1"/>
  <c r="O47" i="2"/>
  <c r="P47" i="2"/>
  <c r="V8" i="2"/>
  <c r="E47" i="2"/>
  <c r="V47" i="2" l="1"/>
  <c r="Q47" i="2"/>
  <c r="W47" i="2" s="1"/>
  <c r="E91" i="2"/>
  <c r="E6" i="2"/>
  <c r="F6" i="2" s="1"/>
  <c r="G6" i="2" s="1"/>
  <c r="H6" i="2" s="1"/>
  <c r="I6" i="2" s="1"/>
  <c r="E7" i="2"/>
  <c r="F7" i="2" s="1"/>
  <c r="G7" i="2" s="1"/>
  <c r="H7" i="2" s="1"/>
  <c r="I7" i="2" s="1"/>
  <c r="J7" i="2" s="1"/>
  <c r="M7" i="2" s="1"/>
  <c r="E11" i="2"/>
  <c r="F11" i="2" s="1"/>
  <c r="G11" i="2" s="1"/>
  <c r="H11" i="2" s="1"/>
  <c r="I11" i="2" s="1"/>
  <c r="J11" i="2" s="1"/>
  <c r="M11" i="2" s="1"/>
  <c r="E12" i="2"/>
  <c r="F12" i="2" s="1"/>
  <c r="G12" i="2" s="1"/>
  <c r="H12" i="2" s="1"/>
  <c r="I12" i="2" s="1"/>
  <c r="J12" i="2" s="1"/>
  <c r="M12" i="2" s="1"/>
  <c r="E14" i="2"/>
  <c r="F14" i="2" s="1"/>
  <c r="G14" i="2" s="1"/>
  <c r="H14" i="2" s="1"/>
  <c r="I14" i="2" s="1"/>
  <c r="J14" i="2" s="1"/>
  <c r="M14" i="2" s="1"/>
  <c r="E15" i="2"/>
  <c r="F15" i="2" s="1"/>
  <c r="G15" i="2" s="1"/>
  <c r="H15" i="2" s="1"/>
  <c r="I15" i="2" s="1"/>
  <c r="J15" i="2" s="1"/>
  <c r="O15" i="2" s="1"/>
  <c r="E16" i="2"/>
  <c r="F16" i="2" s="1"/>
  <c r="G16" i="2" s="1"/>
  <c r="H16" i="2" s="1"/>
  <c r="I16" i="2" s="1"/>
  <c r="J16" i="2" s="1"/>
  <c r="M16" i="2" s="1"/>
  <c r="E17" i="2"/>
  <c r="F17" i="2" s="1"/>
  <c r="G17" i="2" s="1"/>
  <c r="H17" i="2" s="1"/>
  <c r="I17" i="2" s="1"/>
  <c r="J17" i="2" s="1"/>
  <c r="M17" i="2" s="1"/>
  <c r="E18" i="2"/>
  <c r="F18" i="2" s="1"/>
  <c r="G18" i="2" s="1"/>
  <c r="H18" i="2" s="1"/>
  <c r="I18" i="2" s="1"/>
  <c r="J18" i="2" s="1"/>
  <c r="M18" i="2" s="1"/>
  <c r="E19" i="2"/>
  <c r="F19" i="2" s="1"/>
  <c r="G19" i="2" s="1"/>
  <c r="H19" i="2" s="1"/>
  <c r="I19" i="2" s="1"/>
  <c r="J19" i="2" s="1"/>
  <c r="O19" i="2" s="1"/>
  <c r="E20" i="2"/>
  <c r="F20" i="2" s="1"/>
  <c r="G20" i="2" s="1"/>
  <c r="H20" i="2" s="1"/>
  <c r="I20" i="2" s="1"/>
  <c r="J20" i="2" s="1"/>
  <c r="M20" i="2" s="1"/>
  <c r="E21" i="2"/>
  <c r="F21" i="2" s="1"/>
  <c r="G21" i="2" s="1"/>
  <c r="H21" i="2" s="1"/>
  <c r="I21" i="2" s="1"/>
  <c r="J21" i="2" s="1"/>
  <c r="M21" i="2" s="1"/>
  <c r="E22" i="2"/>
  <c r="F22" i="2" s="1"/>
  <c r="G22" i="2" s="1"/>
  <c r="H22" i="2" s="1"/>
  <c r="I22" i="2" s="1"/>
  <c r="J22" i="2" s="1"/>
  <c r="M22" i="2" s="1"/>
  <c r="E23" i="2"/>
  <c r="F23" i="2" s="1"/>
  <c r="G23" i="2" s="1"/>
  <c r="H23" i="2" s="1"/>
  <c r="I23" i="2" s="1"/>
  <c r="J23" i="2" s="1"/>
  <c r="M23" i="2" s="1"/>
  <c r="E27" i="2"/>
  <c r="F27" i="2" s="1"/>
  <c r="G27" i="2" s="1"/>
  <c r="H27" i="2" s="1"/>
  <c r="I27" i="2" s="1"/>
  <c r="J27" i="2" s="1"/>
  <c r="M27" i="2" s="1"/>
  <c r="E29" i="2"/>
  <c r="F29" i="2" s="1"/>
  <c r="G29" i="2" s="1"/>
  <c r="H29" i="2" s="1"/>
  <c r="I29" i="2" s="1"/>
  <c r="J29" i="2" s="1"/>
  <c r="M29" i="2" s="1"/>
  <c r="E30" i="2"/>
  <c r="F30" i="2" s="1"/>
  <c r="G30" i="2" s="1"/>
  <c r="H30" i="2" s="1"/>
  <c r="I30" i="2" s="1"/>
  <c r="J30" i="2" s="1"/>
  <c r="O30" i="2" s="1"/>
  <c r="E31" i="2"/>
  <c r="F31" i="2" s="1"/>
  <c r="G31" i="2" s="1"/>
  <c r="H31" i="2" s="1"/>
  <c r="I31" i="2" s="1"/>
  <c r="J31" i="2" s="1"/>
  <c r="M31" i="2" s="1"/>
  <c r="E32" i="2"/>
  <c r="F32" i="2" s="1"/>
  <c r="G32" i="2" s="1"/>
  <c r="H32" i="2" s="1"/>
  <c r="I32" i="2" s="1"/>
  <c r="J32" i="2" s="1"/>
  <c r="O32" i="2" s="1"/>
  <c r="E33" i="2"/>
  <c r="F33" i="2" s="1"/>
  <c r="G33" i="2" s="1"/>
  <c r="H33" i="2" s="1"/>
  <c r="I33" i="2" s="1"/>
  <c r="J33" i="2" s="1"/>
  <c r="M33" i="2" s="1"/>
  <c r="E34" i="2"/>
  <c r="F34" i="2" s="1"/>
  <c r="G34" i="2" s="1"/>
  <c r="H34" i="2" s="1"/>
  <c r="I34" i="2" s="1"/>
  <c r="J34" i="2" s="1"/>
  <c r="M34" i="2" s="1"/>
  <c r="E35" i="2"/>
  <c r="F35" i="2" s="1"/>
  <c r="G35" i="2" s="1"/>
  <c r="H35" i="2" s="1"/>
  <c r="I35" i="2" s="1"/>
  <c r="J35" i="2" s="1"/>
  <c r="O35" i="2" s="1"/>
  <c r="E36" i="2"/>
  <c r="F36" i="2" s="1"/>
  <c r="G36" i="2" s="1"/>
  <c r="H36" i="2" s="1"/>
  <c r="I36" i="2" s="1"/>
  <c r="J36" i="2" s="1"/>
  <c r="M36" i="2" s="1"/>
  <c r="E38" i="2"/>
  <c r="F38" i="2" s="1"/>
  <c r="G38" i="2" s="1"/>
  <c r="H38" i="2" s="1"/>
  <c r="I38" i="2" s="1"/>
  <c r="J38" i="2" s="1"/>
  <c r="M38" i="2" s="1"/>
  <c r="E40" i="2"/>
  <c r="F40" i="2" s="1"/>
  <c r="G40" i="2" s="1"/>
  <c r="H40" i="2" s="1"/>
  <c r="I40" i="2" s="1"/>
  <c r="J40" i="2" s="1"/>
  <c r="M40" i="2" s="1"/>
  <c r="E41" i="2"/>
  <c r="F41" i="2" s="1"/>
  <c r="G41" i="2" s="1"/>
  <c r="H41" i="2" s="1"/>
  <c r="I41" i="2" s="1"/>
  <c r="J41" i="2" s="1"/>
  <c r="M41" i="2" s="1"/>
  <c r="E44" i="2"/>
  <c r="F44" i="2" s="1"/>
  <c r="G44" i="2" s="1"/>
  <c r="H44" i="2" s="1"/>
  <c r="I44" i="2" s="1"/>
  <c r="J44" i="2" s="1"/>
  <c r="M44" i="2" s="1"/>
  <c r="E45" i="2"/>
  <c r="F45" i="2" s="1"/>
  <c r="G45" i="2" s="1"/>
  <c r="H45" i="2" s="1"/>
  <c r="I45" i="2" s="1"/>
  <c r="J45" i="2" s="1"/>
  <c r="M45" i="2" s="1"/>
  <c r="E5" i="2"/>
  <c r="O36" i="2" l="1"/>
  <c r="P36" i="2"/>
  <c r="O20" i="2"/>
  <c r="P20" i="2"/>
  <c r="O11" i="2"/>
  <c r="P11" i="2"/>
  <c r="O41" i="2"/>
  <c r="P41" i="2"/>
  <c r="O31" i="2"/>
  <c r="P31" i="2"/>
  <c r="O27" i="2"/>
  <c r="P27" i="2"/>
  <c r="O23" i="2"/>
  <c r="P23" i="2"/>
  <c r="O45" i="2"/>
  <c r="P45" i="2"/>
  <c r="O40" i="2"/>
  <c r="P40" i="2"/>
  <c r="O34" i="2"/>
  <c r="P34" i="2"/>
  <c r="O22" i="2"/>
  <c r="P22" i="2"/>
  <c r="O18" i="2"/>
  <c r="P18" i="2"/>
  <c r="O14" i="2"/>
  <c r="P14" i="2"/>
  <c r="O7" i="2"/>
  <c r="P7" i="2"/>
  <c r="O16" i="2"/>
  <c r="P16" i="2"/>
  <c r="O44" i="2"/>
  <c r="P44" i="2"/>
  <c r="O38" i="2"/>
  <c r="P38" i="2"/>
  <c r="O33" i="2"/>
  <c r="P33" i="2"/>
  <c r="O29" i="2"/>
  <c r="P29" i="2"/>
  <c r="O21" i="2"/>
  <c r="P21" i="2"/>
  <c r="O17" i="2"/>
  <c r="P17" i="2"/>
  <c r="O12" i="2"/>
  <c r="P12" i="2"/>
  <c r="J6" i="2"/>
  <c r="M6" i="2" s="1"/>
  <c r="E100" i="2"/>
  <c r="E101" i="2" s="1"/>
  <c r="F5" i="2"/>
  <c r="V29" i="2" l="1"/>
  <c r="Q29" i="2"/>
  <c r="W29" i="2" s="1"/>
  <c r="V14" i="2"/>
  <c r="Q14" i="2"/>
  <c r="W14" i="2" s="1"/>
  <c r="V41" i="2"/>
  <c r="Q41" i="2"/>
  <c r="W41" i="2" s="1"/>
  <c r="V16" i="2"/>
  <c r="Q16" i="2"/>
  <c r="W16" i="2" s="1"/>
  <c r="V40" i="2"/>
  <c r="Q40" i="2"/>
  <c r="W40" i="2" s="1"/>
  <c r="V12" i="2"/>
  <c r="Q12" i="2"/>
  <c r="W12" i="2" s="1"/>
  <c r="V21" i="2"/>
  <c r="Q21" i="2"/>
  <c r="W21" i="2" s="1"/>
  <c r="V33" i="2"/>
  <c r="Q33" i="2"/>
  <c r="W33" i="2" s="1"/>
  <c r="V44" i="2"/>
  <c r="Q44" i="2"/>
  <c r="W44" i="2" s="1"/>
  <c r="V7" i="2"/>
  <c r="Q7" i="2"/>
  <c r="W7" i="2" s="1"/>
  <c r="V18" i="2"/>
  <c r="Q18" i="2"/>
  <c r="W18" i="2" s="1"/>
  <c r="V34" i="2"/>
  <c r="Q34" i="2"/>
  <c r="W34" i="2" s="1"/>
  <c r="V45" i="2"/>
  <c r="Q45" i="2"/>
  <c r="W45" i="2" s="1"/>
  <c r="V27" i="2"/>
  <c r="Q27" i="2"/>
  <c r="W27" i="2" s="1"/>
  <c r="V31" i="2"/>
  <c r="Q31" i="2"/>
  <c r="W31" i="2" s="1"/>
  <c r="V11" i="2"/>
  <c r="Q11" i="2"/>
  <c r="W11" i="2" s="1"/>
  <c r="V36" i="2"/>
  <c r="Q36" i="2"/>
  <c r="W36" i="2" s="1"/>
  <c r="V17" i="2"/>
  <c r="Q17" i="2"/>
  <c r="W17" i="2" s="1"/>
  <c r="V38" i="2"/>
  <c r="Q38" i="2"/>
  <c r="W38" i="2" s="1"/>
  <c r="V22" i="2"/>
  <c r="Q22" i="2"/>
  <c r="W22" i="2" s="1"/>
  <c r="V23" i="2"/>
  <c r="Q23" i="2"/>
  <c r="W23" i="2" s="1"/>
  <c r="V20" i="2"/>
  <c r="Q20" i="2"/>
  <c r="W20" i="2" s="1"/>
  <c r="O6" i="2"/>
  <c r="P6" i="2"/>
  <c r="G5" i="2"/>
  <c r="V6" i="2" l="1"/>
  <c r="Q6" i="2"/>
  <c r="W6" i="2" s="1"/>
  <c r="H5" i="2"/>
  <c r="I5" i="2" l="1"/>
  <c r="J5" i="2" l="1"/>
  <c r="M5" i="2" l="1"/>
  <c r="P5" i="2" l="1"/>
  <c r="Q5" i="2" s="1"/>
  <c r="Q180" i="2" s="1"/>
  <c r="O5" i="2"/>
  <c r="W5" i="2" l="1"/>
  <c r="V5" i="2"/>
</calcChain>
</file>

<file path=xl/sharedStrings.xml><?xml version="1.0" encoding="utf-8"?>
<sst xmlns="http://schemas.openxmlformats.org/spreadsheetml/2006/main" count="501" uniqueCount="300">
  <si>
    <t>Omschrijving</t>
  </si>
  <si>
    <t>Gemeentehuis</t>
  </si>
  <si>
    <t>Soort</t>
  </si>
  <si>
    <t>opstal</t>
  </si>
  <si>
    <t>inventaris (goederen en inventaris)</t>
  </si>
  <si>
    <t>inventaris (beelden en schilderijen)</t>
  </si>
  <si>
    <t xml:space="preserve">Gemeentehuis </t>
  </si>
  <si>
    <t xml:space="preserve">Groeneweg 33 Hoornaar  </t>
  </si>
  <si>
    <t>Huisvesting gemeentewerken</t>
  </si>
  <si>
    <t xml:space="preserve">opstal </t>
  </si>
  <si>
    <t xml:space="preserve">inventaris </t>
  </si>
  <si>
    <t>inventaris (stemcomputers)</t>
  </si>
  <si>
    <t>De Vort 4 Noordeloos</t>
  </si>
  <si>
    <t>inventaris</t>
  </si>
  <si>
    <t xml:space="preserve">Jeugdgebouw Giessenburg </t>
  </si>
  <si>
    <t xml:space="preserve">Bogerd 41-43 Giessenburg ja  </t>
  </si>
  <si>
    <t>Gebouw Da Capo</t>
  </si>
  <si>
    <t xml:space="preserve">Van Brederodestraat 1a Giessenburg </t>
  </si>
  <si>
    <t>School O.B.S. Giessen-Oudekerk</t>
  </si>
  <si>
    <t>Oudkerkseweg 70 Giessenburg</t>
  </si>
  <si>
    <t xml:space="preserve">School O.B.S. Giessen-Oudekerk </t>
  </si>
  <si>
    <t>School O.B.S. Hoogblokland</t>
  </si>
  <si>
    <t>Adres</t>
  </si>
  <si>
    <t xml:space="preserve">School O.B.S. Schelluinen </t>
  </si>
  <si>
    <t>School O.B.S. Schelluinen</t>
  </si>
  <si>
    <t xml:space="preserve">inventaris (gymtoestellen) </t>
  </si>
  <si>
    <t>Commanderijstraat 2 Schelluinen</t>
  </si>
  <si>
    <t>Dr. van Linden-Tolstraat 1 Schelluinen</t>
  </si>
  <si>
    <t xml:space="preserve">Dr. van Linden-Tolstraat 1 Schelluinen </t>
  </si>
  <si>
    <t xml:space="preserve">School B.B.S. Giessenburg </t>
  </si>
  <si>
    <t>J. de Kreystraat 2 Giessenburg</t>
  </si>
  <si>
    <t>School B.B.S. Giessenburg (extra lokaal schoolvereniging)</t>
  </si>
  <si>
    <t xml:space="preserve">School B.B.S. Giessenburg (extra inventaris schoolvereniging) </t>
  </si>
  <si>
    <t xml:space="preserve">School B.B.S. Hoogblokland </t>
  </si>
  <si>
    <t xml:space="preserve">Bibliotheek Giessenburg </t>
  </si>
  <si>
    <t>Van Brederodestraat 1 Giessenburg</t>
  </si>
  <si>
    <t xml:space="preserve">Kerktoren Giessen-Nieuwkerk </t>
  </si>
  <si>
    <t>klok</t>
  </si>
  <si>
    <t xml:space="preserve">Kerktoren Giessen-Oudekerk </t>
  </si>
  <si>
    <t>Oudkerkseweg 22 Giessenburg</t>
  </si>
  <si>
    <t xml:space="preserve">Kerktoren Hoogblokland </t>
  </si>
  <si>
    <t>Dorpsweg 80a Hoogblokland</t>
  </si>
  <si>
    <t xml:space="preserve">Kerktoren Hoornaar </t>
  </si>
  <si>
    <t>Dorpsweg 10b Hoornaar</t>
  </si>
  <si>
    <t xml:space="preserve">Kerktoren Noordeloos </t>
  </si>
  <si>
    <t>Kerkstraat 3c Noordeloos</t>
  </si>
  <si>
    <t>Schoolstraat 15 Arkel</t>
  </si>
  <si>
    <t>Kerkeind 29a Arkel</t>
  </si>
  <si>
    <t>C.M. van Houwelingweg 1b Giessenburg</t>
  </si>
  <si>
    <t>Dorpsweg 92a Hoogblokland</t>
  </si>
  <si>
    <t>Dorpsweg 10a Hoornaar</t>
  </si>
  <si>
    <t xml:space="preserve">Aula begraafplaats Noordeloos </t>
  </si>
  <si>
    <t>Kerkstraat 6a Noordeloos</t>
  </si>
  <si>
    <t xml:space="preserve">Aula begraafplaats Schelluinen </t>
  </si>
  <si>
    <t>Nolweg 28a Schelluinen</t>
  </si>
  <si>
    <t xml:space="preserve">Jeugdsoos Giessenburg </t>
  </si>
  <si>
    <t xml:space="preserve">Oudkerkseweg 68 Giessenburg </t>
  </si>
  <si>
    <t xml:space="preserve">Woning </t>
  </si>
  <si>
    <t>Voordijk 2 Schelluinen</t>
  </si>
  <si>
    <t xml:space="preserve">Opstal </t>
  </si>
  <si>
    <t>Inventaris</t>
  </si>
  <si>
    <t>Groeneweg 33 Hoornaar</t>
  </si>
  <si>
    <t xml:space="preserve">De Vort 4 Noordeloos </t>
  </si>
  <si>
    <t xml:space="preserve">Verzekerde som </t>
  </si>
  <si>
    <t>Na index (115,9)</t>
  </si>
  <si>
    <t>Voor index (113,8)</t>
  </si>
  <si>
    <t>Diverse verenigingen</t>
  </si>
  <si>
    <t>Gebouwen</t>
  </si>
  <si>
    <t>Na index (118,8)</t>
  </si>
  <si>
    <t>Na index (120,2)</t>
  </si>
  <si>
    <t>Onderweg 2 Arkel</t>
  </si>
  <si>
    <t>Woning</t>
  </si>
  <si>
    <t>Dirk IV-Plein 1 Hoornaar</t>
  </si>
  <si>
    <t>Scholengemeenschap</t>
  </si>
  <si>
    <t>Opstal</t>
  </si>
  <si>
    <t>Giessenlaan 26 Giessenburg</t>
  </si>
  <si>
    <t>Harpstraat 13 Arkel</t>
  </si>
  <si>
    <t>Dirk IV-Plein 1 Hoornaar, Giessenlaan 23 Giessenburg en Harpstraat 13 Arkel</t>
  </si>
  <si>
    <t>Zonnepanelen</t>
  </si>
  <si>
    <t>Gebouwen(123,7)</t>
  </si>
  <si>
    <t>Inventaris(116,3)</t>
  </si>
  <si>
    <t>Gebouwen(139,1)</t>
  </si>
  <si>
    <t>Inventaris(121,6)</t>
  </si>
  <si>
    <t>Totaal</t>
  </si>
  <si>
    <t>Burg. Viezeestraat 3, Bleskensgraaf</t>
  </si>
  <si>
    <t>Kerkstraat 6 toren, Bleskensgraaf</t>
  </si>
  <si>
    <t>Korenbloemplaats 2-4, Bleskensgraaf</t>
  </si>
  <si>
    <t>Lindenstraat 1-3, Bleskensgraaf</t>
  </si>
  <si>
    <t>Meulenbroek 16, Bleskensgraaf</t>
  </si>
  <si>
    <t>Willem van den Heerikweg 1, Bleskensgraaf</t>
  </si>
  <si>
    <t>Van Beukelaarweg 43, Bleskensgraaf</t>
  </si>
  <si>
    <t>Beatrixstraat 9a Aula, Brandwijk</t>
  </si>
  <si>
    <t>Brandwijksedijk 19 (uurwerk), Brandwijk</t>
  </si>
  <si>
    <t>Gijbelandsedijk 28 aa, Brandwijk</t>
  </si>
  <si>
    <t>Kerkweg 9, Brandwijk</t>
  </si>
  <si>
    <t>Kerkweg 10, Brandwijk</t>
  </si>
  <si>
    <t>Brederodeplein 15, Goudriaan</t>
  </si>
  <si>
    <t>Burg. Van Slijpestraat 8, Goudriaan</t>
  </si>
  <si>
    <t>Noordzijde 17 Toren, Goudriaan</t>
  </si>
  <si>
    <t>Noordzijde 31c, Goudriaan</t>
  </si>
  <si>
    <t>Noordzijde 47, Goudriaan</t>
  </si>
  <si>
    <t>Van Gentstraat 13, Goudriaan</t>
  </si>
  <si>
    <t>Dorpsstraat 13, Molenaarsgraaf</t>
  </si>
  <si>
    <t>Dorpsstraat 28 (recht van overpad), Molenaarsgraaf</t>
  </si>
  <si>
    <t>Graafdijk-oost 1a, Molenaarsgraaf</t>
  </si>
  <si>
    <t>Kerkepad 1 AULA, Molenaarsgraaf</t>
  </si>
  <si>
    <t>Molenhoek 12a, Molenaarsgraaf</t>
  </si>
  <si>
    <t>A 59, Ottoland</t>
  </si>
  <si>
    <t>A 61, Ottoland</t>
  </si>
  <si>
    <t>A 76 NST, Ottoland</t>
  </si>
  <si>
    <t>A92, Ottoland</t>
  </si>
  <si>
    <t>B 117, Ottoland</t>
  </si>
  <si>
    <t>B 115, Ottoland</t>
  </si>
  <si>
    <t>Stadhoudersplein 4, Ottoland</t>
  </si>
  <si>
    <t>Dorpsstraat 52, Oud Alblas</t>
  </si>
  <si>
    <t>Noordzijde 23 P, Oud Alblas</t>
  </si>
  <si>
    <t>Westeinde 34 P, Oud Alblas</t>
  </si>
  <si>
    <t>Noordzijde 35, Oud Alblas</t>
  </si>
  <si>
    <t>Oranjelaan 2, Oud Alblas</t>
  </si>
  <si>
    <t>Schoolstraat 16, Oud Alblas</t>
  </si>
  <si>
    <t>Schoolstraat 20, Oud Alblas, Wijngaarden</t>
  </si>
  <si>
    <t>Dorpsstraat 25 (Toren zit in kerk ingebouwd, Wijngaarden</t>
  </si>
  <si>
    <t>Dorpsstraat 32 a, Wijngaarden</t>
  </si>
  <si>
    <t>Oosteinde 41a, Wijngaarden</t>
  </si>
  <si>
    <t>De Boomgaard 3, Groot Ammers</t>
  </si>
  <si>
    <t>Irenestraat 140, Groot Ammers</t>
  </si>
  <si>
    <t>Kerkstraat 4, Groot Ammers</t>
  </si>
  <si>
    <t>Liesveld 2 BEGR, Groot Ammers</t>
  </si>
  <si>
    <t>Lijsterstraat 35b (incl. Leeuwerikstraat 4, Groot Ammers</t>
  </si>
  <si>
    <t>Nijverheidsweg 15 WERK, Groot Ammers</t>
  </si>
  <si>
    <t>Roerdompstraat 29 (incl. noodgebouwen), Groot Ammers</t>
  </si>
  <si>
    <t>Sportlaan 3 (incl. kassa en aanbouw), Groot Ammers</t>
  </si>
  <si>
    <t>Lekdijk 151, Langerak</t>
  </si>
  <si>
    <t>Nieuwpoortseweg 2 (Diesel gemaal - Kees, Langerak</t>
  </si>
  <si>
    <t>Bij de Waterschuur 32, Nieuwpoort</t>
  </si>
  <si>
    <t>Binnenhaven 21, Nieuwpoort</t>
  </si>
  <si>
    <t>Buitenhaven 11, Nieuwpoort</t>
  </si>
  <si>
    <t>Hoogstraat 53, Nieuwpoort</t>
  </si>
  <si>
    <t>Singel ong. 7 A, Nieuwpoort</t>
  </si>
  <si>
    <t>Beneden Tiendweg 1a, Streefkerk</t>
  </si>
  <si>
    <t>Beneden Tiendweg 4 O (Materieel), Streefkerk</t>
  </si>
  <si>
    <t>Beneden Tiendweg 6b, Streefkerk</t>
  </si>
  <si>
    <t>Beneden Tiendweg 4 W (Sport), Streefkerk</t>
  </si>
  <si>
    <t>Kerklaan 11 ( incl. gymzaal op nr 7), Streefkerk</t>
  </si>
  <si>
    <t>Kerklaan 9, Streefkerk</t>
  </si>
  <si>
    <t>Kerkstraat 38, Streefkerk</t>
  </si>
  <si>
    <t>Nieuwe Veer 90, Streefkerk</t>
  </si>
  <si>
    <t>Torenstraat 1a / Hoek Toren, Streefkerk</t>
  </si>
  <si>
    <t>Jacoba Van Beierenstr.1, Nieuw Lekkerland</t>
  </si>
  <si>
    <t>Jacob v Oudenhovenstr. 1, Nieuw Lekkerland</t>
  </si>
  <si>
    <t>Klipperstraat 20, Nieuw Lekkerland</t>
  </si>
  <si>
    <t>Koggeplantsoen 13B, Nieuw Lekkerland</t>
  </si>
  <si>
    <t>Lekdijk 118, Nieuw Lekkerland</t>
  </si>
  <si>
    <t>Lekdijk (nr niet bekend), Nieuw Lekkerland</t>
  </si>
  <si>
    <t>Mattenbies 2, Nieuw Lekkerland</t>
  </si>
  <si>
    <t>Planetenlaan 11 C (winkel), Nieuw Lekkerland</t>
  </si>
  <si>
    <t>Planetenlaan 32, Nieuw Lekkerland</t>
  </si>
  <si>
    <t>Planetenlaan 78 a, Nieuw Lekkerland</t>
  </si>
  <si>
    <t>Tiendweg 10, Nieuw Lekkerland</t>
  </si>
  <si>
    <t>Vletstraat 2, Nieuw Lekkerland</t>
  </si>
  <si>
    <t>Wethouder de Jongstraat, Nieuw Lekkerland</t>
  </si>
  <si>
    <t>Marslaan 141 verhuurde staat, Nieuw Lekkerland</t>
  </si>
  <si>
    <t>Marslaan 145 verhuurde staat, Nieuw Lekkerland</t>
  </si>
  <si>
    <t>Lekdijk 163 verhuurde staat, Nieuw Lekkerland</t>
  </si>
  <si>
    <t>Marslaan 161 verhuurde staat, Nieuw Lekkerland</t>
  </si>
  <si>
    <t>Lekdijk 312 verhuurde staat, Nieuw Lekkerland</t>
  </si>
  <si>
    <t>Venuslaan 113 verhuurde staat, Nieuw Lekkerland</t>
  </si>
  <si>
    <t>Lekdijk 307 verhuurde staat, Nieuw Lekkerland</t>
  </si>
  <si>
    <t>Lekdijk 315 verhuurde staat, Nieuw Lekkerland</t>
  </si>
  <si>
    <t>Rom. Kraaijenhoffstraat 1, Nieuw Lekkerland</t>
  </si>
  <si>
    <t>Vletstraat 2a (huur - Hooghe Boei), Nieuw Lekkerland</t>
  </si>
  <si>
    <t>Voorstraat 88 (huur - Mourik), Groot Ammers</t>
  </si>
  <si>
    <t>Waterlinie 1- 3 - VVE Poortzicht, Nieuwpoort</t>
  </si>
  <si>
    <t>Waterlinie 1 - VVE Poortzicht opstal -
verdeling aan Talani, Nieuwpoort</t>
  </si>
  <si>
    <t>Waterlinie 2. - Alleen inventaris, Nieuwpoort</t>
  </si>
  <si>
    <t>Waterline 8 - Alleen inventaris, Nieuwpoort</t>
  </si>
  <si>
    <t>Raadhuisplein 1 - VVE Carillon (incl.
inventaris huis de Waard)</t>
  </si>
  <si>
    <t>Raadhuisplein 1 - VVE Carillon</t>
  </si>
  <si>
    <t>Gemeente Molenlanden</t>
  </si>
  <si>
    <t>Polisnummer 639816505</t>
  </si>
  <si>
    <t>Dokter H. de Vriesplein 10-11, Arkel</t>
  </si>
  <si>
    <t>servicepunt gemeente</t>
  </si>
  <si>
    <t>Burgemeester Viezeestraat 3, Bleskensgraaf</t>
  </si>
  <si>
    <t>Voorstraat 88 ruimte 16, Groot Ammers</t>
  </si>
  <si>
    <t>Adriaan Heijnisstraat 4, Nieuw Lekkerland</t>
  </si>
  <si>
    <t>Venuslaan 117, Nieuw Lekkerland</t>
  </si>
  <si>
    <t>Marslaan 155, Nieuw Lekkerland</t>
  </si>
  <si>
    <t>Marslaan 151, Nieuw Lekkerland</t>
  </si>
  <si>
    <t>Venuslaan 141, Nieuw lekkerland</t>
  </si>
  <si>
    <t>Venuslaan 143, Nieuw lekkerland</t>
  </si>
  <si>
    <t>Marslaan 149,  Nieuw Lekkerland</t>
  </si>
  <si>
    <t>Venuslaan 115, Nieuw Lekkerland</t>
  </si>
  <si>
    <t>Kastanje plein 4A, Giessenburg</t>
  </si>
  <si>
    <t>Kerkweg 1a Giessenburg</t>
  </si>
  <si>
    <t>Kerktoren</t>
  </si>
  <si>
    <t>gebouwen</t>
  </si>
  <si>
    <t>inhoud</t>
  </si>
  <si>
    <t>Index</t>
  </si>
  <si>
    <t>Gebouwen(105)</t>
  </si>
  <si>
    <t>Inventaris(101,6)</t>
  </si>
  <si>
    <t>Taxatie</t>
  </si>
  <si>
    <t>Schoolstraat 3D Hoogblokland</t>
  </si>
  <si>
    <t xml:space="preserve">Noorderplein 2 Noordeloos </t>
  </si>
  <si>
    <t>Schoolstraat 3E Hoogblokland</t>
  </si>
  <si>
    <t>Inventaris(103,5)</t>
  </si>
  <si>
    <t>Gebouwen(108)</t>
  </si>
  <si>
    <t>Commanderijstraat 9 Schelluinen</t>
  </si>
  <si>
    <t>MFA</t>
  </si>
  <si>
    <t>Winkelpand</t>
  </si>
  <si>
    <t>Tijdelijke servicepunt</t>
  </si>
  <si>
    <t>kerktoren</t>
  </si>
  <si>
    <t>voormalig gemeentehuis</t>
  </si>
  <si>
    <t>school</t>
  </si>
  <si>
    <t>aula</t>
  </si>
  <si>
    <t>wijkcentrum de Spil</t>
  </si>
  <si>
    <t>zoutloods</t>
  </si>
  <si>
    <t>begraafplaats - uurwerk</t>
  </si>
  <si>
    <t>gemaal</t>
  </si>
  <si>
    <t>Peuterspeelzaal ipv school</t>
  </si>
  <si>
    <t>Pand wordt verbouwd en verduurzaamd en geen school meer.</t>
  </si>
  <si>
    <t>kinderdagverblijf</t>
  </si>
  <si>
    <t>sporthal/sportzaal/gymzaal</t>
  </si>
  <si>
    <t>School</t>
  </si>
  <si>
    <t>inventaris woning</t>
  </si>
  <si>
    <t>opslag/distributie</t>
  </si>
  <si>
    <t>begraafplaats</t>
  </si>
  <si>
    <t>sporthal met kantine</t>
  </si>
  <si>
    <t>gemeentewerf-loodszoutsilo</t>
  </si>
  <si>
    <t>school incl. noodgebouwen</t>
  </si>
  <si>
    <t>zwembad</t>
  </si>
  <si>
    <t>baarhuisje</t>
  </si>
  <si>
    <t>dieselgemaal</t>
  </si>
  <si>
    <t>dorpshuis</t>
  </si>
  <si>
    <t>gemeentehuis in gebruik als trouwlocatie, museum</t>
  </si>
  <si>
    <t>theehuisje</t>
  </si>
  <si>
    <t>eigenaars sportcomplex Waterlinie-sportzaal gemeente</t>
  </si>
  <si>
    <t>Waterlinie-Talani-badmintonobject gelegen naast sportzaal</t>
  </si>
  <si>
    <t>loods opslag</t>
  </si>
  <si>
    <t>loods berging bij voetbalveld</t>
  </si>
  <si>
    <t>muziektent</t>
  </si>
  <si>
    <t xml:space="preserve">school incl. noodschoolgebouw </t>
  </si>
  <si>
    <t>sporthal/sportzaal</t>
  </si>
  <si>
    <t>gemeente werkplaats</t>
  </si>
  <si>
    <t>graftombe oude begraafplaats</t>
  </si>
  <si>
    <t>noodschoolgebouw</t>
  </si>
  <si>
    <t>jongerengebouw / honk</t>
  </si>
  <si>
    <t>clubhuis VV</t>
  </si>
  <si>
    <t>hertenkamp</t>
  </si>
  <si>
    <t>woning</t>
  </si>
  <si>
    <t>woning voor WMO unit</t>
  </si>
  <si>
    <t>werklocatie/kantoorruimte gemeente</t>
  </si>
  <si>
    <t>VvE Brede School - Bredeschool Carillon</t>
  </si>
  <si>
    <t>VvE Brede School - gymzaal aan Bredeschool Carillon</t>
  </si>
  <si>
    <t>VvE Brede School- Stalling-aggregaat bij Brede School</t>
  </si>
  <si>
    <t>Aantal</t>
  </si>
  <si>
    <t>Ja/Nee</t>
  </si>
  <si>
    <t>zonnepanelen</t>
  </si>
  <si>
    <t>Keurmerk</t>
  </si>
  <si>
    <t>NEN1010 of NEN7250</t>
  </si>
  <si>
    <t>Brandmeld-</t>
  </si>
  <si>
    <t>installatie</t>
  </si>
  <si>
    <t>Inbraak-</t>
  </si>
  <si>
    <t>opstal (mogelijk asbest)</t>
  </si>
  <si>
    <t xml:space="preserve">bergingbegraafplaats Hoogblokland </t>
  </si>
  <si>
    <t xml:space="preserve">berging begraafplaats Arkel </t>
  </si>
  <si>
    <t xml:space="preserve">berging begraafplaats Hoornaar </t>
  </si>
  <si>
    <t xml:space="preserve">berging begraafplaats Giessenburg </t>
  </si>
  <si>
    <t>2021 renovatie</t>
  </si>
  <si>
    <t>4 stuks of grid</t>
  </si>
  <si>
    <t>ja</t>
  </si>
  <si>
    <t>opstal+ grafmonument</t>
  </si>
  <si>
    <t xml:space="preserve">ja </t>
  </si>
  <si>
    <t>? Postcoderoos</t>
  </si>
  <si>
    <t>ja opm</t>
  </si>
  <si>
    <t>Lekdijk 340</t>
  </si>
  <si>
    <t>Lekdijk 314</t>
  </si>
  <si>
    <t>Marslaan 135</t>
  </si>
  <si>
    <t>Marslaan 137</t>
  </si>
  <si>
    <t>Marslaan 147</t>
  </si>
  <si>
    <t>Marslaan 153</t>
  </si>
  <si>
    <t>Marslaan 157</t>
  </si>
  <si>
    <t>Marslaan 159</t>
  </si>
  <si>
    <t>Neptunusstraat 2</t>
  </si>
  <si>
    <t>Venuslaan 137</t>
  </si>
  <si>
    <t>Venuslaan 133</t>
  </si>
  <si>
    <t>Venuslaan 135</t>
  </si>
  <si>
    <t>Venuslaan 123</t>
  </si>
  <si>
    <t>nee</t>
  </si>
  <si>
    <t>voormalig postkantoor</t>
  </si>
  <si>
    <t>dorpshuis/gymzaal</t>
  </si>
  <si>
    <t>jeugdhonk</t>
  </si>
  <si>
    <t>gymzaal</t>
  </si>
  <si>
    <t>onbekend</t>
  </si>
  <si>
    <t>Incl Klok</t>
  </si>
  <si>
    <t>is verbouwd en verduurzaamd, hertaxatie uitvoeren</t>
  </si>
  <si>
    <t xml:space="preserve">Incl Klok </t>
  </si>
  <si>
    <t xml:space="preserve">Incl Klok? </t>
  </si>
  <si>
    <t>ja, verdeeld over de 3 locaties</t>
  </si>
  <si>
    <t>opstal, gemeentelijk monument</t>
  </si>
  <si>
    <t>inventaris (mobiele pasfoto studio)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</si>
</sst>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 &quot;€&quot;\ * #,##0.00_ ;_ &quot;€&quot;\ * \-#,##0.00_ ;_ &quot;€&quot;\ * &quot;-&quot;??_ ;_ @_ "/>
    <numFmt numFmtId="164" formatCode="_-&quot;€&quot;\ * #,##0.00_-;_-&quot;€&quot;\ * #,##0.00\-;_-&quot;€&quot;\ * &quot;-&quot;??_-;_-@_-"/>
    <numFmt numFmtId="165" formatCode="_ &quot;€&quot;\ * #,##0_ ;_ &quot;€&quot;\ * \-#,##0_ ;_ &quot;€&quot;\ * &quot;-&quot;??_ ;_ @_ "/>
  </numFmts>
  <fonts count="10" x14ac:knownFonts="1">
    <font>
      <sz val="10"/>
      <name val="Arial"/>
    </font>
    <font>
      <sz val="10"/>
      <name val="Arial"/>
      <family val="2"/>
    </font>
    <font>
      <sz val="9"/>
      <name val="Arial"/>
      <family val="2"/>
    </font>
    <font>
      <b/>
      <sz val="9"/>
      <name val="Arial"/>
      <family val="2"/>
    </font>
    <font>
      <sz val="8"/>
      <name val="Arial"/>
      <family val="2"/>
    </font>
    <font>
      <sz val="9"/>
      <name val="Arial"/>
      <family val="2"/>
    </font>
    <font>
      <sz val="9"/>
      <color theme="0" tint="-0.249977111117893"/>
      <name val="Arial"/>
      <family val="2"/>
    </font>
    <font>
      <b/>
      <sz val="9"/>
      <color theme="0" tint="-0.249977111117893"/>
      <name val="Arial"/>
      <family val="2"/>
    </font>
    <font>
      <sz val="10"/>
      <color rgb="FF000000"/>
      <name val="Times New Roman"/>
      <family val="1"/>
    </font>
    <font>
      <sz val="9"/>
      <color rgb="FFFFC00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6" tint="0.39997558519241921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3" tint="0.59999389629810485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4">
    <xf numFmtId="0" fontId="0" fillId="0" borderId="0"/>
    <xf numFmtId="164" fontId="1" fillId="0" borderId="0" applyFont="0" applyFill="0" applyBorder="0" applyAlignment="0" applyProtection="0"/>
    <xf numFmtId="0" fontId="8" fillId="0" borderId="0"/>
    <xf numFmtId="44" fontId="8" fillId="0" borderId="0" applyFont="0" applyFill="0" applyBorder="0" applyAlignment="0" applyProtection="0"/>
  </cellStyleXfs>
  <cellXfs count="79">
    <xf numFmtId="0" fontId="0" fillId="0" borderId="0" xfId="0"/>
    <xf numFmtId="0" fontId="2" fillId="0" borderId="0" xfId="0" applyFont="1"/>
    <xf numFmtId="164" fontId="5" fillId="0" borderId="0" xfId="1" applyFont="1"/>
    <xf numFmtId="0" fontId="5" fillId="0" borderId="0" xfId="0" applyFont="1"/>
    <xf numFmtId="0" fontId="5" fillId="0" borderId="1" xfId="0" applyFont="1" applyBorder="1"/>
    <xf numFmtId="164" fontId="5" fillId="0" borderId="1" xfId="1" applyNumberFormat="1" applyFont="1" applyBorder="1"/>
    <xf numFmtId="0" fontId="2" fillId="0" borderId="1" xfId="0" applyFont="1" applyBorder="1"/>
    <xf numFmtId="164" fontId="2" fillId="0" borderId="1" xfId="1" applyNumberFormat="1" applyFont="1" applyBorder="1"/>
    <xf numFmtId="164" fontId="2" fillId="0" borderId="1" xfId="1" applyFont="1" applyBorder="1"/>
    <xf numFmtId="0" fontId="3" fillId="0" borderId="0" xfId="0" applyNumberFormat="1" applyFont="1" applyFill="1" applyBorder="1"/>
    <xf numFmtId="0" fontId="5" fillId="0" borderId="0" xfId="0" applyNumberFormat="1" applyFont="1" applyFill="1" applyBorder="1"/>
    <xf numFmtId="0" fontId="5" fillId="0" borderId="0" xfId="1" applyNumberFormat="1" applyFont="1" applyFill="1" applyBorder="1"/>
    <xf numFmtId="0" fontId="6" fillId="0" borderId="0" xfId="1" applyNumberFormat="1" applyFont="1" applyFill="1" applyBorder="1"/>
    <xf numFmtId="164" fontId="6" fillId="0" borderId="1" xfId="1" applyNumberFormat="1" applyFont="1" applyBorder="1"/>
    <xf numFmtId="164" fontId="6" fillId="0" borderId="0" xfId="1" applyFont="1"/>
    <xf numFmtId="0" fontId="2" fillId="0" borderId="1" xfId="0" applyFont="1" applyBorder="1" applyAlignment="1">
      <alignment wrapText="1"/>
    </xf>
    <xf numFmtId="164" fontId="5" fillId="0" borderId="1" xfId="1" applyFont="1" applyBorder="1"/>
    <xf numFmtId="0" fontId="5" fillId="0" borderId="0" xfId="0" applyFont="1" applyFill="1"/>
    <xf numFmtId="164" fontId="6" fillId="0" borderId="1" xfId="1" applyFont="1" applyBorder="1"/>
    <xf numFmtId="0" fontId="2" fillId="0" borderId="1" xfId="0" applyFont="1" applyFill="1" applyBorder="1"/>
    <xf numFmtId="0" fontId="5" fillId="0" borderId="1" xfId="0" applyFont="1" applyFill="1" applyBorder="1"/>
    <xf numFmtId="164" fontId="5" fillId="0" borderId="1" xfId="1" applyFont="1" applyFill="1" applyBorder="1"/>
    <xf numFmtId="164" fontId="6" fillId="0" borderId="1" xfId="1" applyFont="1" applyFill="1" applyBorder="1"/>
    <xf numFmtId="44" fontId="5" fillId="0" borderId="1" xfId="0" applyNumberFormat="1" applyFont="1" applyFill="1" applyBorder="1"/>
    <xf numFmtId="0" fontId="2" fillId="0" borderId="1" xfId="0" applyFont="1" applyFill="1" applyBorder="1" applyAlignment="1">
      <alignment wrapText="1"/>
    </xf>
    <xf numFmtId="164" fontId="2" fillId="0" borderId="1" xfId="1" applyFont="1" applyFill="1" applyBorder="1"/>
    <xf numFmtId="44" fontId="5" fillId="0" borderId="1" xfId="1" applyNumberFormat="1" applyFont="1" applyFill="1" applyBorder="1"/>
    <xf numFmtId="44" fontId="3" fillId="0" borderId="1" xfId="0" applyNumberFormat="1" applyFont="1" applyFill="1" applyBorder="1"/>
    <xf numFmtId="164" fontId="5" fillId="0" borderId="1" xfId="0" applyNumberFormat="1" applyFont="1" applyFill="1" applyBorder="1"/>
    <xf numFmtId="44" fontId="2" fillId="0" borderId="1" xfId="1" applyNumberFormat="1" applyFont="1" applyFill="1" applyBorder="1"/>
    <xf numFmtId="164" fontId="2" fillId="0" borderId="1" xfId="1" applyNumberFormat="1" applyFont="1" applyFill="1" applyBorder="1"/>
    <xf numFmtId="164" fontId="5" fillId="0" borderId="1" xfId="1" applyNumberFormat="1" applyFont="1" applyFill="1" applyBorder="1"/>
    <xf numFmtId="164" fontId="2" fillId="0" borderId="1" xfId="0" applyNumberFormat="1" applyFont="1" applyFill="1" applyBorder="1"/>
    <xf numFmtId="165" fontId="5" fillId="0" borderId="1" xfId="0" applyNumberFormat="1" applyFont="1" applyFill="1" applyBorder="1"/>
    <xf numFmtId="165" fontId="2" fillId="0" borderId="1" xfId="0" applyNumberFormat="1" applyFont="1" applyFill="1" applyBorder="1"/>
    <xf numFmtId="0" fontId="2" fillId="0" borderId="0" xfId="0" applyNumberFormat="1" applyFont="1" applyFill="1" applyBorder="1"/>
    <xf numFmtId="44" fontId="5" fillId="0" borderId="0" xfId="0" applyNumberFormat="1" applyFont="1"/>
    <xf numFmtId="165" fontId="5" fillId="2" borderId="1" xfId="0" applyNumberFormat="1" applyFont="1" applyFill="1" applyBorder="1"/>
    <xf numFmtId="165" fontId="2" fillId="2" borderId="1" xfId="0" applyNumberFormat="1" applyFont="1" applyFill="1" applyBorder="1"/>
    <xf numFmtId="165" fontId="5" fillId="0" borderId="1" xfId="0" applyNumberFormat="1" applyFont="1" applyBorder="1"/>
    <xf numFmtId="14" fontId="5" fillId="0" borderId="1" xfId="0" applyNumberFormat="1" applyFont="1" applyBorder="1"/>
    <xf numFmtId="14" fontId="5" fillId="0" borderId="1" xfId="0" applyNumberFormat="1" applyFont="1" applyFill="1" applyBorder="1"/>
    <xf numFmtId="0" fontId="2" fillId="3" borderId="1" xfId="0" applyFont="1" applyFill="1" applyBorder="1"/>
    <xf numFmtId="0" fontId="5" fillId="3" borderId="1" xfId="0" applyFont="1" applyFill="1" applyBorder="1"/>
    <xf numFmtId="44" fontId="2" fillId="0" borderId="0" xfId="0" applyNumberFormat="1" applyFont="1"/>
    <xf numFmtId="0" fontId="2" fillId="0" borderId="0" xfId="0" applyFont="1" applyFill="1"/>
    <xf numFmtId="0" fontId="2" fillId="0" borderId="4" xfId="0" applyFont="1" applyFill="1" applyBorder="1"/>
    <xf numFmtId="0" fontId="5" fillId="0" borderId="4" xfId="0" applyFont="1" applyFill="1" applyBorder="1"/>
    <xf numFmtId="164" fontId="5" fillId="0" borderId="4" xfId="1" applyFont="1" applyFill="1" applyBorder="1"/>
    <xf numFmtId="164" fontId="6" fillId="0" borderId="4" xfId="1" applyFont="1" applyFill="1" applyBorder="1"/>
    <xf numFmtId="44" fontId="5" fillId="0" borderId="4" xfId="0" applyNumberFormat="1" applyFont="1" applyFill="1" applyBorder="1"/>
    <xf numFmtId="165" fontId="2" fillId="0" borderId="4" xfId="0" applyNumberFormat="1" applyFont="1" applyFill="1" applyBorder="1"/>
    <xf numFmtId="165" fontId="5" fillId="0" borderId="4" xfId="0" applyNumberFormat="1" applyFont="1" applyFill="1" applyBorder="1"/>
    <xf numFmtId="165" fontId="5" fillId="0" borderId="4" xfId="0" applyNumberFormat="1" applyFont="1" applyBorder="1"/>
    <xf numFmtId="0" fontId="9" fillId="0" borderId="1" xfId="0" applyFont="1" applyBorder="1"/>
    <xf numFmtId="164" fontId="2" fillId="0" borderId="4" xfId="1" applyFont="1" applyFill="1" applyBorder="1"/>
    <xf numFmtId="44" fontId="2" fillId="0" borderId="4" xfId="0" applyNumberFormat="1" applyFont="1" applyFill="1" applyBorder="1"/>
    <xf numFmtId="44" fontId="2" fillId="0" borderId="1" xfId="0" applyNumberFormat="1" applyFont="1" applyFill="1" applyBorder="1"/>
    <xf numFmtId="0" fontId="3" fillId="4" borderId="4" xfId="0" applyNumberFormat="1" applyFont="1" applyFill="1" applyBorder="1" applyAlignment="1">
      <alignment horizontal="left"/>
    </xf>
    <xf numFmtId="0" fontId="3" fillId="4" borderId="2" xfId="1" applyNumberFormat="1" applyFont="1" applyFill="1" applyBorder="1" applyAlignment="1">
      <alignment horizontal="left"/>
    </xf>
    <xf numFmtId="0" fontId="7" fillId="4" borderId="4" xfId="1" applyNumberFormat="1" applyFont="1" applyFill="1" applyBorder="1" applyAlignment="1">
      <alignment horizontal="left"/>
    </xf>
    <xf numFmtId="0" fontId="3" fillId="4" borderId="4" xfId="1" applyNumberFormat="1" applyFont="1" applyFill="1" applyBorder="1" applyAlignment="1">
      <alignment horizontal="left"/>
    </xf>
    <xf numFmtId="0" fontId="3" fillId="4" borderId="7" xfId="0" applyNumberFormat="1" applyFont="1" applyFill="1" applyBorder="1" applyAlignment="1">
      <alignment horizontal="left"/>
    </xf>
    <xf numFmtId="0" fontId="3" fillId="4" borderId="9" xfId="1" applyNumberFormat="1" applyFont="1" applyFill="1" applyBorder="1" applyAlignment="1">
      <alignment horizontal="left"/>
    </xf>
    <xf numFmtId="0" fontId="3" fillId="4" borderId="5" xfId="0" applyNumberFormat="1" applyFont="1" applyFill="1" applyBorder="1" applyAlignment="1">
      <alignment horizontal="left"/>
    </xf>
    <xf numFmtId="0" fontId="3" fillId="4" borderId="0" xfId="1" applyNumberFormat="1" applyFont="1" applyFill="1" applyBorder="1" applyAlignment="1">
      <alignment horizontal="left"/>
    </xf>
    <xf numFmtId="0" fontId="7" fillId="4" borderId="5" xfId="1" applyNumberFormat="1" applyFont="1" applyFill="1" applyBorder="1" applyAlignment="1">
      <alignment horizontal="left"/>
    </xf>
    <xf numFmtId="0" fontId="3" fillId="4" borderId="5" xfId="1" applyNumberFormat="1" applyFont="1" applyFill="1" applyBorder="1" applyAlignment="1">
      <alignment horizontal="left"/>
    </xf>
    <xf numFmtId="0" fontId="3" fillId="4" borderId="8" xfId="0" applyNumberFormat="1" applyFont="1" applyFill="1" applyBorder="1" applyAlignment="1">
      <alignment horizontal="left"/>
    </xf>
    <xf numFmtId="0" fontId="3" fillId="4" borderId="10" xfId="0" applyNumberFormat="1" applyFont="1" applyFill="1" applyBorder="1" applyAlignment="1">
      <alignment horizontal="left"/>
    </xf>
    <xf numFmtId="0" fontId="3" fillId="4" borderId="10" xfId="1" applyNumberFormat="1" applyFont="1" applyFill="1" applyBorder="1" applyAlignment="1">
      <alignment horizontal="left"/>
    </xf>
    <xf numFmtId="0" fontId="3" fillId="4" borderId="6" xfId="0" applyNumberFormat="1" applyFont="1" applyFill="1" applyBorder="1" applyAlignment="1">
      <alignment horizontal="left"/>
    </xf>
    <xf numFmtId="0" fontId="3" fillId="4" borderId="3" xfId="1" applyNumberFormat="1" applyFont="1" applyFill="1" applyBorder="1" applyAlignment="1">
      <alignment horizontal="left"/>
    </xf>
    <xf numFmtId="15" fontId="7" fillId="4" borderId="6" xfId="1" applyNumberFormat="1" applyFont="1" applyFill="1" applyBorder="1" applyAlignment="1">
      <alignment horizontal="left"/>
    </xf>
    <xf numFmtId="15" fontId="3" fillId="4" borderId="6" xfId="1" applyNumberFormat="1" applyFont="1" applyFill="1" applyBorder="1" applyAlignment="1">
      <alignment horizontal="left"/>
    </xf>
    <xf numFmtId="15" fontId="3" fillId="4" borderId="6" xfId="0" applyNumberFormat="1" applyFont="1" applyFill="1" applyBorder="1" applyAlignment="1">
      <alignment horizontal="left"/>
    </xf>
    <xf numFmtId="165" fontId="5" fillId="0" borderId="0" xfId="0" applyNumberFormat="1" applyFont="1"/>
    <xf numFmtId="165" fontId="5" fillId="0" borderId="11" xfId="0" applyNumberFormat="1" applyFont="1" applyBorder="1"/>
    <xf numFmtId="0" fontId="3" fillId="0" borderId="1" xfId="0" applyFont="1" applyFill="1" applyBorder="1"/>
  </cellXfs>
  <cellStyles count="4">
    <cellStyle name="Standaard" xfId="0" builtinId="0"/>
    <cellStyle name="Standaard 2" xfId="2" xr:uid="{00000000-0005-0000-0000-000001000000}"/>
    <cellStyle name="Valuta" xfId="1" builtinId="4"/>
    <cellStyle name="Valuta 2" xfId="3" xr:uid="{00000000-0005-0000-0000-000003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K186"/>
  <sheetViews>
    <sheetView tabSelected="1" zoomScale="90" zoomScaleNormal="90" workbookViewId="0">
      <pane ySplit="3" topLeftCell="A49" activePane="bottomLeft" state="frozen"/>
      <selection pane="bottomLeft" activeCell="X177" sqref="X177"/>
    </sheetView>
  </sheetViews>
  <sheetFormatPr defaultRowHeight="12" x14ac:dyDescent="0.2"/>
  <cols>
    <col min="1" max="1" width="44.28515625" style="3" customWidth="1"/>
    <col min="2" max="2" width="50.28515625" style="3" customWidth="1"/>
    <col min="3" max="3" width="66.28515625" style="3" bestFit="1" customWidth="1"/>
    <col min="4" max="4" width="18.85546875" style="2" hidden="1" customWidth="1"/>
    <col min="5" max="7" width="16.7109375" style="2" hidden="1" customWidth="1"/>
    <col min="8" max="8" width="16.7109375" style="14" hidden="1" customWidth="1"/>
    <col min="9" max="10" width="16.7109375" style="2" hidden="1" customWidth="1"/>
    <col min="11" max="12" width="16.7109375" style="3" hidden="1" customWidth="1"/>
    <col min="13" max="15" width="15.7109375" style="3" hidden="1" customWidth="1"/>
    <col min="16" max="16" width="16.7109375" style="3" hidden="1" customWidth="1"/>
    <col min="17" max="17" width="16.7109375" style="3" bestFit="1" customWidth="1"/>
    <col min="18" max="18" width="9.140625" style="3" bestFit="1" customWidth="1"/>
    <col min="19" max="19" width="16.7109375" style="3" hidden="1" customWidth="1"/>
    <col min="20" max="20" width="16.7109375" style="3" bestFit="1" customWidth="1"/>
    <col min="21" max="21" width="8.28515625" style="3" customWidth="1"/>
    <col min="22" max="22" width="16.7109375" style="3" hidden="1" customWidth="1"/>
    <col min="23" max="23" width="16.7109375" style="3" bestFit="1" customWidth="1"/>
    <col min="24" max="24" width="30.28515625" style="3" customWidth="1"/>
    <col min="25" max="25" width="12.7109375" style="3" bestFit="1" customWidth="1"/>
    <col min="26" max="26" width="18.28515625" style="3" bestFit="1" customWidth="1"/>
    <col min="27" max="27" width="10.5703125" style="3" bestFit="1" customWidth="1"/>
    <col min="28" max="28" width="9.140625" style="3"/>
    <col min="29" max="35" width="0" style="3" hidden="1" customWidth="1"/>
    <col min="36" max="16384" width="9.140625" style="3"/>
  </cols>
  <sheetData>
    <row r="1" spans="1:37" x14ac:dyDescent="0.2">
      <c r="A1" s="9" t="s">
        <v>178</v>
      </c>
      <c r="B1" s="35" t="s">
        <v>179</v>
      </c>
      <c r="C1" s="10"/>
      <c r="D1" s="11"/>
      <c r="E1" s="11"/>
      <c r="F1" s="11"/>
      <c r="G1" s="11"/>
      <c r="H1" s="12"/>
      <c r="I1" s="11"/>
      <c r="J1" s="11"/>
      <c r="K1" s="10"/>
      <c r="L1" s="10"/>
      <c r="AD1" s="42" t="s">
        <v>197</v>
      </c>
      <c r="AE1" s="43">
        <v>2019</v>
      </c>
      <c r="AF1" s="43">
        <v>2020</v>
      </c>
      <c r="AG1" s="43">
        <v>2021</v>
      </c>
    </row>
    <row r="2" spans="1:37" x14ac:dyDescent="0.2">
      <c r="A2" s="58" t="s">
        <v>22</v>
      </c>
      <c r="B2" s="58" t="s">
        <v>0</v>
      </c>
      <c r="C2" s="58" t="s">
        <v>2</v>
      </c>
      <c r="D2" s="59" t="s">
        <v>63</v>
      </c>
      <c r="E2" s="59" t="s">
        <v>63</v>
      </c>
      <c r="F2" s="59" t="s">
        <v>63</v>
      </c>
      <c r="G2" s="59" t="s">
        <v>63</v>
      </c>
      <c r="H2" s="60" t="s">
        <v>63</v>
      </c>
      <c r="I2" s="61" t="s">
        <v>63</v>
      </c>
      <c r="J2" s="61" t="s">
        <v>63</v>
      </c>
      <c r="K2" s="62" t="s">
        <v>60</v>
      </c>
      <c r="L2" s="63" t="s">
        <v>63</v>
      </c>
      <c r="M2" s="63" t="s">
        <v>63</v>
      </c>
      <c r="N2" s="61" t="s">
        <v>63</v>
      </c>
      <c r="O2" s="61" t="s">
        <v>63</v>
      </c>
      <c r="P2" s="61" t="s">
        <v>63</v>
      </c>
      <c r="Q2" s="61" t="s">
        <v>63</v>
      </c>
      <c r="R2" s="61"/>
      <c r="S2" s="61" t="s">
        <v>63</v>
      </c>
      <c r="T2" s="61" t="s">
        <v>63</v>
      </c>
      <c r="U2" s="61"/>
      <c r="V2" s="61" t="s">
        <v>63</v>
      </c>
      <c r="W2" s="61" t="s">
        <v>63</v>
      </c>
      <c r="X2" s="61" t="s">
        <v>78</v>
      </c>
      <c r="Y2" s="61" t="s">
        <v>254</v>
      </c>
      <c r="Z2" s="61" t="s">
        <v>257</v>
      </c>
      <c r="AA2" s="61" t="s">
        <v>259</v>
      </c>
      <c r="AB2" s="61" t="s">
        <v>261</v>
      </c>
      <c r="AD2" s="6" t="s">
        <v>195</v>
      </c>
      <c r="AE2" s="4">
        <v>100</v>
      </c>
      <c r="AF2" s="4">
        <v>105</v>
      </c>
      <c r="AG2" s="4">
        <v>108</v>
      </c>
    </row>
    <row r="3" spans="1:37" x14ac:dyDescent="0.2">
      <c r="A3" s="64"/>
      <c r="B3" s="64"/>
      <c r="C3" s="64"/>
      <c r="D3" s="65" t="s">
        <v>59</v>
      </c>
      <c r="E3" s="65" t="s">
        <v>67</v>
      </c>
      <c r="F3" s="65" t="s">
        <v>67</v>
      </c>
      <c r="G3" s="65" t="s">
        <v>67</v>
      </c>
      <c r="H3" s="66" t="s">
        <v>67</v>
      </c>
      <c r="I3" s="67" t="s">
        <v>67</v>
      </c>
      <c r="J3" s="67" t="s">
        <v>79</v>
      </c>
      <c r="K3" s="68"/>
      <c r="L3" s="69" t="s">
        <v>80</v>
      </c>
      <c r="M3" s="70" t="s">
        <v>81</v>
      </c>
      <c r="N3" s="64" t="s">
        <v>82</v>
      </c>
      <c r="O3" s="64" t="s">
        <v>83</v>
      </c>
      <c r="P3" s="67" t="s">
        <v>198</v>
      </c>
      <c r="Q3" s="67" t="s">
        <v>205</v>
      </c>
      <c r="R3" s="74" t="s">
        <v>200</v>
      </c>
      <c r="S3" s="64" t="s">
        <v>199</v>
      </c>
      <c r="T3" s="64" t="s">
        <v>204</v>
      </c>
      <c r="U3" s="74" t="s">
        <v>200</v>
      </c>
      <c r="V3" s="64" t="s">
        <v>83</v>
      </c>
      <c r="W3" s="64" t="s">
        <v>83</v>
      </c>
      <c r="X3" s="64"/>
      <c r="Y3" s="64" t="s">
        <v>256</v>
      </c>
      <c r="Z3" s="64" t="s">
        <v>256</v>
      </c>
      <c r="AA3" s="64" t="s">
        <v>260</v>
      </c>
      <c r="AB3" s="64" t="s">
        <v>260</v>
      </c>
      <c r="AD3" s="6" t="s">
        <v>196</v>
      </c>
      <c r="AE3" s="4">
        <v>100</v>
      </c>
      <c r="AF3" s="4">
        <v>101.6</v>
      </c>
      <c r="AG3" s="4">
        <v>103.5</v>
      </c>
    </row>
    <row r="4" spans="1:37" ht="12.75" customHeight="1" x14ac:dyDescent="0.2">
      <c r="A4" s="71"/>
      <c r="B4" s="71"/>
      <c r="C4" s="71"/>
      <c r="D4" s="72" t="s">
        <v>65</v>
      </c>
      <c r="E4" s="72" t="s">
        <v>64</v>
      </c>
      <c r="F4" s="72" t="s">
        <v>68</v>
      </c>
      <c r="G4" s="72" t="s">
        <v>69</v>
      </c>
      <c r="H4" s="73">
        <v>42370</v>
      </c>
      <c r="I4" s="74">
        <v>42736</v>
      </c>
      <c r="J4" s="74">
        <v>43101</v>
      </c>
      <c r="K4" s="75">
        <v>42736</v>
      </c>
      <c r="L4" s="74">
        <v>43101</v>
      </c>
      <c r="M4" s="74">
        <v>43466</v>
      </c>
      <c r="N4" s="74">
        <v>43466</v>
      </c>
      <c r="O4" s="74">
        <v>43466</v>
      </c>
      <c r="P4" s="74">
        <v>43831</v>
      </c>
      <c r="Q4" s="74">
        <v>44197</v>
      </c>
      <c r="R4" s="74"/>
      <c r="S4" s="74">
        <v>43831</v>
      </c>
      <c r="T4" s="74">
        <v>44197</v>
      </c>
      <c r="U4" s="74"/>
      <c r="V4" s="74">
        <v>43831</v>
      </c>
      <c r="W4" s="74">
        <v>44197</v>
      </c>
      <c r="X4" s="74" t="s">
        <v>255</v>
      </c>
      <c r="Y4" s="74"/>
      <c r="Z4" s="74" t="s">
        <v>258</v>
      </c>
      <c r="AA4" s="74" t="s">
        <v>255</v>
      </c>
      <c r="AB4" s="74" t="s">
        <v>255</v>
      </c>
    </row>
    <row r="5" spans="1:37" x14ac:dyDescent="0.2">
      <c r="A5" s="4" t="s">
        <v>58</v>
      </c>
      <c r="B5" s="4" t="s">
        <v>57</v>
      </c>
      <c r="C5" s="6" t="s">
        <v>298</v>
      </c>
      <c r="D5" s="5">
        <v>320768</v>
      </c>
      <c r="E5" s="5">
        <f>ROUND(D5/113.8*115.9,0)</f>
        <v>326687</v>
      </c>
      <c r="F5" s="5">
        <f>ROUND(E5/115.9*118.8,0)</f>
        <v>334861</v>
      </c>
      <c r="G5" s="5">
        <f>ROUND(F5/118.8*120.2,0)</f>
        <v>338807</v>
      </c>
      <c r="H5" s="13">
        <f>ROUND(G5/120.2*121,0)</f>
        <v>341062</v>
      </c>
      <c r="I5" s="5">
        <f>ROUND(H5/119*121.1,0)</f>
        <v>347081</v>
      </c>
      <c r="J5" s="31">
        <f>I5/121.1*123.7</f>
        <v>354532.78034682083</v>
      </c>
      <c r="K5" s="28"/>
      <c r="L5" s="31">
        <f t="shared" ref="L5:L54" si="0">K5/114.7*116.3</f>
        <v>0</v>
      </c>
      <c r="M5" s="33">
        <f>139.1/123.7*J5</f>
        <v>398670.24855491327</v>
      </c>
      <c r="N5" s="33">
        <f>121.6/116.3*L5</f>
        <v>0</v>
      </c>
      <c r="O5" s="33">
        <f>SUM(M5:N5)</f>
        <v>398670.24855491327</v>
      </c>
      <c r="P5" s="39">
        <f>$AF$2/AE$2*M5</f>
        <v>418603.76098265895</v>
      </c>
      <c r="Q5" s="39">
        <f t="shared" ref="Q5:Q36" si="1">$AG$2/AF$2*P5</f>
        <v>430563.86843930633</v>
      </c>
      <c r="R5" s="4"/>
      <c r="S5" s="39"/>
      <c r="T5" s="39"/>
      <c r="U5" s="39"/>
      <c r="V5" s="39">
        <f t="shared" ref="V5:W7" si="2">P5+S5</f>
        <v>418603.76098265895</v>
      </c>
      <c r="W5" s="39">
        <f t="shared" si="2"/>
        <v>430563.86843930633</v>
      </c>
      <c r="X5" s="1" t="s">
        <v>287</v>
      </c>
      <c r="Y5" s="1"/>
      <c r="Z5" s="1"/>
      <c r="AA5" s="1" t="s">
        <v>287</v>
      </c>
      <c r="AB5" s="1" t="s">
        <v>287</v>
      </c>
      <c r="AC5" s="1"/>
      <c r="AD5" s="1"/>
      <c r="AE5" s="1"/>
      <c r="AF5" s="1"/>
      <c r="AG5" s="1"/>
      <c r="AH5" s="1"/>
      <c r="AI5" s="1"/>
      <c r="AJ5" s="1"/>
      <c r="AK5" s="1"/>
    </row>
    <row r="6" spans="1:37" x14ac:dyDescent="0.2">
      <c r="A6" s="4" t="s">
        <v>17</v>
      </c>
      <c r="B6" s="4" t="s">
        <v>16</v>
      </c>
      <c r="C6" s="6" t="s">
        <v>262</v>
      </c>
      <c r="D6" s="5">
        <v>210733</v>
      </c>
      <c r="E6" s="5">
        <f t="shared" ref="E6:E45" si="3">ROUND(D6/113.8*115.9,0)</f>
        <v>214622</v>
      </c>
      <c r="F6" s="5">
        <f t="shared" ref="F6:F7" si="4">ROUND(E6/115.9*118.8,0)</f>
        <v>219992</v>
      </c>
      <c r="G6" s="5">
        <f t="shared" ref="G6:G45" si="5">ROUND(F6/118.8*120.2,0)</f>
        <v>222584</v>
      </c>
      <c r="H6" s="13">
        <f t="shared" ref="H6:H47" si="6">ROUND(G6/120.2*121,0)</f>
        <v>224065</v>
      </c>
      <c r="I6" s="5">
        <f t="shared" ref="I6:I47" si="7">ROUND(H6/119*121.1,0)</f>
        <v>228019</v>
      </c>
      <c r="J6" s="31">
        <f t="shared" ref="J6:J47" si="8">I6/121.1*123.7</f>
        <v>232914.53592072669</v>
      </c>
      <c r="K6" s="28"/>
      <c r="L6" s="31">
        <f t="shared" si="0"/>
        <v>0</v>
      </c>
      <c r="M6" s="33">
        <f t="shared" ref="M6:M54" si="9">139.1/123.7*J6</f>
        <v>261911.17175887697</v>
      </c>
      <c r="N6" s="33">
        <f t="shared" ref="N6:N54" si="10">121.6/116.3*L6</f>
        <v>0</v>
      </c>
      <c r="O6" s="33">
        <f t="shared" ref="O6:O54" si="11">SUM(M6:N6)</f>
        <v>261911.17175887697</v>
      </c>
      <c r="P6" s="39">
        <f>$AF$2/AE$2*M6</f>
        <v>275006.73034682084</v>
      </c>
      <c r="Q6" s="39">
        <f t="shared" si="1"/>
        <v>282864.0654995871</v>
      </c>
      <c r="R6" s="4"/>
      <c r="S6" s="39"/>
      <c r="T6" s="39"/>
      <c r="U6" s="39"/>
      <c r="V6" s="39">
        <f t="shared" si="2"/>
        <v>275006.73034682084</v>
      </c>
      <c r="W6" s="39">
        <f t="shared" si="2"/>
        <v>282864.0654995871</v>
      </c>
      <c r="X6" s="1" t="s">
        <v>287</v>
      </c>
      <c r="Y6" s="1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  <c r="AK6" s="1"/>
    </row>
    <row r="7" spans="1:37" x14ac:dyDescent="0.2">
      <c r="A7" s="4" t="s">
        <v>35</v>
      </c>
      <c r="B7" s="4" t="s">
        <v>34</v>
      </c>
      <c r="C7" s="4" t="s">
        <v>3</v>
      </c>
      <c r="D7" s="5">
        <v>348529</v>
      </c>
      <c r="E7" s="5">
        <f t="shared" si="3"/>
        <v>354961</v>
      </c>
      <c r="F7" s="5">
        <f t="shared" si="4"/>
        <v>363843</v>
      </c>
      <c r="G7" s="5">
        <f t="shared" si="5"/>
        <v>368131</v>
      </c>
      <c r="H7" s="13">
        <f t="shared" si="6"/>
        <v>370581</v>
      </c>
      <c r="I7" s="5">
        <f t="shared" si="7"/>
        <v>377121</v>
      </c>
      <c r="J7" s="31">
        <f t="shared" si="8"/>
        <v>385217.7349298101</v>
      </c>
      <c r="K7" s="28"/>
      <c r="L7" s="31">
        <f t="shared" si="0"/>
        <v>0</v>
      </c>
      <c r="M7" s="33">
        <f t="shared" si="9"/>
        <v>433175.31874483899</v>
      </c>
      <c r="N7" s="33">
        <f t="shared" si="10"/>
        <v>0</v>
      </c>
      <c r="O7" s="33">
        <f t="shared" si="11"/>
        <v>433175.31874483899</v>
      </c>
      <c r="P7" s="39">
        <f>$AF$2/AE$2*M7</f>
        <v>454834.08468208095</v>
      </c>
      <c r="Q7" s="39">
        <f t="shared" si="1"/>
        <v>467829.34424442606</v>
      </c>
      <c r="R7" s="4"/>
      <c r="S7" s="39"/>
      <c r="T7" s="39"/>
      <c r="U7" s="39"/>
      <c r="V7" s="39">
        <f t="shared" si="2"/>
        <v>454834.08468208095</v>
      </c>
      <c r="W7" s="39">
        <f t="shared" si="2"/>
        <v>467829.34424442606</v>
      </c>
      <c r="X7" s="1"/>
      <c r="Y7" s="1"/>
      <c r="Z7" s="1"/>
      <c r="AA7" s="1"/>
      <c r="AB7" s="1"/>
      <c r="AC7" s="1"/>
      <c r="AD7" s="1"/>
      <c r="AE7" s="1"/>
      <c r="AF7" s="1"/>
      <c r="AG7" s="1"/>
      <c r="AH7" s="1"/>
      <c r="AI7" s="1"/>
      <c r="AJ7" s="1"/>
      <c r="AK7" s="1"/>
    </row>
    <row r="8" spans="1:37" x14ac:dyDescent="0.2">
      <c r="A8" s="6" t="s">
        <v>201</v>
      </c>
      <c r="B8" s="4" t="s">
        <v>33</v>
      </c>
      <c r="C8" s="4" t="s">
        <v>13</v>
      </c>
      <c r="D8" s="5"/>
      <c r="E8" s="5"/>
      <c r="F8" s="5"/>
      <c r="G8" s="5"/>
      <c r="H8" s="13"/>
      <c r="I8" s="5">
        <f t="shared" si="7"/>
        <v>0</v>
      </c>
      <c r="J8" s="31"/>
      <c r="K8" s="31">
        <v>147181</v>
      </c>
      <c r="L8" s="31">
        <f>K8/114.7*116.3</f>
        <v>149234.09154315604</v>
      </c>
      <c r="M8" s="33">
        <f t="shared" si="9"/>
        <v>0</v>
      </c>
      <c r="N8" s="33">
        <f t="shared" si="10"/>
        <v>156034.95727986048</v>
      </c>
      <c r="O8" s="33">
        <f t="shared" si="11"/>
        <v>156034.95727986048</v>
      </c>
      <c r="P8" s="39"/>
      <c r="Q8" s="39">
        <f t="shared" si="1"/>
        <v>0</v>
      </c>
      <c r="R8" s="4"/>
      <c r="S8" s="39">
        <f>$AF$3/$AE$3*N8</f>
        <v>158531.51659633825</v>
      </c>
      <c r="T8" s="39">
        <f t="shared" ref="T8:T39" si="12">$AG$3/$AF$3*S8</f>
        <v>161496.18078465559</v>
      </c>
      <c r="U8" s="39"/>
      <c r="V8" s="39">
        <f>P8+S8</f>
        <v>158531.51659633825</v>
      </c>
      <c r="W8" s="39">
        <f t="shared" ref="W8:W32" si="13">Q8+T8</f>
        <v>161496.18078465559</v>
      </c>
      <c r="X8" s="1"/>
      <c r="Y8" s="1"/>
      <c r="Z8" s="1"/>
      <c r="AA8" s="1"/>
      <c r="AB8" s="1"/>
      <c r="AC8" s="1"/>
      <c r="AD8" s="1"/>
      <c r="AE8" s="1"/>
      <c r="AF8" s="1"/>
      <c r="AG8" s="1"/>
      <c r="AH8" s="1"/>
      <c r="AI8" s="1"/>
      <c r="AJ8" s="1"/>
      <c r="AK8" s="1"/>
    </row>
    <row r="9" spans="1:37" x14ac:dyDescent="0.2">
      <c r="A9" s="6" t="s">
        <v>202</v>
      </c>
      <c r="B9" s="4" t="s">
        <v>33</v>
      </c>
      <c r="C9" s="4" t="s">
        <v>13</v>
      </c>
      <c r="D9" s="5"/>
      <c r="E9" s="5"/>
      <c r="F9" s="5"/>
      <c r="G9" s="5"/>
      <c r="H9" s="13"/>
      <c r="I9" s="5">
        <f t="shared" si="7"/>
        <v>0</v>
      </c>
      <c r="J9" s="31"/>
      <c r="K9" s="31">
        <v>220091</v>
      </c>
      <c r="L9" s="31">
        <f t="shared" si="0"/>
        <v>223161.14472537054</v>
      </c>
      <c r="M9" s="33">
        <f t="shared" si="9"/>
        <v>0</v>
      </c>
      <c r="N9" s="33">
        <f t="shared" si="10"/>
        <v>233330.99912816042</v>
      </c>
      <c r="O9" s="33">
        <f t="shared" si="11"/>
        <v>233330.99912816042</v>
      </c>
      <c r="P9" s="39"/>
      <c r="Q9" s="39">
        <f t="shared" si="1"/>
        <v>0</v>
      </c>
      <c r="R9" s="4"/>
      <c r="S9" s="39">
        <f>$AF$3/$AE$3*N9</f>
        <v>237064.29511421098</v>
      </c>
      <c r="T9" s="39">
        <f t="shared" si="12"/>
        <v>241497.58409764603</v>
      </c>
      <c r="U9" s="39"/>
      <c r="V9" s="39">
        <f>P9+S9</f>
        <v>237064.29511421098</v>
      </c>
      <c r="W9" s="39">
        <f t="shared" si="13"/>
        <v>241497.58409764603</v>
      </c>
      <c r="X9" s="1"/>
      <c r="Y9" s="1"/>
      <c r="Z9" s="1"/>
      <c r="AA9" s="1"/>
      <c r="AB9" s="1"/>
      <c r="AC9" s="1"/>
      <c r="AD9" s="1"/>
      <c r="AE9" s="1"/>
      <c r="AF9" s="1"/>
      <c r="AG9" s="1"/>
      <c r="AH9" s="1"/>
      <c r="AI9" s="1"/>
      <c r="AJ9" s="1"/>
      <c r="AK9" s="1"/>
    </row>
    <row r="10" spans="1:37" x14ac:dyDescent="0.2">
      <c r="A10" s="6" t="s">
        <v>203</v>
      </c>
      <c r="B10" s="4" t="s">
        <v>21</v>
      </c>
      <c r="C10" s="4" t="s">
        <v>13</v>
      </c>
      <c r="D10" s="5"/>
      <c r="E10" s="5"/>
      <c r="F10" s="5"/>
      <c r="G10" s="5"/>
      <c r="H10" s="13"/>
      <c r="I10" s="5">
        <f t="shared" si="7"/>
        <v>0</v>
      </c>
      <c r="J10" s="31"/>
      <c r="K10" s="31">
        <v>128530</v>
      </c>
      <c r="L10" s="31">
        <f t="shared" si="0"/>
        <v>130322.92066259809</v>
      </c>
      <c r="M10" s="33">
        <f t="shared" si="9"/>
        <v>0</v>
      </c>
      <c r="N10" s="33">
        <f t="shared" si="10"/>
        <v>136261.97035745424</v>
      </c>
      <c r="O10" s="33">
        <f t="shared" si="11"/>
        <v>136261.97035745424</v>
      </c>
      <c r="P10" s="39"/>
      <c r="Q10" s="39">
        <f t="shared" si="1"/>
        <v>0</v>
      </c>
      <c r="R10" s="4"/>
      <c r="S10" s="39">
        <f>$AF$3/$AE$3*N10</f>
        <v>138442.16188317351</v>
      </c>
      <c r="T10" s="39">
        <f t="shared" si="12"/>
        <v>141031.13931996515</v>
      </c>
      <c r="U10" s="39"/>
      <c r="V10" s="39">
        <f t="shared" ref="V10:V39" si="14">P10+S10</f>
        <v>138442.16188317351</v>
      </c>
      <c r="W10" s="39">
        <f t="shared" si="13"/>
        <v>141031.13931996515</v>
      </c>
      <c r="X10" s="1"/>
      <c r="Y10" s="1"/>
      <c r="Z10" s="1"/>
      <c r="AA10" s="1"/>
      <c r="AB10" s="1"/>
      <c r="AC10" s="1"/>
      <c r="AD10" s="1"/>
      <c r="AE10" s="1"/>
      <c r="AF10" s="1"/>
      <c r="AG10" s="1"/>
      <c r="AH10" s="1"/>
      <c r="AI10" s="1"/>
      <c r="AJ10" s="1"/>
      <c r="AK10" s="1"/>
    </row>
    <row r="11" spans="1:37" s="1" customFormat="1" x14ac:dyDescent="0.2">
      <c r="A11" s="19" t="s">
        <v>46</v>
      </c>
      <c r="B11" s="6" t="s">
        <v>66</v>
      </c>
      <c r="C11" s="6" t="s">
        <v>9</v>
      </c>
      <c r="D11" s="7">
        <v>275000</v>
      </c>
      <c r="E11" s="7">
        <f t="shared" si="3"/>
        <v>280075</v>
      </c>
      <c r="F11" s="7">
        <f>ROUND(E11/115.9*118.8,0)</f>
        <v>287083</v>
      </c>
      <c r="G11" s="5">
        <f t="shared" si="5"/>
        <v>290466</v>
      </c>
      <c r="H11" s="13">
        <f t="shared" si="6"/>
        <v>292399</v>
      </c>
      <c r="I11" s="5">
        <f t="shared" si="7"/>
        <v>297559</v>
      </c>
      <c r="J11" s="31">
        <f t="shared" si="8"/>
        <v>303947.54995871184</v>
      </c>
      <c r="K11" s="32"/>
      <c r="L11" s="31">
        <f t="shared" si="0"/>
        <v>0</v>
      </c>
      <c r="M11" s="33">
        <f t="shared" si="9"/>
        <v>341787.42279108177</v>
      </c>
      <c r="N11" s="33">
        <f t="shared" si="10"/>
        <v>0</v>
      </c>
      <c r="O11" s="33">
        <f t="shared" si="11"/>
        <v>341787.42279108177</v>
      </c>
      <c r="P11" s="39">
        <f>$AF$2/AE$2*M11</f>
        <v>358876.7939306359</v>
      </c>
      <c r="Q11" s="39">
        <f t="shared" si="1"/>
        <v>369130.41661436833</v>
      </c>
      <c r="R11" s="6"/>
      <c r="S11" s="39"/>
      <c r="T11" s="39">
        <f t="shared" si="12"/>
        <v>0</v>
      </c>
      <c r="U11" s="39"/>
      <c r="V11" s="39">
        <f t="shared" si="14"/>
        <v>358876.7939306359</v>
      </c>
      <c r="W11" s="39">
        <f t="shared" si="13"/>
        <v>369130.41661436833</v>
      </c>
    </row>
    <row r="12" spans="1:37" x14ac:dyDescent="0.2">
      <c r="A12" s="4" t="s">
        <v>19</v>
      </c>
      <c r="B12" s="4" t="s">
        <v>18</v>
      </c>
      <c r="C12" s="4" t="s">
        <v>9</v>
      </c>
      <c r="D12" s="5">
        <v>1770723</v>
      </c>
      <c r="E12" s="5">
        <f t="shared" si="3"/>
        <v>1803399</v>
      </c>
      <c r="F12" s="5">
        <f>ROUND(E12/115.9*118.8,0)</f>
        <v>1848523</v>
      </c>
      <c r="G12" s="5">
        <f t="shared" si="5"/>
        <v>1870307</v>
      </c>
      <c r="H12" s="13">
        <f t="shared" si="6"/>
        <v>1882755</v>
      </c>
      <c r="I12" s="5">
        <f t="shared" si="7"/>
        <v>1915980</v>
      </c>
      <c r="J12" s="31">
        <f t="shared" si="8"/>
        <v>1957115.8216350125</v>
      </c>
      <c r="K12" s="28"/>
      <c r="L12" s="31">
        <f t="shared" si="0"/>
        <v>0</v>
      </c>
      <c r="M12" s="33">
        <f t="shared" si="9"/>
        <v>2200766.4574731626</v>
      </c>
      <c r="N12" s="33">
        <f t="shared" si="10"/>
        <v>0</v>
      </c>
      <c r="O12" s="33">
        <f t="shared" si="11"/>
        <v>2200766.4574731626</v>
      </c>
      <c r="P12" s="39">
        <f>$AF$2/AE$2*M12</f>
        <v>2310804.7803468206</v>
      </c>
      <c r="Q12" s="39">
        <f t="shared" si="1"/>
        <v>2376827.7740710154</v>
      </c>
      <c r="R12" s="4"/>
      <c r="S12" s="39"/>
      <c r="T12" s="39">
        <f t="shared" si="12"/>
        <v>0</v>
      </c>
      <c r="U12" s="39"/>
      <c r="V12" s="39">
        <f t="shared" si="14"/>
        <v>2310804.7803468206</v>
      </c>
      <c r="W12" s="39">
        <f t="shared" si="13"/>
        <v>2376827.7740710154</v>
      </c>
      <c r="X12" s="1"/>
      <c r="Y12" s="1"/>
      <c r="Z12" s="1"/>
      <c r="AA12" s="1"/>
      <c r="AB12" s="1"/>
      <c r="AC12" s="1"/>
      <c r="AD12" s="1"/>
      <c r="AE12" s="1"/>
      <c r="AF12" s="1"/>
      <c r="AG12" s="1"/>
      <c r="AH12" s="1"/>
      <c r="AI12" s="1"/>
      <c r="AJ12" s="1"/>
      <c r="AK12" s="1"/>
    </row>
    <row r="13" spans="1:37" x14ac:dyDescent="0.2">
      <c r="A13" s="4" t="s">
        <v>19</v>
      </c>
      <c r="B13" s="4" t="s">
        <v>20</v>
      </c>
      <c r="C13" s="4" t="s">
        <v>13</v>
      </c>
      <c r="D13" s="5"/>
      <c r="E13" s="5"/>
      <c r="F13" s="5"/>
      <c r="G13" s="5"/>
      <c r="H13" s="13"/>
      <c r="I13" s="5">
        <f t="shared" si="7"/>
        <v>0</v>
      </c>
      <c r="J13" s="31"/>
      <c r="K13" s="31">
        <v>146333</v>
      </c>
      <c r="L13" s="31">
        <f t="shared" si="0"/>
        <v>148374.26242371401</v>
      </c>
      <c r="M13" s="33">
        <f t="shared" si="9"/>
        <v>0</v>
      </c>
      <c r="N13" s="33">
        <f t="shared" si="10"/>
        <v>155135.94420226675</v>
      </c>
      <c r="O13" s="33">
        <f t="shared" si="11"/>
        <v>155135.94420226675</v>
      </c>
      <c r="P13" s="39"/>
      <c r="Q13" s="39">
        <f t="shared" si="1"/>
        <v>0</v>
      </c>
      <c r="R13" s="4"/>
      <c r="S13" s="39">
        <f>$AF$3/$AE$3*N13</f>
        <v>157618.11930950303</v>
      </c>
      <c r="T13" s="39">
        <f t="shared" si="12"/>
        <v>160565.7022493461</v>
      </c>
      <c r="U13" s="39"/>
      <c r="V13" s="39">
        <f t="shared" si="14"/>
        <v>157618.11930950303</v>
      </c>
      <c r="W13" s="39">
        <f t="shared" si="13"/>
        <v>160565.7022493461</v>
      </c>
      <c r="X13" s="1"/>
      <c r="Y13" s="1"/>
      <c r="Z13" s="1"/>
      <c r="AA13" s="1"/>
      <c r="AB13" s="1"/>
      <c r="AC13" s="1"/>
      <c r="AD13" s="1"/>
      <c r="AE13" s="1"/>
      <c r="AF13" s="1"/>
      <c r="AG13" s="1"/>
      <c r="AH13" s="1"/>
      <c r="AI13" s="1"/>
      <c r="AJ13" s="1"/>
      <c r="AK13" s="1"/>
    </row>
    <row r="14" spans="1:37" x14ac:dyDescent="0.2">
      <c r="A14" s="4" t="s">
        <v>56</v>
      </c>
      <c r="B14" s="4" t="s">
        <v>55</v>
      </c>
      <c r="C14" s="4" t="s">
        <v>3</v>
      </c>
      <c r="D14" s="5">
        <v>277764</v>
      </c>
      <c r="E14" s="5">
        <f t="shared" si="3"/>
        <v>282890</v>
      </c>
      <c r="F14" s="5">
        <f t="shared" ref="F14:F16" si="15">ROUND(E14/115.9*118.8,0)</f>
        <v>289968</v>
      </c>
      <c r="G14" s="5">
        <f t="shared" si="5"/>
        <v>293385</v>
      </c>
      <c r="H14" s="13">
        <f t="shared" si="6"/>
        <v>295338</v>
      </c>
      <c r="I14" s="5">
        <f t="shared" si="7"/>
        <v>300550</v>
      </c>
      <c r="J14" s="31">
        <f t="shared" si="8"/>
        <v>307002.76630883571</v>
      </c>
      <c r="K14" s="28"/>
      <c r="L14" s="31">
        <f t="shared" si="0"/>
        <v>0</v>
      </c>
      <c r="M14" s="33">
        <f t="shared" si="9"/>
        <v>345222.99752270849</v>
      </c>
      <c r="N14" s="33">
        <f t="shared" si="10"/>
        <v>0</v>
      </c>
      <c r="O14" s="33">
        <f t="shared" si="11"/>
        <v>345222.99752270849</v>
      </c>
      <c r="P14" s="39">
        <f t="shared" ref="P14:P23" si="16">$AF$2/AE$2*M14</f>
        <v>362484.14739884395</v>
      </c>
      <c r="Q14" s="39">
        <f t="shared" si="1"/>
        <v>372840.83732452517</v>
      </c>
      <c r="R14" s="4"/>
      <c r="S14" s="39"/>
      <c r="T14" s="39">
        <f t="shared" si="12"/>
        <v>0</v>
      </c>
      <c r="U14" s="39"/>
      <c r="V14" s="39">
        <f t="shared" si="14"/>
        <v>362484.14739884395</v>
      </c>
      <c r="W14" s="39">
        <f t="shared" si="13"/>
        <v>372840.83732452517</v>
      </c>
      <c r="X14" s="1"/>
      <c r="Y14" s="1"/>
      <c r="Z14" s="1"/>
      <c r="AA14" s="1"/>
      <c r="AB14" s="1"/>
      <c r="AC14" s="1"/>
      <c r="AD14" s="1"/>
      <c r="AE14" s="1"/>
      <c r="AF14" s="1"/>
      <c r="AG14" s="1"/>
      <c r="AH14" s="1"/>
      <c r="AI14" s="1"/>
      <c r="AJ14" s="1"/>
      <c r="AK14" s="1"/>
    </row>
    <row r="15" spans="1:37" x14ac:dyDescent="0.2">
      <c r="A15" s="4" t="s">
        <v>39</v>
      </c>
      <c r="B15" s="4" t="s">
        <v>38</v>
      </c>
      <c r="C15" s="4" t="s">
        <v>3</v>
      </c>
      <c r="D15" s="5">
        <v>1998616</v>
      </c>
      <c r="E15" s="5">
        <f t="shared" si="3"/>
        <v>2035497</v>
      </c>
      <c r="F15" s="5">
        <f t="shared" si="15"/>
        <v>2086428</v>
      </c>
      <c r="G15" s="5">
        <f t="shared" si="5"/>
        <v>2111016</v>
      </c>
      <c r="H15" s="13">
        <f t="shared" si="6"/>
        <v>2125066</v>
      </c>
      <c r="I15" s="5">
        <f t="shared" si="7"/>
        <v>2162567</v>
      </c>
      <c r="J15" s="31">
        <f t="shared" si="8"/>
        <v>2208997.009909166</v>
      </c>
      <c r="K15" s="28"/>
      <c r="L15" s="31">
        <f t="shared" si="0"/>
        <v>0</v>
      </c>
      <c r="M15" s="37">
        <v>2650000</v>
      </c>
      <c r="N15" s="33">
        <f t="shared" si="10"/>
        <v>0</v>
      </c>
      <c r="O15" s="37">
        <f t="shared" si="11"/>
        <v>2650000</v>
      </c>
      <c r="P15" s="39">
        <f t="shared" si="16"/>
        <v>2782500</v>
      </c>
      <c r="Q15" s="39">
        <f t="shared" si="1"/>
        <v>2861999.9999999995</v>
      </c>
      <c r="R15" s="40">
        <v>43535</v>
      </c>
      <c r="S15" s="39"/>
      <c r="T15" s="39">
        <f t="shared" si="12"/>
        <v>0</v>
      </c>
      <c r="U15" s="39"/>
      <c r="V15" s="39">
        <f t="shared" si="14"/>
        <v>2782500</v>
      </c>
      <c r="W15" s="39">
        <f t="shared" si="13"/>
        <v>2861999.9999999995</v>
      </c>
      <c r="X15" s="1"/>
      <c r="Y15" s="1"/>
      <c r="Z15" s="1"/>
      <c r="AA15" s="1"/>
      <c r="AB15" s="1"/>
      <c r="AC15" s="1"/>
      <c r="AD15" s="1"/>
      <c r="AE15" s="1"/>
      <c r="AF15" s="1"/>
      <c r="AG15" s="1"/>
      <c r="AH15" s="1"/>
      <c r="AI15" s="1"/>
      <c r="AJ15" s="1"/>
      <c r="AK15" s="1"/>
    </row>
    <row r="16" spans="1:37" x14ac:dyDescent="0.2">
      <c r="A16" s="4" t="s">
        <v>39</v>
      </c>
      <c r="B16" s="4" t="s">
        <v>38</v>
      </c>
      <c r="C16" s="4" t="s">
        <v>37</v>
      </c>
      <c r="D16" s="5">
        <v>68067</v>
      </c>
      <c r="E16" s="5">
        <f t="shared" si="3"/>
        <v>69323</v>
      </c>
      <c r="F16" s="5">
        <f t="shared" si="15"/>
        <v>71058</v>
      </c>
      <c r="G16" s="5">
        <f t="shared" si="5"/>
        <v>71895</v>
      </c>
      <c r="H16" s="13">
        <f t="shared" si="6"/>
        <v>72374</v>
      </c>
      <c r="I16" s="5">
        <f t="shared" si="7"/>
        <v>73651</v>
      </c>
      <c r="J16" s="31">
        <f t="shared" si="8"/>
        <v>75232.276630883571</v>
      </c>
      <c r="K16" s="28"/>
      <c r="L16" s="31">
        <f t="shared" si="0"/>
        <v>0</v>
      </c>
      <c r="M16" s="33">
        <f t="shared" si="9"/>
        <v>84598.299752270847</v>
      </c>
      <c r="N16" s="33">
        <f t="shared" si="10"/>
        <v>0</v>
      </c>
      <c r="O16" s="33">
        <f t="shared" si="11"/>
        <v>84598.299752270847</v>
      </c>
      <c r="P16" s="39">
        <f t="shared" si="16"/>
        <v>88828.214739884395</v>
      </c>
      <c r="Q16" s="39">
        <f t="shared" si="1"/>
        <v>91366.163732452507</v>
      </c>
      <c r="R16" s="4"/>
      <c r="S16" s="39"/>
      <c r="T16" s="39">
        <f t="shared" si="12"/>
        <v>0</v>
      </c>
      <c r="U16" s="39"/>
      <c r="V16" s="39">
        <f t="shared" si="14"/>
        <v>88828.214739884395</v>
      </c>
      <c r="W16" s="39">
        <f t="shared" si="13"/>
        <v>91366.163732452507</v>
      </c>
      <c r="X16" s="1"/>
      <c r="Y16" s="1"/>
      <c r="Z16" s="1"/>
      <c r="AA16" s="1"/>
      <c r="AB16" s="1"/>
      <c r="AC16" s="1"/>
      <c r="AD16" s="1"/>
      <c r="AE16" s="1"/>
      <c r="AF16" s="1"/>
      <c r="AG16" s="1"/>
      <c r="AH16" s="1"/>
      <c r="AI16" s="1"/>
      <c r="AJ16" s="1"/>
      <c r="AK16" s="1"/>
    </row>
    <row r="17" spans="1:37" x14ac:dyDescent="0.2">
      <c r="A17" s="4" t="s">
        <v>54</v>
      </c>
      <c r="B17" s="4" t="s">
        <v>53</v>
      </c>
      <c r="C17" s="4" t="s">
        <v>3</v>
      </c>
      <c r="D17" s="5">
        <v>196680</v>
      </c>
      <c r="E17" s="5">
        <f t="shared" si="3"/>
        <v>200309</v>
      </c>
      <c r="F17" s="5">
        <f>ROUND(E17/115.9*118.8,0)</f>
        <v>205321</v>
      </c>
      <c r="G17" s="5">
        <f t="shared" si="5"/>
        <v>207741</v>
      </c>
      <c r="H17" s="13">
        <f t="shared" si="6"/>
        <v>209124</v>
      </c>
      <c r="I17" s="5">
        <f t="shared" si="7"/>
        <v>212814</v>
      </c>
      <c r="J17" s="31">
        <f t="shared" si="8"/>
        <v>217383.08670520232</v>
      </c>
      <c r="K17" s="28"/>
      <c r="L17" s="31">
        <f t="shared" si="0"/>
        <v>0</v>
      </c>
      <c r="M17" s="33">
        <f t="shared" si="9"/>
        <v>244446.13872832368</v>
      </c>
      <c r="N17" s="33">
        <f t="shared" si="10"/>
        <v>0</v>
      </c>
      <c r="O17" s="33">
        <f t="shared" si="11"/>
        <v>244446.13872832368</v>
      </c>
      <c r="P17" s="39">
        <f t="shared" si="16"/>
        <v>256668.44566473988</v>
      </c>
      <c r="Q17" s="39">
        <f t="shared" si="1"/>
        <v>264001.82982658956</v>
      </c>
      <c r="R17" s="4"/>
      <c r="S17" s="39"/>
      <c r="T17" s="39">
        <f t="shared" si="12"/>
        <v>0</v>
      </c>
      <c r="U17" s="39"/>
      <c r="V17" s="39">
        <f t="shared" si="14"/>
        <v>256668.44566473988</v>
      </c>
      <c r="W17" s="39">
        <f t="shared" si="13"/>
        <v>264001.82982658956</v>
      </c>
      <c r="X17" s="1"/>
      <c r="Y17" s="1"/>
      <c r="Z17" s="1"/>
      <c r="AA17" s="1"/>
      <c r="AB17" s="1"/>
      <c r="AC17" s="1"/>
      <c r="AD17" s="1"/>
      <c r="AE17" s="1"/>
      <c r="AF17" s="1"/>
      <c r="AG17" s="1"/>
      <c r="AH17" s="1"/>
      <c r="AI17" s="1"/>
      <c r="AJ17" s="1"/>
      <c r="AK17" s="1"/>
    </row>
    <row r="18" spans="1:37" x14ac:dyDescent="0.2">
      <c r="A18" s="4" t="s">
        <v>52</v>
      </c>
      <c r="B18" s="4" t="s">
        <v>51</v>
      </c>
      <c r="C18" s="4" t="s">
        <v>3</v>
      </c>
      <c r="D18" s="5">
        <v>122635</v>
      </c>
      <c r="E18" s="5">
        <f t="shared" si="3"/>
        <v>124898</v>
      </c>
      <c r="F18" s="5">
        <f t="shared" ref="F18:F23" si="17">ROUND(E18/115.9*118.8,0)</f>
        <v>128023</v>
      </c>
      <c r="G18" s="5">
        <f t="shared" si="5"/>
        <v>129532</v>
      </c>
      <c r="H18" s="13">
        <f t="shared" si="6"/>
        <v>130394</v>
      </c>
      <c r="I18" s="5">
        <f t="shared" si="7"/>
        <v>132695</v>
      </c>
      <c r="J18" s="31">
        <f t="shared" si="8"/>
        <v>135543.94302229563</v>
      </c>
      <c r="K18" s="28"/>
      <c r="L18" s="31">
        <f t="shared" si="0"/>
        <v>0</v>
      </c>
      <c r="M18" s="33">
        <f t="shared" si="9"/>
        <v>152418.45169281584</v>
      </c>
      <c r="N18" s="33">
        <f t="shared" si="10"/>
        <v>0</v>
      </c>
      <c r="O18" s="33">
        <f t="shared" si="11"/>
        <v>152418.45169281584</v>
      </c>
      <c r="P18" s="39">
        <f t="shared" si="16"/>
        <v>160039.37427745663</v>
      </c>
      <c r="Q18" s="39">
        <f t="shared" si="1"/>
        <v>164611.92782824108</v>
      </c>
      <c r="R18" s="4"/>
      <c r="S18" s="39"/>
      <c r="T18" s="39">
        <f t="shared" si="12"/>
        <v>0</v>
      </c>
      <c r="U18" s="39"/>
      <c r="V18" s="39">
        <f t="shared" si="14"/>
        <v>160039.37427745663</v>
      </c>
      <c r="W18" s="39">
        <f t="shared" si="13"/>
        <v>164611.92782824108</v>
      </c>
      <c r="X18" s="1"/>
      <c r="Y18" s="1"/>
      <c r="Z18" s="1"/>
      <c r="AA18" s="1"/>
      <c r="AB18" s="1"/>
      <c r="AC18" s="1"/>
      <c r="AD18" s="1"/>
      <c r="AE18" s="1"/>
      <c r="AF18" s="1"/>
      <c r="AG18" s="1"/>
      <c r="AH18" s="1"/>
      <c r="AI18" s="1"/>
      <c r="AJ18" s="1"/>
      <c r="AK18" s="1"/>
    </row>
    <row r="19" spans="1:37" x14ac:dyDescent="0.2">
      <c r="A19" s="4" t="s">
        <v>45</v>
      </c>
      <c r="B19" s="4" t="s">
        <v>44</v>
      </c>
      <c r="C19" s="4" t="s">
        <v>3</v>
      </c>
      <c r="D19" s="5">
        <v>1449070</v>
      </c>
      <c r="E19" s="5">
        <f t="shared" si="3"/>
        <v>1475810</v>
      </c>
      <c r="F19" s="5">
        <f t="shared" si="17"/>
        <v>1512737</v>
      </c>
      <c r="G19" s="5">
        <f t="shared" si="5"/>
        <v>1530564</v>
      </c>
      <c r="H19" s="13">
        <f t="shared" si="6"/>
        <v>1540751</v>
      </c>
      <c r="I19" s="5">
        <f t="shared" si="7"/>
        <v>1567941</v>
      </c>
      <c r="J19" s="31">
        <f t="shared" si="8"/>
        <v>1601604.4731626755</v>
      </c>
      <c r="K19" s="28"/>
      <c r="L19" s="31">
        <f t="shared" si="0"/>
        <v>0</v>
      </c>
      <c r="M19" s="37">
        <v>1085000</v>
      </c>
      <c r="N19" s="33">
        <f t="shared" si="10"/>
        <v>0</v>
      </c>
      <c r="O19" s="37">
        <f t="shared" si="11"/>
        <v>1085000</v>
      </c>
      <c r="P19" s="39">
        <f t="shared" si="16"/>
        <v>1139250</v>
      </c>
      <c r="Q19" s="39">
        <f t="shared" si="1"/>
        <v>1171800</v>
      </c>
      <c r="R19" s="40">
        <v>43535</v>
      </c>
      <c r="S19" s="39"/>
      <c r="T19" s="39">
        <f t="shared" si="12"/>
        <v>0</v>
      </c>
      <c r="U19" s="39"/>
      <c r="V19" s="39">
        <f t="shared" si="14"/>
        <v>1139250</v>
      </c>
      <c r="W19" s="39">
        <f t="shared" si="13"/>
        <v>1171800</v>
      </c>
      <c r="X19" s="1"/>
      <c r="Y19" s="1"/>
      <c r="Z19" s="1"/>
      <c r="AA19" s="1"/>
      <c r="AB19" s="1"/>
      <c r="AC19" s="1"/>
      <c r="AD19" s="1"/>
      <c r="AE19" s="1"/>
      <c r="AF19" s="1"/>
      <c r="AG19" s="1"/>
      <c r="AH19" s="1"/>
      <c r="AI19" s="1"/>
      <c r="AJ19" s="1"/>
      <c r="AK19" s="1"/>
    </row>
    <row r="20" spans="1:37" x14ac:dyDescent="0.2">
      <c r="A20" s="4" t="s">
        <v>45</v>
      </c>
      <c r="B20" s="4" t="s">
        <v>44</v>
      </c>
      <c r="C20" s="4" t="s">
        <v>37</v>
      </c>
      <c r="D20" s="5">
        <v>68067</v>
      </c>
      <c r="E20" s="5">
        <f t="shared" si="3"/>
        <v>69323</v>
      </c>
      <c r="F20" s="5">
        <f t="shared" si="17"/>
        <v>71058</v>
      </c>
      <c r="G20" s="5">
        <f t="shared" si="5"/>
        <v>71895</v>
      </c>
      <c r="H20" s="13">
        <f t="shared" si="6"/>
        <v>72374</v>
      </c>
      <c r="I20" s="5">
        <f t="shared" si="7"/>
        <v>73651</v>
      </c>
      <c r="J20" s="31">
        <f t="shared" si="8"/>
        <v>75232.276630883571</v>
      </c>
      <c r="K20" s="28"/>
      <c r="L20" s="31">
        <f t="shared" si="0"/>
        <v>0</v>
      </c>
      <c r="M20" s="33">
        <f t="shared" si="9"/>
        <v>84598.299752270847</v>
      </c>
      <c r="N20" s="33">
        <f t="shared" si="10"/>
        <v>0</v>
      </c>
      <c r="O20" s="33">
        <f t="shared" si="11"/>
        <v>84598.299752270847</v>
      </c>
      <c r="P20" s="39">
        <f t="shared" si="16"/>
        <v>88828.214739884395</v>
      </c>
      <c r="Q20" s="39">
        <f t="shared" si="1"/>
        <v>91366.163732452507</v>
      </c>
      <c r="R20" s="4"/>
      <c r="S20" s="39"/>
      <c r="T20" s="39">
        <f t="shared" si="12"/>
        <v>0</v>
      </c>
      <c r="U20" s="39"/>
      <c r="V20" s="39">
        <f t="shared" si="14"/>
        <v>88828.214739884395</v>
      </c>
      <c r="W20" s="39">
        <f t="shared" si="13"/>
        <v>91366.163732452507</v>
      </c>
      <c r="X20" s="1"/>
      <c r="Y20" s="1"/>
      <c r="Z20" s="1"/>
      <c r="AA20" s="1"/>
      <c r="AB20" s="1"/>
      <c r="AC20" s="1"/>
      <c r="AD20" s="1"/>
      <c r="AE20" s="1"/>
      <c r="AF20" s="1"/>
      <c r="AG20" s="1"/>
      <c r="AH20" s="1"/>
      <c r="AI20" s="1"/>
      <c r="AJ20" s="1"/>
      <c r="AK20" s="1"/>
    </row>
    <row r="21" spans="1:37" x14ac:dyDescent="0.2">
      <c r="A21" s="4" t="s">
        <v>47</v>
      </c>
      <c r="B21" s="6" t="s">
        <v>264</v>
      </c>
      <c r="C21" s="6" t="s">
        <v>270</v>
      </c>
      <c r="D21" s="5">
        <v>24295</v>
      </c>
      <c r="E21" s="5">
        <f t="shared" si="3"/>
        <v>24743</v>
      </c>
      <c r="F21" s="5">
        <f t="shared" si="17"/>
        <v>25362</v>
      </c>
      <c r="G21" s="5">
        <f t="shared" si="5"/>
        <v>25661</v>
      </c>
      <c r="H21" s="13">
        <f t="shared" si="6"/>
        <v>25832</v>
      </c>
      <c r="I21" s="5">
        <f t="shared" si="7"/>
        <v>26288</v>
      </c>
      <c r="J21" s="31">
        <f t="shared" si="8"/>
        <v>26852.399669694471</v>
      </c>
      <c r="K21" s="28"/>
      <c r="L21" s="31">
        <f t="shared" si="0"/>
        <v>0</v>
      </c>
      <c r="M21" s="33">
        <f t="shared" si="9"/>
        <v>30195.382328654006</v>
      </c>
      <c r="N21" s="33">
        <f t="shared" si="10"/>
        <v>0</v>
      </c>
      <c r="O21" s="33">
        <f t="shared" si="11"/>
        <v>30195.382328654006</v>
      </c>
      <c r="P21" s="39">
        <f t="shared" si="16"/>
        <v>31705.151445086707</v>
      </c>
      <c r="Q21" s="39">
        <f t="shared" si="1"/>
        <v>32611.012914946325</v>
      </c>
      <c r="R21" s="4"/>
      <c r="S21" s="39"/>
      <c r="T21" s="39">
        <f t="shared" si="12"/>
        <v>0</v>
      </c>
      <c r="U21" s="39"/>
      <c r="V21" s="39">
        <f t="shared" si="14"/>
        <v>31705.151445086707</v>
      </c>
      <c r="W21" s="39">
        <f t="shared" si="13"/>
        <v>32611.012914946325</v>
      </c>
      <c r="X21" s="1"/>
      <c r="Y21" s="1"/>
      <c r="Z21" s="1"/>
      <c r="AA21" s="1"/>
      <c r="AB21" s="1"/>
      <c r="AC21" s="1"/>
      <c r="AD21" s="1"/>
      <c r="AE21" s="1"/>
      <c r="AF21" s="1"/>
      <c r="AG21" s="1"/>
      <c r="AH21" s="1"/>
      <c r="AI21" s="1"/>
      <c r="AJ21" s="1"/>
      <c r="AK21" s="1"/>
    </row>
    <row r="22" spans="1:37" x14ac:dyDescent="0.2">
      <c r="A22" s="4" t="s">
        <v>30</v>
      </c>
      <c r="B22" s="4" t="s">
        <v>29</v>
      </c>
      <c r="C22" s="4" t="s">
        <v>3</v>
      </c>
      <c r="D22" s="5">
        <v>3261983</v>
      </c>
      <c r="E22" s="5">
        <f t="shared" si="3"/>
        <v>3322178</v>
      </c>
      <c r="F22" s="5">
        <f t="shared" si="17"/>
        <v>3405304</v>
      </c>
      <c r="G22" s="5">
        <f t="shared" si="5"/>
        <v>3445434</v>
      </c>
      <c r="H22" s="13">
        <f t="shared" si="6"/>
        <v>3468365</v>
      </c>
      <c r="I22" s="5">
        <f t="shared" si="7"/>
        <v>3529571</v>
      </c>
      <c r="J22" s="31">
        <f t="shared" si="8"/>
        <v>3605350.3938893476</v>
      </c>
      <c r="K22" s="28"/>
      <c r="L22" s="31">
        <f t="shared" si="0"/>
        <v>0</v>
      </c>
      <c r="M22" s="33">
        <f t="shared" si="9"/>
        <v>4054197.5730800987</v>
      </c>
      <c r="N22" s="33">
        <f t="shared" si="10"/>
        <v>0</v>
      </c>
      <c r="O22" s="33">
        <f t="shared" si="11"/>
        <v>4054197.5730800987</v>
      </c>
      <c r="P22" s="39">
        <f t="shared" si="16"/>
        <v>4256907.4517341042</v>
      </c>
      <c r="Q22" s="39">
        <f t="shared" si="1"/>
        <v>4378533.3789265072</v>
      </c>
      <c r="R22" s="4"/>
      <c r="S22" s="39"/>
      <c r="T22" s="39">
        <f t="shared" si="12"/>
        <v>0</v>
      </c>
      <c r="U22" s="39"/>
      <c r="V22" s="39">
        <f t="shared" si="14"/>
        <v>4256907.4517341042</v>
      </c>
      <c r="W22" s="39">
        <f t="shared" si="13"/>
        <v>4378533.3789265072</v>
      </c>
      <c r="X22" s="1"/>
      <c r="Y22" s="1"/>
      <c r="Z22" s="1"/>
      <c r="AA22" s="1"/>
      <c r="AB22" s="1"/>
      <c r="AC22" s="1"/>
      <c r="AD22" s="1"/>
      <c r="AE22" s="1"/>
      <c r="AF22" s="1"/>
      <c r="AG22" s="1"/>
      <c r="AH22" s="1"/>
      <c r="AI22" s="1"/>
      <c r="AJ22" s="1"/>
      <c r="AK22" s="1"/>
    </row>
    <row r="23" spans="1:37" x14ac:dyDescent="0.2">
      <c r="A23" s="4" t="s">
        <v>30</v>
      </c>
      <c r="B23" s="4" t="s">
        <v>31</v>
      </c>
      <c r="C23" s="4" t="s">
        <v>3</v>
      </c>
      <c r="D23" s="5">
        <v>330158</v>
      </c>
      <c r="E23" s="5">
        <f t="shared" si="3"/>
        <v>336251</v>
      </c>
      <c r="F23" s="5">
        <f t="shared" si="17"/>
        <v>344665</v>
      </c>
      <c r="G23" s="5">
        <f t="shared" si="5"/>
        <v>348727</v>
      </c>
      <c r="H23" s="13">
        <f t="shared" si="6"/>
        <v>351048</v>
      </c>
      <c r="I23" s="5">
        <f t="shared" si="7"/>
        <v>357243</v>
      </c>
      <c r="J23" s="31">
        <f t="shared" si="8"/>
        <v>364912.95706028078</v>
      </c>
      <c r="K23" s="28"/>
      <c r="L23" s="31">
        <f t="shared" si="0"/>
        <v>0</v>
      </c>
      <c r="M23" s="33">
        <f t="shared" si="9"/>
        <v>410342.70272502064</v>
      </c>
      <c r="N23" s="33">
        <f t="shared" si="10"/>
        <v>0</v>
      </c>
      <c r="O23" s="33">
        <f t="shared" si="11"/>
        <v>410342.70272502064</v>
      </c>
      <c r="P23" s="39">
        <f t="shared" si="16"/>
        <v>430859.83786127169</v>
      </c>
      <c r="Q23" s="39">
        <f t="shared" si="1"/>
        <v>443170.11894302227</v>
      </c>
      <c r="R23" s="4"/>
      <c r="S23" s="39"/>
      <c r="T23" s="39">
        <f t="shared" si="12"/>
        <v>0</v>
      </c>
      <c r="U23" s="39"/>
      <c r="V23" s="39">
        <f t="shared" si="14"/>
        <v>430859.83786127169</v>
      </c>
      <c r="W23" s="39">
        <f t="shared" si="13"/>
        <v>443170.11894302227</v>
      </c>
      <c r="X23" s="1"/>
      <c r="Y23" s="1"/>
      <c r="Z23" s="1"/>
      <c r="AA23" s="1"/>
      <c r="AB23" s="1"/>
      <c r="AC23" s="1"/>
      <c r="AD23" s="1"/>
      <c r="AE23" s="1"/>
      <c r="AF23" s="1"/>
      <c r="AG23" s="1"/>
      <c r="AH23" s="1"/>
      <c r="AI23" s="1"/>
      <c r="AJ23" s="1"/>
      <c r="AK23" s="1"/>
    </row>
    <row r="24" spans="1:37" x14ac:dyDescent="0.2">
      <c r="A24" s="4" t="s">
        <v>30</v>
      </c>
      <c r="B24" s="4" t="s">
        <v>29</v>
      </c>
      <c r="C24" s="4" t="s">
        <v>13</v>
      </c>
      <c r="D24" s="5"/>
      <c r="E24" s="5"/>
      <c r="F24" s="5"/>
      <c r="G24" s="5"/>
      <c r="H24" s="13"/>
      <c r="I24" s="5">
        <f t="shared" si="7"/>
        <v>0</v>
      </c>
      <c r="J24" s="31"/>
      <c r="K24" s="31">
        <v>317788</v>
      </c>
      <c r="L24" s="31">
        <f t="shared" si="0"/>
        <v>322220.96251089801</v>
      </c>
      <c r="M24" s="33">
        <f t="shared" si="9"/>
        <v>0</v>
      </c>
      <c r="N24" s="33">
        <f t="shared" si="10"/>
        <v>336905.1508282476</v>
      </c>
      <c r="O24" s="33">
        <f t="shared" si="11"/>
        <v>336905.1508282476</v>
      </c>
      <c r="P24" s="39"/>
      <c r="Q24" s="39">
        <f t="shared" si="1"/>
        <v>0</v>
      </c>
      <c r="R24" s="4"/>
      <c r="S24" s="39">
        <f>$AF$3/$AE$3*N24</f>
        <v>342295.63324149954</v>
      </c>
      <c r="T24" s="39">
        <f t="shared" si="12"/>
        <v>348696.83110723621</v>
      </c>
      <c r="U24" s="39"/>
      <c r="V24" s="39">
        <f t="shared" si="14"/>
        <v>342295.63324149954</v>
      </c>
      <c r="W24" s="39">
        <f t="shared" si="13"/>
        <v>348696.83110723621</v>
      </c>
      <c r="X24" s="1"/>
      <c r="Y24" s="1"/>
      <c r="Z24" s="1"/>
      <c r="AA24" s="1"/>
      <c r="AB24" s="1"/>
      <c r="AC24" s="1"/>
      <c r="AD24" s="1"/>
      <c r="AE24" s="1"/>
      <c r="AF24" s="1"/>
      <c r="AG24" s="1"/>
      <c r="AH24" s="1"/>
      <c r="AI24" s="1"/>
      <c r="AJ24" s="1"/>
      <c r="AK24" s="1"/>
    </row>
    <row r="25" spans="1:37" x14ac:dyDescent="0.2">
      <c r="A25" s="4" t="s">
        <v>30</v>
      </c>
      <c r="B25" s="4" t="s">
        <v>32</v>
      </c>
      <c r="C25" s="4" t="s">
        <v>13</v>
      </c>
      <c r="D25" s="5"/>
      <c r="E25" s="5"/>
      <c r="F25" s="5"/>
      <c r="G25" s="5"/>
      <c r="H25" s="13"/>
      <c r="I25" s="5">
        <f t="shared" si="7"/>
        <v>0</v>
      </c>
      <c r="J25" s="31"/>
      <c r="K25" s="31">
        <v>22689</v>
      </c>
      <c r="L25" s="31">
        <f t="shared" si="0"/>
        <v>23005.498692240628</v>
      </c>
      <c r="M25" s="33">
        <f t="shared" si="9"/>
        <v>0</v>
      </c>
      <c r="N25" s="33">
        <f t="shared" si="10"/>
        <v>24053.900610287707</v>
      </c>
      <c r="O25" s="33">
        <f t="shared" si="11"/>
        <v>24053.900610287707</v>
      </c>
      <c r="P25" s="39"/>
      <c r="Q25" s="39">
        <f t="shared" si="1"/>
        <v>0</v>
      </c>
      <c r="R25" s="4"/>
      <c r="S25" s="39">
        <f>$AF$3/$AE$3*N25</f>
        <v>24438.763020052309</v>
      </c>
      <c r="T25" s="39">
        <f t="shared" si="12"/>
        <v>24895.787131647776</v>
      </c>
      <c r="U25" s="39"/>
      <c r="V25" s="39">
        <f t="shared" si="14"/>
        <v>24438.763020052309</v>
      </c>
      <c r="W25" s="39">
        <f t="shared" si="13"/>
        <v>24895.787131647776</v>
      </c>
      <c r="X25" s="1"/>
      <c r="Y25" s="1"/>
      <c r="Z25" s="1"/>
      <c r="AA25" s="1"/>
      <c r="AB25" s="1"/>
      <c r="AC25" s="1"/>
      <c r="AD25" s="1"/>
      <c r="AE25" s="1"/>
      <c r="AF25" s="1"/>
      <c r="AG25" s="1"/>
      <c r="AH25" s="1"/>
      <c r="AI25" s="1"/>
      <c r="AJ25" s="1"/>
      <c r="AK25" s="1"/>
    </row>
    <row r="26" spans="1:37" x14ac:dyDescent="0.2">
      <c r="A26" s="4" t="s">
        <v>7</v>
      </c>
      <c r="B26" s="4" t="s">
        <v>6</v>
      </c>
      <c r="C26" s="6" t="s">
        <v>299</v>
      </c>
      <c r="D26" s="5"/>
      <c r="E26" s="5"/>
      <c r="F26" s="5"/>
      <c r="G26" s="5"/>
      <c r="H26" s="13"/>
      <c r="I26" s="5">
        <f t="shared" si="7"/>
        <v>0</v>
      </c>
      <c r="J26" s="31"/>
      <c r="K26" s="31">
        <v>7000</v>
      </c>
      <c r="L26" s="31">
        <f t="shared" si="0"/>
        <v>7097.646033129904</v>
      </c>
      <c r="M26" s="33">
        <f t="shared" si="9"/>
        <v>0</v>
      </c>
      <c r="N26" s="33">
        <f t="shared" si="10"/>
        <v>7421.0985178727105</v>
      </c>
      <c r="O26" s="33">
        <f t="shared" si="11"/>
        <v>7421.0985178727105</v>
      </c>
      <c r="P26" s="39"/>
      <c r="Q26" s="39">
        <f t="shared" si="1"/>
        <v>0</v>
      </c>
      <c r="R26" s="4"/>
      <c r="S26" s="39">
        <f>$AF$3/$AE$3*N26</f>
        <v>7539.8360941586743</v>
      </c>
      <c r="T26" s="39">
        <f t="shared" si="12"/>
        <v>7680.8369659982554</v>
      </c>
      <c r="U26" s="39"/>
      <c r="V26" s="39">
        <f t="shared" si="14"/>
        <v>7539.8360941586743</v>
      </c>
      <c r="W26" s="39">
        <f t="shared" si="13"/>
        <v>7680.8369659982554</v>
      </c>
      <c r="X26" s="1"/>
      <c r="Y26" s="1"/>
      <c r="Z26" s="1"/>
      <c r="AA26" s="1"/>
      <c r="AB26" s="1"/>
      <c r="AC26" s="1"/>
      <c r="AD26" s="1"/>
      <c r="AE26" s="1"/>
      <c r="AF26" s="1"/>
      <c r="AG26" s="1"/>
      <c r="AH26" s="1"/>
      <c r="AI26" s="1"/>
      <c r="AJ26" s="1"/>
      <c r="AK26" s="1"/>
    </row>
    <row r="27" spans="1:37" x14ac:dyDescent="0.2">
      <c r="A27" s="20" t="s">
        <v>28</v>
      </c>
      <c r="B27" s="4" t="s">
        <v>23</v>
      </c>
      <c r="C27" s="4" t="s">
        <v>3</v>
      </c>
      <c r="D27" s="5">
        <v>1585043</v>
      </c>
      <c r="E27" s="5">
        <f t="shared" si="3"/>
        <v>1614292</v>
      </c>
      <c r="F27" s="5">
        <f>ROUND(E27/115.9*118.8,0)</f>
        <v>1654684</v>
      </c>
      <c r="G27" s="5">
        <f t="shared" si="5"/>
        <v>1674184</v>
      </c>
      <c r="H27" s="13">
        <f t="shared" si="6"/>
        <v>1685327</v>
      </c>
      <c r="I27" s="5">
        <f t="shared" si="7"/>
        <v>1715068</v>
      </c>
      <c r="J27" s="31">
        <f t="shared" si="8"/>
        <v>1751890.2691990093</v>
      </c>
      <c r="K27" s="28"/>
      <c r="L27" s="31">
        <f t="shared" si="0"/>
        <v>0</v>
      </c>
      <c r="M27" s="33">
        <f t="shared" si="9"/>
        <v>1969991.402146986</v>
      </c>
      <c r="N27" s="33">
        <f t="shared" si="10"/>
        <v>0</v>
      </c>
      <c r="O27" s="33">
        <f t="shared" si="11"/>
        <v>1969991.402146986</v>
      </c>
      <c r="P27" s="39">
        <f>$AF$2/AE$2*M27</f>
        <v>2068490.9722543354</v>
      </c>
      <c r="Q27" s="39">
        <f t="shared" si="1"/>
        <v>2127590.7143187448</v>
      </c>
      <c r="R27" s="4"/>
      <c r="S27" s="39"/>
      <c r="T27" s="39">
        <f t="shared" si="12"/>
        <v>0</v>
      </c>
      <c r="U27" s="39"/>
      <c r="V27" s="39">
        <f t="shared" si="14"/>
        <v>2068490.9722543354</v>
      </c>
      <c r="W27" s="39">
        <f t="shared" si="13"/>
        <v>2127590.7143187448</v>
      </c>
      <c r="X27" s="1"/>
      <c r="Y27" s="1"/>
      <c r="Z27" s="1"/>
      <c r="AA27" s="1"/>
      <c r="AB27" s="1"/>
      <c r="AC27" s="1"/>
      <c r="AD27" s="1"/>
      <c r="AE27" s="1"/>
      <c r="AF27" s="1"/>
      <c r="AG27" s="1"/>
      <c r="AH27" s="1"/>
      <c r="AI27" s="1"/>
      <c r="AJ27" s="1"/>
      <c r="AK27" s="1"/>
    </row>
    <row r="28" spans="1:37" x14ac:dyDescent="0.2">
      <c r="A28" s="20" t="s">
        <v>27</v>
      </c>
      <c r="B28" s="4" t="s">
        <v>24</v>
      </c>
      <c r="C28" s="4" t="s">
        <v>13</v>
      </c>
      <c r="D28" s="5"/>
      <c r="E28" s="5"/>
      <c r="F28" s="5"/>
      <c r="G28" s="5"/>
      <c r="H28" s="13"/>
      <c r="I28" s="5">
        <f t="shared" si="7"/>
        <v>0</v>
      </c>
      <c r="J28" s="31"/>
      <c r="K28" s="31">
        <v>168876</v>
      </c>
      <c r="L28" s="31">
        <f t="shared" si="0"/>
        <v>171231.72449869223</v>
      </c>
      <c r="M28" s="33">
        <f t="shared" si="9"/>
        <v>0</v>
      </c>
      <c r="N28" s="33">
        <f t="shared" si="10"/>
        <v>179035.06190061025</v>
      </c>
      <c r="O28" s="33">
        <f t="shared" si="11"/>
        <v>179035.06190061025</v>
      </c>
      <c r="P28" s="39"/>
      <c r="Q28" s="39">
        <f t="shared" si="1"/>
        <v>0</v>
      </c>
      <c r="R28" s="4"/>
      <c r="S28" s="39">
        <f>$AF$3/$AE$3*N28</f>
        <v>181899.62289102003</v>
      </c>
      <c r="T28" s="39">
        <f t="shared" si="12"/>
        <v>185301.28906713161</v>
      </c>
      <c r="U28" s="39"/>
      <c r="V28" s="39">
        <f t="shared" si="14"/>
        <v>181899.62289102003</v>
      </c>
      <c r="W28" s="39">
        <f t="shared" si="13"/>
        <v>185301.28906713161</v>
      </c>
      <c r="X28" s="1"/>
      <c r="Y28" s="1"/>
      <c r="Z28" s="1"/>
      <c r="AA28" s="1"/>
      <c r="AB28" s="1"/>
      <c r="AC28" s="1"/>
      <c r="AD28" s="1"/>
      <c r="AE28" s="1"/>
      <c r="AF28" s="1"/>
      <c r="AG28" s="1"/>
      <c r="AH28" s="1"/>
      <c r="AI28" s="1"/>
      <c r="AJ28" s="1"/>
      <c r="AK28" s="1"/>
    </row>
    <row r="29" spans="1:37" x14ac:dyDescent="0.2">
      <c r="A29" s="20" t="s">
        <v>49</v>
      </c>
      <c r="B29" s="6" t="s">
        <v>263</v>
      </c>
      <c r="C29" s="4" t="s">
        <v>3</v>
      </c>
      <c r="D29" s="5">
        <v>97183</v>
      </c>
      <c r="E29" s="5">
        <f t="shared" si="3"/>
        <v>98976</v>
      </c>
      <c r="F29" s="5">
        <f t="shared" ref="F29:F36" si="18">ROUND(E29/115.9*118.8,0)</f>
        <v>101453</v>
      </c>
      <c r="G29" s="5">
        <f t="shared" si="5"/>
        <v>102649</v>
      </c>
      <c r="H29" s="13">
        <f t="shared" si="6"/>
        <v>103332</v>
      </c>
      <c r="I29" s="5">
        <f t="shared" si="7"/>
        <v>105156</v>
      </c>
      <c r="J29" s="31">
        <f t="shared" si="8"/>
        <v>107413.68455821635</v>
      </c>
      <c r="K29" s="28"/>
      <c r="L29" s="31">
        <f t="shared" si="0"/>
        <v>0</v>
      </c>
      <c r="M29" s="33">
        <f t="shared" si="9"/>
        <v>120786.12386457472</v>
      </c>
      <c r="N29" s="33">
        <f t="shared" si="10"/>
        <v>0</v>
      </c>
      <c r="O29" s="33">
        <f t="shared" si="11"/>
        <v>120786.12386457472</v>
      </c>
      <c r="P29" s="39">
        <f t="shared" ref="P29:P36" si="19">$AF$2/AE$2*M29</f>
        <v>126825.43005780346</v>
      </c>
      <c r="Q29" s="39">
        <f t="shared" si="1"/>
        <v>130449.01377374069</v>
      </c>
      <c r="R29" s="4"/>
      <c r="S29" s="39"/>
      <c r="T29" s="39">
        <f t="shared" si="12"/>
        <v>0</v>
      </c>
      <c r="U29" s="39"/>
      <c r="V29" s="39">
        <f t="shared" si="14"/>
        <v>126825.43005780346</v>
      </c>
      <c r="W29" s="39">
        <f t="shared" si="13"/>
        <v>130449.01377374069</v>
      </c>
      <c r="X29" s="1"/>
      <c r="Y29" s="1"/>
      <c r="Z29" s="1"/>
      <c r="AA29" s="1"/>
      <c r="AB29" s="1"/>
      <c r="AC29" s="1"/>
      <c r="AD29" s="1"/>
      <c r="AE29" s="1"/>
      <c r="AF29" s="1"/>
      <c r="AG29" s="1"/>
      <c r="AH29" s="1"/>
      <c r="AI29" s="1"/>
      <c r="AJ29" s="1"/>
      <c r="AK29" s="1"/>
    </row>
    <row r="30" spans="1:37" x14ac:dyDescent="0.2">
      <c r="A30" s="4" t="s">
        <v>41</v>
      </c>
      <c r="B30" s="4" t="s">
        <v>40</v>
      </c>
      <c r="C30" s="4" t="s">
        <v>3</v>
      </c>
      <c r="D30" s="5">
        <v>1059757</v>
      </c>
      <c r="E30" s="5">
        <f t="shared" si="3"/>
        <v>1079313</v>
      </c>
      <c r="F30" s="5">
        <f t="shared" si="18"/>
        <v>1106319</v>
      </c>
      <c r="G30" s="5">
        <f t="shared" si="5"/>
        <v>1119356</v>
      </c>
      <c r="H30" s="13">
        <f t="shared" si="6"/>
        <v>1126806</v>
      </c>
      <c r="I30" s="5">
        <f t="shared" si="7"/>
        <v>1146691</v>
      </c>
      <c r="J30" s="31">
        <f t="shared" si="8"/>
        <v>1171310.294797688</v>
      </c>
      <c r="K30" s="28"/>
      <c r="L30" s="31">
        <f t="shared" si="0"/>
        <v>0</v>
      </c>
      <c r="M30" s="37">
        <v>910000</v>
      </c>
      <c r="N30" s="33">
        <f t="shared" si="10"/>
        <v>0</v>
      </c>
      <c r="O30" s="37">
        <f t="shared" si="11"/>
        <v>910000</v>
      </c>
      <c r="P30" s="39">
        <f t="shared" si="19"/>
        <v>955500</v>
      </c>
      <c r="Q30" s="39">
        <f t="shared" si="1"/>
        <v>982799.99999999988</v>
      </c>
      <c r="R30" s="40">
        <v>43535</v>
      </c>
      <c r="S30" s="39"/>
      <c r="T30" s="39">
        <f t="shared" si="12"/>
        <v>0</v>
      </c>
      <c r="U30" s="39"/>
      <c r="V30" s="39">
        <f t="shared" si="14"/>
        <v>955500</v>
      </c>
      <c r="W30" s="39">
        <f t="shared" si="13"/>
        <v>982799.99999999988</v>
      </c>
      <c r="X30" s="1"/>
      <c r="Y30" s="1"/>
      <c r="Z30" s="1"/>
      <c r="AA30" s="1"/>
      <c r="AB30" s="1"/>
      <c r="AC30" s="1"/>
      <c r="AD30" s="1"/>
      <c r="AE30" s="1"/>
      <c r="AF30" s="1"/>
      <c r="AG30" s="1"/>
      <c r="AH30" s="1"/>
      <c r="AI30" s="1"/>
      <c r="AJ30" s="1"/>
      <c r="AK30" s="1"/>
    </row>
    <row r="31" spans="1:37" x14ac:dyDescent="0.2">
      <c r="A31" s="4" t="s">
        <v>41</v>
      </c>
      <c r="B31" s="4" t="s">
        <v>40</v>
      </c>
      <c r="C31" s="4" t="s">
        <v>37</v>
      </c>
      <c r="D31" s="5">
        <v>68067</v>
      </c>
      <c r="E31" s="5">
        <f t="shared" si="3"/>
        <v>69323</v>
      </c>
      <c r="F31" s="5">
        <f t="shared" si="18"/>
        <v>71058</v>
      </c>
      <c r="G31" s="5">
        <f t="shared" si="5"/>
        <v>71895</v>
      </c>
      <c r="H31" s="13">
        <f t="shared" si="6"/>
        <v>72374</v>
      </c>
      <c r="I31" s="5">
        <f t="shared" si="7"/>
        <v>73651</v>
      </c>
      <c r="J31" s="31">
        <f t="shared" si="8"/>
        <v>75232.276630883571</v>
      </c>
      <c r="K31" s="28"/>
      <c r="L31" s="31">
        <f t="shared" si="0"/>
        <v>0</v>
      </c>
      <c r="M31" s="33">
        <f t="shared" si="9"/>
        <v>84598.299752270847</v>
      </c>
      <c r="N31" s="33">
        <f t="shared" si="10"/>
        <v>0</v>
      </c>
      <c r="O31" s="33">
        <f t="shared" si="11"/>
        <v>84598.299752270847</v>
      </c>
      <c r="P31" s="39">
        <f t="shared" si="19"/>
        <v>88828.214739884395</v>
      </c>
      <c r="Q31" s="39">
        <f t="shared" si="1"/>
        <v>91366.163732452507</v>
      </c>
      <c r="R31" s="4"/>
      <c r="S31" s="39"/>
      <c r="T31" s="39">
        <f t="shared" si="12"/>
        <v>0</v>
      </c>
      <c r="U31" s="39"/>
      <c r="V31" s="39">
        <f t="shared" si="14"/>
        <v>88828.214739884395</v>
      </c>
      <c r="W31" s="39">
        <f t="shared" si="13"/>
        <v>91366.163732452507</v>
      </c>
      <c r="X31" s="1"/>
      <c r="Y31" s="1"/>
      <c r="Z31" s="1"/>
      <c r="AA31" s="1"/>
      <c r="AB31" s="1"/>
      <c r="AC31" s="1"/>
      <c r="AD31" s="1"/>
      <c r="AE31" s="1"/>
      <c r="AF31" s="1"/>
      <c r="AG31" s="1"/>
      <c r="AH31" s="1"/>
      <c r="AI31" s="1"/>
      <c r="AJ31" s="1"/>
      <c r="AK31" s="1"/>
    </row>
    <row r="32" spans="1:37" x14ac:dyDescent="0.2">
      <c r="A32" s="4" t="s">
        <v>43</v>
      </c>
      <c r="B32" s="4" t="s">
        <v>42</v>
      </c>
      <c r="C32" s="4" t="s">
        <v>3</v>
      </c>
      <c r="D32" s="5">
        <v>1342053</v>
      </c>
      <c r="E32" s="5">
        <f t="shared" si="3"/>
        <v>1366818</v>
      </c>
      <c r="F32" s="5">
        <f t="shared" si="18"/>
        <v>1401018</v>
      </c>
      <c r="G32" s="5">
        <f t="shared" si="5"/>
        <v>1417528</v>
      </c>
      <c r="H32" s="13">
        <f t="shared" si="6"/>
        <v>1426962</v>
      </c>
      <c r="I32" s="5">
        <f t="shared" si="7"/>
        <v>1452144</v>
      </c>
      <c r="J32" s="31">
        <f t="shared" si="8"/>
        <v>1483321.3278282413</v>
      </c>
      <c r="K32" s="28"/>
      <c r="L32" s="31">
        <f t="shared" si="0"/>
        <v>0</v>
      </c>
      <c r="M32" s="37">
        <v>1740000</v>
      </c>
      <c r="N32" s="33">
        <f t="shared" si="10"/>
        <v>0</v>
      </c>
      <c r="O32" s="37">
        <f t="shared" si="11"/>
        <v>1740000</v>
      </c>
      <c r="P32" s="39">
        <f t="shared" si="19"/>
        <v>1827000</v>
      </c>
      <c r="Q32" s="39">
        <f t="shared" si="1"/>
        <v>1879199.9999999998</v>
      </c>
      <c r="R32" s="40">
        <v>43535</v>
      </c>
      <c r="S32" s="39"/>
      <c r="T32" s="39">
        <f t="shared" si="12"/>
        <v>0</v>
      </c>
      <c r="U32" s="39"/>
      <c r="V32" s="39">
        <f t="shared" si="14"/>
        <v>1827000</v>
      </c>
      <c r="W32" s="39">
        <f t="shared" si="13"/>
        <v>1879199.9999999998</v>
      </c>
      <c r="X32" s="1"/>
      <c r="Y32" s="1"/>
      <c r="Z32" s="1"/>
      <c r="AA32" s="1"/>
      <c r="AB32" s="1"/>
      <c r="AC32" s="1"/>
      <c r="AD32" s="1"/>
      <c r="AE32" s="1"/>
      <c r="AF32" s="1"/>
      <c r="AG32" s="1"/>
      <c r="AH32" s="1"/>
      <c r="AI32" s="1"/>
      <c r="AJ32" s="1"/>
      <c r="AK32" s="1"/>
    </row>
    <row r="33" spans="1:37" x14ac:dyDescent="0.2">
      <c r="A33" s="4" t="s">
        <v>43</v>
      </c>
      <c r="B33" s="4" t="s">
        <v>42</v>
      </c>
      <c r="C33" s="4" t="s">
        <v>37</v>
      </c>
      <c r="D33" s="5">
        <v>68067</v>
      </c>
      <c r="E33" s="5">
        <f t="shared" si="3"/>
        <v>69323</v>
      </c>
      <c r="F33" s="5">
        <f t="shared" si="18"/>
        <v>71058</v>
      </c>
      <c r="G33" s="5">
        <f t="shared" si="5"/>
        <v>71895</v>
      </c>
      <c r="H33" s="13">
        <f t="shared" si="6"/>
        <v>72374</v>
      </c>
      <c r="I33" s="5">
        <f t="shared" si="7"/>
        <v>73651</v>
      </c>
      <c r="J33" s="31">
        <f t="shared" si="8"/>
        <v>75232.276630883571</v>
      </c>
      <c r="K33" s="28"/>
      <c r="L33" s="31">
        <f t="shared" si="0"/>
        <v>0</v>
      </c>
      <c r="M33" s="33">
        <f t="shared" si="9"/>
        <v>84598.299752270847</v>
      </c>
      <c r="N33" s="33">
        <f t="shared" si="10"/>
        <v>0</v>
      </c>
      <c r="O33" s="33">
        <f t="shared" si="11"/>
        <v>84598.299752270847</v>
      </c>
      <c r="P33" s="39">
        <f t="shared" si="19"/>
        <v>88828.214739884395</v>
      </c>
      <c r="Q33" s="39">
        <f t="shared" si="1"/>
        <v>91366.163732452507</v>
      </c>
      <c r="R33" s="4"/>
      <c r="S33" s="39"/>
      <c r="T33" s="39">
        <f t="shared" si="12"/>
        <v>0</v>
      </c>
      <c r="U33" s="39"/>
      <c r="V33" s="39">
        <f t="shared" si="14"/>
        <v>88828.214739884395</v>
      </c>
      <c r="W33" s="39">
        <f t="shared" ref="W33:W62" si="20">Q33+T33</f>
        <v>91366.163732452507</v>
      </c>
      <c r="X33" s="1"/>
      <c r="Y33" s="1"/>
      <c r="Z33" s="1"/>
      <c r="AA33" s="1"/>
      <c r="AB33" s="1"/>
      <c r="AC33" s="1"/>
      <c r="AD33" s="1"/>
      <c r="AE33" s="1"/>
      <c r="AF33" s="1"/>
      <c r="AG33" s="1"/>
      <c r="AH33" s="1"/>
      <c r="AI33" s="1"/>
      <c r="AJ33" s="1"/>
      <c r="AK33" s="1"/>
    </row>
    <row r="34" spans="1:37" x14ac:dyDescent="0.2">
      <c r="A34" s="4" t="s">
        <v>50</v>
      </c>
      <c r="B34" s="6" t="s">
        <v>265</v>
      </c>
      <c r="C34" s="4" t="s">
        <v>3</v>
      </c>
      <c r="D34" s="5">
        <v>96604</v>
      </c>
      <c r="E34" s="5">
        <f t="shared" si="3"/>
        <v>98387</v>
      </c>
      <c r="F34" s="5">
        <f t="shared" si="18"/>
        <v>100849</v>
      </c>
      <c r="G34" s="5">
        <f t="shared" si="5"/>
        <v>102037</v>
      </c>
      <c r="H34" s="13">
        <f t="shared" si="6"/>
        <v>102716</v>
      </c>
      <c r="I34" s="5">
        <f t="shared" si="7"/>
        <v>104529</v>
      </c>
      <c r="J34" s="31">
        <f t="shared" si="8"/>
        <v>106773.22295623453</v>
      </c>
      <c r="K34" s="28"/>
      <c r="L34" s="31">
        <f t="shared" si="0"/>
        <v>0</v>
      </c>
      <c r="M34" s="33">
        <f t="shared" si="9"/>
        <v>120065.92815854667</v>
      </c>
      <c r="N34" s="33">
        <f t="shared" si="10"/>
        <v>0</v>
      </c>
      <c r="O34" s="33">
        <f t="shared" si="11"/>
        <v>120065.92815854667</v>
      </c>
      <c r="P34" s="39">
        <f t="shared" si="19"/>
        <v>126069.224566474</v>
      </c>
      <c r="Q34" s="39">
        <f t="shared" si="1"/>
        <v>129671.20241123039</v>
      </c>
      <c r="R34" s="4"/>
      <c r="S34" s="39"/>
      <c r="T34" s="39">
        <f t="shared" si="12"/>
        <v>0</v>
      </c>
      <c r="U34" s="39"/>
      <c r="V34" s="39">
        <f t="shared" si="14"/>
        <v>126069.224566474</v>
      </c>
      <c r="W34" s="39">
        <f t="shared" si="20"/>
        <v>129671.20241123039</v>
      </c>
      <c r="X34" s="1"/>
      <c r="Y34" s="1"/>
      <c r="Z34" s="1"/>
      <c r="AA34" s="1"/>
      <c r="AB34" s="1"/>
      <c r="AC34" s="1"/>
      <c r="AD34" s="1"/>
      <c r="AE34" s="1"/>
      <c r="AF34" s="1"/>
      <c r="AG34" s="1"/>
      <c r="AH34" s="1"/>
      <c r="AI34" s="1"/>
      <c r="AJ34" s="1"/>
      <c r="AK34" s="1"/>
    </row>
    <row r="35" spans="1:37" x14ac:dyDescent="0.2">
      <c r="A35" s="6" t="s">
        <v>193</v>
      </c>
      <c r="B35" s="4" t="s">
        <v>36</v>
      </c>
      <c r="C35" s="4" t="s">
        <v>3</v>
      </c>
      <c r="D35" s="5">
        <v>957370</v>
      </c>
      <c r="E35" s="5">
        <f t="shared" si="3"/>
        <v>975037</v>
      </c>
      <c r="F35" s="5">
        <f t="shared" si="18"/>
        <v>999434</v>
      </c>
      <c r="G35" s="5">
        <f t="shared" si="5"/>
        <v>1011212</v>
      </c>
      <c r="H35" s="13">
        <f t="shared" si="6"/>
        <v>1017942</v>
      </c>
      <c r="I35" s="5">
        <f t="shared" si="7"/>
        <v>1035906</v>
      </c>
      <c r="J35" s="31">
        <f t="shared" si="8"/>
        <v>1058146.7563996697</v>
      </c>
      <c r="K35" s="28"/>
      <c r="L35" s="31">
        <f t="shared" si="0"/>
        <v>0</v>
      </c>
      <c r="M35" s="37">
        <v>990000</v>
      </c>
      <c r="N35" s="33">
        <f t="shared" si="10"/>
        <v>0</v>
      </c>
      <c r="O35" s="37">
        <f t="shared" si="11"/>
        <v>990000</v>
      </c>
      <c r="P35" s="39">
        <f t="shared" si="19"/>
        <v>1039500</v>
      </c>
      <c r="Q35" s="39">
        <f t="shared" si="1"/>
        <v>1069200</v>
      </c>
      <c r="R35" s="40">
        <v>43535</v>
      </c>
      <c r="S35" s="39"/>
      <c r="T35" s="39">
        <f t="shared" si="12"/>
        <v>0</v>
      </c>
      <c r="U35" s="39"/>
      <c r="V35" s="39">
        <f t="shared" si="14"/>
        <v>1039500</v>
      </c>
      <c r="W35" s="39">
        <f t="shared" si="20"/>
        <v>1069200</v>
      </c>
      <c r="X35" s="1"/>
      <c r="Y35" s="1"/>
      <c r="Z35" s="1"/>
      <c r="AA35" s="1"/>
      <c r="AB35" s="1"/>
      <c r="AC35" s="1"/>
      <c r="AD35" s="1"/>
      <c r="AE35" s="1"/>
      <c r="AF35" s="1"/>
      <c r="AG35" s="1"/>
      <c r="AH35" s="1"/>
      <c r="AI35" s="1"/>
      <c r="AJ35" s="1"/>
      <c r="AK35" s="1"/>
    </row>
    <row r="36" spans="1:37" x14ac:dyDescent="0.2">
      <c r="A36" s="6" t="s">
        <v>193</v>
      </c>
      <c r="B36" s="4" t="s">
        <v>36</v>
      </c>
      <c r="C36" s="4" t="s">
        <v>37</v>
      </c>
      <c r="D36" s="5">
        <v>68067</v>
      </c>
      <c r="E36" s="5">
        <f t="shared" si="3"/>
        <v>69323</v>
      </c>
      <c r="F36" s="5">
        <f t="shared" si="18"/>
        <v>71058</v>
      </c>
      <c r="G36" s="5">
        <f t="shared" si="5"/>
        <v>71895</v>
      </c>
      <c r="H36" s="13">
        <f t="shared" si="6"/>
        <v>72374</v>
      </c>
      <c r="I36" s="5">
        <f t="shared" si="7"/>
        <v>73651</v>
      </c>
      <c r="J36" s="31">
        <f t="shared" si="8"/>
        <v>75232.276630883571</v>
      </c>
      <c r="K36" s="28"/>
      <c r="L36" s="31">
        <f t="shared" si="0"/>
        <v>0</v>
      </c>
      <c r="M36" s="33">
        <f t="shared" si="9"/>
        <v>84598.299752270847</v>
      </c>
      <c r="N36" s="33">
        <f t="shared" si="10"/>
        <v>0</v>
      </c>
      <c r="O36" s="33">
        <f t="shared" si="11"/>
        <v>84598.299752270847</v>
      </c>
      <c r="P36" s="39">
        <f t="shared" si="19"/>
        <v>88828.214739884395</v>
      </c>
      <c r="Q36" s="39">
        <f t="shared" si="1"/>
        <v>91366.163732452507</v>
      </c>
      <c r="R36" s="4"/>
      <c r="S36" s="39"/>
      <c r="T36" s="39">
        <f t="shared" si="12"/>
        <v>0</v>
      </c>
      <c r="U36" s="39"/>
      <c r="V36" s="39">
        <f t="shared" si="14"/>
        <v>88828.214739884395</v>
      </c>
      <c r="W36" s="39">
        <f t="shared" si="20"/>
        <v>91366.163732452507</v>
      </c>
      <c r="X36" s="1"/>
      <c r="Y36" s="1"/>
      <c r="Z36" s="1"/>
      <c r="AA36" s="1"/>
      <c r="AB36" s="1"/>
      <c r="AC36" s="1"/>
      <c r="AD36" s="1"/>
      <c r="AE36" s="1"/>
      <c r="AF36" s="1"/>
      <c r="AG36" s="1"/>
      <c r="AH36" s="1"/>
      <c r="AI36" s="1"/>
      <c r="AJ36" s="1"/>
      <c r="AK36" s="1"/>
    </row>
    <row r="37" spans="1:37" x14ac:dyDescent="0.2">
      <c r="A37" s="4" t="s">
        <v>12</v>
      </c>
      <c r="B37" s="4" t="s">
        <v>8</v>
      </c>
      <c r="C37" s="4" t="s">
        <v>11</v>
      </c>
      <c r="D37" s="5"/>
      <c r="E37" s="5"/>
      <c r="F37" s="5"/>
      <c r="G37" s="5"/>
      <c r="H37" s="13"/>
      <c r="I37" s="5">
        <f t="shared" si="7"/>
        <v>0</v>
      </c>
      <c r="J37" s="31"/>
      <c r="K37" s="31">
        <v>26693</v>
      </c>
      <c r="L37" s="31">
        <f t="shared" si="0"/>
        <v>27065.35222319093</v>
      </c>
      <c r="M37" s="33">
        <f t="shared" si="9"/>
        <v>0</v>
      </c>
      <c r="N37" s="33">
        <f t="shared" si="10"/>
        <v>28298.768962510894</v>
      </c>
      <c r="O37" s="33">
        <f t="shared" si="11"/>
        <v>28298.768962510894</v>
      </c>
      <c r="P37" s="39"/>
      <c r="Q37" s="39">
        <f t="shared" ref="Q37:Q68" si="21">$AG$2/AF$2*P37</f>
        <v>0</v>
      </c>
      <c r="R37" s="4"/>
      <c r="S37" s="39">
        <f>$AF$3/$AE$3*N37</f>
        <v>28751.549265911068</v>
      </c>
      <c r="T37" s="39">
        <f t="shared" si="12"/>
        <v>29289.225876198772</v>
      </c>
      <c r="U37" s="39"/>
      <c r="V37" s="39">
        <f t="shared" si="14"/>
        <v>28751.549265911068</v>
      </c>
      <c r="W37" s="39">
        <f t="shared" si="20"/>
        <v>29289.225876198772</v>
      </c>
      <c r="X37" s="1"/>
      <c r="Y37" s="1"/>
      <c r="Z37" s="1"/>
      <c r="AA37" s="1"/>
      <c r="AB37" s="1"/>
      <c r="AC37" s="1"/>
      <c r="AD37" s="1"/>
      <c r="AE37" s="1"/>
      <c r="AF37" s="1"/>
      <c r="AG37" s="1"/>
      <c r="AH37" s="1"/>
      <c r="AI37" s="1"/>
      <c r="AJ37" s="1"/>
      <c r="AK37" s="1"/>
    </row>
    <row r="38" spans="1:37" x14ac:dyDescent="0.2">
      <c r="A38" s="20" t="s">
        <v>26</v>
      </c>
      <c r="B38" s="4" t="s">
        <v>23</v>
      </c>
      <c r="C38" s="4" t="s">
        <v>3</v>
      </c>
      <c r="D38" s="5">
        <v>252513</v>
      </c>
      <c r="E38" s="5">
        <f t="shared" si="3"/>
        <v>257173</v>
      </c>
      <c r="F38" s="5">
        <f>ROUND(E38/115.9*118.8,0)</f>
        <v>263608</v>
      </c>
      <c r="G38" s="5">
        <f t="shared" si="5"/>
        <v>266714</v>
      </c>
      <c r="H38" s="13">
        <f t="shared" si="6"/>
        <v>268489</v>
      </c>
      <c r="I38" s="5">
        <f t="shared" si="7"/>
        <v>273227</v>
      </c>
      <c r="J38" s="31">
        <f t="shared" si="8"/>
        <v>279093.1453344344</v>
      </c>
      <c r="K38" s="28"/>
      <c r="L38" s="31">
        <f t="shared" si="0"/>
        <v>0</v>
      </c>
      <c r="M38" s="33">
        <f t="shared" si="9"/>
        <v>313838.77539223788</v>
      </c>
      <c r="N38" s="33">
        <f t="shared" si="10"/>
        <v>0</v>
      </c>
      <c r="O38" s="33">
        <f t="shared" si="11"/>
        <v>313838.77539223788</v>
      </c>
      <c r="P38" s="39">
        <f>$AF$2/AE$2*M38</f>
        <v>329530.71416184976</v>
      </c>
      <c r="Q38" s="39">
        <f t="shared" si="21"/>
        <v>338945.87742361688</v>
      </c>
      <c r="R38" s="4"/>
      <c r="S38" s="39"/>
      <c r="T38" s="39">
        <f t="shared" si="12"/>
        <v>0</v>
      </c>
      <c r="U38" s="39"/>
      <c r="V38" s="39">
        <f t="shared" si="14"/>
        <v>329530.71416184976</v>
      </c>
      <c r="W38" s="39">
        <f t="shared" si="20"/>
        <v>338945.87742361688</v>
      </c>
      <c r="X38" s="1"/>
      <c r="Y38" s="1"/>
      <c r="Z38" s="1"/>
      <c r="AA38" s="1"/>
      <c r="AB38" s="1"/>
      <c r="AC38" s="1"/>
      <c r="AD38" s="1"/>
      <c r="AE38" s="1"/>
      <c r="AF38" s="1"/>
      <c r="AG38" s="1"/>
      <c r="AH38" s="1"/>
      <c r="AI38" s="1"/>
      <c r="AJ38" s="1"/>
      <c r="AK38" s="1"/>
    </row>
    <row r="39" spans="1:37" x14ac:dyDescent="0.2">
      <c r="A39" s="20" t="s">
        <v>26</v>
      </c>
      <c r="B39" s="4" t="s">
        <v>24</v>
      </c>
      <c r="C39" s="4" t="s">
        <v>25</v>
      </c>
      <c r="D39" s="5"/>
      <c r="E39" s="5"/>
      <c r="F39" s="5"/>
      <c r="G39" s="5"/>
      <c r="H39" s="13"/>
      <c r="I39" s="5">
        <f t="shared" si="7"/>
        <v>0</v>
      </c>
      <c r="J39" s="31"/>
      <c r="K39" s="31">
        <v>18151</v>
      </c>
      <c r="L39" s="31">
        <f t="shared" si="0"/>
        <v>18404.196163905843</v>
      </c>
      <c r="M39" s="33">
        <f t="shared" si="9"/>
        <v>0</v>
      </c>
      <c r="N39" s="33">
        <f t="shared" si="10"/>
        <v>19242.908456843939</v>
      </c>
      <c r="O39" s="33">
        <f t="shared" si="11"/>
        <v>19242.908456843939</v>
      </c>
      <c r="P39" s="39"/>
      <c r="Q39" s="39">
        <f t="shared" si="21"/>
        <v>0</v>
      </c>
      <c r="R39" s="4"/>
      <c r="S39" s="39">
        <f>$AF$3/$AE$3*N39</f>
        <v>19550.794992153442</v>
      </c>
      <c r="T39" s="39">
        <f t="shared" si="12"/>
        <v>19916.410252833477</v>
      </c>
      <c r="U39" s="39"/>
      <c r="V39" s="39">
        <f t="shared" si="14"/>
        <v>19550.794992153442</v>
      </c>
      <c r="W39" s="39">
        <f t="shared" si="20"/>
        <v>19916.410252833477</v>
      </c>
      <c r="X39" s="1"/>
      <c r="Y39" s="1"/>
      <c r="Z39" s="1"/>
      <c r="AA39" s="1"/>
      <c r="AB39" s="1"/>
      <c r="AC39" s="1"/>
      <c r="AD39" s="1"/>
      <c r="AE39" s="1"/>
      <c r="AF39" s="1"/>
      <c r="AG39" s="1"/>
      <c r="AH39" s="1"/>
      <c r="AI39" s="1"/>
      <c r="AJ39" s="1"/>
      <c r="AK39" s="1"/>
    </row>
    <row r="40" spans="1:37" x14ac:dyDescent="0.2">
      <c r="A40" s="4" t="s">
        <v>48</v>
      </c>
      <c r="B40" s="6" t="s">
        <v>266</v>
      </c>
      <c r="C40" s="4" t="s">
        <v>3</v>
      </c>
      <c r="D40" s="5">
        <v>57268</v>
      </c>
      <c r="E40" s="5">
        <f t="shared" si="3"/>
        <v>58325</v>
      </c>
      <c r="F40" s="5">
        <f t="shared" ref="F40:F41" si="22">ROUND(E40/115.9*118.8,0)</f>
        <v>59784</v>
      </c>
      <c r="G40" s="5">
        <f t="shared" si="5"/>
        <v>60489</v>
      </c>
      <c r="H40" s="13">
        <f t="shared" si="6"/>
        <v>60892</v>
      </c>
      <c r="I40" s="5">
        <f t="shared" si="7"/>
        <v>61967</v>
      </c>
      <c r="J40" s="31">
        <f t="shared" si="8"/>
        <v>63297.422791081757</v>
      </c>
      <c r="K40" s="28"/>
      <c r="L40" s="31">
        <f t="shared" si="0"/>
        <v>0</v>
      </c>
      <c r="M40" s="33">
        <f t="shared" si="9"/>
        <v>71177.619322873667</v>
      </c>
      <c r="N40" s="33">
        <f t="shared" si="10"/>
        <v>0</v>
      </c>
      <c r="O40" s="33">
        <f t="shared" si="11"/>
        <v>71177.619322873667</v>
      </c>
      <c r="P40" s="39">
        <f>$AF$2/AE$2*M40</f>
        <v>74736.500289017349</v>
      </c>
      <c r="Q40" s="39">
        <f t="shared" si="21"/>
        <v>76871.828868703553</v>
      </c>
      <c r="R40" s="4"/>
      <c r="S40" s="39"/>
      <c r="T40" s="39">
        <f t="shared" ref="T40:T71" si="23">$AG$3/$AF$3*S40</f>
        <v>0</v>
      </c>
      <c r="U40" s="39"/>
      <c r="V40" s="39">
        <f t="shared" ref="V40:V64" si="24">P40+S40</f>
        <v>74736.500289017349</v>
      </c>
      <c r="W40" s="39">
        <f t="shared" si="20"/>
        <v>76871.828868703553</v>
      </c>
      <c r="X40" s="1" t="s">
        <v>269</v>
      </c>
      <c r="Y40" s="1" t="s">
        <v>268</v>
      </c>
      <c r="Z40" s="1"/>
      <c r="AA40" s="1"/>
      <c r="AB40" s="1"/>
      <c r="AC40" s="1"/>
      <c r="AD40" s="1"/>
      <c r="AE40" s="1"/>
      <c r="AF40" s="1"/>
      <c r="AG40" s="1"/>
      <c r="AH40" s="1"/>
      <c r="AI40" s="1"/>
      <c r="AJ40" s="1"/>
      <c r="AK40" s="1"/>
    </row>
    <row r="41" spans="1:37" x14ac:dyDescent="0.2">
      <c r="A41" s="4" t="s">
        <v>15</v>
      </c>
      <c r="B41" s="4" t="s">
        <v>14</v>
      </c>
      <c r="C41" s="4" t="s">
        <v>9</v>
      </c>
      <c r="D41" s="5">
        <v>310852</v>
      </c>
      <c r="E41" s="5">
        <f t="shared" si="3"/>
        <v>316588</v>
      </c>
      <c r="F41" s="5">
        <f t="shared" si="22"/>
        <v>324510</v>
      </c>
      <c r="G41" s="5">
        <f t="shared" si="5"/>
        <v>328334</v>
      </c>
      <c r="H41" s="13">
        <f t="shared" si="6"/>
        <v>330519</v>
      </c>
      <c r="I41" s="5">
        <f t="shared" si="7"/>
        <v>336352</v>
      </c>
      <c r="J41" s="31">
        <f t="shared" si="8"/>
        <v>343573.43022295629</v>
      </c>
      <c r="K41" s="28"/>
      <c r="L41" s="31">
        <f t="shared" si="0"/>
        <v>0</v>
      </c>
      <c r="M41" s="33">
        <f t="shared" si="9"/>
        <v>386346.51692815858</v>
      </c>
      <c r="N41" s="33">
        <f t="shared" si="10"/>
        <v>0</v>
      </c>
      <c r="O41" s="33">
        <f t="shared" si="11"/>
        <v>386346.51692815858</v>
      </c>
      <c r="P41" s="39">
        <f>$AF$2/AE$2*M41</f>
        <v>405663.84277456655</v>
      </c>
      <c r="Q41" s="39">
        <f t="shared" si="21"/>
        <v>417254.23828241124</v>
      </c>
      <c r="R41" s="4"/>
      <c r="S41" s="39"/>
      <c r="T41" s="39">
        <f t="shared" si="23"/>
        <v>0</v>
      </c>
      <c r="U41" s="39"/>
      <c r="V41" s="39">
        <f t="shared" si="24"/>
        <v>405663.84277456655</v>
      </c>
      <c r="W41" s="39">
        <f t="shared" si="20"/>
        <v>417254.23828241124</v>
      </c>
      <c r="X41" s="1"/>
      <c r="Y41" s="1"/>
      <c r="Z41" s="1"/>
      <c r="AA41" s="1"/>
      <c r="AB41" s="1"/>
      <c r="AC41" s="1"/>
      <c r="AD41" s="1"/>
      <c r="AE41" s="1"/>
      <c r="AF41" s="1"/>
      <c r="AG41" s="1"/>
      <c r="AH41" s="1"/>
      <c r="AI41" s="1"/>
      <c r="AJ41" s="1"/>
      <c r="AK41" s="1"/>
    </row>
    <row r="42" spans="1:37" x14ac:dyDescent="0.2">
      <c r="A42" s="4" t="s">
        <v>7</v>
      </c>
      <c r="B42" s="4" t="s">
        <v>1</v>
      </c>
      <c r="C42" s="4" t="s">
        <v>4</v>
      </c>
      <c r="D42" s="5"/>
      <c r="E42" s="5"/>
      <c r="F42" s="5"/>
      <c r="G42" s="5"/>
      <c r="H42" s="13"/>
      <c r="I42" s="5">
        <f t="shared" si="7"/>
        <v>0</v>
      </c>
      <c r="J42" s="31"/>
      <c r="K42" s="31">
        <v>814686</v>
      </c>
      <c r="L42" s="31">
        <f t="shared" si="0"/>
        <v>826050.40802092408</v>
      </c>
      <c r="M42" s="33">
        <f t="shared" si="9"/>
        <v>0</v>
      </c>
      <c r="N42" s="33">
        <f t="shared" si="10"/>
        <v>863695.00959023531</v>
      </c>
      <c r="O42" s="33">
        <f t="shared" si="11"/>
        <v>863695.00959023531</v>
      </c>
      <c r="P42" s="39"/>
      <c r="Q42" s="39">
        <f t="shared" si="21"/>
        <v>0</v>
      </c>
      <c r="R42" s="4"/>
      <c r="S42" s="39">
        <f>$AF$3/$AE$3*N42</f>
        <v>877514.12974367908</v>
      </c>
      <c r="T42" s="39">
        <f t="shared" si="23"/>
        <v>893924.33492589346</v>
      </c>
      <c r="U42" s="39"/>
      <c r="V42" s="39">
        <f t="shared" si="24"/>
        <v>877514.12974367908</v>
      </c>
      <c r="W42" s="39">
        <f t="shared" si="20"/>
        <v>893924.33492589346</v>
      </c>
      <c r="X42" s="1"/>
      <c r="Y42" s="1"/>
      <c r="Z42" s="1"/>
      <c r="AA42" s="1"/>
      <c r="AB42" s="1"/>
      <c r="AC42" s="1"/>
      <c r="AD42" s="1"/>
      <c r="AE42" s="1"/>
      <c r="AF42" s="1"/>
      <c r="AG42" s="1"/>
      <c r="AH42" s="1"/>
      <c r="AI42" s="1"/>
      <c r="AJ42" s="1"/>
      <c r="AK42" s="1"/>
    </row>
    <row r="43" spans="1:37" x14ac:dyDescent="0.2">
      <c r="A43" s="4" t="s">
        <v>7</v>
      </c>
      <c r="B43" s="4" t="s">
        <v>1</v>
      </c>
      <c r="C43" s="20" t="s">
        <v>5</v>
      </c>
      <c r="D43" s="5"/>
      <c r="E43" s="5"/>
      <c r="F43" s="5"/>
      <c r="G43" s="5"/>
      <c r="H43" s="13"/>
      <c r="I43" s="5">
        <f t="shared" si="7"/>
        <v>0</v>
      </c>
      <c r="J43" s="31"/>
      <c r="K43" s="31">
        <v>40734</v>
      </c>
      <c r="L43" s="31">
        <f t="shared" si="0"/>
        <v>41302.216216216213</v>
      </c>
      <c r="M43" s="33">
        <f t="shared" si="9"/>
        <v>0</v>
      </c>
      <c r="N43" s="33">
        <f t="shared" si="10"/>
        <v>43184.432432432426</v>
      </c>
      <c r="O43" s="33">
        <f t="shared" si="11"/>
        <v>43184.432432432426</v>
      </c>
      <c r="P43" s="39"/>
      <c r="Q43" s="39">
        <f t="shared" si="21"/>
        <v>0</v>
      </c>
      <c r="R43" s="4"/>
      <c r="S43" s="39">
        <f>$AF$3/$AE$3*N43</f>
        <v>43875.383351351345</v>
      </c>
      <c r="T43" s="39">
        <f t="shared" si="23"/>
        <v>44695.887567567559</v>
      </c>
      <c r="U43" s="39"/>
      <c r="V43" s="39">
        <f t="shared" si="24"/>
        <v>43875.383351351345</v>
      </c>
      <c r="W43" s="39">
        <f t="shared" si="20"/>
        <v>44695.887567567559</v>
      </c>
      <c r="X43" s="1"/>
      <c r="Y43" s="1"/>
      <c r="Z43" s="1"/>
      <c r="AA43" s="1"/>
      <c r="AB43" s="1"/>
      <c r="AC43" s="1"/>
      <c r="AD43" s="1"/>
      <c r="AE43" s="1"/>
      <c r="AF43" s="1"/>
      <c r="AG43" s="1"/>
      <c r="AH43" s="1"/>
      <c r="AI43" s="1"/>
      <c r="AJ43" s="1"/>
      <c r="AK43" s="1"/>
    </row>
    <row r="44" spans="1:37" x14ac:dyDescent="0.2">
      <c r="A44" s="4" t="s">
        <v>61</v>
      </c>
      <c r="B44" s="4" t="s">
        <v>1</v>
      </c>
      <c r="C44" s="4" t="s">
        <v>3</v>
      </c>
      <c r="D44" s="5">
        <v>5192936</v>
      </c>
      <c r="E44" s="5">
        <f t="shared" si="3"/>
        <v>5288763</v>
      </c>
      <c r="F44" s="5">
        <f>ROUND(E44/115.9*118.8,0)</f>
        <v>5421096</v>
      </c>
      <c r="G44" s="5">
        <f t="shared" si="5"/>
        <v>5484981</v>
      </c>
      <c r="H44" s="13">
        <f t="shared" si="6"/>
        <v>5521487</v>
      </c>
      <c r="I44" s="5">
        <f t="shared" si="7"/>
        <v>5618925</v>
      </c>
      <c r="J44" s="31">
        <f t="shared" si="8"/>
        <v>5739562.5309661441</v>
      </c>
      <c r="K44" s="28"/>
      <c r="L44" s="31">
        <f t="shared" si="0"/>
        <v>0</v>
      </c>
      <c r="M44" s="33">
        <f t="shared" si="9"/>
        <v>6454107.9066886874</v>
      </c>
      <c r="N44" s="33">
        <f t="shared" si="10"/>
        <v>0</v>
      </c>
      <c r="O44" s="33">
        <f t="shared" si="11"/>
        <v>6454107.9066886874</v>
      </c>
      <c r="P44" s="39">
        <f>$AF$2/AE$2*M44</f>
        <v>6776813.3020231221</v>
      </c>
      <c r="Q44" s="39">
        <f t="shared" si="21"/>
        <v>6970436.5392237818</v>
      </c>
      <c r="R44" s="4"/>
      <c r="S44" s="39"/>
      <c r="T44" s="39">
        <f t="shared" si="23"/>
        <v>0</v>
      </c>
      <c r="U44" s="39"/>
      <c r="V44" s="39">
        <f t="shared" si="24"/>
        <v>6776813.3020231221</v>
      </c>
      <c r="W44" s="39">
        <f t="shared" si="20"/>
        <v>6970436.5392237818</v>
      </c>
      <c r="X44" s="1"/>
      <c r="Y44" s="1"/>
      <c r="Z44" s="1"/>
      <c r="AA44" s="1"/>
      <c r="AB44" s="1"/>
      <c r="AC44" s="1"/>
      <c r="AD44" s="1"/>
      <c r="AE44" s="1"/>
      <c r="AF44" s="1"/>
      <c r="AG44" s="1"/>
      <c r="AH44" s="1"/>
      <c r="AI44" s="1"/>
      <c r="AJ44" s="1"/>
      <c r="AK44" s="1"/>
    </row>
    <row r="45" spans="1:37" x14ac:dyDescent="0.2">
      <c r="A45" s="4" t="s">
        <v>62</v>
      </c>
      <c r="B45" s="4" t="s">
        <v>8</v>
      </c>
      <c r="C45" s="4" t="s">
        <v>9</v>
      </c>
      <c r="D45" s="5">
        <v>627282</v>
      </c>
      <c r="E45" s="5">
        <f t="shared" si="3"/>
        <v>638858</v>
      </c>
      <c r="F45" s="5">
        <f>ROUND(E45/115.9*118.8,0)</f>
        <v>654843</v>
      </c>
      <c r="G45" s="5">
        <f t="shared" si="5"/>
        <v>662560</v>
      </c>
      <c r="H45" s="13">
        <f t="shared" si="6"/>
        <v>666970</v>
      </c>
      <c r="I45" s="5">
        <f t="shared" si="7"/>
        <v>678740</v>
      </c>
      <c r="J45" s="31">
        <f t="shared" si="8"/>
        <v>693312.45251857967</v>
      </c>
      <c r="K45" s="28"/>
      <c r="L45" s="31">
        <f t="shared" si="0"/>
        <v>0</v>
      </c>
      <c r="M45" s="33">
        <f t="shared" si="9"/>
        <v>779626.20974401315</v>
      </c>
      <c r="N45" s="33">
        <f t="shared" si="10"/>
        <v>0</v>
      </c>
      <c r="O45" s="33">
        <f t="shared" si="11"/>
        <v>779626.20974401315</v>
      </c>
      <c r="P45" s="39">
        <f>$AF$2/AE$2*M45</f>
        <v>818607.52023121389</v>
      </c>
      <c r="Q45" s="39">
        <f t="shared" si="21"/>
        <v>841996.30652353424</v>
      </c>
      <c r="R45" s="4"/>
      <c r="S45" s="39"/>
      <c r="T45" s="39">
        <f t="shared" si="23"/>
        <v>0</v>
      </c>
      <c r="U45" s="39"/>
      <c r="V45" s="39">
        <f t="shared" si="24"/>
        <v>818607.52023121389</v>
      </c>
      <c r="W45" s="39">
        <f t="shared" si="20"/>
        <v>841996.30652353424</v>
      </c>
      <c r="X45" s="1" t="s">
        <v>269</v>
      </c>
      <c r="Y45" s="1">
        <v>245</v>
      </c>
      <c r="Z45" s="1"/>
      <c r="AA45" s="1"/>
      <c r="AB45" s="1" t="s">
        <v>269</v>
      </c>
      <c r="AC45" s="1"/>
      <c r="AD45" s="1"/>
      <c r="AE45" s="1"/>
      <c r="AF45" s="1"/>
      <c r="AG45" s="1"/>
      <c r="AH45" s="1"/>
      <c r="AI45" s="1"/>
      <c r="AJ45" s="1"/>
      <c r="AK45" s="1"/>
    </row>
    <row r="46" spans="1:37" x14ac:dyDescent="0.2">
      <c r="A46" s="4" t="s">
        <v>62</v>
      </c>
      <c r="B46" s="4" t="s">
        <v>8</v>
      </c>
      <c r="C46" s="4" t="s">
        <v>10</v>
      </c>
      <c r="D46" s="5"/>
      <c r="E46" s="5"/>
      <c r="F46" s="5"/>
      <c r="G46" s="5"/>
      <c r="H46" s="13"/>
      <c r="I46" s="5">
        <f t="shared" si="7"/>
        <v>0</v>
      </c>
      <c r="J46" s="31"/>
      <c r="K46" s="31">
        <v>122203</v>
      </c>
      <c r="L46" s="31">
        <f t="shared" si="0"/>
        <v>123907.66259808194</v>
      </c>
      <c r="M46" s="33">
        <f t="shared" si="9"/>
        <v>0</v>
      </c>
      <c r="N46" s="33">
        <f t="shared" si="10"/>
        <v>129554.35745422839</v>
      </c>
      <c r="O46" s="33">
        <f t="shared" si="11"/>
        <v>129554.35745422839</v>
      </c>
      <c r="P46" s="39"/>
      <c r="Q46" s="39">
        <f t="shared" si="21"/>
        <v>0</v>
      </c>
      <c r="R46" s="4"/>
      <c r="S46" s="39">
        <f>$AF$3/$AE$3*N46</f>
        <v>131627.22717349604</v>
      </c>
      <c r="T46" s="39">
        <f t="shared" si="23"/>
        <v>134088.75996512637</v>
      </c>
      <c r="U46" s="39"/>
      <c r="V46" s="39">
        <f t="shared" si="24"/>
        <v>131627.22717349604</v>
      </c>
      <c r="W46" s="33">
        <f t="shared" si="20"/>
        <v>134088.75996512637</v>
      </c>
      <c r="X46" s="1"/>
      <c r="Y46" s="1"/>
      <c r="Z46" s="1"/>
      <c r="AA46" s="1"/>
      <c r="AB46" s="1"/>
      <c r="AC46" s="1"/>
      <c r="AD46" s="1"/>
      <c r="AE46" s="1"/>
      <c r="AF46" s="1"/>
      <c r="AG46" s="1"/>
      <c r="AH46" s="1"/>
      <c r="AI46" s="1"/>
      <c r="AJ46" s="1"/>
      <c r="AK46" s="1"/>
    </row>
    <row r="47" spans="1:37" s="1" customFormat="1" x14ac:dyDescent="0.2">
      <c r="A47" s="6" t="s">
        <v>70</v>
      </c>
      <c r="B47" s="6" t="s">
        <v>71</v>
      </c>
      <c r="C47" s="6" t="s">
        <v>3</v>
      </c>
      <c r="D47" s="7"/>
      <c r="E47" s="7">
        <f>K43*0.64/1000</f>
        <v>26.069760000000002</v>
      </c>
      <c r="F47" s="7"/>
      <c r="G47" s="8">
        <v>1100000</v>
      </c>
      <c r="H47" s="13">
        <f t="shared" si="6"/>
        <v>1107321</v>
      </c>
      <c r="I47" s="5">
        <f t="shared" si="7"/>
        <v>1126862</v>
      </c>
      <c r="J47" s="31">
        <f t="shared" si="8"/>
        <v>1151055.5689512801</v>
      </c>
      <c r="K47" s="30"/>
      <c r="L47" s="31">
        <f t="shared" si="0"/>
        <v>0</v>
      </c>
      <c r="M47" s="33">
        <f t="shared" si="9"/>
        <v>1294355.9388934765</v>
      </c>
      <c r="N47" s="33">
        <f t="shared" si="10"/>
        <v>0</v>
      </c>
      <c r="O47" s="33">
        <f t="shared" si="11"/>
        <v>1294355.9388934765</v>
      </c>
      <c r="P47" s="39">
        <f>$AF$2/AE$2*M47</f>
        <v>1359073.7358381504</v>
      </c>
      <c r="Q47" s="39">
        <f t="shared" si="21"/>
        <v>1397904.4140049545</v>
      </c>
      <c r="R47" s="6"/>
      <c r="S47" s="39"/>
      <c r="T47" s="39">
        <f t="shared" si="23"/>
        <v>0</v>
      </c>
      <c r="U47" s="39"/>
      <c r="V47" s="39">
        <f t="shared" si="24"/>
        <v>1359073.7358381504</v>
      </c>
      <c r="W47" s="39">
        <f t="shared" si="20"/>
        <v>1397904.4140049545</v>
      </c>
    </row>
    <row r="48" spans="1:37" s="1" customFormat="1" x14ac:dyDescent="0.2">
      <c r="A48" s="6" t="s">
        <v>72</v>
      </c>
      <c r="B48" s="6" t="s">
        <v>73</v>
      </c>
      <c r="C48" s="6" t="s">
        <v>74</v>
      </c>
      <c r="D48" s="7"/>
      <c r="E48" s="7"/>
      <c r="F48" s="7"/>
      <c r="G48" s="8"/>
      <c r="H48" s="13"/>
      <c r="I48" s="5">
        <v>2870680</v>
      </c>
      <c r="J48" s="31">
        <f>I48/122.9*123.7</f>
        <v>2889366.2815296985</v>
      </c>
      <c r="K48" s="30"/>
      <c r="L48" s="31">
        <f t="shared" si="0"/>
        <v>0</v>
      </c>
      <c r="M48" s="33">
        <f t="shared" si="9"/>
        <v>3249077.200976403</v>
      </c>
      <c r="N48" s="33">
        <f t="shared" si="10"/>
        <v>0</v>
      </c>
      <c r="O48" s="33">
        <f t="shared" si="11"/>
        <v>3249077.200976403</v>
      </c>
      <c r="P48" s="39">
        <f>$AF$2/AE$2*M48</f>
        <v>3411531.0610252232</v>
      </c>
      <c r="Q48" s="39">
        <f t="shared" si="21"/>
        <v>3509003.3770545148</v>
      </c>
      <c r="R48" s="6"/>
      <c r="S48" s="39"/>
      <c r="T48" s="39">
        <f t="shared" si="23"/>
        <v>0</v>
      </c>
      <c r="U48" s="39"/>
      <c r="V48" s="39">
        <f t="shared" si="24"/>
        <v>3411531.0610252232</v>
      </c>
      <c r="W48" s="39">
        <f t="shared" si="20"/>
        <v>3509003.3770545148</v>
      </c>
    </row>
    <row r="49" spans="1:37" s="1" customFormat="1" x14ac:dyDescent="0.2">
      <c r="A49" s="6" t="s">
        <v>72</v>
      </c>
      <c r="B49" s="6" t="s">
        <v>73</v>
      </c>
      <c r="C49" s="6" t="s">
        <v>60</v>
      </c>
      <c r="D49" s="7"/>
      <c r="E49" s="7"/>
      <c r="F49" s="7"/>
      <c r="G49" s="8"/>
      <c r="H49" s="13"/>
      <c r="I49" s="5"/>
      <c r="J49" s="31"/>
      <c r="K49" s="30">
        <v>482260</v>
      </c>
      <c r="L49" s="31">
        <f t="shared" si="0"/>
        <v>488987.2537053182</v>
      </c>
      <c r="M49" s="33">
        <f t="shared" si="9"/>
        <v>0</v>
      </c>
      <c r="N49" s="33">
        <f t="shared" si="10"/>
        <v>511271.28160418477</v>
      </c>
      <c r="O49" s="33">
        <f t="shared" si="11"/>
        <v>511271.28160418477</v>
      </c>
      <c r="P49" s="39"/>
      <c r="Q49" s="39">
        <f t="shared" si="21"/>
        <v>0</v>
      </c>
      <c r="R49" s="6"/>
      <c r="S49" s="39">
        <f>$AF$3/$AE$3*N49</f>
        <v>519451.62210985174</v>
      </c>
      <c r="T49" s="39">
        <f t="shared" si="23"/>
        <v>529165.77646033128</v>
      </c>
      <c r="U49" s="39"/>
      <c r="V49" s="39">
        <f t="shared" si="24"/>
        <v>519451.62210985174</v>
      </c>
      <c r="W49" s="39">
        <f t="shared" si="20"/>
        <v>529165.77646033128</v>
      </c>
    </row>
    <row r="50" spans="1:37" s="1" customFormat="1" x14ac:dyDescent="0.2">
      <c r="A50" s="6" t="s">
        <v>75</v>
      </c>
      <c r="B50" s="6" t="s">
        <v>73</v>
      </c>
      <c r="C50" s="6" t="s">
        <v>74</v>
      </c>
      <c r="D50" s="7"/>
      <c r="E50" s="7"/>
      <c r="F50" s="7"/>
      <c r="G50" s="8"/>
      <c r="H50" s="13"/>
      <c r="I50" s="5">
        <v>2370870</v>
      </c>
      <c r="J50" s="31">
        <f t="shared" ref="J50:J54" si="25">I50/122.9*123.7</f>
        <v>2386302.8397070789</v>
      </c>
      <c r="K50" s="30"/>
      <c r="L50" s="31">
        <f t="shared" si="0"/>
        <v>0</v>
      </c>
      <c r="M50" s="33">
        <f t="shared" si="9"/>
        <v>2683385.0040683481</v>
      </c>
      <c r="N50" s="33">
        <f t="shared" si="10"/>
        <v>0</v>
      </c>
      <c r="O50" s="33">
        <f t="shared" si="11"/>
        <v>2683385.0040683481</v>
      </c>
      <c r="P50" s="39">
        <f>$AF$2/AE$2*M50</f>
        <v>2817554.2542717657</v>
      </c>
      <c r="Q50" s="39">
        <f t="shared" si="21"/>
        <v>2898055.8043938158</v>
      </c>
      <c r="R50" s="6"/>
      <c r="S50" s="39"/>
      <c r="T50" s="39">
        <f t="shared" si="23"/>
        <v>0</v>
      </c>
      <c r="U50" s="39"/>
      <c r="V50" s="39">
        <f t="shared" si="24"/>
        <v>2817554.2542717657</v>
      </c>
      <c r="W50" s="39">
        <f t="shared" si="20"/>
        <v>2898055.8043938158</v>
      </c>
    </row>
    <row r="51" spans="1:37" s="1" customFormat="1" x14ac:dyDescent="0.2">
      <c r="A51" s="6" t="s">
        <v>75</v>
      </c>
      <c r="B51" s="6" t="s">
        <v>73</v>
      </c>
      <c r="C51" s="6" t="s">
        <v>60</v>
      </c>
      <c r="D51" s="7"/>
      <c r="E51" s="7"/>
      <c r="F51" s="7"/>
      <c r="G51" s="8"/>
      <c r="H51" s="13"/>
      <c r="I51" s="5"/>
      <c r="J51" s="31">
        <f t="shared" si="25"/>
        <v>0</v>
      </c>
      <c r="K51" s="30">
        <v>171600</v>
      </c>
      <c r="L51" s="31">
        <f t="shared" si="0"/>
        <v>173993.72275501306</v>
      </c>
      <c r="M51" s="33">
        <f t="shared" si="9"/>
        <v>0</v>
      </c>
      <c r="N51" s="33">
        <f t="shared" si="10"/>
        <v>181922.92938099385</v>
      </c>
      <c r="O51" s="33">
        <f t="shared" si="11"/>
        <v>181922.92938099385</v>
      </c>
      <c r="P51" s="39"/>
      <c r="Q51" s="39">
        <f t="shared" si="21"/>
        <v>0</v>
      </c>
      <c r="R51" s="6"/>
      <c r="S51" s="39">
        <f>$AF$3/$AE$3*N51</f>
        <v>184833.69625108977</v>
      </c>
      <c r="T51" s="39">
        <f t="shared" si="23"/>
        <v>188290.23190932864</v>
      </c>
      <c r="U51" s="39"/>
      <c r="V51" s="39">
        <f t="shared" si="24"/>
        <v>184833.69625108977</v>
      </c>
      <c r="W51" s="39">
        <f t="shared" si="20"/>
        <v>188290.23190932864</v>
      </c>
    </row>
    <row r="52" spans="1:37" s="1" customFormat="1" x14ac:dyDescent="0.2">
      <c r="A52" s="6" t="s">
        <v>76</v>
      </c>
      <c r="B52" s="6" t="s">
        <v>73</v>
      </c>
      <c r="C52" s="6" t="s">
        <v>74</v>
      </c>
      <c r="D52" s="7"/>
      <c r="E52" s="7"/>
      <c r="F52" s="7"/>
      <c r="G52" s="8"/>
      <c r="H52" s="13"/>
      <c r="I52" s="5">
        <v>3659320</v>
      </c>
      <c r="J52" s="31">
        <f t="shared" si="25"/>
        <v>3683139.820992677</v>
      </c>
      <c r="K52" s="30"/>
      <c r="L52" s="31">
        <f t="shared" si="0"/>
        <v>0</v>
      </c>
      <c r="M52" s="33">
        <f t="shared" si="9"/>
        <v>4141671.3751017083</v>
      </c>
      <c r="N52" s="33">
        <f t="shared" si="10"/>
        <v>0</v>
      </c>
      <c r="O52" s="33">
        <f t="shared" si="11"/>
        <v>4141671.3751017083</v>
      </c>
      <c r="P52" s="39">
        <f>$AF$2/AE$2*M52</f>
        <v>4348754.9438567944</v>
      </c>
      <c r="Q52" s="39">
        <f t="shared" si="21"/>
        <v>4473005.0851098448</v>
      </c>
      <c r="R52" s="6"/>
      <c r="S52" s="39"/>
      <c r="T52" s="39">
        <f t="shared" si="23"/>
        <v>0</v>
      </c>
      <c r="U52" s="39"/>
      <c r="V52" s="39">
        <f t="shared" si="24"/>
        <v>4348754.9438567944</v>
      </c>
      <c r="W52" s="39">
        <f t="shared" si="20"/>
        <v>4473005.0851098448</v>
      </c>
    </row>
    <row r="53" spans="1:37" s="1" customFormat="1" x14ac:dyDescent="0.2">
      <c r="A53" s="6" t="s">
        <v>76</v>
      </c>
      <c r="B53" s="6" t="s">
        <v>73</v>
      </c>
      <c r="C53" s="6" t="s">
        <v>60</v>
      </c>
      <c r="D53" s="7"/>
      <c r="E53" s="7"/>
      <c r="F53" s="7"/>
      <c r="G53" s="8"/>
      <c r="H53" s="13"/>
      <c r="I53" s="5"/>
      <c r="J53" s="31"/>
      <c r="K53" s="30">
        <v>409920</v>
      </c>
      <c r="L53" s="31">
        <f t="shared" si="0"/>
        <v>415638.15170008718</v>
      </c>
      <c r="M53" s="33">
        <f t="shared" si="9"/>
        <v>0</v>
      </c>
      <c r="N53" s="33">
        <f t="shared" si="10"/>
        <v>434579.52920662594</v>
      </c>
      <c r="O53" s="33">
        <f t="shared" si="11"/>
        <v>434579.52920662594</v>
      </c>
      <c r="P53" s="39"/>
      <c r="Q53" s="39">
        <f t="shared" si="21"/>
        <v>0</v>
      </c>
      <c r="R53" s="6"/>
      <c r="S53" s="39">
        <f>$AF$3/$AE$3*N53</f>
        <v>441532.80167393194</v>
      </c>
      <c r="T53" s="39">
        <f t="shared" si="23"/>
        <v>449789.8127288578</v>
      </c>
      <c r="U53" s="39"/>
      <c r="V53" s="39">
        <f t="shared" si="24"/>
        <v>441532.80167393194</v>
      </c>
      <c r="W53" s="39">
        <f t="shared" si="20"/>
        <v>449789.8127288578</v>
      </c>
    </row>
    <row r="54" spans="1:37" s="1" customFormat="1" ht="24" x14ac:dyDescent="0.2">
      <c r="A54" s="15" t="s">
        <v>77</v>
      </c>
      <c r="B54" s="6" t="s">
        <v>73</v>
      </c>
      <c r="C54" s="6" t="s">
        <v>78</v>
      </c>
      <c r="D54" s="7"/>
      <c r="E54" s="7"/>
      <c r="F54" s="7"/>
      <c r="G54" s="8"/>
      <c r="H54" s="13"/>
      <c r="I54" s="5">
        <v>153030</v>
      </c>
      <c r="J54" s="31">
        <f t="shared" si="25"/>
        <v>154026.12693246541</v>
      </c>
      <c r="K54" s="30"/>
      <c r="L54" s="31">
        <f t="shared" si="0"/>
        <v>0</v>
      </c>
      <c r="M54" s="33">
        <f t="shared" si="9"/>
        <v>173201.57038242472</v>
      </c>
      <c r="N54" s="33">
        <f t="shared" si="10"/>
        <v>0</v>
      </c>
      <c r="O54" s="33">
        <f t="shared" si="11"/>
        <v>173201.57038242472</v>
      </c>
      <c r="P54" s="39">
        <f t="shared" ref="P54:P62" si="26">$AF$2/AE$2*M54</f>
        <v>181861.64890154597</v>
      </c>
      <c r="Q54" s="39">
        <f t="shared" si="21"/>
        <v>187057.69601301869</v>
      </c>
      <c r="R54" s="6"/>
      <c r="S54" s="39"/>
      <c r="T54" s="39">
        <f t="shared" si="23"/>
        <v>0</v>
      </c>
      <c r="U54" s="39"/>
      <c r="V54" s="39">
        <f t="shared" si="24"/>
        <v>181861.64890154597</v>
      </c>
      <c r="W54" s="39">
        <f t="shared" si="20"/>
        <v>187057.69601301869</v>
      </c>
      <c r="X54" s="1" t="s">
        <v>269</v>
      </c>
      <c r="Y54" s="1" t="s">
        <v>297</v>
      </c>
    </row>
    <row r="55" spans="1:37" x14ac:dyDescent="0.2">
      <c r="A55" s="6" t="s">
        <v>84</v>
      </c>
      <c r="B55" s="6" t="s">
        <v>208</v>
      </c>
      <c r="C55" s="6" t="s">
        <v>209</v>
      </c>
      <c r="D55" s="16"/>
      <c r="E55" s="16"/>
      <c r="F55" s="16"/>
      <c r="G55" s="16"/>
      <c r="H55" s="18"/>
      <c r="I55" s="16"/>
      <c r="J55" s="26">
        <v>129560</v>
      </c>
      <c r="K55" s="23"/>
      <c r="L55" s="27"/>
      <c r="M55" s="33">
        <f>139.1/125.8*J55</f>
        <v>143257.51987281401</v>
      </c>
      <c r="N55" s="33">
        <f>121.6/116.3*L55</f>
        <v>0</v>
      </c>
      <c r="O55" s="34">
        <f>SUM(M55:N55)</f>
        <v>143257.51987281401</v>
      </c>
      <c r="P55" s="39">
        <f t="shared" si="26"/>
        <v>150420.39586645472</v>
      </c>
      <c r="Q55" s="39">
        <f t="shared" si="21"/>
        <v>154718.12146263913</v>
      </c>
      <c r="R55" s="4"/>
      <c r="S55" s="39"/>
      <c r="T55" s="39">
        <f t="shared" si="23"/>
        <v>0</v>
      </c>
      <c r="U55" s="39"/>
      <c r="V55" s="39">
        <f t="shared" si="24"/>
        <v>150420.39586645472</v>
      </c>
      <c r="W55" s="39">
        <f t="shared" si="20"/>
        <v>154718.12146263913</v>
      </c>
      <c r="X55" s="1" t="s">
        <v>287</v>
      </c>
      <c r="Y55" s="1"/>
      <c r="Z55" s="1"/>
      <c r="AA55" s="1"/>
      <c r="AB55" s="1"/>
      <c r="AC55" s="1"/>
      <c r="AD55" s="1"/>
      <c r="AE55" s="1"/>
      <c r="AF55" s="1"/>
      <c r="AG55" s="1"/>
      <c r="AH55" s="1"/>
      <c r="AI55" s="1"/>
      <c r="AJ55" s="1"/>
      <c r="AK55" s="1"/>
    </row>
    <row r="56" spans="1:37" x14ac:dyDescent="0.2">
      <c r="A56" s="6" t="s">
        <v>85</v>
      </c>
      <c r="B56" s="6" t="s">
        <v>194</v>
      </c>
      <c r="C56" s="6" t="s">
        <v>293</v>
      </c>
      <c r="D56" s="16"/>
      <c r="E56" s="16"/>
      <c r="F56" s="16"/>
      <c r="G56" s="16"/>
      <c r="H56" s="18"/>
      <c r="I56" s="16"/>
      <c r="J56" s="26">
        <v>1143640</v>
      </c>
      <c r="K56" s="23"/>
      <c r="L56" s="23">
        <v>60000</v>
      </c>
      <c r="M56" s="33">
        <f t="shared" ref="M56:M68" si="27">139.1/125.8*J56</f>
        <v>1264549.4753577106</v>
      </c>
      <c r="N56" s="33">
        <f t="shared" ref="N56:N115" si="28">121.6/116.3*L56</f>
        <v>62734.307824591568</v>
      </c>
      <c r="O56" s="34">
        <f t="shared" ref="O56:O115" si="29">SUM(M56:N56)</f>
        <v>1327283.7831823023</v>
      </c>
      <c r="P56" s="39">
        <f t="shared" si="26"/>
        <v>1327776.9491255961</v>
      </c>
      <c r="Q56" s="39">
        <f t="shared" si="21"/>
        <v>1365713.4333863272</v>
      </c>
      <c r="R56" s="4"/>
      <c r="S56" s="39">
        <f t="shared" ref="S56:S61" si="30">$AF$3/$AE$3*N56</f>
        <v>63738.056749785035</v>
      </c>
      <c r="T56" s="39">
        <f t="shared" si="23"/>
        <v>64930.008598452274</v>
      </c>
      <c r="U56" s="39"/>
      <c r="V56" s="39">
        <f t="shared" si="24"/>
        <v>1391515.0058753812</v>
      </c>
      <c r="W56" s="39">
        <f t="shared" si="20"/>
        <v>1430643.4419847794</v>
      </c>
      <c r="X56" s="1"/>
      <c r="Y56" s="1"/>
      <c r="Z56" s="1"/>
      <c r="AA56" s="1"/>
      <c r="AB56" s="1"/>
      <c r="AC56" s="1"/>
      <c r="AD56" s="1"/>
      <c r="AE56" s="1"/>
      <c r="AF56" s="1"/>
      <c r="AG56" s="1"/>
      <c r="AH56" s="1"/>
      <c r="AI56" s="1"/>
      <c r="AJ56" s="1"/>
      <c r="AK56" s="1"/>
    </row>
    <row r="57" spans="1:37" x14ac:dyDescent="0.2">
      <c r="A57" s="6" t="s">
        <v>86</v>
      </c>
      <c r="B57" s="6" t="s">
        <v>222</v>
      </c>
      <c r="C57" s="54"/>
      <c r="D57" s="16"/>
      <c r="E57" s="16"/>
      <c r="F57" s="16"/>
      <c r="G57" s="16"/>
      <c r="H57" s="18"/>
      <c r="I57" s="16"/>
      <c r="J57" s="26">
        <v>3196990</v>
      </c>
      <c r="K57" s="23"/>
      <c r="L57" s="23">
        <v>610000</v>
      </c>
      <c r="M57" s="33">
        <f t="shared" si="27"/>
        <v>3534986.5580286169</v>
      </c>
      <c r="N57" s="33">
        <f t="shared" si="28"/>
        <v>637798.7962166809</v>
      </c>
      <c r="O57" s="34">
        <f t="shared" si="29"/>
        <v>4172785.3542452976</v>
      </c>
      <c r="P57" s="39">
        <f t="shared" si="26"/>
        <v>3711735.8859300478</v>
      </c>
      <c r="Q57" s="39">
        <f t="shared" si="21"/>
        <v>3817785.482670906</v>
      </c>
      <c r="R57" s="4"/>
      <c r="S57" s="39">
        <f t="shared" si="30"/>
        <v>648003.57695614779</v>
      </c>
      <c r="T57" s="39">
        <f t="shared" si="23"/>
        <v>660121.75408426474</v>
      </c>
      <c r="U57" s="39"/>
      <c r="V57" s="39">
        <f t="shared" si="24"/>
        <v>4359739.4628861956</v>
      </c>
      <c r="W57" s="39">
        <f t="shared" si="20"/>
        <v>4477907.2367551709</v>
      </c>
      <c r="X57" s="1"/>
      <c r="Y57" s="1"/>
      <c r="Z57" s="1"/>
      <c r="AA57" s="1"/>
      <c r="AB57" s="1"/>
      <c r="AC57" s="1"/>
      <c r="AD57" s="1"/>
      <c r="AE57" s="1"/>
      <c r="AF57" s="1"/>
      <c r="AG57" s="1"/>
      <c r="AH57" s="1"/>
      <c r="AI57" s="1"/>
      <c r="AJ57" s="1"/>
      <c r="AK57" s="1"/>
    </row>
    <row r="58" spans="1:37" x14ac:dyDescent="0.2">
      <c r="A58" s="6" t="s">
        <v>87</v>
      </c>
      <c r="B58" s="6" t="s">
        <v>222</v>
      </c>
      <c r="C58" s="4"/>
      <c r="D58" s="16"/>
      <c r="E58" s="16"/>
      <c r="F58" s="16"/>
      <c r="G58" s="16"/>
      <c r="H58" s="18"/>
      <c r="I58" s="16"/>
      <c r="J58" s="26">
        <v>1237200</v>
      </c>
      <c r="K58" s="23"/>
      <c r="L58" s="23">
        <v>253000</v>
      </c>
      <c r="M58" s="33">
        <f t="shared" si="27"/>
        <v>1368000.9538950715</v>
      </c>
      <c r="N58" s="33">
        <f t="shared" si="28"/>
        <v>264529.66466036113</v>
      </c>
      <c r="O58" s="34">
        <f t="shared" si="29"/>
        <v>1632530.6185554327</v>
      </c>
      <c r="P58" s="39">
        <f t="shared" si="26"/>
        <v>1436401.0015898251</v>
      </c>
      <c r="Q58" s="39">
        <f t="shared" si="21"/>
        <v>1477441.030206677</v>
      </c>
      <c r="R58" s="4"/>
      <c r="S58" s="39">
        <f t="shared" si="30"/>
        <v>268762.13929492689</v>
      </c>
      <c r="T58" s="39">
        <f t="shared" si="23"/>
        <v>273788.20292347373</v>
      </c>
      <c r="U58" s="39"/>
      <c r="V58" s="39">
        <f t="shared" si="24"/>
        <v>1705163.1408847519</v>
      </c>
      <c r="W58" s="39">
        <f t="shared" si="20"/>
        <v>1751229.2331301507</v>
      </c>
      <c r="X58" s="1"/>
      <c r="Y58" s="1"/>
      <c r="Z58" s="1"/>
      <c r="AA58" s="1"/>
      <c r="AB58" s="1"/>
      <c r="AC58" s="1"/>
      <c r="AD58" s="1"/>
      <c r="AE58" s="1"/>
      <c r="AF58" s="1"/>
      <c r="AG58" s="1"/>
      <c r="AH58" s="1"/>
      <c r="AI58" s="1"/>
      <c r="AJ58" s="1"/>
      <c r="AK58" s="1"/>
    </row>
    <row r="59" spans="1:37" x14ac:dyDescent="0.2">
      <c r="A59" s="6" t="s">
        <v>88</v>
      </c>
      <c r="B59" s="6" t="s">
        <v>213</v>
      </c>
      <c r="C59" s="4"/>
      <c r="D59" s="16"/>
      <c r="E59" s="16"/>
      <c r="F59" s="16"/>
      <c r="G59" s="16"/>
      <c r="H59" s="18"/>
      <c r="I59" s="16"/>
      <c r="J59" s="26">
        <v>275510</v>
      </c>
      <c r="K59" s="23"/>
      <c r="L59" s="23">
        <v>22000</v>
      </c>
      <c r="M59" s="33">
        <f t="shared" si="27"/>
        <v>304637.84578696347</v>
      </c>
      <c r="N59" s="33">
        <f t="shared" si="28"/>
        <v>23002.579535683577</v>
      </c>
      <c r="O59" s="34">
        <f t="shared" si="29"/>
        <v>327640.42532264703</v>
      </c>
      <c r="P59" s="39">
        <f t="shared" si="26"/>
        <v>319869.73807631165</v>
      </c>
      <c r="Q59" s="39">
        <f t="shared" si="21"/>
        <v>329008.8734499205</v>
      </c>
      <c r="R59" s="4"/>
      <c r="S59" s="39">
        <f t="shared" si="30"/>
        <v>23370.620808254516</v>
      </c>
      <c r="T59" s="39">
        <f t="shared" si="23"/>
        <v>23807.669819432504</v>
      </c>
      <c r="U59" s="39"/>
      <c r="V59" s="39">
        <f t="shared" si="24"/>
        <v>343240.35888456617</v>
      </c>
      <c r="W59" s="39">
        <f t="shared" si="20"/>
        <v>352816.54326935299</v>
      </c>
      <c r="X59" s="1"/>
      <c r="Y59" s="1"/>
      <c r="Z59" s="1"/>
      <c r="AA59" s="1"/>
      <c r="AB59" s="1"/>
      <c r="AC59" s="1"/>
      <c r="AD59" s="1"/>
      <c r="AE59" s="1"/>
      <c r="AF59" s="1"/>
      <c r="AG59" s="1"/>
      <c r="AH59" s="1"/>
      <c r="AI59" s="1"/>
      <c r="AJ59" s="1"/>
      <c r="AK59" s="1"/>
    </row>
    <row r="60" spans="1:37" x14ac:dyDescent="0.2">
      <c r="A60" s="6" t="s">
        <v>89</v>
      </c>
      <c r="B60" s="6" t="s">
        <v>214</v>
      </c>
      <c r="C60" s="4"/>
      <c r="D60" s="16"/>
      <c r="E60" s="16"/>
      <c r="F60" s="16"/>
      <c r="G60" s="16"/>
      <c r="H60" s="18"/>
      <c r="I60" s="16"/>
      <c r="J60" s="26">
        <v>5822150</v>
      </c>
      <c r="K60" s="23"/>
      <c r="L60" s="23">
        <v>290000</v>
      </c>
      <c r="M60" s="33">
        <f t="shared" si="27"/>
        <v>6437687.321144674</v>
      </c>
      <c r="N60" s="33">
        <f t="shared" si="28"/>
        <v>303215.8211521926</v>
      </c>
      <c r="O60" s="34">
        <f t="shared" si="29"/>
        <v>6740903.1422968665</v>
      </c>
      <c r="P60" s="39">
        <f t="shared" si="26"/>
        <v>6759571.6872019079</v>
      </c>
      <c r="Q60" s="39">
        <f t="shared" si="21"/>
        <v>6952702.3068362474</v>
      </c>
      <c r="R60" s="4"/>
      <c r="S60" s="39">
        <f t="shared" si="30"/>
        <v>308067.27429062768</v>
      </c>
      <c r="T60" s="39">
        <f t="shared" si="23"/>
        <v>313828.37489251932</v>
      </c>
      <c r="U60" s="39"/>
      <c r="V60" s="39">
        <f t="shared" si="24"/>
        <v>7067638.9614925357</v>
      </c>
      <c r="W60" s="39">
        <f t="shared" si="20"/>
        <v>7266530.6817287672</v>
      </c>
      <c r="X60" s="1"/>
      <c r="Y60" s="1"/>
      <c r="Z60" s="1"/>
      <c r="AA60" s="1" t="s">
        <v>271</v>
      </c>
      <c r="AB60" s="1" t="s">
        <v>269</v>
      </c>
      <c r="AC60" s="1"/>
      <c r="AD60" s="1"/>
      <c r="AE60" s="1"/>
      <c r="AF60" s="1"/>
      <c r="AG60" s="1"/>
      <c r="AH60" s="1"/>
      <c r="AI60" s="1"/>
      <c r="AJ60" s="1"/>
      <c r="AK60" s="1"/>
    </row>
    <row r="61" spans="1:37" x14ac:dyDescent="0.2">
      <c r="A61" s="6" t="s">
        <v>90</v>
      </c>
      <c r="B61" s="6" t="s">
        <v>215</v>
      </c>
      <c r="C61" s="4"/>
      <c r="D61" s="16"/>
      <c r="E61" s="16"/>
      <c r="F61" s="16"/>
      <c r="G61" s="16"/>
      <c r="H61" s="18"/>
      <c r="I61" s="16"/>
      <c r="J61" s="26">
        <v>384790</v>
      </c>
      <c r="K61" s="23"/>
      <c r="L61" s="23">
        <v>53300</v>
      </c>
      <c r="M61" s="33">
        <f t="shared" si="27"/>
        <v>425471.29570747219</v>
      </c>
      <c r="N61" s="33">
        <f t="shared" si="28"/>
        <v>55728.976784178842</v>
      </c>
      <c r="O61" s="34">
        <f t="shared" si="29"/>
        <v>481200.27249165101</v>
      </c>
      <c r="P61" s="39">
        <f t="shared" si="26"/>
        <v>446744.86049284582</v>
      </c>
      <c r="Q61" s="39">
        <f t="shared" si="21"/>
        <v>459508.99936406995</v>
      </c>
      <c r="R61" s="4"/>
      <c r="S61" s="39">
        <f t="shared" si="30"/>
        <v>56620.640412725705</v>
      </c>
      <c r="T61" s="39">
        <f t="shared" si="23"/>
        <v>57679.490971625099</v>
      </c>
      <c r="U61" s="39"/>
      <c r="V61" s="39">
        <f t="shared" si="24"/>
        <v>503365.50090557151</v>
      </c>
      <c r="W61" s="39">
        <f t="shared" si="20"/>
        <v>517188.49033569504</v>
      </c>
      <c r="X61" s="1" t="s">
        <v>287</v>
      </c>
      <c r="Y61" s="1"/>
      <c r="Z61" s="1"/>
      <c r="AA61" s="1"/>
      <c r="AB61" s="1"/>
      <c r="AC61" s="1"/>
      <c r="AD61" s="1"/>
      <c r="AE61" s="1"/>
      <c r="AF61" s="1"/>
      <c r="AG61" s="1"/>
      <c r="AH61" s="1"/>
      <c r="AI61" s="1"/>
      <c r="AJ61" s="1"/>
      <c r="AK61" s="1"/>
    </row>
    <row r="62" spans="1:37" x14ac:dyDescent="0.2">
      <c r="A62" s="6" t="s">
        <v>91</v>
      </c>
      <c r="B62" s="6" t="s">
        <v>213</v>
      </c>
      <c r="C62" s="4"/>
      <c r="D62" s="16"/>
      <c r="E62" s="16"/>
      <c r="F62" s="16"/>
      <c r="G62" s="16"/>
      <c r="H62" s="18"/>
      <c r="I62" s="16"/>
      <c r="J62" s="26">
        <v>80580</v>
      </c>
      <c r="K62" s="20"/>
      <c r="L62" s="23"/>
      <c r="M62" s="33">
        <f t="shared" si="27"/>
        <v>89099.189189189201</v>
      </c>
      <c r="N62" s="33">
        <f t="shared" si="28"/>
        <v>0</v>
      </c>
      <c r="O62" s="34">
        <f t="shared" si="29"/>
        <v>89099.189189189201</v>
      </c>
      <c r="P62" s="39">
        <f t="shared" si="26"/>
        <v>93554.148648648668</v>
      </c>
      <c r="Q62" s="39">
        <f t="shared" si="21"/>
        <v>96227.124324324337</v>
      </c>
      <c r="R62" s="4"/>
      <c r="S62" s="39"/>
      <c r="T62" s="39">
        <f t="shared" si="23"/>
        <v>0</v>
      </c>
      <c r="U62" s="39"/>
      <c r="V62" s="39">
        <f t="shared" si="24"/>
        <v>93554.148648648668</v>
      </c>
      <c r="W62" s="39">
        <f t="shared" si="20"/>
        <v>96227.124324324337</v>
      </c>
      <c r="X62" s="1"/>
      <c r="Y62" s="1"/>
      <c r="Z62" s="1"/>
      <c r="AA62" s="1"/>
      <c r="AB62" s="1"/>
      <c r="AC62" s="1"/>
      <c r="AD62" s="1"/>
      <c r="AE62" s="1"/>
      <c r="AF62" s="1"/>
      <c r="AG62" s="1"/>
      <c r="AH62" s="1"/>
      <c r="AI62" s="1"/>
      <c r="AJ62" s="1"/>
      <c r="AK62" s="1"/>
    </row>
    <row r="63" spans="1:37" x14ac:dyDescent="0.2">
      <c r="A63" s="6" t="s">
        <v>92</v>
      </c>
      <c r="B63" s="6" t="s">
        <v>216</v>
      </c>
      <c r="C63" s="4"/>
      <c r="D63" s="16"/>
      <c r="E63" s="16"/>
      <c r="F63" s="16"/>
      <c r="G63" s="16"/>
      <c r="H63" s="18"/>
      <c r="I63" s="16"/>
      <c r="J63" s="26">
        <v>0</v>
      </c>
      <c r="K63" s="20"/>
      <c r="L63" s="23">
        <v>45000</v>
      </c>
      <c r="M63" s="33">
        <f t="shared" si="27"/>
        <v>0</v>
      </c>
      <c r="N63" s="33">
        <f t="shared" si="28"/>
        <v>47050.730868443679</v>
      </c>
      <c r="O63" s="34">
        <f t="shared" si="29"/>
        <v>47050.730868443679</v>
      </c>
      <c r="P63" s="39"/>
      <c r="Q63" s="39">
        <f t="shared" si="21"/>
        <v>0</v>
      </c>
      <c r="R63" s="4"/>
      <c r="S63" s="39">
        <f>$AF$3/$AE$3*N63</f>
        <v>47803.542562338778</v>
      </c>
      <c r="T63" s="39">
        <f t="shared" si="23"/>
        <v>48697.506448839209</v>
      </c>
      <c r="U63" s="39"/>
      <c r="V63" s="39">
        <f t="shared" si="24"/>
        <v>47803.542562338778</v>
      </c>
      <c r="W63" s="39">
        <f t="shared" ref="W63:W91" si="31">Q63+T63</f>
        <v>48697.506448839209</v>
      </c>
      <c r="X63" s="1" t="s">
        <v>287</v>
      </c>
      <c r="Y63" s="1"/>
      <c r="Z63" s="1"/>
      <c r="AA63" s="1"/>
      <c r="AB63" s="1"/>
      <c r="AC63" s="1"/>
      <c r="AD63" s="1"/>
      <c r="AE63" s="1"/>
      <c r="AF63" s="1"/>
      <c r="AG63" s="1"/>
      <c r="AH63" s="1"/>
      <c r="AI63" s="1"/>
      <c r="AJ63" s="1"/>
      <c r="AK63" s="1"/>
    </row>
    <row r="64" spans="1:37" x14ac:dyDescent="0.2">
      <c r="A64" s="6" t="s">
        <v>93</v>
      </c>
      <c r="B64" s="6" t="s">
        <v>217</v>
      </c>
      <c r="C64" s="4"/>
      <c r="D64" s="16"/>
      <c r="E64" s="16"/>
      <c r="F64" s="16"/>
      <c r="G64" s="16"/>
      <c r="H64" s="18"/>
      <c r="I64" s="16"/>
      <c r="J64" s="26">
        <v>2070</v>
      </c>
      <c r="K64" s="20"/>
      <c r="L64" s="23">
        <v>17100</v>
      </c>
      <c r="M64" s="33">
        <f t="shared" si="27"/>
        <v>2288.8473767885534</v>
      </c>
      <c r="N64" s="33">
        <f t="shared" si="28"/>
        <v>17879.277730008598</v>
      </c>
      <c r="O64" s="34">
        <f t="shared" si="29"/>
        <v>20168.125106797153</v>
      </c>
      <c r="P64" s="39">
        <f>$AF$2/AE$2*M64</f>
        <v>2403.2897456279811</v>
      </c>
      <c r="Q64" s="39">
        <f t="shared" si="21"/>
        <v>2471.9551669316375</v>
      </c>
      <c r="R64" s="4"/>
      <c r="S64" s="39">
        <f>$AF$3/$AE$3*N64</f>
        <v>18165.346173688737</v>
      </c>
      <c r="T64" s="39">
        <f t="shared" si="23"/>
        <v>18505.052450558898</v>
      </c>
      <c r="U64" s="39"/>
      <c r="V64" s="39">
        <f t="shared" si="24"/>
        <v>20568.635919316719</v>
      </c>
      <c r="W64" s="39">
        <f t="shared" si="31"/>
        <v>20977.007617490537</v>
      </c>
      <c r="X64" s="1"/>
      <c r="Y64" s="1"/>
      <c r="Z64" s="1"/>
      <c r="AA64" s="1"/>
      <c r="AB64" s="1"/>
      <c r="AC64" s="1"/>
      <c r="AD64" s="1"/>
      <c r="AE64" s="1"/>
      <c r="AF64" s="1"/>
      <c r="AG64" s="1"/>
      <c r="AH64" s="1"/>
      <c r="AI64" s="1"/>
      <c r="AJ64" s="1"/>
      <c r="AK64" s="1"/>
    </row>
    <row r="65" spans="1:37" s="17" customFormat="1" x14ac:dyDescent="0.2">
      <c r="A65" s="19" t="s">
        <v>94</v>
      </c>
      <c r="B65" s="19" t="s">
        <v>218</v>
      </c>
      <c r="C65" s="78"/>
      <c r="D65" s="21">
        <v>453780</v>
      </c>
      <c r="E65" s="21"/>
      <c r="F65" s="21"/>
      <c r="G65" s="21"/>
      <c r="H65" s="22"/>
      <c r="I65" s="21"/>
      <c r="J65" s="26">
        <v>0</v>
      </c>
      <c r="K65" s="28"/>
      <c r="L65" s="23"/>
      <c r="M65" s="33">
        <f t="shared" si="27"/>
        <v>0</v>
      </c>
      <c r="N65" s="33">
        <f t="shared" si="28"/>
        <v>0</v>
      </c>
      <c r="O65" s="34">
        <f t="shared" si="29"/>
        <v>0</v>
      </c>
      <c r="P65" s="33"/>
      <c r="Q65" s="33">
        <f t="shared" si="21"/>
        <v>0</v>
      </c>
      <c r="R65" s="20"/>
      <c r="S65" s="33"/>
      <c r="T65" s="33">
        <f t="shared" si="23"/>
        <v>0</v>
      </c>
      <c r="U65" s="33"/>
      <c r="V65" s="33"/>
      <c r="W65" s="33">
        <f t="shared" si="31"/>
        <v>0</v>
      </c>
      <c r="X65" s="45" t="s">
        <v>287</v>
      </c>
      <c r="Y65" s="45"/>
      <c r="Z65" s="45"/>
      <c r="AA65" s="45"/>
      <c r="AB65" s="45"/>
      <c r="AC65" s="45"/>
      <c r="AD65" s="45"/>
      <c r="AE65" s="45"/>
      <c r="AF65" s="45"/>
      <c r="AG65" s="45"/>
      <c r="AH65" s="45"/>
      <c r="AI65" s="45"/>
      <c r="AJ65" s="45"/>
      <c r="AK65" s="45"/>
    </row>
    <row r="66" spans="1:37" x14ac:dyDescent="0.2">
      <c r="A66" s="6" t="s">
        <v>95</v>
      </c>
      <c r="B66" s="6" t="s">
        <v>219</v>
      </c>
      <c r="C66" s="6" t="s">
        <v>294</v>
      </c>
      <c r="D66" s="16"/>
      <c r="E66" s="16"/>
      <c r="F66" s="16"/>
      <c r="G66" s="16"/>
      <c r="H66" s="18"/>
      <c r="I66" s="16"/>
      <c r="J66" s="26">
        <v>1429540</v>
      </c>
      <c r="K66" s="20"/>
      <c r="L66" s="23">
        <v>255000</v>
      </c>
      <c r="M66" s="33">
        <f t="shared" si="27"/>
        <v>1580675.7869634342</v>
      </c>
      <c r="N66" s="33">
        <f t="shared" si="28"/>
        <v>266620.80825451418</v>
      </c>
      <c r="O66" s="34">
        <f t="shared" si="29"/>
        <v>1847296.5952179483</v>
      </c>
      <c r="P66" s="39">
        <f t="shared" ref="P66:P80" si="32">$AF$2/AE$2*M66</f>
        <v>1659709.576311606</v>
      </c>
      <c r="Q66" s="39">
        <f t="shared" si="21"/>
        <v>1707129.8499205089</v>
      </c>
      <c r="R66" s="4"/>
      <c r="S66" s="39">
        <f>$AF$3/$AE$3*N66</f>
        <v>270886.74118658638</v>
      </c>
      <c r="T66" s="39">
        <f t="shared" si="23"/>
        <v>275952.53654342215</v>
      </c>
      <c r="U66" s="39"/>
      <c r="V66" s="39">
        <f t="shared" ref="V66:V95" si="33">P66+S66</f>
        <v>1930596.3174981924</v>
      </c>
      <c r="W66" s="33">
        <f t="shared" si="31"/>
        <v>1983082.3864639311</v>
      </c>
      <c r="X66" s="1" t="s">
        <v>269</v>
      </c>
      <c r="Y66" s="1" t="s">
        <v>292</v>
      </c>
      <c r="Z66" s="1"/>
      <c r="AA66" s="1"/>
      <c r="AB66" s="1"/>
      <c r="AC66" s="1"/>
      <c r="AD66" s="1"/>
      <c r="AE66" s="1"/>
      <c r="AF66" s="1"/>
      <c r="AG66" s="1"/>
      <c r="AH66" s="1"/>
      <c r="AI66" s="1"/>
      <c r="AJ66" s="1"/>
      <c r="AK66" s="1"/>
    </row>
    <row r="67" spans="1:37" x14ac:dyDescent="0.2">
      <c r="A67" s="6" t="s">
        <v>96</v>
      </c>
      <c r="B67" s="6" t="s">
        <v>288</v>
      </c>
      <c r="C67" s="4"/>
      <c r="D67" s="16"/>
      <c r="E67" s="16"/>
      <c r="F67" s="16"/>
      <c r="G67" s="16"/>
      <c r="H67" s="18"/>
      <c r="I67" s="16"/>
      <c r="J67" s="26">
        <v>116960</v>
      </c>
      <c r="K67" s="20"/>
      <c r="L67" s="23"/>
      <c r="M67" s="33">
        <f t="shared" si="27"/>
        <v>129325.40540540541</v>
      </c>
      <c r="N67" s="33">
        <f t="shared" si="28"/>
        <v>0</v>
      </c>
      <c r="O67" s="34">
        <f t="shared" si="29"/>
        <v>129325.40540540541</v>
      </c>
      <c r="P67" s="39">
        <f t="shared" si="32"/>
        <v>135791.67567567568</v>
      </c>
      <c r="Q67" s="39">
        <f t="shared" si="21"/>
        <v>139671.43783783782</v>
      </c>
      <c r="R67" s="4"/>
      <c r="S67" s="39"/>
      <c r="T67" s="39">
        <f t="shared" si="23"/>
        <v>0</v>
      </c>
      <c r="U67" s="39"/>
      <c r="V67" s="39">
        <f t="shared" si="33"/>
        <v>135791.67567567568</v>
      </c>
      <c r="W67" s="39">
        <f t="shared" si="31"/>
        <v>139671.43783783782</v>
      </c>
      <c r="X67" s="1" t="s">
        <v>287</v>
      </c>
      <c r="Y67" s="1"/>
      <c r="Z67" s="1"/>
      <c r="AA67" s="1"/>
      <c r="AB67" s="1"/>
      <c r="AC67" s="1"/>
      <c r="AD67" s="1"/>
      <c r="AE67" s="1"/>
      <c r="AF67" s="1"/>
      <c r="AG67" s="1"/>
      <c r="AH67" s="1"/>
      <c r="AI67" s="1"/>
      <c r="AJ67" s="1"/>
      <c r="AK67" s="1"/>
    </row>
    <row r="68" spans="1:37" x14ac:dyDescent="0.2">
      <c r="A68" s="6" t="s">
        <v>97</v>
      </c>
      <c r="B68" s="6" t="s">
        <v>289</v>
      </c>
      <c r="C68" s="4"/>
      <c r="D68" s="16"/>
      <c r="E68" s="16"/>
      <c r="F68" s="16"/>
      <c r="G68" s="16"/>
      <c r="H68" s="18"/>
      <c r="I68" s="16"/>
      <c r="J68" s="26">
        <v>1434740</v>
      </c>
      <c r="K68" s="20"/>
      <c r="L68" s="23">
        <v>255000</v>
      </c>
      <c r="M68" s="33">
        <f t="shared" si="27"/>
        <v>1586425.5484896663</v>
      </c>
      <c r="N68" s="33">
        <f t="shared" si="28"/>
        <v>266620.80825451418</v>
      </c>
      <c r="O68" s="34">
        <f t="shared" si="29"/>
        <v>1853046.3567441804</v>
      </c>
      <c r="P68" s="39">
        <f t="shared" si="32"/>
        <v>1665746.8259141496</v>
      </c>
      <c r="Q68" s="39">
        <f t="shared" si="21"/>
        <v>1713339.5923688395</v>
      </c>
      <c r="R68" s="4"/>
      <c r="S68" s="39">
        <f>$AF$3/$AE$3*N68</f>
        <v>270886.74118658638</v>
      </c>
      <c r="T68" s="39">
        <f t="shared" si="23"/>
        <v>275952.53654342215</v>
      </c>
      <c r="U68" s="39"/>
      <c r="V68" s="39">
        <f t="shared" si="33"/>
        <v>1936633.5671007361</v>
      </c>
      <c r="W68" s="39">
        <f t="shared" si="31"/>
        <v>1989292.1289122617</v>
      </c>
      <c r="X68" s="1"/>
      <c r="Y68" s="1"/>
      <c r="Z68" s="1"/>
      <c r="AA68" s="1"/>
      <c r="AB68" s="1"/>
      <c r="AC68" s="1"/>
      <c r="AD68" s="1"/>
      <c r="AE68" s="1"/>
      <c r="AF68" s="1"/>
      <c r="AG68" s="1"/>
      <c r="AH68" s="1"/>
      <c r="AI68" s="1"/>
      <c r="AJ68" s="1"/>
      <c r="AK68" s="1"/>
    </row>
    <row r="69" spans="1:37" x14ac:dyDescent="0.2">
      <c r="A69" s="6" t="s">
        <v>98</v>
      </c>
      <c r="B69" s="6" t="s">
        <v>210</v>
      </c>
      <c r="C69" s="6" t="s">
        <v>293</v>
      </c>
      <c r="D69" s="16"/>
      <c r="E69" s="16"/>
      <c r="F69" s="16"/>
      <c r="G69" s="16"/>
      <c r="H69" s="18"/>
      <c r="I69" s="16"/>
      <c r="J69" s="26">
        <v>1143640</v>
      </c>
      <c r="K69" s="20"/>
      <c r="L69" s="23">
        <v>30000</v>
      </c>
      <c r="M69" s="37">
        <v>1140000</v>
      </c>
      <c r="N69" s="33">
        <f t="shared" si="28"/>
        <v>31367.153912295784</v>
      </c>
      <c r="O69" s="38">
        <f>SUM(M69:N69)</f>
        <v>1171367.1539122958</v>
      </c>
      <c r="P69" s="39">
        <f t="shared" si="32"/>
        <v>1197000</v>
      </c>
      <c r="Q69" s="39">
        <f t="shared" ref="Q69:Q100" si="34">$AG$2/AF$2*P69</f>
        <v>1231199.9999999998</v>
      </c>
      <c r="R69" s="40">
        <v>43535</v>
      </c>
      <c r="S69" s="39">
        <f>$AF$3/$AE$3*N69</f>
        <v>31869.028374892518</v>
      </c>
      <c r="T69" s="39">
        <f t="shared" si="23"/>
        <v>32465.004299226137</v>
      </c>
      <c r="U69" s="39"/>
      <c r="V69" s="39">
        <f t="shared" si="33"/>
        <v>1228869.0283748924</v>
      </c>
      <c r="W69" s="39">
        <f t="shared" si="31"/>
        <v>1263665.004299226</v>
      </c>
      <c r="X69" s="1"/>
      <c r="Y69" s="1"/>
      <c r="Z69" s="1"/>
      <c r="AA69" s="1"/>
      <c r="AB69" s="1"/>
      <c r="AC69" s="1"/>
      <c r="AD69" s="1"/>
      <c r="AE69" s="1"/>
      <c r="AF69" s="1"/>
      <c r="AG69" s="1"/>
      <c r="AH69" s="1"/>
      <c r="AI69" s="1"/>
      <c r="AJ69" s="1"/>
      <c r="AK69" s="1"/>
    </row>
    <row r="70" spans="1:37" x14ac:dyDescent="0.2">
      <c r="A70" s="6" t="s">
        <v>99</v>
      </c>
      <c r="B70" s="6" t="s">
        <v>290</v>
      </c>
      <c r="C70" s="4"/>
      <c r="D70" s="16"/>
      <c r="E70" s="16"/>
      <c r="F70" s="16"/>
      <c r="G70" s="16"/>
      <c r="H70" s="18"/>
      <c r="I70" s="16"/>
      <c r="J70" s="26">
        <v>254720</v>
      </c>
      <c r="K70" s="20"/>
      <c r="L70" s="23"/>
      <c r="M70" s="33">
        <f t="shared" ref="M70:M116" si="35">139.1/125.8*J70</f>
        <v>281649.85691573931</v>
      </c>
      <c r="N70" s="33">
        <f t="shared" si="28"/>
        <v>0</v>
      </c>
      <c r="O70" s="34">
        <f t="shared" si="29"/>
        <v>281649.85691573931</v>
      </c>
      <c r="P70" s="39">
        <f t="shared" si="32"/>
        <v>295732.34976152627</v>
      </c>
      <c r="Q70" s="39">
        <f t="shared" si="34"/>
        <v>304181.84546899842</v>
      </c>
      <c r="R70" s="4"/>
      <c r="S70" s="39"/>
      <c r="T70" s="39">
        <f t="shared" si="23"/>
        <v>0</v>
      </c>
      <c r="U70" s="39"/>
      <c r="V70" s="39">
        <f t="shared" si="33"/>
        <v>295732.34976152627</v>
      </c>
      <c r="W70" s="39">
        <f t="shared" si="31"/>
        <v>304181.84546899842</v>
      </c>
      <c r="X70" s="1"/>
      <c r="Y70" s="1"/>
      <c r="Z70" s="1"/>
      <c r="AA70" s="1"/>
      <c r="AB70" s="1"/>
      <c r="AC70" s="1"/>
      <c r="AD70" s="1"/>
      <c r="AE70" s="1"/>
      <c r="AF70" s="1"/>
      <c r="AG70" s="1"/>
      <c r="AH70" s="1"/>
      <c r="AI70" s="1"/>
      <c r="AJ70" s="1"/>
      <c r="AK70" s="1"/>
    </row>
    <row r="71" spans="1:37" x14ac:dyDescent="0.2">
      <c r="A71" s="6" t="s">
        <v>100</v>
      </c>
      <c r="B71" s="6" t="s">
        <v>212</v>
      </c>
      <c r="C71" s="4"/>
      <c r="D71" s="16"/>
      <c r="E71" s="16"/>
      <c r="F71" s="16"/>
      <c r="G71" s="16"/>
      <c r="H71" s="18"/>
      <c r="I71" s="16"/>
      <c r="J71" s="26">
        <v>1003280</v>
      </c>
      <c r="K71" s="20"/>
      <c r="L71" s="23">
        <v>235000</v>
      </c>
      <c r="M71" s="33">
        <f t="shared" si="35"/>
        <v>1109350.1430842609</v>
      </c>
      <c r="N71" s="33">
        <f t="shared" si="28"/>
        <v>245709.37231298364</v>
      </c>
      <c r="O71" s="34">
        <f t="shared" si="29"/>
        <v>1355059.5153972446</v>
      </c>
      <c r="P71" s="39">
        <f t="shared" si="32"/>
        <v>1164817.6502384739</v>
      </c>
      <c r="Q71" s="39">
        <f t="shared" si="34"/>
        <v>1198098.1545310016</v>
      </c>
      <c r="R71" s="4"/>
      <c r="S71" s="39">
        <f>$AF$3/$AE$3*N71</f>
        <v>249640.72226999138</v>
      </c>
      <c r="T71" s="39">
        <f t="shared" si="23"/>
        <v>254309.20034393808</v>
      </c>
      <c r="U71" s="39"/>
      <c r="V71" s="39">
        <f t="shared" si="33"/>
        <v>1414458.3725084653</v>
      </c>
      <c r="W71" s="39">
        <f t="shared" si="31"/>
        <v>1452407.3548749397</v>
      </c>
      <c r="X71" s="1"/>
      <c r="Y71" s="1"/>
      <c r="Z71" s="1"/>
      <c r="AA71" s="1"/>
      <c r="AB71" s="1"/>
      <c r="AC71" s="1"/>
      <c r="AD71" s="1"/>
      <c r="AE71" s="1"/>
      <c r="AF71" s="1"/>
      <c r="AG71" s="1"/>
      <c r="AH71" s="1"/>
      <c r="AI71" s="1"/>
      <c r="AJ71" s="1"/>
      <c r="AK71" s="1"/>
    </row>
    <row r="72" spans="1:37" x14ac:dyDescent="0.2">
      <c r="A72" s="6" t="s">
        <v>101</v>
      </c>
      <c r="B72" s="6" t="s">
        <v>220</v>
      </c>
      <c r="C72" s="4"/>
      <c r="D72" s="16"/>
      <c r="E72" s="16"/>
      <c r="F72" s="16"/>
      <c r="G72" s="16"/>
      <c r="H72" s="18"/>
      <c r="I72" s="16"/>
      <c r="J72" s="26">
        <v>566620</v>
      </c>
      <c r="K72" s="20"/>
      <c r="L72" s="23"/>
      <c r="M72" s="33">
        <f t="shared" si="35"/>
        <v>626524.97615262319</v>
      </c>
      <c r="N72" s="33">
        <f t="shared" si="28"/>
        <v>0</v>
      </c>
      <c r="O72" s="34">
        <f t="shared" si="29"/>
        <v>626524.97615262319</v>
      </c>
      <c r="P72" s="39">
        <f t="shared" si="32"/>
        <v>657851.22496025439</v>
      </c>
      <c r="Q72" s="39">
        <f t="shared" si="34"/>
        <v>676646.97424483299</v>
      </c>
      <c r="R72" s="4"/>
      <c r="S72" s="39"/>
      <c r="T72" s="39">
        <f t="shared" ref="T72:T103" si="36">$AG$3/$AF$3*S72</f>
        <v>0</v>
      </c>
      <c r="U72" s="39"/>
      <c r="V72" s="39">
        <f t="shared" si="33"/>
        <v>657851.22496025439</v>
      </c>
      <c r="W72" s="39">
        <f t="shared" si="31"/>
        <v>676646.97424483299</v>
      </c>
      <c r="X72" s="1" t="s">
        <v>287</v>
      </c>
      <c r="Y72" s="1"/>
      <c r="Z72" s="1"/>
      <c r="AA72" s="1"/>
      <c r="AB72" s="1"/>
      <c r="AC72" s="1"/>
      <c r="AD72" s="1"/>
      <c r="AE72" s="1"/>
      <c r="AF72" s="1"/>
      <c r="AG72" s="1"/>
      <c r="AH72" s="1"/>
      <c r="AI72" s="1"/>
      <c r="AJ72" s="1"/>
      <c r="AK72" s="1"/>
    </row>
    <row r="73" spans="1:37" x14ac:dyDescent="0.2">
      <c r="A73" s="6" t="s">
        <v>102</v>
      </c>
      <c r="B73" s="6" t="s">
        <v>212</v>
      </c>
      <c r="C73" s="4"/>
      <c r="D73" s="16"/>
      <c r="E73" s="16"/>
      <c r="F73" s="16"/>
      <c r="G73" s="16"/>
      <c r="H73" s="18"/>
      <c r="I73" s="16"/>
      <c r="J73" s="26">
        <v>2370450</v>
      </c>
      <c r="K73" s="20"/>
      <c r="L73" s="23">
        <v>465000</v>
      </c>
      <c r="M73" s="33">
        <f t="shared" si="35"/>
        <v>2621061.9634340224</v>
      </c>
      <c r="N73" s="33">
        <f t="shared" si="28"/>
        <v>486190.88564058463</v>
      </c>
      <c r="O73" s="34">
        <f t="shared" si="29"/>
        <v>3107252.8490746068</v>
      </c>
      <c r="P73" s="39">
        <f t="shared" si="32"/>
        <v>2752115.0616057236</v>
      </c>
      <c r="Q73" s="39">
        <f t="shared" si="34"/>
        <v>2830746.9205087442</v>
      </c>
      <c r="R73" s="4"/>
      <c r="S73" s="39">
        <f t="shared" ref="S73:S88" si="37">$AF$3/$AE$3*N73</f>
        <v>493969.93981083401</v>
      </c>
      <c r="T73" s="39">
        <f t="shared" si="36"/>
        <v>503207.56663800508</v>
      </c>
      <c r="U73" s="39"/>
      <c r="V73" s="39">
        <f t="shared" si="33"/>
        <v>3246085.0014165575</v>
      </c>
      <c r="W73" s="39">
        <f t="shared" si="31"/>
        <v>3333954.4871467492</v>
      </c>
      <c r="X73" s="1"/>
      <c r="Y73" s="1"/>
      <c r="Z73" s="1"/>
      <c r="AA73" s="1"/>
      <c r="AB73" s="1"/>
      <c r="AC73" s="1"/>
      <c r="AD73" s="1"/>
      <c r="AE73" s="1"/>
      <c r="AF73" s="1"/>
      <c r="AG73" s="1"/>
      <c r="AH73" s="1"/>
      <c r="AI73" s="1"/>
      <c r="AJ73" s="1"/>
      <c r="AK73" s="1"/>
    </row>
    <row r="74" spans="1:37" x14ac:dyDescent="0.2">
      <c r="A74" s="6" t="s">
        <v>103</v>
      </c>
      <c r="B74" s="6" t="s">
        <v>210</v>
      </c>
      <c r="C74" s="6" t="s">
        <v>295</v>
      </c>
      <c r="D74" s="16"/>
      <c r="E74" s="16"/>
      <c r="F74" s="16"/>
      <c r="G74" s="16"/>
      <c r="H74" s="18"/>
      <c r="I74" s="16"/>
      <c r="J74" s="26">
        <v>1502010</v>
      </c>
      <c r="K74" s="20"/>
      <c r="L74" s="23">
        <v>75000</v>
      </c>
      <c r="M74" s="37">
        <v>195000</v>
      </c>
      <c r="N74" s="33">
        <f t="shared" si="28"/>
        <v>78417.884780739463</v>
      </c>
      <c r="O74" s="38">
        <f t="shared" si="29"/>
        <v>273417.88478073943</v>
      </c>
      <c r="P74" s="39">
        <f t="shared" si="32"/>
        <v>204750</v>
      </c>
      <c r="Q74" s="39">
        <f t="shared" si="34"/>
        <v>210599.99999999997</v>
      </c>
      <c r="R74" s="40">
        <v>43535</v>
      </c>
      <c r="S74" s="39">
        <f t="shared" si="37"/>
        <v>79672.570937231299</v>
      </c>
      <c r="T74" s="39">
        <f t="shared" si="36"/>
        <v>81162.510748065353</v>
      </c>
      <c r="U74" s="39"/>
      <c r="V74" s="39">
        <f t="shared" si="33"/>
        <v>284422.5709372313</v>
      </c>
      <c r="W74" s="39">
        <f t="shared" si="31"/>
        <v>291762.51074806531</v>
      </c>
      <c r="X74" s="1"/>
      <c r="Y74" s="1"/>
      <c r="Z74" s="1"/>
      <c r="AA74" s="1"/>
      <c r="AB74" s="1"/>
      <c r="AC74" s="1"/>
      <c r="AD74" s="1"/>
      <c r="AE74" s="1"/>
      <c r="AF74" s="1"/>
      <c r="AG74" s="1"/>
      <c r="AH74" s="1"/>
      <c r="AI74" s="1"/>
      <c r="AJ74" s="1"/>
      <c r="AK74" s="1"/>
    </row>
    <row r="75" spans="1:37" x14ac:dyDescent="0.2">
      <c r="A75" s="6" t="s">
        <v>104</v>
      </c>
      <c r="B75" s="6" t="s">
        <v>217</v>
      </c>
      <c r="C75" s="4"/>
      <c r="D75" s="16"/>
      <c r="E75" s="16"/>
      <c r="F75" s="16"/>
      <c r="G75" s="16"/>
      <c r="H75" s="18"/>
      <c r="I75" s="16"/>
      <c r="J75" s="26">
        <v>2070</v>
      </c>
      <c r="K75" s="20"/>
      <c r="L75" s="23">
        <v>17100</v>
      </c>
      <c r="M75" s="33">
        <f t="shared" si="35"/>
        <v>2288.8473767885534</v>
      </c>
      <c r="N75" s="33">
        <f t="shared" si="28"/>
        <v>17879.277730008598</v>
      </c>
      <c r="O75" s="34">
        <f t="shared" si="29"/>
        <v>20168.125106797153</v>
      </c>
      <c r="P75" s="39">
        <f t="shared" si="32"/>
        <v>2403.2897456279811</v>
      </c>
      <c r="Q75" s="39">
        <f t="shared" si="34"/>
        <v>2471.9551669316375</v>
      </c>
      <c r="R75" s="4"/>
      <c r="S75" s="39">
        <f t="shared" si="37"/>
        <v>18165.346173688737</v>
      </c>
      <c r="T75" s="39">
        <f t="shared" si="36"/>
        <v>18505.052450558898</v>
      </c>
      <c r="U75" s="39"/>
      <c r="V75" s="39">
        <f t="shared" si="33"/>
        <v>20568.635919316719</v>
      </c>
      <c r="W75" s="39">
        <f t="shared" si="31"/>
        <v>20977.007617490537</v>
      </c>
      <c r="X75" s="1"/>
      <c r="Y75" s="1"/>
      <c r="Z75" s="1"/>
      <c r="AA75" s="1"/>
      <c r="AB75" s="1"/>
      <c r="AC75" s="1"/>
      <c r="AD75" s="1"/>
      <c r="AE75" s="1"/>
      <c r="AF75" s="1"/>
      <c r="AG75" s="1"/>
      <c r="AH75" s="1"/>
      <c r="AI75" s="1"/>
      <c r="AJ75" s="1"/>
      <c r="AK75" s="1"/>
    </row>
    <row r="76" spans="1:37" x14ac:dyDescent="0.2">
      <c r="A76" s="6" t="s">
        <v>105</v>
      </c>
      <c r="B76" s="6" t="s">
        <v>213</v>
      </c>
      <c r="C76" s="4"/>
      <c r="D76" s="16"/>
      <c r="E76" s="16"/>
      <c r="F76" s="16"/>
      <c r="G76" s="16"/>
      <c r="H76" s="18"/>
      <c r="I76" s="16"/>
      <c r="J76" s="26">
        <v>103970</v>
      </c>
      <c r="K76" s="20"/>
      <c r="L76" s="23">
        <v>5000</v>
      </c>
      <c r="M76" s="33">
        <f t="shared" si="35"/>
        <v>114962.05882352941</v>
      </c>
      <c r="N76" s="33">
        <f t="shared" si="28"/>
        <v>5227.8589853826306</v>
      </c>
      <c r="O76" s="34">
        <f t="shared" si="29"/>
        <v>120189.91780891204</v>
      </c>
      <c r="P76" s="39">
        <f t="shared" si="32"/>
        <v>120710.16176470589</v>
      </c>
      <c r="Q76" s="39">
        <f t="shared" si="34"/>
        <v>124159.02352941176</v>
      </c>
      <c r="R76" s="4"/>
      <c r="S76" s="39">
        <f t="shared" si="37"/>
        <v>5311.5047291487526</v>
      </c>
      <c r="T76" s="39">
        <f t="shared" si="36"/>
        <v>5410.8340498710222</v>
      </c>
      <c r="U76" s="39"/>
      <c r="V76" s="39">
        <f t="shared" si="33"/>
        <v>126021.66649385465</v>
      </c>
      <c r="W76" s="39">
        <f t="shared" si="31"/>
        <v>129569.85757928278</v>
      </c>
      <c r="X76" s="1"/>
      <c r="Y76" s="1"/>
      <c r="Z76" s="1"/>
      <c r="AA76" s="1"/>
      <c r="AB76" s="1"/>
      <c r="AC76" s="1"/>
      <c r="AD76" s="1"/>
      <c r="AE76" s="1"/>
      <c r="AF76" s="1"/>
      <c r="AG76" s="1"/>
      <c r="AH76" s="1"/>
      <c r="AI76" s="1"/>
      <c r="AJ76" s="1"/>
      <c r="AK76" s="1"/>
    </row>
    <row r="77" spans="1:37" x14ac:dyDescent="0.2">
      <c r="A77" s="6" t="s">
        <v>106</v>
      </c>
      <c r="B77" s="6" t="s">
        <v>221</v>
      </c>
      <c r="C77" s="4"/>
      <c r="D77" s="16"/>
      <c r="E77" s="16"/>
      <c r="F77" s="16"/>
      <c r="G77" s="16"/>
      <c r="H77" s="18"/>
      <c r="I77" s="16"/>
      <c r="J77" s="26">
        <v>618610</v>
      </c>
      <c r="K77" s="20"/>
      <c r="L77" s="23">
        <v>82500</v>
      </c>
      <c r="M77" s="33">
        <f t="shared" si="35"/>
        <v>684011.53418124013</v>
      </c>
      <c r="N77" s="33">
        <f t="shared" si="28"/>
        <v>86259.673258813404</v>
      </c>
      <c r="O77" s="34">
        <f t="shared" si="29"/>
        <v>770271.20744005358</v>
      </c>
      <c r="P77" s="39">
        <f t="shared" si="32"/>
        <v>718212.11089030223</v>
      </c>
      <c r="Q77" s="39">
        <f t="shared" si="34"/>
        <v>738732.45691573934</v>
      </c>
      <c r="R77" s="4"/>
      <c r="S77" s="39">
        <f t="shared" si="37"/>
        <v>87639.828030954421</v>
      </c>
      <c r="T77" s="39">
        <f t="shared" si="36"/>
        <v>89278.761822871878</v>
      </c>
      <c r="U77" s="39"/>
      <c r="V77" s="39">
        <f t="shared" si="33"/>
        <v>805851.93892125669</v>
      </c>
      <c r="W77" s="39">
        <f t="shared" si="31"/>
        <v>828011.21873861121</v>
      </c>
      <c r="X77" s="1"/>
      <c r="Y77" s="1"/>
      <c r="Z77" s="1"/>
      <c r="AA77" s="1"/>
      <c r="AB77" s="1"/>
      <c r="AC77" s="1"/>
      <c r="AD77" s="1"/>
      <c r="AE77" s="1"/>
      <c r="AF77" s="1"/>
      <c r="AG77" s="1"/>
      <c r="AH77" s="1"/>
      <c r="AI77" s="1"/>
      <c r="AJ77" s="1"/>
      <c r="AK77" s="1"/>
    </row>
    <row r="78" spans="1:37" x14ac:dyDescent="0.2">
      <c r="A78" s="6" t="s">
        <v>107</v>
      </c>
      <c r="B78" s="6" t="s">
        <v>210</v>
      </c>
      <c r="C78" s="6" t="s">
        <v>295</v>
      </c>
      <c r="D78" s="16"/>
      <c r="E78" s="16"/>
      <c r="F78" s="16"/>
      <c r="G78" s="16"/>
      <c r="H78" s="18"/>
      <c r="I78" s="16"/>
      <c r="J78" s="26">
        <v>303590</v>
      </c>
      <c r="K78" s="20"/>
      <c r="L78" s="23">
        <v>45000</v>
      </c>
      <c r="M78" s="37">
        <v>600000</v>
      </c>
      <c r="N78" s="33">
        <f t="shared" si="28"/>
        <v>47050.730868443679</v>
      </c>
      <c r="O78" s="38">
        <f t="shared" si="29"/>
        <v>647050.73086844373</v>
      </c>
      <c r="P78" s="39">
        <f t="shared" si="32"/>
        <v>630000</v>
      </c>
      <c r="Q78" s="39">
        <f t="shared" si="34"/>
        <v>647999.99999999988</v>
      </c>
      <c r="R78" s="40">
        <v>43535</v>
      </c>
      <c r="S78" s="39">
        <f t="shared" si="37"/>
        <v>47803.542562338778</v>
      </c>
      <c r="T78" s="39">
        <f t="shared" si="36"/>
        <v>48697.506448839209</v>
      </c>
      <c r="U78" s="39"/>
      <c r="V78" s="39">
        <f t="shared" si="33"/>
        <v>677803.54256233876</v>
      </c>
      <c r="W78" s="39">
        <f t="shared" si="31"/>
        <v>696697.50644883909</v>
      </c>
      <c r="X78" s="1"/>
      <c r="Y78" s="1"/>
      <c r="Z78" s="1"/>
      <c r="AA78" s="1"/>
      <c r="AB78" s="1"/>
      <c r="AC78" s="1"/>
      <c r="AD78" s="1"/>
      <c r="AE78" s="1"/>
      <c r="AF78" s="1"/>
      <c r="AG78" s="1"/>
      <c r="AH78" s="1"/>
      <c r="AI78" s="1"/>
      <c r="AJ78" s="1"/>
      <c r="AK78" s="1"/>
    </row>
    <row r="79" spans="1:37" x14ac:dyDescent="0.2">
      <c r="A79" s="6" t="s">
        <v>108</v>
      </c>
      <c r="B79" s="6" t="s">
        <v>213</v>
      </c>
      <c r="C79" s="4"/>
      <c r="D79" s="16"/>
      <c r="E79" s="16"/>
      <c r="F79" s="16"/>
      <c r="G79" s="16"/>
      <c r="H79" s="18"/>
      <c r="I79" s="16"/>
      <c r="J79" s="26">
        <v>103970</v>
      </c>
      <c r="K79" s="20"/>
      <c r="L79" s="23">
        <v>5000</v>
      </c>
      <c r="M79" s="33">
        <f t="shared" si="35"/>
        <v>114962.05882352941</v>
      </c>
      <c r="N79" s="33">
        <f t="shared" si="28"/>
        <v>5227.8589853826306</v>
      </c>
      <c r="O79" s="34">
        <f t="shared" si="29"/>
        <v>120189.91780891204</v>
      </c>
      <c r="P79" s="39">
        <f t="shared" si="32"/>
        <v>120710.16176470589</v>
      </c>
      <c r="Q79" s="39">
        <f t="shared" si="34"/>
        <v>124159.02352941176</v>
      </c>
      <c r="R79" s="4"/>
      <c r="S79" s="39">
        <f t="shared" si="37"/>
        <v>5311.5047291487526</v>
      </c>
      <c r="T79" s="39">
        <f t="shared" si="36"/>
        <v>5410.8340498710222</v>
      </c>
      <c r="U79" s="39"/>
      <c r="V79" s="39">
        <f t="shared" si="33"/>
        <v>126021.66649385465</v>
      </c>
      <c r="W79" s="39">
        <f t="shared" si="31"/>
        <v>129569.85757928278</v>
      </c>
      <c r="X79" s="1"/>
      <c r="Y79" s="1"/>
      <c r="Z79" s="1"/>
      <c r="AA79" s="1"/>
      <c r="AB79" s="1"/>
      <c r="AC79" s="1"/>
      <c r="AD79" s="1"/>
      <c r="AE79" s="1"/>
      <c r="AF79" s="1"/>
      <c r="AG79" s="1"/>
      <c r="AH79" s="1"/>
      <c r="AI79" s="1"/>
      <c r="AJ79" s="1"/>
      <c r="AK79" s="1"/>
    </row>
    <row r="80" spans="1:37" x14ac:dyDescent="0.2">
      <c r="A80" s="6" t="s">
        <v>109</v>
      </c>
      <c r="B80" s="6" t="s">
        <v>217</v>
      </c>
      <c r="C80" s="6"/>
      <c r="D80" s="8"/>
      <c r="E80" s="8"/>
      <c r="F80" s="8"/>
      <c r="G80" s="8"/>
      <c r="H80" s="8"/>
      <c r="I80" s="8"/>
      <c r="J80" s="29">
        <v>2070</v>
      </c>
      <c r="K80" s="20"/>
      <c r="L80" s="23">
        <v>17100</v>
      </c>
      <c r="M80" s="33">
        <f t="shared" si="35"/>
        <v>2288.8473767885534</v>
      </c>
      <c r="N80" s="33">
        <f t="shared" si="28"/>
        <v>17879.277730008598</v>
      </c>
      <c r="O80" s="34">
        <f t="shared" si="29"/>
        <v>20168.125106797153</v>
      </c>
      <c r="P80" s="39">
        <f t="shared" si="32"/>
        <v>2403.2897456279811</v>
      </c>
      <c r="Q80" s="39">
        <f t="shared" si="34"/>
        <v>2471.9551669316375</v>
      </c>
      <c r="R80" s="4"/>
      <c r="S80" s="39">
        <f t="shared" si="37"/>
        <v>18165.346173688737</v>
      </c>
      <c r="T80" s="39">
        <f t="shared" si="36"/>
        <v>18505.052450558898</v>
      </c>
      <c r="U80" s="39"/>
      <c r="V80" s="39">
        <f t="shared" si="33"/>
        <v>20568.635919316719</v>
      </c>
      <c r="W80" s="39">
        <f t="shared" si="31"/>
        <v>20977.007617490537</v>
      </c>
      <c r="X80" s="1"/>
      <c r="Y80" s="1"/>
      <c r="Z80" s="1"/>
      <c r="AA80" s="1"/>
      <c r="AB80" s="1"/>
      <c r="AC80" s="1"/>
      <c r="AD80" s="1"/>
      <c r="AE80" s="1"/>
      <c r="AF80" s="1"/>
      <c r="AG80" s="1"/>
      <c r="AH80" s="1"/>
      <c r="AI80" s="1"/>
      <c r="AJ80" s="1"/>
      <c r="AK80" s="1"/>
    </row>
    <row r="81" spans="1:37" x14ac:dyDescent="0.2">
      <c r="A81" s="6" t="s">
        <v>110</v>
      </c>
      <c r="B81" s="6" t="s">
        <v>223</v>
      </c>
      <c r="C81" s="6"/>
      <c r="D81" s="8"/>
      <c r="E81" s="8"/>
      <c r="F81" s="8"/>
      <c r="G81" s="8"/>
      <c r="H81" s="8"/>
      <c r="I81" s="8"/>
      <c r="J81" s="29">
        <v>0</v>
      </c>
      <c r="K81" s="20"/>
      <c r="L81" s="23">
        <v>1300</v>
      </c>
      <c r="M81" s="33">
        <f t="shared" si="35"/>
        <v>0</v>
      </c>
      <c r="N81" s="33">
        <f t="shared" si="28"/>
        <v>1359.243336199484</v>
      </c>
      <c r="O81" s="34">
        <f t="shared" si="29"/>
        <v>1359.243336199484</v>
      </c>
      <c r="P81" s="39"/>
      <c r="Q81" s="39">
        <f t="shared" si="34"/>
        <v>0</v>
      </c>
      <c r="R81" s="4"/>
      <c r="S81" s="39">
        <f t="shared" si="37"/>
        <v>1380.9912295786758</v>
      </c>
      <c r="T81" s="39">
        <f t="shared" si="36"/>
        <v>1406.8168529664658</v>
      </c>
      <c r="U81" s="39"/>
      <c r="V81" s="39">
        <f t="shared" si="33"/>
        <v>1380.9912295786758</v>
      </c>
      <c r="W81" s="39">
        <f t="shared" si="31"/>
        <v>1406.8168529664658</v>
      </c>
      <c r="X81" s="1"/>
      <c r="Y81" s="1"/>
      <c r="Z81" s="1"/>
      <c r="AA81" s="1"/>
      <c r="AB81" s="1"/>
      <c r="AC81" s="1"/>
      <c r="AD81" s="1"/>
      <c r="AE81" s="1"/>
      <c r="AF81" s="1"/>
      <c r="AG81" s="1"/>
      <c r="AH81" s="1"/>
      <c r="AI81" s="1"/>
      <c r="AJ81" s="1"/>
      <c r="AK81" s="1"/>
    </row>
    <row r="82" spans="1:37" x14ac:dyDescent="0.2">
      <c r="A82" s="6" t="s">
        <v>111</v>
      </c>
      <c r="B82" s="6" t="s">
        <v>291</v>
      </c>
      <c r="C82" s="6"/>
      <c r="D82" s="8"/>
      <c r="E82" s="8"/>
      <c r="F82" s="8"/>
      <c r="G82" s="8"/>
      <c r="H82" s="8"/>
      <c r="I82" s="8"/>
      <c r="J82" s="29">
        <v>665390</v>
      </c>
      <c r="K82" s="20"/>
      <c r="L82" s="23">
        <v>82500</v>
      </c>
      <c r="M82" s="33">
        <f t="shared" si="35"/>
        <v>735737.27344992058</v>
      </c>
      <c r="N82" s="33">
        <f t="shared" si="28"/>
        <v>86259.673258813404</v>
      </c>
      <c r="O82" s="34">
        <f t="shared" si="29"/>
        <v>821996.94670873403</v>
      </c>
      <c r="P82" s="39">
        <f t="shared" ref="P82:P102" si="38">$AF$2/AE$2*M82</f>
        <v>772524.13712241664</v>
      </c>
      <c r="Q82" s="39">
        <f t="shared" si="34"/>
        <v>794596.25532591413</v>
      </c>
      <c r="R82" s="4"/>
      <c r="S82" s="39">
        <f t="shared" si="37"/>
        <v>87639.828030954421</v>
      </c>
      <c r="T82" s="39">
        <f t="shared" si="36"/>
        <v>89278.761822871878</v>
      </c>
      <c r="U82" s="39"/>
      <c r="V82" s="39">
        <f t="shared" si="33"/>
        <v>860163.9651533711</v>
      </c>
      <c r="W82" s="39">
        <f t="shared" si="31"/>
        <v>883875.01714878599</v>
      </c>
      <c r="X82" s="1"/>
      <c r="Y82" s="1"/>
      <c r="Z82" s="1"/>
      <c r="AA82" s="1"/>
      <c r="AB82" s="1"/>
      <c r="AC82" s="1"/>
      <c r="AD82" s="1"/>
      <c r="AE82" s="1"/>
      <c r="AF82" s="1"/>
      <c r="AG82" s="1"/>
      <c r="AH82" s="1"/>
      <c r="AI82" s="1"/>
      <c r="AJ82" s="1"/>
      <c r="AK82" s="1"/>
    </row>
    <row r="83" spans="1:37" x14ac:dyDescent="0.2">
      <c r="A83" s="6" t="s">
        <v>112</v>
      </c>
      <c r="B83" s="6" t="s">
        <v>212</v>
      </c>
      <c r="C83" s="6"/>
      <c r="D83" s="8"/>
      <c r="E83" s="8"/>
      <c r="F83" s="8"/>
      <c r="G83" s="8"/>
      <c r="H83" s="8"/>
      <c r="I83" s="8"/>
      <c r="J83" s="29">
        <v>1190420</v>
      </c>
      <c r="K83" s="20"/>
      <c r="L83" s="23">
        <v>330000</v>
      </c>
      <c r="M83" s="33">
        <f t="shared" si="35"/>
        <v>1316275.2146263912</v>
      </c>
      <c r="N83" s="33">
        <f t="shared" si="28"/>
        <v>345038.69303525361</v>
      </c>
      <c r="O83" s="34">
        <f t="shared" si="29"/>
        <v>1661313.9076616447</v>
      </c>
      <c r="P83" s="39">
        <f t="shared" si="38"/>
        <v>1382088.9753577108</v>
      </c>
      <c r="Q83" s="39">
        <f t="shared" si="34"/>
        <v>1421577.2317965024</v>
      </c>
      <c r="R83" s="4"/>
      <c r="S83" s="39">
        <f t="shared" si="37"/>
        <v>350559.31212381768</v>
      </c>
      <c r="T83" s="39">
        <f t="shared" si="36"/>
        <v>357115.04729148751</v>
      </c>
      <c r="U83" s="39"/>
      <c r="V83" s="39">
        <f t="shared" si="33"/>
        <v>1732648.2874815285</v>
      </c>
      <c r="W83" s="39">
        <f t="shared" si="31"/>
        <v>1778692.2790879898</v>
      </c>
      <c r="X83" s="1"/>
      <c r="Y83" s="1"/>
      <c r="Z83" s="1"/>
      <c r="AA83" s="1"/>
      <c r="AB83" s="1"/>
      <c r="AC83" s="1"/>
      <c r="AD83" s="1"/>
      <c r="AE83" s="1"/>
      <c r="AF83" s="1"/>
      <c r="AG83" s="1"/>
      <c r="AH83" s="1"/>
      <c r="AI83" s="1"/>
      <c r="AJ83" s="1"/>
      <c r="AK83" s="1"/>
    </row>
    <row r="84" spans="1:37" x14ac:dyDescent="0.2">
      <c r="A84" s="6" t="s">
        <v>113</v>
      </c>
      <c r="B84" s="6" t="s">
        <v>224</v>
      </c>
      <c r="C84" s="6"/>
      <c r="D84" s="8"/>
      <c r="E84" s="8"/>
      <c r="F84" s="8"/>
      <c r="G84" s="8"/>
      <c r="H84" s="8"/>
      <c r="I84" s="8"/>
      <c r="J84" s="29">
        <v>103970</v>
      </c>
      <c r="K84" s="20"/>
      <c r="L84" s="23">
        <v>5000</v>
      </c>
      <c r="M84" s="33">
        <f t="shared" si="35"/>
        <v>114962.05882352941</v>
      </c>
      <c r="N84" s="33">
        <f t="shared" si="28"/>
        <v>5227.8589853826306</v>
      </c>
      <c r="O84" s="34">
        <f t="shared" si="29"/>
        <v>120189.91780891204</v>
      </c>
      <c r="P84" s="39">
        <f t="shared" si="38"/>
        <v>120710.16176470589</v>
      </c>
      <c r="Q84" s="39">
        <f t="shared" si="34"/>
        <v>124159.02352941176</v>
      </c>
      <c r="R84" s="4"/>
      <c r="S84" s="39">
        <f t="shared" si="37"/>
        <v>5311.5047291487526</v>
      </c>
      <c r="T84" s="39">
        <f t="shared" si="36"/>
        <v>5410.8340498710222</v>
      </c>
      <c r="U84" s="39"/>
      <c r="V84" s="39">
        <f t="shared" si="33"/>
        <v>126021.66649385465</v>
      </c>
      <c r="W84" s="39">
        <f t="shared" si="31"/>
        <v>129569.85757928278</v>
      </c>
      <c r="X84" s="1"/>
      <c r="Y84" s="1"/>
      <c r="Z84" s="1"/>
      <c r="AA84" s="1"/>
      <c r="AB84" s="1"/>
      <c r="AC84" s="1"/>
      <c r="AD84" s="1"/>
      <c r="AE84" s="1"/>
      <c r="AF84" s="1"/>
      <c r="AG84" s="1"/>
      <c r="AH84" s="1"/>
      <c r="AI84" s="1"/>
      <c r="AJ84" s="1"/>
      <c r="AK84" s="1"/>
    </row>
    <row r="85" spans="1:37" x14ac:dyDescent="0.2">
      <c r="A85" s="6" t="s">
        <v>114</v>
      </c>
      <c r="B85" s="6" t="s">
        <v>210</v>
      </c>
      <c r="C85" s="6" t="s">
        <v>295</v>
      </c>
      <c r="D85" s="8"/>
      <c r="E85" s="8"/>
      <c r="F85" s="8"/>
      <c r="G85" s="8"/>
      <c r="H85" s="8"/>
      <c r="I85" s="8"/>
      <c r="J85" s="29">
        <v>1091650</v>
      </c>
      <c r="K85" s="20"/>
      <c r="L85" s="23">
        <v>120000</v>
      </c>
      <c r="M85" s="37">
        <v>1700000</v>
      </c>
      <c r="N85" s="33">
        <f t="shared" si="28"/>
        <v>125468.61564918314</v>
      </c>
      <c r="O85" s="38">
        <f t="shared" si="29"/>
        <v>1825468.615649183</v>
      </c>
      <c r="P85" s="39">
        <f t="shared" si="38"/>
        <v>1785000</v>
      </c>
      <c r="Q85" s="39">
        <f t="shared" si="34"/>
        <v>1835999.9999999998</v>
      </c>
      <c r="R85" s="40">
        <v>43535</v>
      </c>
      <c r="S85" s="39">
        <f t="shared" si="37"/>
        <v>127476.11349957007</v>
      </c>
      <c r="T85" s="39">
        <f t="shared" si="36"/>
        <v>129860.01719690455</v>
      </c>
      <c r="U85" s="39"/>
      <c r="V85" s="39">
        <f t="shared" si="33"/>
        <v>1912476.1134995702</v>
      </c>
      <c r="W85" s="39">
        <f t="shared" si="31"/>
        <v>1965860.0171969044</v>
      </c>
      <c r="X85" s="1"/>
      <c r="Y85" s="1"/>
      <c r="Z85" s="1"/>
      <c r="AA85" s="1"/>
      <c r="AB85" s="1"/>
      <c r="AC85" s="1"/>
      <c r="AD85" s="1"/>
      <c r="AE85" s="1"/>
      <c r="AF85" s="1"/>
      <c r="AG85" s="1"/>
      <c r="AH85" s="1"/>
      <c r="AI85" s="1"/>
      <c r="AJ85" s="1"/>
      <c r="AK85" s="1"/>
    </row>
    <row r="86" spans="1:37" x14ac:dyDescent="0.2">
      <c r="A86" s="6" t="s">
        <v>115</v>
      </c>
      <c r="B86" s="6" t="s">
        <v>217</v>
      </c>
      <c r="C86" s="6"/>
      <c r="D86" s="8"/>
      <c r="E86" s="8"/>
      <c r="F86" s="8"/>
      <c r="G86" s="8"/>
      <c r="H86" s="8"/>
      <c r="I86" s="8"/>
      <c r="J86" s="29">
        <v>2070</v>
      </c>
      <c r="K86" s="20"/>
      <c r="L86" s="23">
        <v>17100</v>
      </c>
      <c r="M86" s="33">
        <f t="shared" si="35"/>
        <v>2288.8473767885534</v>
      </c>
      <c r="N86" s="33">
        <f t="shared" si="28"/>
        <v>17879.277730008598</v>
      </c>
      <c r="O86" s="34">
        <f t="shared" si="29"/>
        <v>20168.125106797153</v>
      </c>
      <c r="P86" s="39">
        <f t="shared" si="38"/>
        <v>2403.2897456279811</v>
      </c>
      <c r="Q86" s="39">
        <f t="shared" si="34"/>
        <v>2471.9551669316375</v>
      </c>
      <c r="R86" s="4"/>
      <c r="S86" s="39">
        <f t="shared" si="37"/>
        <v>18165.346173688737</v>
      </c>
      <c r="T86" s="39">
        <f t="shared" si="36"/>
        <v>18505.052450558898</v>
      </c>
      <c r="U86" s="39"/>
      <c r="V86" s="39">
        <f t="shared" si="33"/>
        <v>20568.635919316719</v>
      </c>
      <c r="W86" s="39">
        <f t="shared" si="31"/>
        <v>20977.007617490537</v>
      </c>
      <c r="X86" s="1"/>
      <c r="Y86" s="1"/>
      <c r="Z86" s="1"/>
      <c r="AA86" s="1"/>
      <c r="AB86" s="1"/>
      <c r="AC86" s="1"/>
      <c r="AD86" s="1"/>
      <c r="AE86" s="1"/>
      <c r="AF86" s="1"/>
      <c r="AG86" s="1"/>
      <c r="AH86" s="1"/>
      <c r="AI86" s="1"/>
      <c r="AJ86" s="1"/>
      <c r="AK86" s="1"/>
    </row>
    <row r="87" spans="1:37" x14ac:dyDescent="0.2">
      <c r="A87" s="6" t="s">
        <v>116</v>
      </c>
      <c r="B87" s="6" t="s">
        <v>217</v>
      </c>
      <c r="C87" s="6"/>
      <c r="D87" s="8"/>
      <c r="E87" s="8"/>
      <c r="F87" s="8"/>
      <c r="G87" s="8"/>
      <c r="H87" s="8"/>
      <c r="I87" s="8"/>
      <c r="J87" s="29">
        <v>2070</v>
      </c>
      <c r="K87" s="20"/>
      <c r="L87" s="23">
        <v>17100</v>
      </c>
      <c r="M87" s="33">
        <f t="shared" si="35"/>
        <v>2288.8473767885534</v>
      </c>
      <c r="N87" s="33">
        <f t="shared" si="28"/>
        <v>17879.277730008598</v>
      </c>
      <c r="O87" s="34">
        <f t="shared" si="29"/>
        <v>20168.125106797153</v>
      </c>
      <c r="P87" s="39">
        <f t="shared" si="38"/>
        <v>2403.2897456279811</v>
      </c>
      <c r="Q87" s="39">
        <f t="shared" si="34"/>
        <v>2471.9551669316375</v>
      </c>
      <c r="R87" s="4"/>
      <c r="S87" s="39">
        <f t="shared" si="37"/>
        <v>18165.346173688737</v>
      </c>
      <c r="T87" s="39">
        <f t="shared" si="36"/>
        <v>18505.052450558898</v>
      </c>
      <c r="U87" s="39"/>
      <c r="V87" s="39">
        <f t="shared" si="33"/>
        <v>20568.635919316719</v>
      </c>
      <c r="W87" s="39">
        <f t="shared" si="31"/>
        <v>20977.007617490537</v>
      </c>
      <c r="X87" s="1"/>
      <c r="Y87" s="1"/>
      <c r="Z87" s="1"/>
      <c r="AA87" s="1"/>
      <c r="AB87" s="1"/>
      <c r="AC87" s="1"/>
      <c r="AD87" s="1"/>
      <c r="AE87" s="1"/>
      <c r="AF87" s="1"/>
      <c r="AG87" s="1"/>
      <c r="AH87" s="1"/>
      <c r="AI87" s="1"/>
      <c r="AJ87" s="1"/>
      <c r="AK87" s="1"/>
    </row>
    <row r="88" spans="1:37" x14ac:dyDescent="0.2">
      <c r="A88" s="6" t="s">
        <v>117</v>
      </c>
      <c r="B88" s="6" t="s">
        <v>213</v>
      </c>
      <c r="C88" s="6"/>
      <c r="D88" s="8"/>
      <c r="E88" s="8"/>
      <c r="F88" s="8"/>
      <c r="G88" s="8"/>
      <c r="H88" s="8"/>
      <c r="I88" s="8"/>
      <c r="J88" s="29">
        <v>100320</v>
      </c>
      <c r="K88" s="20"/>
      <c r="L88" s="23">
        <v>5000</v>
      </c>
      <c r="M88" s="33">
        <f t="shared" si="35"/>
        <v>110926.16852146265</v>
      </c>
      <c r="N88" s="33">
        <f t="shared" si="28"/>
        <v>5227.8589853826306</v>
      </c>
      <c r="O88" s="34">
        <f t="shared" si="29"/>
        <v>116154.02750684528</v>
      </c>
      <c r="P88" s="39">
        <f t="shared" si="38"/>
        <v>116472.47694753579</v>
      </c>
      <c r="Q88" s="39">
        <f t="shared" si="34"/>
        <v>119800.26200317965</v>
      </c>
      <c r="R88" s="4"/>
      <c r="S88" s="39">
        <f t="shared" si="37"/>
        <v>5311.5047291487526</v>
      </c>
      <c r="T88" s="39">
        <f t="shared" si="36"/>
        <v>5410.8340498710222</v>
      </c>
      <c r="U88" s="39"/>
      <c r="V88" s="39">
        <f t="shared" si="33"/>
        <v>121783.98167668455</v>
      </c>
      <c r="W88" s="39">
        <f t="shared" si="31"/>
        <v>125211.09605305067</v>
      </c>
      <c r="X88" s="1" t="s">
        <v>287</v>
      </c>
      <c r="Y88" s="1"/>
      <c r="Z88" s="1"/>
      <c r="AA88" s="1"/>
      <c r="AB88" s="1"/>
      <c r="AC88" s="1"/>
      <c r="AD88" s="1"/>
      <c r="AE88" s="1"/>
      <c r="AF88" s="1"/>
      <c r="AG88" s="1"/>
      <c r="AH88" s="1"/>
      <c r="AI88" s="1"/>
      <c r="AJ88" s="1"/>
      <c r="AK88" s="1"/>
    </row>
    <row r="89" spans="1:37" x14ac:dyDescent="0.2">
      <c r="A89" s="6" t="s">
        <v>118</v>
      </c>
      <c r="B89" s="6"/>
      <c r="C89" s="6"/>
      <c r="D89" s="8"/>
      <c r="E89" s="8"/>
      <c r="F89" s="8"/>
      <c r="G89" s="8"/>
      <c r="H89" s="8"/>
      <c r="I89" s="8"/>
      <c r="J89" s="29">
        <v>270300</v>
      </c>
      <c r="K89" s="20"/>
      <c r="L89" s="23"/>
      <c r="M89" s="33">
        <f t="shared" si="35"/>
        <v>298877.02702702704</v>
      </c>
      <c r="N89" s="33">
        <f t="shared" si="28"/>
        <v>0</v>
      </c>
      <c r="O89" s="34">
        <f t="shared" si="29"/>
        <v>298877.02702702704</v>
      </c>
      <c r="P89" s="39">
        <f t="shared" si="38"/>
        <v>313820.8783783784</v>
      </c>
      <c r="Q89" s="39">
        <f t="shared" si="34"/>
        <v>322787.18918918917</v>
      </c>
      <c r="R89" s="4"/>
      <c r="S89" s="39"/>
      <c r="T89" s="39">
        <f t="shared" si="36"/>
        <v>0</v>
      </c>
      <c r="U89" s="39"/>
      <c r="V89" s="39">
        <f t="shared" si="33"/>
        <v>313820.8783783784</v>
      </c>
      <c r="W89" s="39">
        <f t="shared" si="31"/>
        <v>322787.18918918917</v>
      </c>
      <c r="X89" s="1" t="s">
        <v>287</v>
      </c>
      <c r="Y89" s="1"/>
      <c r="Z89" s="1"/>
      <c r="AA89" s="1"/>
      <c r="AB89" s="1"/>
      <c r="AC89" s="1"/>
      <c r="AD89" s="1"/>
      <c r="AE89" s="1"/>
      <c r="AF89" s="1"/>
      <c r="AG89" s="1"/>
      <c r="AH89" s="1"/>
      <c r="AI89" s="1"/>
      <c r="AJ89" s="1"/>
      <c r="AK89" s="1"/>
    </row>
    <row r="90" spans="1:37" x14ac:dyDescent="0.2">
      <c r="A90" s="6" t="s">
        <v>119</v>
      </c>
      <c r="B90" s="6" t="s">
        <v>213</v>
      </c>
      <c r="C90" s="6"/>
      <c r="D90" s="8"/>
      <c r="E90" s="8"/>
      <c r="F90" s="8"/>
      <c r="G90" s="8"/>
      <c r="H90" s="8"/>
      <c r="I90" s="8"/>
      <c r="J90" s="29">
        <v>935700</v>
      </c>
      <c r="K90" s="20"/>
      <c r="L90" s="23">
        <v>22000</v>
      </c>
      <c r="M90" s="33">
        <f t="shared" si="35"/>
        <v>1034625.3577106519</v>
      </c>
      <c r="N90" s="33">
        <f t="shared" si="28"/>
        <v>23002.579535683577</v>
      </c>
      <c r="O90" s="34">
        <f t="shared" si="29"/>
        <v>1057627.9372463354</v>
      </c>
      <c r="P90" s="39">
        <f t="shared" si="38"/>
        <v>1086356.6255961845</v>
      </c>
      <c r="Q90" s="39">
        <f t="shared" si="34"/>
        <v>1117395.3863275039</v>
      </c>
      <c r="R90" s="4"/>
      <c r="S90" s="39">
        <f t="shared" ref="S90:S104" si="39">$AF$3/$AE$3*N90</f>
        <v>23370.620808254516</v>
      </c>
      <c r="T90" s="39">
        <f t="shared" si="36"/>
        <v>23807.669819432504</v>
      </c>
      <c r="U90" s="39"/>
      <c r="V90" s="39">
        <f t="shared" si="33"/>
        <v>1109727.246404439</v>
      </c>
      <c r="W90" s="39">
        <f t="shared" si="31"/>
        <v>1141203.0561469365</v>
      </c>
      <c r="X90" s="1" t="s">
        <v>287</v>
      </c>
      <c r="Y90" s="1"/>
      <c r="Z90" s="1"/>
      <c r="AA90" s="1"/>
      <c r="AB90" s="1"/>
      <c r="AC90" s="1"/>
      <c r="AD90" s="1"/>
      <c r="AE90" s="1"/>
      <c r="AF90" s="1"/>
      <c r="AG90" s="1"/>
      <c r="AH90" s="1"/>
      <c r="AI90" s="1"/>
      <c r="AJ90" s="1"/>
      <c r="AK90" s="1"/>
    </row>
    <row r="91" spans="1:37" x14ac:dyDescent="0.2">
      <c r="A91" s="6" t="s">
        <v>120</v>
      </c>
      <c r="B91" s="6" t="s">
        <v>212</v>
      </c>
      <c r="C91" s="6"/>
      <c r="D91" s="7"/>
      <c r="E91" s="7" t="e">
        <f>#REF!-#REF!</f>
        <v>#REF!</v>
      </c>
      <c r="F91" s="7"/>
      <c r="G91" s="7"/>
      <c r="H91" s="7"/>
      <c r="I91" s="7"/>
      <c r="J91" s="30">
        <v>2131320</v>
      </c>
      <c r="K91" s="23"/>
      <c r="L91" s="23">
        <v>435000</v>
      </c>
      <c r="M91" s="33">
        <f t="shared" si="35"/>
        <v>2356650.3338632751</v>
      </c>
      <c r="N91" s="33">
        <f t="shared" si="28"/>
        <v>454823.73172828887</v>
      </c>
      <c r="O91" s="34">
        <f t="shared" si="29"/>
        <v>2811474.0655915639</v>
      </c>
      <c r="P91" s="39">
        <f t="shared" si="38"/>
        <v>2474482.8505564388</v>
      </c>
      <c r="Q91" s="39">
        <f t="shared" si="34"/>
        <v>2545182.3605723367</v>
      </c>
      <c r="R91" s="4"/>
      <c r="S91" s="39">
        <f t="shared" si="39"/>
        <v>462100.91143594153</v>
      </c>
      <c r="T91" s="39">
        <f t="shared" si="36"/>
        <v>470742.56233877898</v>
      </c>
      <c r="U91" s="39"/>
      <c r="V91" s="39">
        <f t="shared" si="33"/>
        <v>2936583.7619923805</v>
      </c>
      <c r="W91" s="39">
        <f t="shared" si="31"/>
        <v>3015924.9229111159</v>
      </c>
      <c r="X91" s="1"/>
      <c r="Y91" s="1"/>
      <c r="Z91" s="1"/>
      <c r="AA91" s="1"/>
      <c r="AB91" s="1"/>
      <c r="AC91" s="1"/>
      <c r="AD91" s="1"/>
      <c r="AE91" s="1"/>
      <c r="AF91" s="1"/>
      <c r="AG91" s="1"/>
      <c r="AH91" s="1"/>
      <c r="AI91" s="1"/>
      <c r="AJ91" s="1"/>
      <c r="AK91" s="1"/>
    </row>
    <row r="92" spans="1:37" x14ac:dyDescent="0.2">
      <c r="A92" s="6" t="s">
        <v>121</v>
      </c>
      <c r="B92" s="6" t="s">
        <v>210</v>
      </c>
      <c r="C92" s="6" t="s">
        <v>293</v>
      </c>
      <c r="D92" s="7"/>
      <c r="E92" s="7"/>
      <c r="F92" s="7"/>
      <c r="G92" s="7"/>
      <c r="H92" s="7"/>
      <c r="I92" s="7"/>
      <c r="J92" s="30">
        <v>11590</v>
      </c>
      <c r="K92" s="23"/>
      <c r="L92" s="23">
        <v>11000</v>
      </c>
      <c r="M92" s="37">
        <v>115000</v>
      </c>
      <c r="N92" s="33">
        <f t="shared" si="28"/>
        <v>11501.289767841788</v>
      </c>
      <c r="O92" s="38">
        <f t="shared" si="29"/>
        <v>126501.28976784179</v>
      </c>
      <c r="P92" s="39">
        <f t="shared" si="38"/>
        <v>120750</v>
      </c>
      <c r="Q92" s="39">
        <f t="shared" si="34"/>
        <v>124199.99999999999</v>
      </c>
      <c r="R92" s="40">
        <v>43535</v>
      </c>
      <c r="S92" s="39">
        <f t="shared" si="39"/>
        <v>11685.310404127258</v>
      </c>
      <c r="T92" s="39">
        <f t="shared" si="36"/>
        <v>11903.834909716252</v>
      </c>
      <c r="U92" s="39"/>
      <c r="V92" s="39">
        <f t="shared" si="33"/>
        <v>132435.31040412726</v>
      </c>
      <c r="W92" s="39">
        <f t="shared" ref="W92:W123" si="40">Q92+T92</f>
        <v>136103.83490971624</v>
      </c>
      <c r="X92" s="1"/>
      <c r="Y92" s="1"/>
      <c r="Z92" s="1"/>
      <c r="AA92" s="1"/>
      <c r="AB92" s="1"/>
      <c r="AC92" s="1"/>
      <c r="AD92" s="1"/>
      <c r="AE92" s="1"/>
      <c r="AF92" s="1"/>
      <c r="AG92" s="1"/>
      <c r="AH92" s="1"/>
      <c r="AI92" s="1"/>
      <c r="AJ92" s="1"/>
      <c r="AK92" s="1"/>
    </row>
    <row r="93" spans="1:37" x14ac:dyDescent="0.2">
      <c r="A93" s="6" t="s">
        <v>122</v>
      </c>
      <c r="B93" s="6" t="s">
        <v>212</v>
      </c>
      <c r="C93" s="6"/>
      <c r="D93" s="7"/>
      <c r="E93" s="7"/>
      <c r="F93" s="7"/>
      <c r="G93" s="7"/>
      <c r="H93" s="7"/>
      <c r="I93" s="7"/>
      <c r="J93" s="30">
        <v>1507530</v>
      </c>
      <c r="K93" s="23"/>
      <c r="L93" s="23">
        <v>287000</v>
      </c>
      <c r="M93" s="33">
        <f t="shared" si="35"/>
        <v>1666911.1526232115</v>
      </c>
      <c r="N93" s="33">
        <f t="shared" si="28"/>
        <v>300079.10576096299</v>
      </c>
      <c r="O93" s="34">
        <f t="shared" si="29"/>
        <v>1966990.2583841744</v>
      </c>
      <c r="P93" s="39">
        <f t="shared" si="38"/>
        <v>1750256.7102543721</v>
      </c>
      <c r="Q93" s="39">
        <f t="shared" si="34"/>
        <v>1800264.0448330683</v>
      </c>
      <c r="R93" s="4"/>
      <c r="S93" s="39">
        <f t="shared" si="39"/>
        <v>304880.37145313842</v>
      </c>
      <c r="T93" s="39">
        <f t="shared" ref="T93:T124" si="41">$AG$3/$AF$3*S93</f>
        <v>310581.87446259672</v>
      </c>
      <c r="U93" s="39"/>
      <c r="V93" s="39">
        <f t="shared" si="33"/>
        <v>2055137.0817075106</v>
      </c>
      <c r="W93" s="39">
        <f t="shared" si="40"/>
        <v>2110845.9192956649</v>
      </c>
      <c r="X93" s="1"/>
      <c r="Y93" s="1"/>
      <c r="Z93" s="1"/>
      <c r="AA93" s="1"/>
      <c r="AB93" s="1"/>
      <c r="AC93" s="1"/>
      <c r="AD93" s="1"/>
      <c r="AE93" s="1"/>
      <c r="AF93" s="1"/>
      <c r="AG93" s="1"/>
      <c r="AH93" s="1"/>
      <c r="AI93" s="1"/>
      <c r="AJ93" s="1"/>
      <c r="AK93" s="1"/>
    </row>
    <row r="94" spans="1:37" x14ac:dyDescent="0.2">
      <c r="A94" s="6" t="s">
        <v>123</v>
      </c>
      <c r="B94" s="6" t="s">
        <v>225</v>
      </c>
      <c r="C94" s="6"/>
      <c r="D94" s="7"/>
      <c r="E94" s="7"/>
      <c r="F94" s="7"/>
      <c r="G94" s="7"/>
      <c r="H94" s="7"/>
      <c r="I94" s="7"/>
      <c r="J94" s="30">
        <v>123450</v>
      </c>
      <c r="K94" s="23"/>
      <c r="L94" s="23">
        <v>6947</v>
      </c>
      <c r="M94" s="33">
        <f t="shared" si="35"/>
        <v>136501.55007949125</v>
      </c>
      <c r="N94" s="33">
        <f t="shared" si="28"/>
        <v>7263.5872742906267</v>
      </c>
      <c r="O94" s="34">
        <f t="shared" si="29"/>
        <v>143765.13735378187</v>
      </c>
      <c r="P94" s="39">
        <f t="shared" si="38"/>
        <v>143326.62758346583</v>
      </c>
      <c r="Q94" s="39">
        <f t="shared" si="34"/>
        <v>147421.67408585057</v>
      </c>
      <c r="R94" s="4"/>
      <c r="S94" s="39">
        <f t="shared" si="39"/>
        <v>7379.8046706792766</v>
      </c>
      <c r="T94" s="39">
        <f t="shared" si="41"/>
        <v>7517.8128288907983</v>
      </c>
      <c r="U94" s="39"/>
      <c r="V94" s="39">
        <f t="shared" si="33"/>
        <v>150706.4322541451</v>
      </c>
      <c r="W94" s="39">
        <f t="shared" si="40"/>
        <v>154939.48691474137</v>
      </c>
      <c r="X94" s="1"/>
      <c r="Y94" s="1"/>
      <c r="Z94" s="1"/>
      <c r="AA94" s="1"/>
      <c r="AB94" s="1"/>
      <c r="AC94" s="1"/>
      <c r="AD94" s="1"/>
      <c r="AE94" s="1"/>
      <c r="AF94" s="1"/>
      <c r="AG94" s="1"/>
      <c r="AH94" s="1"/>
      <c r="AI94" s="1"/>
      <c r="AJ94" s="1"/>
      <c r="AK94" s="1"/>
    </row>
    <row r="95" spans="1:37" x14ac:dyDescent="0.2">
      <c r="A95" s="6" t="s">
        <v>124</v>
      </c>
      <c r="B95" s="6" t="s">
        <v>226</v>
      </c>
      <c r="C95" s="6"/>
      <c r="D95" s="7"/>
      <c r="E95" s="7"/>
      <c r="F95" s="7"/>
      <c r="G95" s="7"/>
      <c r="H95" s="7"/>
      <c r="I95" s="7"/>
      <c r="J95" s="30">
        <v>2305910</v>
      </c>
      <c r="K95" s="23"/>
      <c r="L95" s="23">
        <v>295000</v>
      </c>
      <c r="M95" s="33">
        <f t="shared" si="35"/>
        <v>2549698.5771065182</v>
      </c>
      <c r="N95" s="33">
        <f t="shared" si="28"/>
        <v>308443.6801375752</v>
      </c>
      <c r="O95" s="34">
        <f t="shared" si="29"/>
        <v>2858142.2572440933</v>
      </c>
      <c r="P95" s="39">
        <f t="shared" si="38"/>
        <v>2677183.5059618442</v>
      </c>
      <c r="Q95" s="39">
        <f t="shared" si="34"/>
        <v>2753674.4632750396</v>
      </c>
      <c r="R95" s="4"/>
      <c r="S95" s="39">
        <f t="shared" si="39"/>
        <v>313378.77901977638</v>
      </c>
      <c r="T95" s="39">
        <f t="shared" si="41"/>
        <v>319239.20894239028</v>
      </c>
      <c r="U95" s="39"/>
      <c r="V95" s="39">
        <f t="shared" si="33"/>
        <v>2990562.2849816205</v>
      </c>
      <c r="W95" s="39">
        <f t="shared" si="40"/>
        <v>3072913.6722174296</v>
      </c>
      <c r="X95" s="1"/>
      <c r="Y95" s="1"/>
      <c r="Z95" s="1"/>
      <c r="AA95" s="1"/>
      <c r="AB95" s="1"/>
      <c r="AC95" s="1"/>
      <c r="AD95" s="1"/>
      <c r="AE95" s="1"/>
      <c r="AF95" s="1"/>
      <c r="AG95" s="1"/>
      <c r="AH95" s="1"/>
      <c r="AI95" s="1"/>
      <c r="AJ95" s="1"/>
      <c r="AK95" s="1"/>
    </row>
    <row r="96" spans="1:37" x14ac:dyDescent="0.2">
      <c r="A96" s="6" t="s">
        <v>125</v>
      </c>
      <c r="B96" s="6" t="s">
        <v>212</v>
      </c>
      <c r="C96" s="6"/>
      <c r="D96" s="7"/>
      <c r="E96" s="7"/>
      <c r="F96" s="7"/>
      <c r="G96" s="7"/>
      <c r="H96" s="7"/>
      <c r="I96" s="7"/>
      <c r="J96" s="30">
        <v>1958330</v>
      </c>
      <c r="K96" s="23"/>
      <c r="L96" s="23">
        <v>450000</v>
      </c>
      <c r="M96" s="33">
        <f t="shared" si="35"/>
        <v>2165371.2480127187</v>
      </c>
      <c r="N96" s="33">
        <f t="shared" si="28"/>
        <v>470507.30868443678</v>
      </c>
      <c r="O96" s="34">
        <f t="shared" si="29"/>
        <v>2635878.5566971553</v>
      </c>
      <c r="P96" s="39">
        <f t="shared" si="38"/>
        <v>2273639.810413355</v>
      </c>
      <c r="Q96" s="39">
        <f t="shared" si="34"/>
        <v>2338600.9478537366</v>
      </c>
      <c r="R96" s="4"/>
      <c r="S96" s="39">
        <f t="shared" si="39"/>
        <v>478035.4256233878</v>
      </c>
      <c r="T96" s="39">
        <f t="shared" si="41"/>
        <v>486975.06448839209</v>
      </c>
      <c r="U96" s="39"/>
      <c r="V96" s="39">
        <f t="shared" ref="V96:V112" si="42">P96+S96</f>
        <v>2751675.236036743</v>
      </c>
      <c r="W96" s="39">
        <f t="shared" si="40"/>
        <v>2825576.0123421289</v>
      </c>
      <c r="X96" s="1"/>
      <c r="Y96" s="1"/>
      <c r="Z96" s="1"/>
      <c r="AA96" s="1"/>
      <c r="AB96" s="1"/>
      <c r="AC96" s="1"/>
      <c r="AD96" s="1"/>
      <c r="AE96" s="1"/>
      <c r="AF96" s="1"/>
      <c r="AG96" s="1"/>
      <c r="AH96" s="1"/>
      <c r="AI96" s="1"/>
      <c r="AJ96" s="1"/>
      <c r="AK96" s="1"/>
    </row>
    <row r="97" spans="1:37" x14ac:dyDescent="0.2">
      <c r="A97" s="6" t="s">
        <v>126</v>
      </c>
      <c r="B97" s="6" t="s">
        <v>210</v>
      </c>
      <c r="C97" s="6" t="s">
        <v>293</v>
      </c>
      <c r="D97" s="7"/>
      <c r="E97" s="7"/>
      <c r="F97" s="7"/>
      <c r="G97" s="7"/>
      <c r="H97" s="7"/>
      <c r="I97" s="7"/>
      <c r="J97" s="30">
        <v>1234180</v>
      </c>
      <c r="K97" s="23"/>
      <c r="L97" s="23">
        <v>15000</v>
      </c>
      <c r="M97" s="37">
        <v>2210000</v>
      </c>
      <c r="N97" s="33">
        <f t="shared" si="28"/>
        <v>15683.576956147892</v>
      </c>
      <c r="O97" s="38">
        <f t="shared" si="29"/>
        <v>2225683.5769561478</v>
      </c>
      <c r="P97" s="39">
        <f t="shared" si="38"/>
        <v>2320500</v>
      </c>
      <c r="Q97" s="39">
        <f t="shared" si="34"/>
        <v>2386799.9999999995</v>
      </c>
      <c r="R97" s="40">
        <v>43535</v>
      </c>
      <c r="S97" s="39">
        <f t="shared" si="39"/>
        <v>15934.514187446259</v>
      </c>
      <c r="T97" s="39">
        <f t="shared" si="41"/>
        <v>16232.502149613068</v>
      </c>
      <c r="U97" s="39"/>
      <c r="V97" s="39">
        <f t="shared" si="42"/>
        <v>2336434.5141874463</v>
      </c>
      <c r="W97" s="39">
        <f t="shared" si="40"/>
        <v>2403032.5021496126</v>
      </c>
      <c r="X97" s="1"/>
      <c r="Y97" s="1"/>
      <c r="Z97" s="1"/>
      <c r="AA97" s="1"/>
      <c r="AB97" s="1"/>
      <c r="AC97" s="1"/>
      <c r="AD97" s="1"/>
      <c r="AE97" s="1"/>
      <c r="AF97" s="1"/>
      <c r="AG97" s="1"/>
      <c r="AH97" s="1"/>
      <c r="AI97" s="1"/>
      <c r="AJ97" s="1"/>
      <c r="AK97" s="1"/>
    </row>
    <row r="98" spans="1:37" x14ac:dyDescent="0.2">
      <c r="A98" s="6" t="s">
        <v>127</v>
      </c>
      <c r="B98" s="6" t="s">
        <v>213</v>
      </c>
      <c r="C98" s="6"/>
      <c r="D98" s="7"/>
      <c r="E98" s="7"/>
      <c r="F98" s="7"/>
      <c r="G98" s="7"/>
      <c r="H98" s="7"/>
      <c r="I98" s="7"/>
      <c r="J98" s="30">
        <v>244060</v>
      </c>
      <c r="K98" s="23"/>
      <c r="L98" s="23">
        <v>32000</v>
      </c>
      <c r="M98" s="33">
        <f t="shared" si="35"/>
        <v>269862.84578696347</v>
      </c>
      <c r="N98" s="33">
        <f t="shared" si="28"/>
        <v>33458.297506448835</v>
      </c>
      <c r="O98" s="34">
        <f t="shared" si="29"/>
        <v>303321.14329341229</v>
      </c>
      <c r="P98" s="39">
        <f t="shared" si="38"/>
        <v>283355.98807631165</v>
      </c>
      <c r="Q98" s="39">
        <f t="shared" si="34"/>
        <v>291451.8734499205</v>
      </c>
      <c r="R98" s="4"/>
      <c r="S98" s="39">
        <f t="shared" si="39"/>
        <v>33993.63026655202</v>
      </c>
      <c r="T98" s="39">
        <f t="shared" si="41"/>
        <v>34629.337919174548</v>
      </c>
      <c r="U98" s="39"/>
      <c r="V98" s="39">
        <f t="shared" si="42"/>
        <v>317349.61834286369</v>
      </c>
      <c r="W98" s="39">
        <f t="shared" si="40"/>
        <v>326081.21136909502</v>
      </c>
      <c r="X98" s="1"/>
      <c r="Y98" s="1"/>
      <c r="Z98" s="1"/>
      <c r="AA98" s="1"/>
      <c r="AB98" s="1"/>
      <c r="AC98" s="1"/>
      <c r="AD98" s="1"/>
      <c r="AE98" s="1"/>
      <c r="AF98" s="1"/>
      <c r="AG98" s="1"/>
      <c r="AH98" s="1"/>
      <c r="AI98" s="1"/>
      <c r="AJ98" s="1"/>
      <c r="AK98" s="1"/>
    </row>
    <row r="99" spans="1:37" x14ac:dyDescent="0.2">
      <c r="A99" s="6" t="s">
        <v>128</v>
      </c>
      <c r="B99" s="6" t="s">
        <v>212</v>
      </c>
      <c r="C99" s="6"/>
      <c r="D99" s="7"/>
      <c r="E99" s="7"/>
      <c r="F99" s="7"/>
      <c r="G99" s="7"/>
      <c r="H99" s="7"/>
      <c r="I99" s="7"/>
      <c r="J99" s="30">
        <v>1636890</v>
      </c>
      <c r="K99" s="23"/>
      <c r="L99" s="23">
        <v>425000</v>
      </c>
      <c r="M99" s="33">
        <f t="shared" si="35"/>
        <v>1809947.5278219397</v>
      </c>
      <c r="N99" s="33">
        <f t="shared" si="28"/>
        <v>444368.01375752361</v>
      </c>
      <c r="O99" s="34">
        <f t="shared" si="29"/>
        <v>2254315.5415794635</v>
      </c>
      <c r="P99" s="39">
        <f t="shared" si="38"/>
        <v>1900444.9042130366</v>
      </c>
      <c r="Q99" s="39">
        <f t="shared" si="34"/>
        <v>1954743.3300476947</v>
      </c>
      <c r="R99" s="4"/>
      <c r="S99" s="39">
        <f t="shared" si="39"/>
        <v>451477.90197764401</v>
      </c>
      <c r="T99" s="39">
        <f t="shared" si="41"/>
        <v>459920.89423903695</v>
      </c>
      <c r="U99" s="39"/>
      <c r="V99" s="39">
        <f t="shared" si="42"/>
        <v>2351922.8061906807</v>
      </c>
      <c r="W99" s="39">
        <f t="shared" si="40"/>
        <v>2414664.2242867318</v>
      </c>
      <c r="X99" s="1"/>
      <c r="Y99" s="1"/>
      <c r="Z99" s="1"/>
      <c r="AA99" s="1"/>
      <c r="AB99" s="1"/>
      <c r="AC99" s="1"/>
      <c r="AD99" s="1"/>
      <c r="AE99" s="1"/>
      <c r="AF99" s="1"/>
      <c r="AG99" s="1"/>
      <c r="AH99" s="1"/>
      <c r="AI99" s="1"/>
      <c r="AJ99" s="1"/>
      <c r="AK99" s="1"/>
    </row>
    <row r="100" spans="1:37" x14ac:dyDescent="0.2">
      <c r="A100" s="6" t="s">
        <v>129</v>
      </c>
      <c r="B100" s="6" t="s">
        <v>227</v>
      </c>
      <c r="C100" s="6"/>
      <c r="D100" s="8"/>
      <c r="E100" s="8" t="e">
        <f>E91*21%</f>
        <v>#REF!</v>
      </c>
      <c r="F100" s="8"/>
      <c r="G100" s="8"/>
      <c r="H100" s="8"/>
      <c r="I100" s="8"/>
      <c r="J100" s="25">
        <v>452370</v>
      </c>
      <c r="K100" s="23"/>
      <c r="L100" s="23">
        <v>85000</v>
      </c>
      <c r="M100" s="33">
        <f t="shared" si="35"/>
        <v>500196.08108108112</v>
      </c>
      <c r="N100" s="33">
        <f t="shared" si="28"/>
        <v>88873.602751504717</v>
      </c>
      <c r="O100" s="34">
        <f t="shared" si="29"/>
        <v>589069.68383258581</v>
      </c>
      <c r="P100" s="39">
        <f t="shared" si="38"/>
        <v>525205.88513513515</v>
      </c>
      <c r="Q100" s="39">
        <f t="shared" si="34"/>
        <v>540211.76756756753</v>
      </c>
      <c r="R100" s="4"/>
      <c r="S100" s="39">
        <f t="shared" si="39"/>
        <v>90295.580395528799</v>
      </c>
      <c r="T100" s="39">
        <f t="shared" si="41"/>
        <v>91984.178847807387</v>
      </c>
      <c r="U100" s="39"/>
      <c r="V100" s="39">
        <f t="shared" si="42"/>
        <v>615501.46553066396</v>
      </c>
      <c r="W100" s="39">
        <f t="shared" si="40"/>
        <v>632195.94641537487</v>
      </c>
      <c r="X100" s="1"/>
      <c r="Y100" s="1"/>
      <c r="Z100" s="1"/>
      <c r="AA100" s="1"/>
      <c r="AB100" s="1"/>
      <c r="AC100" s="1"/>
      <c r="AD100" s="1"/>
      <c r="AE100" s="1"/>
      <c r="AF100" s="1"/>
      <c r="AG100" s="1"/>
      <c r="AH100" s="1"/>
      <c r="AI100" s="1"/>
      <c r="AJ100" s="1"/>
      <c r="AK100" s="1"/>
    </row>
    <row r="101" spans="1:37" x14ac:dyDescent="0.2">
      <c r="A101" s="19" t="s">
        <v>130</v>
      </c>
      <c r="B101" s="6" t="s">
        <v>228</v>
      </c>
      <c r="C101" s="19"/>
      <c r="D101" s="25"/>
      <c r="E101" s="25" t="e">
        <f>E91+E100</f>
        <v>#REF!</v>
      </c>
      <c r="F101" s="25"/>
      <c r="G101" s="25"/>
      <c r="H101" s="25"/>
      <c r="I101" s="25"/>
      <c r="J101" s="25">
        <v>2357140</v>
      </c>
      <c r="K101" s="20"/>
      <c r="L101" s="23">
        <v>465000</v>
      </c>
      <c r="M101" s="33">
        <f t="shared" si="35"/>
        <v>2606344.785373609</v>
      </c>
      <c r="N101" s="33">
        <f t="shared" si="28"/>
        <v>486190.88564058463</v>
      </c>
      <c r="O101" s="34">
        <f t="shared" si="29"/>
        <v>3092535.6710141934</v>
      </c>
      <c r="P101" s="39">
        <f t="shared" si="38"/>
        <v>2736662.0246422896</v>
      </c>
      <c r="Q101" s="39">
        <f t="shared" ref="Q101:Q132" si="43">$AG$2/AF$2*P101</f>
        <v>2814852.3682034975</v>
      </c>
      <c r="R101" s="20"/>
      <c r="S101" s="39">
        <f t="shared" si="39"/>
        <v>493969.93981083401</v>
      </c>
      <c r="T101" s="39">
        <f t="shared" si="41"/>
        <v>503207.56663800508</v>
      </c>
      <c r="U101" s="39"/>
      <c r="V101" s="39">
        <f t="shared" si="42"/>
        <v>3230631.9644531235</v>
      </c>
      <c r="W101" s="39">
        <f t="shared" si="40"/>
        <v>3318059.9348415025</v>
      </c>
      <c r="X101" s="1"/>
      <c r="Y101" s="1"/>
      <c r="Z101" s="1"/>
      <c r="AA101" s="1"/>
      <c r="AB101" s="1"/>
      <c r="AC101" s="1"/>
      <c r="AD101" s="1"/>
      <c r="AE101" s="1"/>
      <c r="AF101" s="1"/>
      <c r="AG101" s="1"/>
      <c r="AH101" s="1"/>
      <c r="AI101" s="1"/>
      <c r="AJ101" s="1"/>
      <c r="AK101" s="1"/>
    </row>
    <row r="102" spans="1:37" x14ac:dyDescent="0.2">
      <c r="A102" s="19" t="s">
        <v>131</v>
      </c>
      <c r="B102" s="6" t="s">
        <v>229</v>
      </c>
      <c r="C102" s="19"/>
      <c r="D102" s="25"/>
      <c r="E102" s="25"/>
      <c r="F102" s="25"/>
      <c r="G102" s="25"/>
      <c r="H102" s="25"/>
      <c r="I102" s="25"/>
      <c r="J102" s="25">
        <v>695580</v>
      </c>
      <c r="K102" s="23"/>
      <c r="L102" s="23">
        <v>150000</v>
      </c>
      <c r="M102" s="33">
        <f t="shared" si="35"/>
        <v>769119.06200317969</v>
      </c>
      <c r="N102" s="33">
        <f t="shared" si="28"/>
        <v>156835.76956147893</v>
      </c>
      <c r="O102" s="34">
        <f t="shared" si="29"/>
        <v>925954.83156465855</v>
      </c>
      <c r="P102" s="39">
        <f t="shared" si="38"/>
        <v>807575.01510333875</v>
      </c>
      <c r="Q102" s="39">
        <f t="shared" si="43"/>
        <v>830648.58696343401</v>
      </c>
      <c r="R102" s="20"/>
      <c r="S102" s="39">
        <f t="shared" si="39"/>
        <v>159345.1418744626</v>
      </c>
      <c r="T102" s="39">
        <f t="shared" si="41"/>
        <v>162325.02149613071</v>
      </c>
      <c r="U102" s="39"/>
      <c r="V102" s="39">
        <f t="shared" si="42"/>
        <v>966920.15697780135</v>
      </c>
      <c r="W102" s="39">
        <f t="shared" si="40"/>
        <v>992973.60845956474</v>
      </c>
      <c r="X102" s="1"/>
      <c r="Y102" s="1"/>
      <c r="Z102" s="1"/>
      <c r="AA102" s="1"/>
      <c r="AB102" s="1"/>
      <c r="AC102" s="1"/>
      <c r="AD102" s="1"/>
      <c r="AE102" s="1"/>
      <c r="AF102" s="1"/>
      <c r="AG102" s="1"/>
      <c r="AH102" s="1"/>
      <c r="AI102" s="1"/>
      <c r="AJ102" s="1"/>
      <c r="AK102" s="1"/>
    </row>
    <row r="103" spans="1:37" x14ac:dyDescent="0.2">
      <c r="A103" s="19" t="s">
        <v>171</v>
      </c>
      <c r="B103" s="6" t="s">
        <v>211</v>
      </c>
      <c r="C103" s="19"/>
      <c r="D103" s="25"/>
      <c r="E103" s="25"/>
      <c r="F103" s="25"/>
      <c r="G103" s="25"/>
      <c r="H103" s="25"/>
      <c r="I103" s="25"/>
      <c r="J103" s="25"/>
      <c r="K103" s="23"/>
      <c r="L103" s="23">
        <v>270000</v>
      </c>
      <c r="M103" s="33">
        <f t="shared" si="35"/>
        <v>0</v>
      </c>
      <c r="N103" s="33">
        <f t="shared" si="28"/>
        <v>282304.38521066203</v>
      </c>
      <c r="O103" s="34">
        <f t="shared" si="29"/>
        <v>282304.38521066203</v>
      </c>
      <c r="P103" s="39"/>
      <c r="Q103" s="39">
        <f t="shared" si="43"/>
        <v>0</v>
      </c>
      <c r="R103" s="20"/>
      <c r="S103" s="39">
        <f t="shared" si="39"/>
        <v>286821.25537403265</v>
      </c>
      <c r="T103" s="39">
        <f t="shared" si="41"/>
        <v>292185.0386930352</v>
      </c>
      <c r="U103" s="39"/>
      <c r="V103" s="39">
        <f t="shared" si="42"/>
        <v>286821.25537403265</v>
      </c>
      <c r="W103" s="39">
        <f t="shared" si="40"/>
        <v>292185.0386930352</v>
      </c>
      <c r="X103" s="1"/>
      <c r="Y103" s="1"/>
      <c r="Z103" s="1"/>
      <c r="AA103" s="1"/>
      <c r="AB103" s="1"/>
      <c r="AC103" s="1"/>
      <c r="AD103" s="1"/>
      <c r="AE103" s="1"/>
      <c r="AF103" s="1"/>
      <c r="AG103" s="1"/>
      <c r="AH103" s="1"/>
      <c r="AI103" s="1"/>
      <c r="AJ103" s="1"/>
      <c r="AK103" s="1"/>
    </row>
    <row r="104" spans="1:37" x14ac:dyDescent="0.2">
      <c r="A104" s="19" t="s">
        <v>132</v>
      </c>
      <c r="B104" s="6" t="s">
        <v>210</v>
      </c>
      <c r="C104" s="6" t="s">
        <v>293</v>
      </c>
      <c r="D104" s="25"/>
      <c r="E104" s="25"/>
      <c r="F104" s="25"/>
      <c r="G104" s="25"/>
      <c r="H104" s="25"/>
      <c r="I104" s="25"/>
      <c r="J104" s="25">
        <v>801740</v>
      </c>
      <c r="K104" s="23"/>
      <c r="L104" s="23">
        <v>95000</v>
      </c>
      <c r="M104" s="37">
        <v>1120000</v>
      </c>
      <c r="N104" s="33">
        <f t="shared" si="28"/>
        <v>99329.320722269986</v>
      </c>
      <c r="O104" s="38">
        <f>SUM(M104:N104)</f>
        <v>1219329.3207222701</v>
      </c>
      <c r="P104" s="39">
        <f t="shared" ref="P104:P112" si="44">$AF$2/AE$2*M104</f>
        <v>1176000</v>
      </c>
      <c r="Q104" s="39">
        <f t="shared" si="43"/>
        <v>1209599.9999999998</v>
      </c>
      <c r="R104" s="41">
        <v>43535</v>
      </c>
      <c r="S104" s="39">
        <f t="shared" si="39"/>
        <v>100918.58985382631</v>
      </c>
      <c r="T104" s="39">
        <f t="shared" si="41"/>
        <v>102805.84694754943</v>
      </c>
      <c r="U104" s="39"/>
      <c r="V104" s="39">
        <f t="shared" si="42"/>
        <v>1276918.5898538262</v>
      </c>
      <c r="W104" s="39">
        <f t="shared" si="40"/>
        <v>1312405.8469475491</v>
      </c>
      <c r="X104" s="1"/>
      <c r="Y104" s="1"/>
      <c r="Z104" s="1"/>
      <c r="AA104" s="1"/>
      <c r="AB104" s="1"/>
      <c r="AC104" s="1"/>
      <c r="AD104" s="1"/>
      <c r="AE104" s="1"/>
      <c r="AF104" s="1"/>
      <c r="AG104" s="1"/>
      <c r="AH104" s="1"/>
      <c r="AI104" s="1"/>
      <c r="AJ104" s="1"/>
      <c r="AK104" s="1"/>
    </row>
    <row r="105" spans="1:37" x14ac:dyDescent="0.2">
      <c r="A105" s="19" t="s">
        <v>132</v>
      </c>
      <c r="B105" s="6" t="s">
        <v>230</v>
      </c>
      <c r="C105" s="19"/>
      <c r="D105" s="25"/>
      <c r="E105" s="25"/>
      <c r="F105" s="25"/>
      <c r="G105" s="25"/>
      <c r="H105" s="25"/>
      <c r="I105" s="25"/>
      <c r="J105" s="25">
        <v>23720</v>
      </c>
      <c r="K105" s="23"/>
      <c r="L105" s="23"/>
      <c r="M105" s="33">
        <f t="shared" si="35"/>
        <v>26227.758346581879</v>
      </c>
      <c r="N105" s="33">
        <f t="shared" si="28"/>
        <v>0</v>
      </c>
      <c r="O105" s="34">
        <f t="shared" si="29"/>
        <v>26227.758346581879</v>
      </c>
      <c r="P105" s="39">
        <f t="shared" si="44"/>
        <v>27539.146263910974</v>
      </c>
      <c r="Q105" s="39">
        <f t="shared" si="43"/>
        <v>28325.979014308428</v>
      </c>
      <c r="R105" s="20"/>
      <c r="S105" s="39"/>
      <c r="T105" s="39">
        <f t="shared" si="41"/>
        <v>0</v>
      </c>
      <c r="U105" s="39"/>
      <c r="V105" s="39">
        <f t="shared" si="42"/>
        <v>27539.146263910974</v>
      </c>
      <c r="W105" s="39">
        <f t="shared" si="40"/>
        <v>28325.979014308428</v>
      </c>
      <c r="X105" s="1"/>
      <c r="Y105" s="1"/>
      <c r="Z105" s="1"/>
      <c r="AA105" s="1"/>
      <c r="AB105" s="1"/>
      <c r="AC105" s="1"/>
      <c r="AD105" s="1"/>
      <c r="AE105" s="1"/>
      <c r="AF105" s="1"/>
      <c r="AG105" s="1"/>
      <c r="AH105" s="1"/>
      <c r="AI105" s="1"/>
      <c r="AJ105" s="1"/>
      <c r="AK105" s="1"/>
    </row>
    <row r="106" spans="1:37" x14ac:dyDescent="0.2">
      <c r="A106" s="19" t="s">
        <v>133</v>
      </c>
      <c r="B106" s="6" t="s">
        <v>231</v>
      </c>
      <c r="C106" s="20"/>
      <c r="D106" s="21"/>
      <c r="E106" s="21"/>
      <c r="F106" s="21"/>
      <c r="G106" s="21"/>
      <c r="H106" s="22"/>
      <c r="I106" s="21"/>
      <c r="J106" s="21">
        <v>211150</v>
      </c>
      <c r="K106" s="23"/>
      <c r="L106" s="23"/>
      <c r="M106" s="33">
        <f t="shared" si="35"/>
        <v>233473.48966613674</v>
      </c>
      <c r="N106" s="33">
        <f t="shared" si="28"/>
        <v>0</v>
      </c>
      <c r="O106" s="34">
        <f t="shared" si="29"/>
        <v>233473.48966613674</v>
      </c>
      <c r="P106" s="39">
        <f t="shared" si="44"/>
        <v>245147.16414944359</v>
      </c>
      <c r="Q106" s="39">
        <f t="shared" si="43"/>
        <v>252151.36883942765</v>
      </c>
      <c r="R106" s="20"/>
      <c r="S106" s="39"/>
      <c r="T106" s="39">
        <f t="shared" si="41"/>
        <v>0</v>
      </c>
      <c r="U106" s="39"/>
      <c r="V106" s="39">
        <f t="shared" si="42"/>
        <v>245147.16414944359</v>
      </c>
      <c r="W106" s="39">
        <f t="shared" si="40"/>
        <v>252151.36883942765</v>
      </c>
      <c r="X106" s="1"/>
      <c r="Y106" s="1"/>
      <c r="Z106" s="1"/>
      <c r="AA106" s="1"/>
      <c r="AB106" s="1"/>
      <c r="AC106" s="1"/>
      <c r="AD106" s="1"/>
      <c r="AE106" s="1"/>
      <c r="AF106" s="1"/>
      <c r="AG106" s="1"/>
      <c r="AH106" s="1"/>
      <c r="AI106" s="1"/>
      <c r="AJ106" s="1"/>
      <c r="AK106" s="1"/>
    </row>
    <row r="107" spans="1:37" x14ac:dyDescent="0.2">
      <c r="A107" s="19" t="s">
        <v>134</v>
      </c>
      <c r="B107" s="6" t="s">
        <v>213</v>
      </c>
      <c r="C107" s="20"/>
      <c r="D107" s="21"/>
      <c r="E107" s="21"/>
      <c r="F107" s="21"/>
      <c r="G107" s="21"/>
      <c r="H107" s="22"/>
      <c r="I107" s="21"/>
      <c r="J107" s="21">
        <v>85710</v>
      </c>
      <c r="K107" s="23"/>
      <c r="L107" s="23"/>
      <c r="M107" s="33">
        <f t="shared" si="35"/>
        <v>94771.550079491266</v>
      </c>
      <c r="N107" s="33">
        <f t="shared" si="28"/>
        <v>0</v>
      </c>
      <c r="O107" s="34">
        <f t="shared" si="29"/>
        <v>94771.550079491266</v>
      </c>
      <c r="P107" s="39">
        <f t="shared" si="44"/>
        <v>99510.12758346583</v>
      </c>
      <c r="Q107" s="39">
        <f t="shared" si="43"/>
        <v>102353.27408585056</v>
      </c>
      <c r="R107" s="20"/>
      <c r="S107" s="39"/>
      <c r="T107" s="39">
        <f t="shared" si="41"/>
        <v>0</v>
      </c>
      <c r="U107" s="39"/>
      <c r="V107" s="39">
        <f t="shared" si="42"/>
        <v>99510.12758346583</v>
      </c>
      <c r="W107" s="39">
        <f t="shared" si="40"/>
        <v>102353.27408585056</v>
      </c>
      <c r="X107" s="1"/>
      <c r="Y107" s="1"/>
      <c r="Z107" s="1"/>
      <c r="AA107" s="1"/>
      <c r="AB107" s="1"/>
      <c r="AC107" s="1"/>
      <c r="AD107" s="1"/>
      <c r="AE107" s="1"/>
      <c r="AF107" s="1"/>
      <c r="AG107" s="1"/>
      <c r="AH107" s="1"/>
      <c r="AI107" s="1"/>
      <c r="AJ107" s="1"/>
      <c r="AK107" s="1"/>
    </row>
    <row r="108" spans="1:37" x14ac:dyDescent="0.2">
      <c r="A108" s="19" t="s">
        <v>135</v>
      </c>
      <c r="B108" s="6" t="s">
        <v>210</v>
      </c>
      <c r="C108" s="6" t="s">
        <v>293</v>
      </c>
      <c r="D108" s="21"/>
      <c r="E108" s="21"/>
      <c r="F108" s="21"/>
      <c r="G108" s="21"/>
      <c r="H108" s="22"/>
      <c r="I108" s="21"/>
      <c r="J108" s="21">
        <v>191350</v>
      </c>
      <c r="K108" s="23"/>
      <c r="L108" s="23">
        <v>60000</v>
      </c>
      <c r="M108" s="37">
        <v>265000</v>
      </c>
      <c r="N108" s="33">
        <f t="shared" si="28"/>
        <v>62734.307824591568</v>
      </c>
      <c r="O108" s="38">
        <f t="shared" si="29"/>
        <v>327734.30782459158</v>
      </c>
      <c r="P108" s="39">
        <f t="shared" si="44"/>
        <v>278250</v>
      </c>
      <c r="Q108" s="39">
        <f t="shared" si="43"/>
        <v>286200</v>
      </c>
      <c r="R108" s="41">
        <v>43535</v>
      </c>
      <c r="S108" s="39">
        <f>$AF$3/$AE$3*N108</f>
        <v>63738.056749785035</v>
      </c>
      <c r="T108" s="39">
        <f t="shared" si="41"/>
        <v>64930.008598452274</v>
      </c>
      <c r="U108" s="39"/>
      <c r="V108" s="39">
        <f t="shared" si="42"/>
        <v>341988.05674978503</v>
      </c>
      <c r="W108" s="39">
        <f t="shared" si="40"/>
        <v>351130.00859845226</v>
      </c>
      <c r="X108" s="1"/>
      <c r="Y108" s="1"/>
      <c r="Z108" s="1"/>
      <c r="AA108" s="1"/>
      <c r="AB108" s="1"/>
      <c r="AC108" s="1"/>
      <c r="AD108" s="1"/>
      <c r="AE108" s="1"/>
      <c r="AF108" s="1"/>
      <c r="AG108" s="1"/>
      <c r="AH108" s="1"/>
      <c r="AI108" s="1"/>
      <c r="AJ108" s="1"/>
      <c r="AK108" s="1"/>
    </row>
    <row r="109" spans="1:37" x14ac:dyDescent="0.2">
      <c r="A109" s="19" t="s">
        <v>136</v>
      </c>
      <c r="B109" s="6" t="s">
        <v>232</v>
      </c>
      <c r="C109" s="20"/>
      <c r="D109" s="21"/>
      <c r="E109" s="21"/>
      <c r="F109" s="21"/>
      <c r="G109" s="21"/>
      <c r="H109" s="22"/>
      <c r="I109" s="21"/>
      <c r="J109" s="21">
        <v>4034620</v>
      </c>
      <c r="K109" s="23"/>
      <c r="L109" s="23">
        <v>235000</v>
      </c>
      <c r="M109" s="33">
        <f t="shared" si="35"/>
        <v>4461173.6248012725</v>
      </c>
      <c r="N109" s="33">
        <f t="shared" si="28"/>
        <v>245709.37231298364</v>
      </c>
      <c r="O109" s="34">
        <f t="shared" si="29"/>
        <v>4706882.997114256</v>
      </c>
      <c r="P109" s="39">
        <f t="shared" si="44"/>
        <v>4684232.3060413366</v>
      </c>
      <c r="Q109" s="39">
        <f t="shared" si="43"/>
        <v>4818067.5147853745</v>
      </c>
      <c r="R109" s="20"/>
      <c r="S109" s="39">
        <f>$AF$3/$AE$3*N109</f>
        <v>249640.72226999138</v>
      </c>
      <c r="T109" s="39">
        <f t="shared" si="41"/>
        <v>254309.20034393808</v>
      </c>
      <c r="U109" s="39"/>
      <c r="V109" s="39">
        <f t="shared" si="42"/>
        <v>4933873.028311328</v>
      </c>
      <c r="W109" s="39">
        <f t="shared" si="40"/>
        <v>5072376.7151293121</v>
      </c>
      <c r="X109" s="1"/>
      <c r="Y109" s="1"/>
      <c r="Z109" s="1"/>
      <c r="AA109" s="1"/>
      <c r="AB109" s="1"/>
      <c r="AC109" s="1"/>
      <c r="AD109" s="1"/>
      <c r="AE109" s="1"/>
      <c r="AF109" s="1"/>
      <c r="AG109" s="1"/>
      <c r="AH109" s="1"/>
      <c r="AI109" s="1"/>
      <c r="AJ109" s="1"/>
      <c r="AK109" s="1"/>
    </row>
    <row r="110" spans="1:37" x14ac:dyDescent="0.2">
      <c r="A110" s="19" t="s">
        <v>137</v>
      </c>
      <c r="B110" s="6" t="s">
        <v>233</v>
      </c>
      <c r="C110" s="19" t="s">
        <v>267</v>
      </c>
      <c r="D110" s="21"/>
      <c r="E110" s="21"/>
      <c r="F110" s="21"/>
      <c r="G110" s="21"/>
      <c r="H110" s="22"/>
      <c r="I110" s="21"/>
      <c r="J110" s="21">
        <v>2040030</v>
      </c>
      <c r="K110" s="23"/>
      <c r="L110" s="23"/>
      <c r="M110" s="33">
        <f t="shared" si="35"/>
        <v>2255708.8473767885</v>
      </c>
      <c r="N110" s="33">
        <f t="shared" si="28"/>
        <v>0</v>
      </c>
      <c r="O110" s="34">
        <f t="shared" si="29"/>
        <v>2255708.8473767885</v>
      </c>
      <c r="P110" s="39">
        <f t="shared" si="44"/>
        <v>2368494.2897456279</v>
      </c>
      <c r="Q110" s="39">
        <f t="shared" si="43"/>
        <v>2436165.5551669314</v>
      </c>
      <c r="R110" s="20"/>
      <c r="S110" s="39"/>
      <c r="T110" s="39">
        <f t="shared" si="41"/>
        <v>0</v>
      </c>
      <c r="U110" s="39"/>
      <c r="V110" s="39">
        <f t="shared" si="42"/>
        <v>2368494.2897456279</v>
      </c>
      <c r="W110" s="39">
        <f t="shared" si="40"/>
        <v>2436165.5551669314</v>
      </c>
      <c r="X110" s="1"/>
      <c r="Y110" s="1"/>
      <c r="Z110" s="1"/>
      <c r="AA110" s="1"/>
      <c r="AB110" s="1"/>
      <c r="AC110" s="1"/>
      <c r="AD110" s="1"/>
      <c r="AE110" s="1"/>
      <c r="AF110" s="1"/>
      <c r="AG110" s="1"/>
      <c r="AH110" s="1"/>
      <c r="AI110" s="1"/>
      <c r="AJ110" s="1"/>
      <c r="AK110" s="1"/>
    </row>
    <row r="111" spans="1:37" x14ac:dyDescent="0.2">
      <c r="A111" s="19" t="s">
        <v>138</v>
      </c>
      <c r="B111" s="6" t="s">
        <v>234</v>
      </c>
      <c r="C111" s="20"/>
      <c r="D111" s="21"/>
      <c r="E111" s="21"/>
      <c r="F111" s="21"/>
      <c r="G111" s="21"/>
      <c r="H111" s="22"/>
      <c r="I111" s="21"/>
      <c r="J111" s="21">
        <v>28570</v>
      </c>
      <c r="K111" s="23"/>
      <c r="L111" s="23"/>
      <c r="M111" s="33">
        <f t="shared" si="35"/>
        <v>31590.516693163754</v>
      </c>
      <c r="N111" s="33">
        <f t="shared" si="28"/>
        <v>0</v>
      </c>
      <c r="O111" s="34">
        <f t="shared" si="29"/>
        <v>31590.516693163754</v>
      </c>
      <c r="P111" s="39">
        <f t="shared" si="44"/>
        <v>33170.042527821941</v>
      </c>
      <c r="Q111" s="39">
        <f t="shared" si="43"/>
        <v>34117.758028616852</v>
      </c>
      <c r="R111" s="20"/>
      <c r="S111" s="39"/>
      <c r="T111" s="39">
        <f t="shared" si="41"/>
        <v>0</v>
      </c>
      <c r="U111" s="39"/>
      <c r="V111" s="39">
        <f t="shared" si="42"/>
        <v>33170.042527821941</v>
      </c>
      <c r="W111" s="39">
        <f t="shared" si="40"/>
        <v>34117.758028616852</v>
      </c>
      <c r="X111" s="1"/>
      <c r="Y111" s="1"/>
      <c r="Z111" s="1"/>
      <c r="AA111" s="1"/>
      <c r="AB111" s="1"/>
      <c r="AC111" s="1"/>
      <c r="AD111" s="1"/>
      <c r="AE111" s="1"/>
      <c r="AF111" s="1"/>
      <c r="AG111" s="1"/>
      <c r="AH111" s="1"/>
      <c r="AI111" s="1"/>
      <c r="AJ111" s="1"/>
      <c r="AK111" s="1"/>
    </row>
    <row r="112" spans="1:37" x14ac:dyDescent="0.2">
      <c r="A112" s="19" t="s">
        <v>172</v>
      </c>
      <c r="B112" s="6" t="s">
        <v>235</v>
      </c>
      <c r="C112" s="20"/>
      <c r="D112" s="21"/>
      <c r="E112" s="21"/>
      <c r="F112" s="21"/>
      <c r="G112" s="21"/>
      <c r="H112" s="22"/>
      <c r="I112" s="21"/>
      <c r="J112" s="21">
        <v>2547190</v>
      </c>
      <c r="K112" s="23">
        <v>150000</v>
      </c>
      <c r="L112" s="23">
        <v>150000</v>
      </c>
      <c r="M112" s="33">
        <f t="shared" si="35"/>
        <v>2816487.5119236885</v>
      </c>
      <c r="N112" s="33">
        <f t="shared" si="28"/>
        <v>156835.76956147893</v>
      </c>
      <c r="O112" s="34">
        <f t="shared" si="29"/>
        <v>2973323.2814851673</v>
      </c>
      <c r="P112" s="39">
        <f t="shared" si="44"/>
        <v>2957311.8875198732</v>
      </c>
      <c r="Q112" s="39">
        <f t="shared" si="43"/>
        <v>3041806.5128775835</v>
      </c>
      <c r="R112" s="20"/>
      <c r="S112" s="39">
        <f>$AF$3/$AE$3*N112</f>
        <v>159345.1418744626</v>
      </c>
      <c r="T112" s="39">
        <f t="shared" si="41"/>
        <v>162325.02149613071</v>
      </c>
      <c r="U112" s="39"/>
      <c r="V112" s="39">
        <f t="shared" si="42"/>
        <v>3116657.029394336</v>
      </c>
      <c r="W112" s="39">
        <f t="shared" si="40"/>
        <v>3204131.5343737141</v>
      </c>
      <c r="X112" s="1" t="s">
        <v>269</v>
      </c>
      <c r="Y112" s="1" t="s">
        <v>272</v>
      </c>
      <c r="Z112" s="1"/>
      <c r="AA112" s="1"/>
      <c r="AB112" s="1" t="s">
        <v>269</v>
      </c>
      <c r="AC112" s="1"/>
      <c r="AD112" s="1"/>
      <c r="AE112" s="1"/>
      <c r="AF112" s="1"/>
      <c r="AG112" s="1"/>
      <c r="AH112" s="1"/>
      <c r="AI112" s="1"/>
      <c r="AJ112" s="1"/>
      <c r="AK112" s="1"/>
    </row>
    <row r="113" spans="1:37" s="17" customFormat="1" ht="24" x14ac:dyDescent="0.2">
      <c r="A113" s="24" t="s">
        <v>173</v>
      </c>
      <c r="B113" s="19" t="s">
        <v>236</v>
      </c>
      <c r="C113" s="20"/>
      <c r="D113" s="21"/>
      <c r="E113" s="21"/>
      <c r="F113" s="21"/>
      <c r="G113" s="21"/>
      <c r="H113" s="22"/>
      <c r="I113" s="21"/>
      <c r="J113" s="21"/>
      <c r="K113" s="23"/>
      <c r="L113" s="23"/>
      <c r="M113" s="33">
        <f t="shared" si="35"/>
        <v>0</v>
      </c>
      <c r="N113" s="33">
        <f t="shared" si="28"/>
        <v>0</v>
      </c>
      <c r="O113" s="34">
        <f t="shared" si="29"/>
        <v>0</v>
      </c>
      <c r="P113" s="33"/>
      <c r="Q113" s="33">
        <f t="shared" si="43"/>
        <v>0</v>
      </c>
      <c r="R113" s="20"/>
      <c r="S113" s="33"/>
      <c r="T113" s="33">
        <f t="shared" si="41"/>
        <v>0</v>
      </c>
      <c r="U113" s="33"/>
      <c r="V113" s="33"/>
      <c r="W113" s="33">
        <f t="shared" si="40"/>
        <v>0</v>
      </c>
      <c r="X113" s="45"/>
      <c r="Y113" s="45"/>
      <c r="Z113" s="45"/>
      <c r="AA113" s="45"/>
      <c r="AB113" s="45"/>
      <c r="AC113" s="45"/>
      <c r="AD113" s="45"/>
      <c r="AE113" s="45"/>
      <c r="AF113" s="45"/>
      <c r="AG113" s="45"/>
      <c r="AH113" s="45"/>
      <c r="AI113" s="45"/>
      <c r="AJ113" s="45"/>
      <c r="AK113" s="45"/>
    </row>
    <row r="114" spans="1:37" x14ac:dyDescent="0.2">
      <c r="A114" s="19" t="s">
        <v>174</v>
      </c>
      <c r="B114" s="6"/>
      <c r="C114" s="20"/>
      <c r="D114" s="21"/>
      <c r="E114" s="21"/>
      <c r="F114" s="21"/>
      <c r="G114" s="21"/>
      <c r="H114" s="22"/>
      <c r="I114" s="21"/>
      <c r="J114" s="21"/>
      <c r="K114" s="23"/>
      <c r="L114" s="23">
        <v>72770</v>
      </c>
      <c r="M114" s="33">
        <f t="shared" si="35"/>
        <v>0</v>
      </c>
      <c r="N114" s="33">
        <f t="shared" si="28"/>
        <v>76086.259673258814</v>
      </c>
      <c r="O114" s="34">
        <f t="shared" si="29"/>
        <v>76086.259673258814</v>
      </c>
      <c r="P114" s="39"/>
      <c r="Q114" s="39">
        <f t="shared" si="43"/>
        <v>0</v>
      </c>
      <c r="R114" s="20"/>
      <c r="S114" s="39">
        <f>$AF$3/$AE$3*N114</f>
        <v>77303.639828030951</v>
      </c>
      <c r="T114" s="39">
        <f t="shared" si="41"/>
        <v>78749.278761822861</v>
      </c>
      <c r="U114" s="39"/>
      <c r="V114" s="39">
        <f>P114+S114</f>
        <v>77303.639828030951</v>
      </c>
      <c r="W114" s="39">
        <f t="shared" si="40"/>
        <v>78749.278761822861</v>
      </c>
      <c r="X114" s="1"/>
      <c r="Y114" s="1"/>
      <c r="Z114" s="1"/>
      <c r="AA114" s="1" t="s">
        <v>269</v>
      </c>
      <c r="AB114" s="1" t="s">
        <v>269</v>
      </c>
      <c r="AC114" s="1"/>
      <c r="AD114" s="1"/>
      <c r="AE114" s="1"/>
      <c r="AF114" s="1"/>
      <c r="AG114" s="1"/>
      <c r="AH114" s="1"/>
      <c r="AI114" s="1"/>
      <c r="AJ114" s="1"/>
      <c r="AK114" s="1"/>
    </row>
    <row r="115" spans="1:37" x14ac:dyDescent="0.2">
      <c r="A115" s="19" t="s">
        <v>175</v>
      </c>
      <c r="B115" s="6"/>
      <c r="C115" s="20"/>
      <c r="D115" s="21"/>
      <c r="E115" s="21"/>
      <c r="F115" s="21"/>
      <c r="G115" s="21"/>
      <c r="H115" s="22"/>
      <c r="I115" s="21"/>
      <c r="J115" s="21"/>
      <c r="K115" s="23"/>
      <c r="L115" s="23">
        <v>72770</v>
      </c>
      <c r="M115" s="33">
        <f t="shared" si="35"/>
        <v>0</v>
      </c>
      <c r="N115" s="33">
        <f t="shared" si="28"/>
        <v>76086.259673258814</v>
      </c>
      <c r="O115" s="34">
        <f t="shared" si="29"/>
        <v>76086.259673258814</v>
      </c>
      <c r="P115" s="39"/>
      <c r="Q115" s="39">
        <f t="shared" si="43"/>
        <v>0</v>
      </c>
      <c r="R115" s="20"/>
      <c r="S115" s="39">
        <f>$AF$3/$AE$3*N115</f>
        <v>77303.639828030951</v>
      </c>
      <c r="T115" s="39">
        <f t="shared" si="41"/>
        <v>78749.278761822861</v>
      </c>
      <c r="U115" s="39"/>
      <c r="V115" s="39">
        <f>P115+S115</f>
        <v>77303.639828030951</v>
      </c>
      <c r="W115" s="39">
        <f t="shared" si="40"/>
        <v>78749.278761822861</v>
      </c>
      <c r="X115" s="1"/>
      <c r="Y115" s="1"/>
      <c r="Z115" s="1"/>
      <c r="AA115" s="1" t="s">
        <v>269</v>
      </c>
      <c r="AB115" s="1" t="s">
        <v>269</v>
      </c>
      <c r="AC115" s="1"/>
      <c r="AD115" s="1"/>
      <c r="AE115" s="1"/>
      <c r="AF115" s="1"/>
      <c r="AG115" s="1"/>
      <c r="AH115" s="1"/>
      <c r="AI115" s="1"/>
      <c r="AJ115" s="1"/>
      <c r="AK115" s="1"/>
    </row>
    <row r="116" spans="1:37" x14ac:dyDescent="0.2">
      <c r="A116" s="19" t="s">
        <v>139</v>
      </c>
      <c r="B116" s="6" t="s">
        <v>213</v>
      </c>
      <c r="C116" s="20"/>
      <c r="D116" s="21"/>
      <c r="E116" s="21"/>
      <c r="F116" s="21"/>
      <c r="G116" s="21"/>
      <c r="H116" s="22"/>
      <c r="I116" s="21"/>
      <c r="J116" s="21">
        <v>380900</v>
      </c>
      <c r="K116" s="23"/>
      <c r="L116" s="23">
        <v>45000</v>
      </c>
      <c r="M116" s="33">
        <f t="shared" si="35"/>
        <v>421170.03179650242</v>
      </c>
      <c r="N116" s="33">
        <f t="shared" ref="N116:N151" si="45">121.6/116.3*L116</f>
        <v>47050.730868443679</v>
      </c>
      <c r="O116" s="34">
        <f t="shared" ref="O116:O163" si="46">SUM(M116:N116)</f>
        <v>468220.76266494609</v>
      </c>
      <c r="P116" s="39">
        <f>$AF$2/AE$2*M116</f>
        <v>442228.53338632756</v>
      </c>
      <c r="Q116" s="39">
        <f t="shared" si="43"/>
        <v>454863.63434022258</v>
      </c>
      <c r="R116" s="20"/>
      <c r="S116" s="39">
        <f>$AF$3/$AE$3*N116</f>
        <v>47803.542562338778</v>
      </c>
      <c r="T116" s="39">
        <f t="shared" si="41"/>
        <v>48697.506448839209</v>
      </c>
      <c r="U116" s="39"/>
      <c r="V116" s="39">
        <f>P116+S116</f>
        <v>490032.07594866632</v>
      </c>
      <c r="W116" s="39">
        <f t="shared" si="40"/>
        <v>503561.14078906178</v>
      </c>
      <c r="X116" s="1"/>
      <c r="Y116" s="1"/>
      <c r="Z116" s="1"/>
      <c r="AA116" s="1"/>
      <c r="AB116" s="1"/>
      <c r="AC116" s="1"/>
      <c r="AD116" s="1"/>
      <c r="AE116" s="1"/>
      <c r="AF116" s="1"/>
      <c r="AG116" s="1"/>
      <c r="AH116" s="1"/>
      <c r="AI116" s="1"/>
      <c r="AJ116" s="1"/>
      <c r="AK116" s="1"/>
    </row>
    <row r="117" spans="1:37" x14ac:dyDescent="0.2">
      <c r="A117" s="19" t="s">
        <v>140</v>
      </c>
      <c r="B117" s="6" t="s">
        <v>237</v>
      </c>
      <c r="C117" s="20"/>
      <c r="D117" s="21"/>
      <c r="E117" s="21"/>
      <c r="F117" s="21"/>
      <c r="G117" s="21"/>
      <c r="H117" s="22"/>
      <c r="I117" s="21"/>
      <c r="J117" s="21">
        <v>23090</v>
      </c>
      <c r="K117" s="23"/>
      <c r="L117" s="23">
        <v>21000</v>
      </c>
      <c r="M117" s="33">
        <f t="shared" ref="M117:M151" si="47">139.1/125.8*J117</f>
        <v>25531.152623211448</v>
      </c>
      <c r="N117" s="33">
        <f t="shared" si="45"/>
        <v>21957.007738607048</v>
      </c>
      <c r="O117" s="34">
        <f t="shared" si="46"/>
        <v>47488.160361818496</v>
      </c>
      <c r="P117" s="39">
        <f>$AF$2/AE$2*M117</f>
        <v>26807.710254372021</v>
      </c>
      <c r="Q117" s="39">
        <f t="shared" si="43"/>
        <v>27573.644833068363</v>
      </c>
      <c r="R117" s="20"/>
      <c r="S117" s="39">
        <f>$AF$3/$AE$3*N117</f>
        <v>22308.31986242476</v>
      </c>
      <c r="T117" s="39">
        <f t="shared" si="41"/>
        <v>22725.503009458294</v>
      </c>
      <c r="U117" s="39"/>
      <c r="V117" s="39">
        <f>P117+S117</f>
        <v>49116.030116796785</v>
      </c>
      <c r="W117" s="39">
        <f t="shared" si="40"/>
        <v>50299.147842526654</v>
      </c>
      <c r="X117" s="1"/>
      <c r="Y117" s="1"/>
      <c r="Z117" s="1"/>
      <c r="AA117" s="1"/>
      <c r="AB117" s="1"/>
      <c r="AC117" s="1"/>
      <c r="AD117" s="1"/>
      <c r="AE117" s="1"/>
      <c r="AF117" s="1"/>
      <c r="AG117" s="1"/>
      <c r="AH117" s="1"/>
      <c r="AI117" s="1"/>
      <c r="AJ117" s="1"/>
      <c r="AK117" s="1"/>
    </row>
    <row r="118" spans="1:37" x14ac:dyDescent="0.2">
      <c r="A118" s="19" t="s">
        <v>141</v>
      </c>
      <c r="B118" s="20"/>
      <c r="C118" s="20"/>
      <c r="D118" s="21"/>
      <c r="E118" s="21"/>
      <c r="F118" s="21"/>
      <c r="G118" s="21"/>
      <c r="H118" s="22"/>
      <c r="I118" s="21"/>
      <c r="J118" s="21">
        <v>0</v>
      </c>
      <c r="K118" s="23"/>
      <c r="L118" s="23"/>
      <c r="M118" s="33">
        <f t="shared" si="47"/>
        <v>0</v>
      </c>
      <c r="N118" s="33">
        <f t="shared" si="45"/>
        <v>0</v>
      </c>
      <c r="O118" s="34">
        <f t="shared" si="46"/>
        <v>0</v>
      </c>
      <c r="P118" s="33"/>
      <c r="Q118" s="33">
        <v>304000</v>
      </c>
      <c r="R118" s="20"/>
      <c r="S118" s="33"/>
      <c r="T118" s="33">
        <f t="shared" si="41"/>
        <v>0</v>
      </c>
      <c r="U118" s="33"/>
      <c r="V118" s="33"/>
      <c r="W118" s="33">
        <f t="shared" si="40"/>
        <v>304000</v>
      </c>
      <c r="X118" s="1"/>
      <c r="Y118" s="1"/>
      <c r="Z118" s="1"/>
      <c r="AA118" s="1"/>
      <c r="AB118" s="1"/>
      <c r="AC118" s="1"/>
      <c r="AD118" s="1"/>
      <c r="AE118" s="1"/>
      <c r="AF118" s="1"/>
      <c r="AG118" s="1"/>
      <c r="AH118" s="1"/>
      <c r="AI118" s="1"/>
      <c r="AJ118" s="1"/>
      <c r="AK118" s="1"/>
    </row>
    <row r="119" spans="1:37" x14ac:dyDescent="0.2">
      <c r="A119" s="19" t="s">
        <v>142</v>
      </c>
      <c r="B119" s="6" t="s">
        <v>238</v>
      </c>
      <c r="C119" s="20"/>
      <c r="D119" s="21"/>
      <c r="E119" s="21"/>
      <c r="F119" s="21"/>
      <c r="G119" s="21"/>
      <c r="H119" s="22"/>
      <c r="I119" s="21"/>
      <c r="J119" s="21">
        <v>23720</v>
      </c>
      <c r="K119" s="23"/>
      <c r="L119" s="23"/>
      <c r="M119" s="33">
        <f t="shared" si="47"/>
        <v>26227.758346581879</v>
      </c>
      <c r="N119" s="33">
        <f t="shared" si="45"/>
        <v>0</v>
      </c>
      <c r="O119" s="34">
        <f t="shared" si="46"/>
        <v>26227.758346581879</v>
      </c>
      <c r="P119" s="39">
        <f t="shared" ref="P119:P129" si="48">$AF$2/AE$2*M119</f>
        <v>27539.146263910974</v>
      </c>
      <c r="Q119" s="39">
        <f t="shared" ref="Q119:Q163" si="49">$AG$2/AF$2*P119</f>
        <v>28325.979014308428</v>
      </c>
      <c r="R119" s="20"/>
      <c r="S119" s="39"/>
      <c r="T119" s="39">
        <f t="shared" si="41"/>
        <v>0</v>
      </c>
      <c r="U119" s="39"/>
      <c r="V119" s="39">
        <f t="shared" ref="V119:V177" si="50">P119+S119</f>
        <v>27539.146263910974</v>
      </c>
      <c r="W119" s="39">
        <f t="shared" si="40"/>
        <v>28325.979014308428</v>
      </c>
      <c r="X119" s="1"/>
      <c r="Y119" s="1"/>
      <c r="Z119" s="1"/>
      <c r="AA119" s="1"/>
      <c r="AB119" s="1"/>
      <c r="AC119" s="1"/>
      <c r="AD119" s="1"/>
      <c r="AE119" s="1"/>
      <c r="AF119" s="1"/>
      <c r="AG119" s="1"/>
      <c r="AH119" s="1"/>
      <c r="AI119" s="1"/>
      <c r="AJ119" s="1"/>
      <c r="AK119" s="1"/>
    </row>
    <row r="120" spans="1:37" x14ac:dyDescent="0.2">
      <c r="A120" s="19" t="s">
        <v>143</v>
      </c>
      <c r="B120" s="6" t="s">
        <v>212</v>
      </c>
      <c r="C120" s="20"/>
      <c r="D120" s="21"/>
      <c r="E120" s="21"/>
      <c r="F120" s="21"/>
      <c r="G120" s="21"/>
      <c r="H120" s="22"/>
      <c r="I120" s="21"/>
      <c r="J120" s="21">
        <v>2636820</v>
      </c>
      <c r="K120" s="23"/>
      <c r="L120" s="23">
        <v>495000</v>
      </c>
      <c r="M120" s="33">
        <f t="shared" si="47"/>
        <v>2915593.4976152624</v>
      </c>
      <c r="N120" s="33">
        <f t="shared" si="45"/>
        <v>517558.03955288045</v>
      </c>
      <c r="O120" s="34">
        <f t="shared" si="46"/>
        <v>3433151.5371681429</v>
      </c>
      <c r="P120" s="39">
        <f t="shared" si="48"/>
        <v>3061373.1724960255</v>
      </c>
      <c r="Q120" s="39">
        <f t="shared" si="49"/>
        <v>3148840.9774244828</v>
      </c>
      <c r="R120" s="20"/>
      <c r="S120" s="39">
        <f>$AF$3/$AE$3*N120</f>
        <v>525838.96818572655</v>
      </c>
      <c r="T120" s="39">
        <f t="shared" si="41"/>
        <v>535672.5709372313</v>
      </c>
      <c r="U120" s="39"/>
      <c r="V120" s="39">
        <f t="shared" si="50"/>
        <v>3587212.140681752</v>
      </c>
      <c r="W120" s="39">
        <f t="shared" si="40"/>
        <v>3684513.548361714</v>
      </c>
      <c r="X120" s="1"/>
      <c r="Y120" s="1"/>
      <c r="Z120" s="1"/>
      <c r="AA120" s="1"/>
      <c r="AB120" s="1"/>
      <c r="AC120" s="1"/>
      <c r="AD120" s="1"/>
      <c r="AE120" s="1"/>
      <c r="AF120" s="1"/>
      <c r="AG120" s="1"/>
      <c r="AH120" s="1"/>
      <c r="AI120" s="1"/>
      <c r="AJ120" s="1"/>
      <c r="AK120" s="1"/>
    </row>
    <row r="121" spans="1:37" x14ac:dyDescent="0.2">
      <c r="A121" s="19" t="s">
        <v>144</v>
      </c>
      <c r="B121" s="6" t="s">
        <v>220</v>
      </c>
      <c r="C121" s="20"/>
      <c r="D121" s="21"/>
      <c r="E121" s="21"/>
      <c r="F121" s="21"/>
      <c r="G121" s="21"/>
      <c r="H121" s="22"/>
      <c r="I121" s="21"/>
      <c r="J121" s="21">
        <v>250070</v>
      </c>
      <c r="K121" s="23"/>
      <c r="L121" s="23"/>
      <c r="M121" s="33">
        <f t="shared" si="47"/>
        <v>276508.24324324325</v>
      </c>
      <c r="N121" s="33">
        <f t="shared" si="45"/>
        <v>0</v>
      </c>
      <c r="O121" s="34">
        <f t="shared" si="46"/>
        <v>276508.24324324325</v>
      </c>
      <c r="P121" s="39">
        <f t="shared" si="48"/>
        <v>290333.65540540544</v>
      </c>
      <c r="Q121" s="39">
        <f t="shared" si="49"/>
        <v>298628.90270270273</v>
      </c>
      <c r="R121" s="20"/>
      <c r="S121" s="39"/>
      <c r="T121" s="39">
        <f t="shared" si="41"/>
        <v>0</v>
      </c>
      <c r="U121" s="39"/>
      <c r="V121" s="39">
        <f t="shared" si="50"/>
        <v>290333.65540540544</v>
      </c>
      <c r="W121" s="39">
        <f t="shared" si="40"/>
        <v>298628.90270270273</v>
      </c>
      <c r="X121" s="1"/>
      <c r="Y121" s="1"/>
      <c r="Z121" s="1"/>
      <c r="AA121" s="1"/>
      <c r="AB121" s="1"/>
      <c r="AC121" s="1"/>
      <c r="AD121" s="1"/>
      <c r="AE121" s="1"/>
      <c r="AF121" s="1"/>
      <c r="AG121" s="1"/>
      <c r="AH121" s="1"/>
      <c r="AI121" s="1"/>
      <c r="AJ121" s="1"/>
      <c r="AK121" s="1"/>
    </row>
    <row r="122" spans="1:37" x14ac:dyDescent="0.2">
      <c r="A122" s="19" t="s">
        <v>145</v>
      </c>
      <c r="B122" s="6" t="s">
        <v>210</v>
      </c>
      <c r="C122" s="20"/>
      <c r="D122" s="21"/>
      <c r="E122" s="21"/>
      <c r="F122" s="21"/>
      <c r="G122" s="21"/>
      <c r="H122" s="22"/>
      <c r="I122" s="21"/>
      <c r="J122" s="21">
        <v>1330640</v>
      </c>
      <c r="K122" s="23"/>
      <c r="L122" s="23">
        <v>150000</v>
      </c>
      <c r="M122" s="37">
        <v>1810000</v>
      </c>
      <c r="N122" s="33">
        <f t="shared" si="45"/>
        <v>156835.76956147893</v>
      </c>
      <c r="O122" s="38">
        <f t="shared" si="46"/>
        <v>1966835.7695614789</v>
      </c>
      <c r="P122" s="39">
        <f t="shared" si="48"/>
        <v>1900500</v>
      </c>
      <c r="Q122" s="39">
        <f t="shared" si="49"/>
        <v>1954799.9999999998</v>
      </c>
      <c r="R122" s="41">
        <v>43535</v>
      </c>
      <c r="S122" s="39">
        <f>$AF$3/$AE$3*N122</f>
        <v>159345.1418744626</v>
      </c>
      <c r="T122" s="39">
        <f t="shared" si="41"/>
        <v>162325.02149613071</v>
      </c>
      <c r="U122" s="39"/>
      <c r="V122" s="39">
        <f t="shared" si="50"/>
        <v>2059845.1418744626</v>
      </c>
      <c r="W122" s="39">
        <f t="shared" si="40"/>
        <v>2117125.0214961306</v>
      </c>
      <c r="X122" s="1"/>
      <c r="Y122" s="1"/>
      <c r="Z122" s="1"/>
      <c r="AA122" s="1"/>
      <c r="AB122" s="1"/>
      <c r="AC122" s="1"/>
      <c r="AD122" s="1"/>
      <c r="AE122" s="1"/>
      <c r="AF122" s="1"/>
      <c r="AG122" s="1"/>
      <c r="AH122" s="1"/>
      <c r="AI122" s="1"/>
      <c r="AJ122" s="1"/>
      <c r="AK122" s="1"/>
    </row>
    <row r="123" spans="1:37" x14ac:dyDescent="0.2">
      <c r="A123" s="19" t="s">
        <v>146</v>
      </c>
      <c r="B123" s="6" t="s">
        <v>212</v>
      </c>
      <c r="C123" s="20"/>
      <c r="D123" s="21"/>
      <c r="E123" s="21"/>
      <c r="F123" s="21"/>
      <c r="G123" s="21"/>
      <c r="H123" s="22"/>
      <c r="I123" s="21"/>
      <c r="J123" s="21">
        <v>2011880</v>
      </c>
      <c r="K123" s="23"/>
      <c r="L123" s="23">
        <v>585000</v>
      </c>
      <c r="M123" s="33">
        <f t="shared" si="47"/>
        <v>2224582.7344992054</v>
      </c>
      <c r="N123" s="33">
        <f t="shared" si="45"/>
        <v>611659.5012897678</v>
      </c>
      <c r="O123" s="34">
        <f t="shared" si="46"/>
        <v>2836242.235788973</v>
      </c>
      <c r="P123" s="39">
        <f t="shared" si="48"/>
        <v>2335811.8712241659</v>
      </c>
      <c r="Q123" s="39">
        <f t="shared" si="49"/>
        <v>2402549.353259142</v>
      </c>
      <c r="R123" s="20"/>
      <c r="S123" s="39">
        <f>$AF$3/$AE$3*N123</f>
        <v>621446.05331040407</v>
      </c>
      <c r="T123" s="39">
        <f t="shared" si="41"/>
        <v>633067.5838349096</v>
      </c>
      <c r="U123" s="39"/>
      <c r="V123" s="39">
        <f t="shared" si="50"/>
        <v>2957257.92453457</v>
      </c>
      <c r="W123" s="39">
        <f t="shared" si="40"/>
        <v>3035616.9370940514</v>
      </c>
      <c r="X123" s="1"/>
      <c r="Y123" s="1"/>
      <c r="Z123" s="1"/>
      <c r="AA123" s="1"/>
      <c r="AB123" s="1"/>
      <c r="AC123" s="1"/>
      <c r="AD123" s="1"/>
      <c r="AE123" s="1"/>
      <c r="AF123" s="1"/>
      <c r="AG123" s="1"/>
      <c r="AH123" s="1"/>
      <c r="AI123" s="1"/>
      <c r="AJ123" s="1"/>
      <c r="AK123" s="1"/>
    </row>
    <row r="124" spans="1:37" x14ac:dyDescent="0.2">
      <c r="A124" s="19" t="s">
        <v>147</v>
      </c>
      <c r="B124" s="6" t="s">
        <v>239</v>
      </c>
      <c r="C124" s="20"/>
      <c r="D124" s="21"/>
      <c r="E124" s="21"/>
      <c r="F124" s="21"/>
      <c r="G124" s="21"/>
      <c r="H124" s="22"/>
      <c r="I124" s="21"/>
      <c r="J124" s="21">
        <v>66630</v>
      </c>
      <c r="K124" s="23"/>
      <c r="L124" s="23"/>
      <c r="M124" s="33">
        <f t="shared" si="47"/>
        <v>73674.348171701116</v>
      </c>
      <c r="N124" s="33">
        <f t="shared" si="45"/>
        <v>0</v>
      </c>
      <c r="O124" s="34">
        <f t="shared" si="46"/>
        <v>73674.348171701116</v>
      </c>
      <c r="P124" s="39">
        <f t="shared" si="48"/>
        <v>77358.065580286173</v>
      </c>
      <c r="Q124" s="39">
        <f t="shared" si="49"/>
        <v>79568.296025437201</v>
      </c>
      <c r="R124" s="20"/>
      <c r="S124" s="39"/>
      <c r="T124" s="39">
        <f t="shared" si="41"/>
        <v>0</v>
      </c>
      <c r="U124" s="39"/>
      <c r="V124" s="39">
        <f t="shared" si="50"/>
        <v>77358.065580286173</v>
      </c>
      <c r="W124" s="39">
        <f t="shared" ref="W124:W154" si="51">Q124+T124</f>
        <v>79568.296025437201</v>
      </c>
      <c r="X124" s="1"/>
      <c r="Y124" s="1"/>
      <c r="Z124" s="1"/>
      <c r="AA124" s="1"/>
      <c r="AB124" s="1"/>
      <c r="AC124" s="1"/>
      <c r="AD124" s="1"/>
      <c r="AE124" s="1"/>
      <c r="AF124" s="1"/>
      <c r="AG124" s="1"/>
      <c r="AH124" s="1"/>
      <c r="AI124" s="1"/>
      <c r="AJ124" s="1"/>
      <c r="AK124" s="1"/>
    </row>
    <row r="125" spans="1:37" x14ac:dyDescent="0.2">
      <c r="A125" s="19" t="s">
        <v>148</v>
      </c>
      <c r="B125" s="6" t="s">
        <v>225</v>
      </c>
      <c r="C125" s="20"/>
      <c r="D125" s="21"/>
      <c r="E125" s="21"/>
      <c r="F125" s="21"/>
      <c r="G125" s="21"/>
      <c r="H125" s="22"/>
      <c r="I125" s="21"/>
      <c r="J125" s="21">
        <v>14240</v>
      </c>
      <c r="K125" s="23"/>
      <c r="L125" s="23">
        <v>84200</v>
      </c>
      <c r="M125" s="33">
        <f t="shared" si="47"/>
        <v>15745.500794912561</v>
      </c>
      <c r="N125" s="33">
        <f t="shared" si="45"/>
        <v>88037.145313843503</v>
      </c>
      <c r="O125" s="34">
        <f t="shared" si="46"/>
        <v>103782.64610875606</v>
      </c>
      <c r="P125" s="39">
        <f t="shared" si="48"/>
        <v>16532.77583465819</v>
      </c>
      <c r="Q125" s="39">
        <f t="shared" si="49"/>
        <v>17005.140858505565</v>
      </c>
      <c r="R125" s="20"/>
      <c r="S125" s="39">
        <f t="shared" ref="S125:S131" si="52">$AF$3/$AE$3*N125</f>
        <v>89445.739638864994</v>
      </c>
      <c r="T125" s="39">
        <f t="shared" ref="T125:T155" si="53">$AG$3/$AF$3*S125</f>
        <v>91118.445399828022</v>
      </c>
      <c r="U125" s="39"/>
      <c r="V125" s="39">
        <f t="shared" si="50"/>
        <v>105978.51547352318</v>
      </c>
      <c r="W125" s="39">
        <f t="shared" si="51"/>
        <v>108123.58625833358</v>
      </c>
      <c r="X125" s="1"/>
      <c r="Y125" s="1"/>
      <c r="Z125" s="1"/>
      <c r="AA125" s="1"/>
      <c r="AB125" s="1"/>
      <c r="AC125" s="1"/>
      <c r="AD125" s="1"/>
      <c r="AE125" s="1"/>
      <c r="AF125" s="1"/>
      <c r="AG125" s="1"/>
      <c r="AH125" s="1"/>
      <c r="AI125" s="1"/>
      <c r="AJ125" s="1"/>
      <c r="AK125" s="1"/>
    </row>
    <row r="126" spans="1:37" x14ac:dyDescent="0.2">
      <c r="A126" s="19" t="s">
        <v>149</v>
      </c>
      <c r="B126" s="6" t="s">
        <v>240</v>
      </c>
      <c r="C126" s="20"/>
      <c r="D126" s="21"/>
      <c r="E126" s="21"/>
      <c r="F126" s="21"/>
      <c r="G126" s="21"/>
      <c r="H126" s="22"/>
      <c r="I126" s="21"/>
      <c r="J126" s="21">
        <v>3410730</v>
      </c>
      <c r="K126" s="23"/>
      <c r="L126" s="23">
        <v>880000</v>
      </c>
      <c r="M126" s="33">
        <f t="shared" si="47"/>
        <v>3771323.8712241654</v>
      </c>
      <c r="N126" s="33">
        <f t="shared" si="45"/>
        <v>920103.18142734305</v>
      </c>
      <c r="O126" s="34">
        <f t="shared" si="46"/>
        <v>4691427.0526515087</v>
      </c>
      <c r="P126" s="39">
        <f t="shared" si="48"/>
        <v>3959890.0647853739</v>
      </c>
      <c r="Q126" s="39">
        <f t="shared" si="49"/>
        <v>4073029.7809220986</v>
      </c>
      <c r="R126" s="20"/>
      <c r="S126" s="39">
        <f t="shared" si="52"/>
        <v>934824.83233018056</v>
      </c>
      <c r="T126" s="39">
        <f t="shared" si="53"/>
        <v>952306.7927773</v>
      </c>
      <c r="U126" s="39"/>
      <c r="V126" s="39">
        <f t="shared" si="50"/>
        <v>4894714.8971155547</v>
      </c>
      <c r="W126" s="39">
        <f t="shared" si="51"/>
        <v>5025336.5736993989</v>
      </c>
      <c r="X126" s="1"/>
      <c r="Y126" s="1"/>
      <c r="Z126" s="1"/>
      <c r="AA126" s="1"/>
      <c r="AB126" s="1"/>
      <c r="AC126" s="1"/>
      <c r="AD126" s="1"/>
      <c r="AE126" s="1"/>
      <c r="AF126" s="1"/>
      <c r="AG126" s="1"/>
      <c r="AH126" s="1"/>
      <c r="AI126" s="1"/>
      <c r="AJ126" s="1"/>
      <c r="AK126" s="1"/>
    </row>
    <row r="127" spans="1:37" x14ac:dyDescent="0.2">
      <c r="A127" s="19" t="s">
        <v>150</v>
      </c>
      <c r="B127" s="6" t="s">
        <v>241</v>
      </c>
      <c r="C127" s="20"/>
      <c r="D127" s="21"/>
      <c r="E127" s="21"/>
      <c r="F127" s="21"/>
      <c r="G127" s="21"/>
      <c r="H127" s="22"/>
      <c r="I127" s="21"/>
      <c r="J127" s="21">
        <v>4377670</v>
      </c>
      <c r="K127" s="23"/>
      <c r="L127" s="23">
        <v>225000</v>
      </c>
      <c r="M127" s="33">
        <f t="shared" si="47"/>
        <v>4840492.0270270277</v>
      </c>
      <c r="N127" s="33">
        <f t="shared" si="45"/>
        <v>235253.65434221839</v>
      </c>
      <c r="O127" s="34">
        <f t="shared" si="46"/>
        <v>5075745.681369246</v>
      </c>
      <c r="P127" s="39">
        <f t="shared" si="48"/>
        <v>5082516.6283783792</v>
      </c>
      <c r="Q127" s="39">
        <f t="shared" si="49"/>
        <v>5227731.3891891893</v>
      </c>
      <c r="R127" s="20"/>
      <c r="S127" s="39">
        <f t="shared" si="52"/>
        <v>239017.7128116939</v>
      </c>
      <c r="T127" s="39">
        <f t="shared" si="53"/>
        <v>243487.53224419605</v>
      </c>
      <c r="U127" s="39"/>
      <c r="V127" s="39">
        <f t="shared" si="50"/>
        <v>5321534.3411900727</v>
      </c>
      <c r="W127" s="39">
        <f t="shared" si="51"/>
        <v>5471218.9214333855</v>
      </c>
      <c r="X127" s="1"/>
      <c r="Y127" s="1"/>
      <c r="Z127" s="1"/>
      <c r="AA127" s="1"/>
      <c r="AB127" s="1"/>
      <c r="AC127" s="1"/>
      <c r="AD127" s="1"/>
      <c r="AE127" s="1"/>
      <c r="AF127" s="1"/>
      <c r="AG127" s="1"/>
      <c r="AH127" s="1"/>
      <c r="AI127" s="1"/>
      <c r="AJ127" s="1"/>
      <c r="AK127" s="1"/>
    </row>
    <row r="128" spans="1:37" x14ac:dyDescent="0.2">
      <c r="A128" s="19" t="s">
        <v>151</v>
      </c>
      <c r="B128" s="6" t="s">
        <v>242</v>
      </c>
      <c r="C128" s="20"/>
      <c r="D128" s="21"/>
      <c r="E128" s="21"/>
      <c r="F128" s="21"/>
      <c r="G128" s="21"/>
      <c r="H128" s="22"/>
      <c r="I128" s="21"/>
      <c r="J128" s="21">
        <v>673130</v>
      </c>
      <c r="K128" s="23"/>
      <c r="L128" s="23">
        <v>76000</v>
      </c>
      <c r="M128" s="33">
        <f t="shared" si="47"/>
        <v>744295.57233704301</v>
      </c>
      <c r="N128" s="33">
        <f t="shared" si="45"/>
        <v>79463.456577815989</v>
      </c>
      <c r="O128" s="34">
        <f t="shared" si="46"/>
        <v>823759.02891485905</v>
      </c>
      <c r="P128" s="39">
        <f t="shared" si="48"/>
        <v>781510.35095389513</v>
      </c>
      <c r="Q128" s="39">
        <f t="shared" si="49"/>
        <v>803839.21812400629</v>
      </c>
      <c r="R128" s="20"/>
      <c r="S128" s="39">
        <f t="shared" si="52"/>
        <v>80734.871883061045</v>
      </c>
      <c r="T128" s="39">
        <f t="shared" si="53"/>
        <v>82244.677558039548</v>
      </c>
      <c r="U128" s="39"/>
      <c r="V128" s="39">
        <f t="shared" si="50"/>
        <v>862245.22283695615</v>
      </c>
      <c r="W128" s="39">
        <f t="shared" si="51"/>
        <v>886083.89568204584</v>
      </c>
      <c r="X128" s="1"/>
      <c r="Y128" s="1"/>
      <c r="Z128" s="1"/>
      <c r="AA128" s="1"/>
      <c r="AB128" s="1"/>
      <c r="AC128" s="1"/>
      <c r="AD128" s="1"/>
      <c r="AE128" s="1"/>
      <c r="AF128" s="1"/>
      <c r="AG128" s="1"/>
      <c r="AH128" s="1"/>
      <c r="AI128" s="1"/>
      <c r="AJ128" s="1"/>
      <c r="AK128" s="1"/>
    </row>
    <row r="129" spans="1:37" x14ac:dyDescent="0.2">
      <c r="A129" s="19" t="s">
        <v>152</v>
      </c>
      <c r="B129" s="6" t="s">
        <v>210</v>
      </c>
      <c r="C129" s="6" t="s">
        <v>296</v>
      </c>
      <c r="D129" s="21"/>
      <c r="E129" s="21"/>
      <c r="F129" s="21"/>
      <c r="G129" s="21"/>
      <c r="H129" s="22"/>
      <c r="I129" s="21"/>
      <c r="J129" s="21">
        <v>517520</v>
      </c>
      <c r="K129" s="23"/>
      <c r="L129" s="23">
        <v>125000</v>
      </c>
      <c r="M129" s="33">
        <f t="shared" si="47"/>
        <v>572233.95866454695</v>
      </c>
      <c r="N129" s="33">
        <f t="shared" si="45"/>
        <v>130696.47463456576</v>
      </c>
      <c r="O129" s="34">
        <f t="shared" si="46"/>
        <v>702930.43329911272</v>
      </c>
      <c r="P129" s="39">
        <f t="shared" si="48"/>
        <v>600845.65659777436</v>
      </c>
      <c r="Q129" s="39">
        <f t="shared" si="49"/>
        <v>618012.67535771069</v>
      </c>
      <c r="R129" s="20"/>
      <c r="S129" s="39">
        <f t="shared" si="52"/>
        <v>132787.61822871881</v>
      </c>
      <c r="T129" s="39">
        <f t="shared" si="53"/>
        <v>135270.85124677556</v>
      </c>
      <c r="U129" s="39"/>
      <c r="V129" s="39">
        <f t="shared" si="50"/>
        <v>733633.27482649311</v>
      </c>
      <c r="W129" s="39">
        <f t="shared" si="51"/>
        <v>753283.52660448628</v>
      </c>
      <c r="X129" s="1"/>
      <c r="Y129" s="1"/>
      <c r="Z129" s="1"/>
      <c r="AA129" s="1"/>
      <c r="AB129" s="1"/>
      <c r="AC129" s="1"/>
      <c r="AD129" s="1"/>
      <c r="AE129" s="1"/>
      <c r="AF129" s="1"/>
      <c r="AG129" s="1"/>
      <c r="AH129" s="1"/>
      <c r="AI129" s="1"/>
      <c r="AJ129" s="1"/>
      <c r="AK129" s="1"/>
    </row>
    <row r="130" spans="1:37" x14ac:dyDescent="0.2">
      <c r="A130" s="19" t="s">
        <v>153</v>
      </c>
      <c r="B130" s="6" t="s">
        <v>243</v>
      </c>
      <c r="C130" s="20"/>
      <c r="D130" s="21"/>
      <c r="E130" s="21"/>
      <c r="F130" s="21"/>
      <c r="G130" s="21"/>
      <c r="H130" s="22"/>
      <c r="I130" s="21"/>
      <c r="J130" s="21">
        <v>0</v>
      </c>
      <c r="K130" s="23"/>
      <c r="L130" s="23">
        <v>9500</v>
      </c>
      <c r="M130" s="33">
        <f t="shared" si="47"/>
        <v>0</v>
      </c>
      <c r="N130" s="33">
        <f t="shared" si="45"/>
        <v>9932.9320722269986</v>
      </c>
      <c r="O130" s="34">
        <f t="shared" si="46"/>
        <v>9932.9320722269986</v>
      </c>
      <c r="P130" s="39"/>
      <c r="Q130" s="39">
        <f t="shared" si="49"/>
        <v>0</v>
      </c>
      <c r="R130" s="20"/>
      <c r="S130" s="39">
        <f t="shared" si="52"/>
        <v>10091.858985382631</v>
      </c>
      <c r="T130" s="39">
        <f t="shared" si="53"/>
        <v>10280.584694754943</v>
      </c>
      <c r="U130" s="39"/>
      <c r="V130" s="39">
        <f t="shared" si="50"/>
        <v>10091.858985382631</v>
      </c>
      <c r="W130" s="39">
        <f t="shared" si="51"/>
        <v>10280.584694754943</v>
      </c>
      <c r="X130" s="1"/>
      <c r="Y130" s="1"/>
      <c r="Z130" s="1"/>
      <c r="AA130" s="1"/>
      <c r="AB130" s="1"/>
      <c r="AC130" s="1"/>
      <c r="AD130" s="1"/>
      <c r="AE130" s="1"/>
      <c r="AF130" s="1"/>
      <c r="AG130" s="1"/>
      <c r="AH130" s="1"/>
      <c r="AI130" s="1"/>
      <c r="AJ130" s="1"/>
      <c r="AK130" s="1"/>
    </row>
    <row r="131" spans="1:37" x14ac:dyDescent="0.2">
      <c r="A131" s="19" t="s">
        <v>154</v>
      </c>
      <c r="B131" s="6" t="s">
        <v>212</v>
      </c>
      <c r="C131" s="20"/>
      <c r="D131" s="21"/>
      <c r="E131" s="21"/>
      <c r="F131" s="21"/>
      <c r="G131" s="21"/>
      <c r="H131" s="22"/>
      <c r="I131" s="21"/>
      <c r="J131" s="21">
        <v>2648840</v>
      </c>
      <c r="K131" s="23"/>
      <c r="L131" s="23">
        <v>325000</v>
      </c>
      <c r="M131" s="33">
        <f t="shared" si="47"/>
        <v>2928884.2925278223</v>
      </c>
      <c r="N131" s="33">
        <f t="shared" si="45"/>
        <v>339810.83404987102</v>
      </c>
      <c r="O131" s="34">
        <f t="shared" si="46"/>
        <v>3268695.1265776935</v>
      </c>
      <c r="P131" s="39">
        <f t="shared" ref="P131:P147" si="54">$AF$2/AE$2*M131</f>
        <v>3075328.5071542137</v>
      </c>
      <c r="Q131" s="39">
        <f t="shared" si="49"/>
        <v>3163195.0359300482</v>
      </c>
      <c r="R131" s="20"/>
      <c r="S131" s="39">
        <f t="shared" si="52"/>
        <v>345247.80739466898</v>
      </c>
      <c r="T131" s="39">
        <f t="shared" si="53"/>
        <v>351704.2132416165</v>
      </c>
      <c r="U131" s="39"/>
      <c r="V131" s="39">
        <f t="shared" si="50"/>
        <v>3420576.3145488827</v>
      </c>
      <c r="W131" s="39">
        <f t="shared" si="51"/>
        <v>3514899.2491716649</v>
      </c>
      <c r="X131" s="1"/>
      <c r="Y131" s="1"/>
      <c r="Z131" s="1"/>
      <c r="AA131" s="1"/>
      <c r="AB131" s="1"/>
      <c r="AC131" s="1"/>
      <c r="AD131" s="1"/>
      <c r="AE131" s="1"/>
      <c r="AF131" s="1"/>
      <c r="AG131" s="1"/>
      <c r="AH131" s="1"/>
      <c r="AI131" s="1"/>
      <c r="AJ131" s="1"/>
      <c r="AK131" s="1"/>
    </row>
    <row r="132" spans="1:37" x14ac:dyDescent="0.2">
      <c r="A132" s="19" t="s">
        <v>155</v>
      </c>
      <c r="B132" s="6"/>
      <c r="C132" s="20"/>
      <c r="D132" s="21"/>
      <c r="E132" s="21"/>
      <c r="F132" s="21"/>
      <c r="G132" s="21"/>
      <c r="H132" s="22"/>
      <c r="I132" s="21"/>
      <c r="J132" s="21">
        <v>321430</v>
      </c>
      <c r="K132" s="23"/>
      <c r="L132" s="23"/>
      <c r="M132" s="33">
        <f t="shared" si="47"/>
        <v>355412.66295707476</v>
      </c>
      <c r="N132" s="33">
        <f t="shared" si="45"/>
        <v>0</v>
      </c>
      <c r="O132" s="34">
        <f t="shared" si="46"/>
        <v>355412.66295707476</v>
      </c>
      <c r="P132" s="39">
        <f t="shared" si="54"/>
        <v>373183.29610492854</v>
      </c>
      <c r="Q132" s="39">
        <f t="shared" si="49"/>
        <v>383845.67599364073</v>
      </c>
      <c r="R132" s="20"/>
      <c r="S132" s="39"/>
      <c r="T132" s="39">
        <f t="shared" si="53"/>
        <v>0</v>
      </c>
      <c r="U132" s="39"/>
      <c r="V132" s="39">
        <f t="shared" si="50"/>
        <v>373183.29610492854</v>
      </c>
      <c r="W132" s="39">
        <f t="shared" si="51"/>
        <v>383845.67599364073</v>
      </c>
      <c r="X132" s="1"/>
      <c r="Y132" s="1"/>
      <c r="Z132" s="1"/>
      <c r="AA132" s="1"/>
      <c r="AB132" s="1"/>
      <c r="AC132" s="1"/>
      <c r="AD132" s="1"/>
      <c r="AE132" s="1"/>
      <c r="AF132" s="1"/>
      <c r="AG132" s="1"/>
      <c r="AH132" s="1"/>
      <c r="AI132" s="1"/>
      <c r="AJ132" s="1"/>
      <c r="AK132" s="1"/>
    </row>
    <row r="133" spans="1:37" x14ac:dyDescent="0.2">
      <c r="A133" s="19" t="s">
        <v>156</v>
      </c>
      <c r="B133" s="6" t="s">
        <v>244</v>
      </c>
      <c r="C133" s="20"/>
      <c r="D133" s="21"/>
      <c r="E133" s="21"/>
      <c r="F133" s="21"/>
      <c r="G133" s="21"/>
      <c r="H133" s="22"/>
      <c r="I133" s="21"/>
      <c r="J133" s="21">
        <v>2839240</v>
      </c>
      <c r="K133" s="23"/>
      <c r="L133" s="23">
        <v>775000</v>
      </c>
      <c r="M133" s="33">
        <f t="shared" si="47"/>
        <v>3139414.022257552</v>
      </c>
      <c r="N133" s="33">
        <f t="shared" si="45"/>
        <v>810318.1427343078</v>
      </c>
      <c r="O133" s="34">
        <f t="shared" si="46"/>
        <v>3949732.1649918598</v>
      </c>
      <c r="P133" s="39">
        <f t="shared" si="54"/>
        <v>3296384.7233704296</v>
      </c>
      <c r="Q133" s="39">
        <f t="shared" si="49"/>
        <v>3390567.1440381557</v>
      </c>
      <c r="R133" s="20"/>
      <c r="S133" s="39">
        <f>$AF$3/$AE$3*N133</f>
        <v>823283.23301805672</v>
      </c>
      <c r="T133" s="39">
        <f t="shared" si="53"/>
        <v>838679.27773000859</v>
      </c>
      <c r="U133" s="39"/>
      <c r="V133" s="39">
        <f t="shared" si="50"/>
        <v>4119667.9563884865</v>
      </c>
      <c r="W133" s="39">
        <f t="shared" si="51"/>
        <v>4229246.4217681643</v>
      </c>
      <c r="X133" s="1"/>
      <c r="Y133" s="1"/>
      <c r="Z133" s="1"/>
      <c r="AA133" s="1"/>
      <c r="AB133" s="1"/>
      <c r="AC133" s="1"/>
      <c r="AD133" s="1"/>
      <c r="AE133" s="1"/>
      <c r="AF133" s="1"/>
      <c r="AG133" s="1"/>
      <c r="AH133" s="1"/>
      <c r="AI133" s="1"/>
      <c r="AJ133" s="1"/>
      <c r="AK133" s="1"/>
    </row>
    <row r="134" spans="1:37" x14ac:dyDescent="0.2">
      <c r="A134" s="19" t="s">
        <v>156</v>
      </c>
      <c r="B134" s="6" t="s">
        <v>212</v>
      </c>
      <c r="C134" s="20"/>
      <c r="D134" s="21"/>
      <c r="E134" s="21"/>
      <c r="F134" s="21"/>
      <c r="G134" s="21"/>
      <c r="H134" s="22"/>
      <c r="I134" s="21"/>
      <c r="J134" s="21">
        <v>84760</v>
      </c>
      <c r="K134" s="23"/>
      <c r="L134" s="23"/>
      <c r="M134" s="33">
        <f t="shared" si="47"/>
        <v>93721.112877583466</v>
      </c>
      <c r="N134" s="33">
        <f t="shared" si="45"/>
        <v>0</v>
      </c>
      <c r="O134" s="34">
        <f t="shared" si="46"/>
        <v>93721.112877583466</v>
      </c>
      <c r="P134" s="39">
        <f t="shared" si="54"/>
        <v>98407.168521462649</v>
      </c>
      <c r="Q134" s="39">
        <f t="shared" si="49"/>
        <v>101218.80190779014</v>
      </c>
      <c r="R134" s="20"/>
      <c r="S134" s="39"/>
      <c r="T134" s="39">
        <f t="shared" si="53"/>
        <v>0</v>
      </c>
      <c r="U134" s="39"/>
      <c r="V134" s="39">
        <f t="shared" si="50"/>
        <v>98407.168521462649</v>
      </c>
      <c r="W134" s="39">
        <f t="shared" si="51"/>
        <v>101218.80190779014</v>
      </c>
      <c r="X134" s="1"/>
      <c r="Y134" s="1"/>
      <c r="Z134" s="1"/>
      <c r="AA134" s="1"/>
      <c r="AB134" s="1"/>
      <c r="AC134" s="1"/>
      <c r="AD134" s="1"/>
      <c r="AE134" s="1"/>
      <c r="AF134" s="1"/>
      <c r="AG134" s="1"/>
      <c r="AH134" s="1"/>
      <c r="AI134" s="1"/>
      <c r="AJ134" s="1"/>
      <c r="AK134" s="1"/>
    </row>
    <row r="135" spans="1:37" x14ac:dyDescent="0.2">
      <c r="A135" s="19" t="s">
        <v>157</v>
      </c>
      <c r="B135" s="6" t="s">
        <v>245</v>
      </c>
      <c r="C135" s="20"/>
      <c r="D135" s="21"/>
      <c r="E135" s="21"/>
      <c r="F135" s="21"/>
      <c r="G135" s="21"/>
      <c r="H135" s="22"/>
      <c r="I135" s="21"/>
      <c r="J135" s="21">
        <v>75000</v>
      </c>
      <c r="K135" s="23"/>
      <c r="L135" s="23">
        <v>26000</v>
      </c>
      <c r="M135" s="33">
        <f t="shared" si="47"/>
        <v>82929.252782193958</v>
      </c>
      <c r="N135" s="33">
        <f t="shared" si="45"/>
        <v>27184.866723989679</v>
      </c>
      <c r="O135" s="34">
        <f t="shared" si="46"/>
        <v>110114.11950618363</v>
      </c>
      <c r="P135" s="39">
        <f t="shared" si="54"/>
        <v>87075.715421303656</v>
      </c>
      <c r="Q135" s="39">
        <f t="shared" si="49"/>
        <v>89563.593004769471</v>
      </c>
      <c r="R135" s="20"/>
      <c r="S135" s="39">
        <f>$AF$3/$AE$3*N135</f>
        <v>27619.824591573513</v>
      </c>
      <c r="T135" s="39">
        <f t="shared" si="53"/>
        <v>28136.337059329315</v>
      </c>
      <c r="U135" s="39"/>
      <c r="V135" s="39">
        <f t="shared" si="50"/>
        <v>114695.54001287717</v>
      </c>
      <c r="W135" s="39">
        <f t="shared" si="51"/>
        <v>117699.93006409879</v>
      </c>
      <c r="X135" s="1"/>
      <c r="Y135" s="1"/>
      <c r="Z135" s="1"/>
      <c r="AA135" s="1"/>
      <c r="AB135" s="1"/>
      <c r="AC135" s="1"/>
      <c r="AD135" s="1"/>
      <c r="AE135" s="1"/>
      <c r="AF135" s="1"/>
      <c r="AG135" s="1"/>
      <c r="AH135" s="1"/>
      <c r="AI135" s="1"/>
      <c r="AJ135" s="1"/>
      <c r="AK135" s="1"/>
    </row>
    <row r="136" spans="1:37" x14ac:dyDescent="0.2">
      <c r="A136" s="19" t="s">
        <v>158</v>
      </c>
      <c r="B136" s="6" t="s">
        <v>246</v>
      </c>
      <c r="C136" s="20"/>
      <c r="D136" s="21"/>
      <c r="E136" s="21"/>
      <c r="F136" s="21"/>
      <c r="G136" s="21"/>
      <c r="H136" s="22"/>
      <c r="I136" s="21"/>
      <c r="J136" s="21">
        <v>2936010</v>
      </c>
      <c r="K136" s="23"/>
      <c r="L136" s="23">
        <v>140000</v>
      </c>
      <c r="M136" s="33">
        <f t="shared" si="47"/>
        <v>3246414.8728139908</v>
      </c>
      <c r="N136" s="33">
        <f t="shared" si="45"/>
        <v>146380.05159071367</v>
      </c>
      <c r="O136" s="34">
        <f t="shared" si="46"/>
        <v>3392794.9244047045</v>
      </c>
      <c r="P136" s="39">
        <f t="shared" si="54"/>
        <v>3408735.6164546907</v>
      </c>
      <c r="Q136" s="39">
        <f t="shared" si="49"/>
        <v>3506128.0626391103</v>
      </c>
      <c r="R136" s="20"/>
      <c r="S136" s="39">
        <f>$AF$3/$AE$3*N136</f>
        <v>148722.13241616508</v>
      </c>
      <c r="T136" s="39">
        <f t="shared" si="53"/>
        <v>151503.35339638864</v>
      </c>
      <c r="U136" s="39"/>
      <c r="V136" s="39">
        <f t="shared" si="50"/>
        <v>3557457.7488708557</v>
      </c>
      <c r="W136" s="39">
        <f t="shared" si="51"/>
        <v>3657631.416035499</v>
      </c>
      <c r="X136" s="1"/>
      <c r="Y136" s="1"/>
      <c r="Z136" s="1"/>
      <c r="AA136" s="1"/>
      <c r="AB136" s="1"/>
      <c r="AC136" s="1"/>
      <c r="AD136" s="1"/>
      <c r="AE136" s="1"/>
      <c r="AF136" s="1"/>
      <c r="AG136" s="1"/>
      <c r="AH136" s="1"/>
      <c r="AI136" s="1"/>
      <c r="AJ136" s="1"/>
      <c r="AK136" s="1"/>
    </row>
    <row r="137" spans="1:37" x14ac:dyDescent="0.2">
      <c r="A137" s="19" t="s">
        <v>159</v>
      </c>
      <c r="B137" s="6" t="s">
        <v>229</v>
      </c>
      <c r="C137" s="20"/>
      <c r="D137" s="21"/>
      <c r="E137" s="21"/>
      <c r="F137" s="21"/>
      <c r="G137" s="21"/>
      <c r="H137" s="22"/>
      <c r="I137" s="21"/>
      <c r="J137" s="21">
        <v>710020</v>
      </c>
      <c r="K137" s="23"/>
      <c r="L137" s="23">
        <v>61000</v>
      </c>
      <c r="M137" s="33">
        <f t="shared" si="47"/>
        <v>785085.70747217815</v>
      </c>
      <c r="N137" s="33">
        <f t="shared" si="45"/>
        <v>63779.879621668093</v>
      </c>
      <c r="O137" s="34">
        <f t="shared" si="46"/>
        <v>848865.58709384629</v>
      </c>
      <c r="P137" s="39">
        <f t="shared" si="54"/>
        <v>824339.99284578708</v>
      </c>
      <c r="Q137" s="39">
        <f t="shared" si="49"/>
        <v>847892.56406995235</v>
      </c>
      <c r="R137" s="20"/>
      <c r="S137" s="39">
        <f>$AF$3/$AE$3*N137</f>
        <v>64800.357695614781</v>
      </c>
      <c r="T137" s="39">
        <f t="shared" si="53"/>
        <v>66012.175408426468</v>
      </c>
      <c r="U137" s="39"/>
      <c r="V137" s="39">
        <f t="shared" si="50"/>
        <v>889140.35054140189</v>
      </c>
      <c r="W137" s="39">
        <f t="shared" si="51"/>
        <v>913904.73947837879</v>
      </c>
      <c r="X137" s="1"/>
      <c r="Y137" s="1"/>
      <c r="Z137" s="1"/>
      <c r="AA137" s="1"/>
      <c r="AB137" s="1"/>
      <c r="AC137" s="1"/>
      <c r="AD137" s="1"/>
      <c r="AE137" s="1"/>
      <c r="AF137" s="1"/>
      <c r="AG137" s="1"/>
      <c r="AH137" s="1"/>
      <c r="AI137" s="1"/>
      <c r="AJ137" s="1"/>
      <c r="AK137" s="1"/>
    </row>
    <row r="138" spans="1:37" x14ac:dyDescent="0.2">
      <c r="A138" s="19" t="s">
        <v>160</v>
      </c>
      <c r="B138" s="6" t="s">
        <v>247</v>
      </c>
      <c r="C138" s="20"/>
      <c r="D138" s="21"/>
      <c r="E138" s="21"/>
      <c r="F138" s="21"/>
      <c r="G138" s="21"/>
      <c r="H138" s="22"/>
      <c r="I138" s="21"/>
      <c r="J138" s="21">
        <v>38160</v>
      </c>
      <c r="K138" s="23"/>
      <c r="L138" s="23"/>
      <c r="M138" s="33">
        <f t="shared" si="47"/>
        <v>42194.403815580292</v>
      </c>
      <c r="N138" s="33">
        <f t="shared" si="45"/>
        <v>0</v>
      </c>
      <c r="O138" s="34">
        <f t="shared" si="46"/>
        <v>42194.403815580292</v>
      </c>
      <c r="P138" s="39">
        <f t="shared" si="54"/>
        <v>44304.124006359307</v>
      </c>
      <c r="Q138" s="39">
        <f t="shared" si="49"/>
        <v>45569.956120826711</v>
      </c>
      <c r="R138" s="20"/>
      <c r="S138" s="39"/>
      <c r="T138" s="39">
        <f t="shared" si="53"/>
        <v>0</v>
      </c>
      <c r="U138" s="39"/>
      <c r="V138" s="39">
        <f t="shared" si="50"/>
        <v>44304.124006359307</v>
      </c>
      <c r="W138" s="39">
        <f t="shared" si="51"/>
        <v>45569.956120826711</v>
      </c>
      <c r="X138" s="1"/>
      <c r="Y138" s="1"/>
      <c r="Z138" s="1"/>
      <c r="AA138" s="1"/>
      <c r="AB138" s="1"/>
      <c r="AC138" s="1"/>
      <c r="AD138" s="1"/>
      <c r="AE138" s="1"/>
      <c r="AF138" s="1"/>
      <c r="AG138" s="1"/>
      <c r="AH138" s="1"/>
      <c r="AI138" s="1"/>
      <c r="AJ138" s="1"/>
      <c r="AK138" s="1"/>
    </row>
    <row r="139" spans="1:37" ht="12" customHeight="1" x14ac:dyDescent="0.2">
      <c r="A139" s="19" t="s">
        <v>161</v>
      </c>
      <c r="B139" s="6" t="s">
        <v>248</v>
      </c>
      <c r="C139" s="15"/>
      <c r="D139" s="21"/>
      <c r="E139" s="21"/>
      <c r="F139" s="21"/>
      <c r="G139" s="21"/>
      <c r="H139" s="22"/>
      <c r="I139" s="21"/>
      <c r="J139" s="21">
        <v>311980</v>
      </c>
      <c r="K139" s="23"/>
      <c r="L139" s="23"/>
      <c r="M139" s="33">
        <f t="shared" si="47"/>
        <v>344963.57710651832</v>
      </c>
      <c r="N139" s="33">
        <f t="shared" si="45"/>
        <v>0</v>
      </c>
      <c r="O139" s="34">
        <f t="shared" si="46"/>
        <v>344963.57710651832</v>
      </c>
      <c r="P139" s="39">
        <f t="shared" si="54"/>
        <v>362211.75596184423</v>
      </c>
      <c r="Q139" s="39">
        <f t="shared" si="49"/>
        <v>372560.66327503975</v>
      </c>
      <c r="R139" s="20"/>
      <c r="S139" s="39"/>
      <c r="T139" s="39">
        <f t="shared" si="53"/>
        <v>0</v>
      </c>
      <c r="U139" s="39"/>
      <c r="V139" s="39">
        <f t="shared" si="50"/>
        <v>362211.75596184423</v>
      </c>
      <c r="W139" s="39">
        <f t="shared" si="51"/>
        <v>372560.66327503975</v>
      </c>
      <c r="X139" s="1"/>
      <c r="Y139" s="1"/>
      <c r="Z139" s="1"/>
      <c r="AA139" s="1"/>
      <c r="AB139" s="1"/>
      <c r="AC139" s="1"/>
      <c r="AD139" s="1"/>
      <c r="AE139" s="1"/>
      <c r="AF139" s="1"/>
      <c r="AG139" s="1"/>
      <c r="AH139" s="1"/>
      <c r="AI139" s="1"/>
      <c r="AJ139" s="1"/>
      <c r="AK139" s="1"/>
    </row>
    <row r="140" spans="1:37" ht="12" customHeight="1" x14ac:dyDescent="0.2">
      <c r="A140" s="19" t="s">
        <v>162</v>
      </c>
      <c r="B140" s="6" t="s">
        <v>248</v>
      </c>
      <c r="C140" s="15"/>
      <c r="D140" s="21"/>
      <c r="E140" s="21"/>
      <c r="F140" s="21"/>
      <c r="G140" s="21"/>
      <c r="H140" s="22"/>
      <c r="I140" s="21"/>
      <c r="J140" s="21">
        <v>324060</v>
      </c>
      <c r="K140" s="23"/>
      <c r="L140" s="23"/>
      <c r="M140" s="33">
        <f t="shared" si="47"/>
        <v>358320.7154213037</v>
      </c>
      <c r="N140" s="33">
        <f t="shared" si="45"/>
        <v>0</v>
      </c>
      <c r="O140" s="34">
        <f t="shared" si="46"/>
        <v>358320.7154213037</v>
      </c>
      <c r="P140" s="39">
        <f t="shared" si="54"/>
        <v>376236.75119236892</v>
      </c>
      <c r="Q140" s="39">
        <f t="shared" si="49"/>
        <v>386986.37265500799</v>
      </c>
      <c r="R140" s="20"/>
      <c r="S140" s="39"/>
      <c r="T140" s="39">
        <f t="shared" si="53"/>
        <v>0</v>
      </c>
      <c r="U140" s="39"/>
      <c r="V140" s="39">
        <f t="shared" si="50"/>
        <v>376236.75119236892</v>
      </c>
      <c r="W140" s="39">
        <f t="shared" si="51"/>
        <v>386986.37265500799</v>
      </c>
      <c r="X140" s="1"/>
      <c r="Y140" s="1"/>
      <c r="Z140" s="1"/>
      <c r="AA140" s="1"/>
      <c r="AB140" s="1"/>
      <c r="AC140" s="1"/>
      <c r="AD140" s="1"/>
      <c r="AE140" s="1"/>
      <c r="AF140" s="1"/>
      <c r="AG140" s="1"/>
      <c r="AH140" s="1"/>
      <c r="AI140" s="1"/>
      <c r="AJ140" s="1"/>
      <c r="AK140" s="1"/>
    </row>
    <row r="141" spans="1:37" ht="12" customHeight="1" x14ac:dyDescent="0.2">
      <c r="A141" s="19" t="s">
        <v>163</v>
      </c>
      <c r="B141" s="6" t="s">
        <v>248</v>
      </c>
      <c r="C141" s="15"/>
      <c r="D141" s="21"/>
      <c r="E141" s="21"/>
      <c r="F141" s="21"/>
      <c r="G141" s="21"/>
      <c r="H141" s="22"/>
      <c r="I141" s="21"/>
      <c r="J141" s="21">
        <v>230000</v>
      </c>
      <c r="K141" s="23"/>
      <c r="L141" s="23"/>
      <c r="M141" s="33">
        <f t="shared" si="47"/>
        <v>254316.37519872814</v>
      </c>
      <c r="N141" s="33">
        <f t="shared" si="45"/>
        <v>0</v>
      </c>
      <c r="O141" s="34">
        <f t="shared" si="46"/>
        <v>254316.37519872814</v>
      </c>
      <c r="P141" s="39">
        <f t="shared" si="54"/>
        <v>267032.19395866455</v>
      </c>
      <c r="Q141" s="39">
        <f t="shared" si="49"/>
        <v>274661.68521462637</v>
      </c>
      <c r="R141" s="20"/>
      <c r="S141" s="39"/>
      <c r="T141" s="39">
        <f t="shared" si="53"/>
        <v>0</v>
      </c>
      <c r="U141" s="39"/>
      <c r="V141" s="39">
        <f t="shared" si="50"/>
        <v>267032.19395866455</v>
      </c>
      <c r="W141" s="39">
        <f t="shared" si="51"/>
        <v>274661.68521462637</v>
      </c>
      <c r="X141" s="1"/>
      <c r="Y141" s="1"/>
      <c r="Z141" s="1"/>
      <c r="AA141" s="1"/>
      <c r="AB141" s="1"/>
      <c r="AC141" s="1"/>
      <c r="AD141" s="1"/>
      <c r="AE141" s="1"/>
      <c r="AF141" s="1"/>
      <c r="AG141" s="1"/>
      <c r="AH141" s="1"/>
      <c r="AI141" s="1"/>
      <c r="AJ141" s="1"/>
      <c r="AK141" s="1"/>
    </row>
    <row r="142" spans="1:37" ht="12" customHeight="1" x14ac:dyDescent="0.2">
      <c r="A142" s="19" t="s">
        <v>164</v>
      </c>
      <c r="B142" s="6" t="s">
        <v>248</v>
      </c>
      <c r="C142" s="15"/>
      <c r="D142" s="21"/>
      <c r="E142" s="21"/>
      <c r="F142" s="21"/>
      <c r="G142" s="21"/>
      <c r="H142" s="22"/>
      <c r="I142" s="21"/>
      <c r="J142" s="21">
        <v>179500</v>
      </c>
      <c r="K142" s="23"/>
      <c r="L142" s="23"/>
      <c r="M142" s="33">
        <f t="shared" si="47"/>
        <v>198477.34499205087</v>
      </c>
      <c r="N142" s="33">
        <f t="shared" si="45"/>
        <v>0</v>
      </c>
      <c r="O142" s="34">
        <f t="shared" si="46"/>
        <v>198477.34499205087</v>
      </c>
      <c r="P142" s="39">
        <f t="shared" si="54"/>
        <v>208401.21224165341</v>
      </c>
      <c r="Q142" s="39">
        <f t="shared" si="49"/>
        <v>214355.53259141493</v>
      </c>
      <c r="R142" s="20"/>
      <c r="S142" s="39"/>
      <c r="T142" s="39">
        <f t="shared" si="53"/>
        <v>0</v>
      </c>
      <c r="U142" s="39"/>
      <c r="V142" s="39">
        <f t="shared" si="50"/>
        <v>208401.21224165341</v>
      </c>
      <c r="W142" s="39">
        <f t="shared" si="51"/>
        <v>214355.53259141493</v>
      </c>
      <c r="X142" s="1"/>
      <c r="Y142" s="1"/>
      <c r="Z142" s="1"/>
      <c r="AA142" s="1"/>
      <c r="AB142" s="1"/>
      <c r="AC142" s="1"/>
      <c r="AD142" s="1"/>
      <c r="AE142" s="1"/>
      <c r="AF142" s="1"/>
      <c r="AG142" s="1"/>
      <c r="AH142" s="1"/>
      <c r="AI142" s="1"/>
      <c r="AJ142" s="1"/>
      <c r="AK142" s="1"/>
    </row>
    <row r="143" spans="1:37" ht="12" customHeight="1" x14ac:dyDescent="0.2">
      <c r="A143" s="19" t="s">
        <v>165</v>
      </c>
      <c r="B143" s="6" t="s">
        <v>248</v>
      </c>
      <c r="C143" s="15"/>
      <c r="D143" s="21"/>
      <c r="E143" s="21"/>
      <c r="F143" s="21"/>
      <c r="G143" s="21"/>
      <c r="H143" s="22"/>
      <c r="I143" s="21"/>
      <c r="J143" s="21">
        <v>385000</v>
      </c>
      <c r="K143" s="23"/>
      <c r="L143" s="23"/>
      <c r="M143" s="33">
        <f t="shared" si="47"/>
        <v>425703.49761526234</v>
      </c>
      <c r="N143" s="33">
        <f t="shared" si="45"/>
        <v>0</v>
      </c>
      <c r="O143" s="34">
        <f t="shared" si="46"/>
        <v>425703.49761526234</v>
      </c>
      <c r="P143" s="39">
        <f t="shared" si="54"/>
        <v>446988.67249602545</v>
      </c>
      <c r="Q143" s="39">
        <f t="shared" si="49"/>
        <v>459759.77742448327</v>
      </c>
      <c r="R143" s="20"/>
      <c r="S143" s="39"/>
      <c r="T143" s="39">
        <f t="shared" si="53"/>
        <v>0</v>
      </c>
      <c r="U143" s="39"/>
      <c r="V143" s="39">
        <f t="shared" si="50"/>
        <v>446988.67249602545</v>
      </c>
      <c r="W143" s="39">
        <f t="shared" si="51"/>
        <v>459759.77742448327</v>
      </c>
      <c r="X143" s="1"/>
      <c r="Y143" s="1"/>
      <c r="Z143" s="1"/>
      <c r="AA143" s="1"/>
      <c r="AB143" s="1"/>
      <c r="AC143" s="1"/>
      <c r="AD143" s="1"/>
      <c r="AE143" s="1"/>
      <c r="AF143" s="1"/>
      <c r="AG143" s="1"/>
      <c r="AH143" s="1"/>
      <c r="AI143" s="1"/>
      <c r="AJ143" s="1"/>
      <c r="AK143" s="1"/>
    </row>
    <row r="144" spans="1:37" ht="12" customHeight="1" x14ac:dyDescent="0.2">
      <c r="A144" s="19" t="s">
        <v>166</v>
      </c>
      <c r="B144" s="6" t="s">
        <v>248</v>
      </c>
      <c r="C144" s="15"/>
      <c r="D144" s="21"/>
      <c r="E144" s="21"/>
      <c r="F144" s="21"/>
      <c r="G144" s="21"/>
      <c r="H144" s="22"/>
      <c r="I144" s="21"/>
      <c r="J144" s="21">
        <v>220800</v>
      </c>
      <c r="K144" s="23"/>
      <c r="L144" s="23"/>
      <c r="M144" s="33">
        <f t="shared" si="47"/>
        <v>244143.72019077901</v>
      </c>
      <c r="N144" s="33">
        <f t="shared" si="45"/>
        <v>0</v>
      </c>
      <c r="O144" s="34">
        <f t="shared" si="46"/>
        <v>244143.72019077901</v>
      </c>
      <c r="P144" s="39">
        <f t="shared" si="54"/>
        <v>256350.90620031799</v>
      </c>
      <c r="Q144" s="39">
        <f t="shared" si="49"/>
        <v>263675.21780604136</v>
      </c>
      <c r="R144" s="20"/>
      <c r="S144" s="39"/>
      <c r="T144" s="39">
        <f t="shared" si="53"/>
        <v>0</v>
      </c>
      <c r="U144" s="39"/>
      <c r="V144" s="39">
        <f t="shared" si="50"/>
        <v>256350.90620031799</v>
      </c>
      <c r="W144" s="39">
        <f t="shared" si="51"/>
        <v>263675.21780604136</v>
      </c>
      <c r="X144" s="1"/>
      <c r="Y144" s="1"/>
      <c r="Z144" s="1"/>
      <c r="AA144" s="1"/>
      <c r="AB144" s="1"/>
      <c r="AC144" s="1"/>
      <c r="AD144" s="1"/>
      <c r="AE144" s="1"/>
      <c r="AF144" s="1"/>
      <c r="AG144" s="1"/>
      <c r="AH144" s="1"/>
      <c r="AI144" s="1"/>
      <c r="AJ144" s="1"/>
      <c r="AK144" s="1"/>
    </row>
    <row r="145" spans="1:37" ht="12" customHeight="1" x14ac:dyDescent="0.2">
      <c r="A145" s="19" t="s">
        <v>167</v>
      </c>
      <c r="B145" s="6" t="s">
        <v>248</v>
      </c>
      <c r="C145" s="15"/>
      <c r="D145" s="21"/>
      <c r="E145" s="21"/>
      <c r="F145" s="21"/>
      <c r="G145" s="21"/>
      <c r="H145" s="22"/>
      <c r="I145" s="21"/>
      <c r="J145" s="21">
        <v>232500</v>
      </c>
      <c r="K145" s="23"/>
      <c r="L145" s="23"/>
      <c r="M145" s="33">
        <f t="shared" si="47"/>
        <v>257080.68362480128</v>
      </c>
      <c r="N145" s="33">
        <f t="shared" si="45"/>
        <v>0</v>
      </c>
      <c r="O145" s="34">
        <f t="shared" si="46"/>
        <v>257080.68362480128</v>
      </c>
      <c r="P145" s="39">
        <f t="shared" si="54"/>
        <v>269934.71780604136</v>
      </c>
      <c r="Q145" s="39">
        <f t="shared" si="49"/>
        <v>277647.13831478538</v>
      </c>
      <c r="R145" s="20"/>
      <c r="S145" s="39"/>
      <c r="T145" s="39">
        <f t="shared" si="53"/>
        <v>0</v>
      </c>
      <c r="U145" s="39"/>
      <c r="V145" s="39">
        <f t="shared" si="50"/>
        <v>269934.71780604136</v>
      </c>
      <c r="W145" s="39">
        <f t="shared" si="51"/>
        <v>277647.13831478538</v>
      </c>
      <c r="X145" s="1"/>
      <c r="Y145" s="1"/>
      <c r="Z145" s="1"/>
      <c r="AA145" s="1"/>
      <c r="AB145" s="1"/>
      <c r="AC145" s="1"/>
      <c r="AD145" s="1"/>
      <c r="AE145" s="1"/>
      <c r="AF145" s="1"/>
      <c r="AG145" s="1"/>
      <c r="AH145" s="1"/>
      <c r="AI145" s="1"/>
      <c r="AJ145" s="1"/>
      <c r="AK145" s="1"/>
    </row>
    <row r="146" spans="1:37" ht="12" customHeight="1" x14ac:dyDescent="0.2">
      <c r="A146" s="19" t="s">
        <v>168</v>
      </c>
      <c r="B146" s="6" t="s">
        <v>248</v>
      </c>
      <c r="C146" s="15"/>
      <c r="D146" s="21"/>
      <c r="E146" s="21"/>
      <c r="F146" s="21"/>
      <c r="G146" s="21"/>
      <c r="H146" s="22"/>
      <c r="I146" s="21"/>
      <c r="J146" s="21">
        <v>610000</v>
      </c>
      <c r="K146" s="23"/>
      <c r="L146" s="23"/>
      <c r="M146" s="33">
        <f t="shared" si="47"/>
        <v>674491.25596184423</v>
      </c>
      <c r="N146" s="33">
        <f t="shared" si="45"/>
        <v>0</v>
      </c>
      <c r="O146" s="34">
        <f t="shared" si="46"/>
        <v>674491.25596184423</v>
      </c>
      <c r="P146" s="39">
        <f t="shared" si="54"/>
        <v>708215.81875993649</v>
      </c>
      <c r="Q146" s="39">
        <f t="shared" si="49"/>
        <v>728450.5564387918</v>
      </c>
      <c r="R146" s="20"/>
      <c r="S146" s="39"/>
      <c r="T146" s="39">
        <f t="shared" si="53"/>
        <v>0</v>
      </c>
      <c r="U146" s="39"/>
      <c r="V146" s="39">
        <f t="shared" si="50"/>
        <v>708215.81875993649</v>
      </c>
      <c r="W146" s="39">
        <f t="shared" si="51"/>
        <v>728450.5564387918</v>
      </c>
      <c r="X146" s="1"/>
      <c r="Y146" s="1"/>
      <c r="Z146" s="1"/>
      <c r="AA146" s="1"/>
      <c r="AB146" s="1"/>
      <c r="AC146" s="1"/>
      <c r="AD146" s="1"/>
      <c r="AE146" s="1"/>
      <c r="AF146" s="1"/>
      <c r="AG146" s="1"/>
      <c r="AH146" s="1"/>
      <c r="AI146" s="1"/>
      <c r="AJ146" s="1"/>
      <c r="AK146" s="1"/>
    </row>
    <row r="147" spans="1:37" x14ac:dyDescent="0.2">
      <c r="A147" s="19" t="s">
        <v>169</v>
      </c>
      <c r="B147" s="6" t="s">
        <v>249</v>
      </c>
      <c r="C147" s="20"/>
      <c r="D147" s="21"/>
      <c r="E147" s="21"/>
      <c r="F147" s="21"/>
      <c r="G147" s="21"/>
      <c r="H147" s="22"/>
      <c r="I147" s="21"/>
      <c r="J147" s="21">
        <v>29970</v>
      </c>
      <c r="K147" s="23"/>
      <c r="L147" s="23"/>
      <c r="M147" s="33">
        <f t="shared" si="47"/>
        <v>33138.529411764706</v>
      </c>
      <c r="N147" s="33">
        <f t="shared" si="45"/>
        <v>0</v>
      </c>
      <c r="O147" s="34">
        <f t="shared" si="46"/>
        <v>33138.529411764706</v>
      </c>
      <c r="P147" s="39">
        <f t="shared" si="54"/>
        <v>34795.455882352944</v>
      </c>
      <c r="Q147" s="39">
        <f t="shared" si="49"/>
        <v>35789.611764705885</v>
      </c>
      <c r="R147" s="20"/>
      <c r="S147" s="39"/>
      <c r="T147" s="39">
        <f t="shared" si="53"/>
        <v>0</v>
      </c>
      <c r="U147" s="39"/>
      <c r="V147" s="39">
        <f t="shared" si="50"/>
        <v>34795.455882352944</v>
      </c>
      <c r="W147" s="39">
        <f t="shared" si="51"/>
        <v>35789.611764705885</v>
      </c>
      <c r="X147" s="1"/>
      <c r="Y147" s="1"/>
      <c r="Z147" s="1"/>
      <c r="AA147" s="1"/>
      <c r="AB147" s="1"/>
      <c r="AC147" s="1"/>
      <c r="AD147" s="1"/>
      <c r="AE147" s="1"/>
      <c r="AF147" s="1"/>
      <c r="AG147" s="1"/>
      <c r="AH147" s="1"/>
      <c r="AI147" s="1"/>
      <c r="AJ147" s="1"/>
      <c r="AK147" s="1"/>
    </row>
    <row r="148" spans="1:37" s="17" customFormat="1" x14ac:dyDescent="0.2">
      <c r="A148" s="19" t="s">
        <v>170</v>
      </c>
      <c r="B148" s="19" t="s">
        <v>250</v>
      </c>
      <c r="C148" s="20"/>
      <c r="D148" s="21"/>
      <c r="E148" s="21"/>
      <c r="F148" s="21"/>
      <c r="G148" s="21"/>
      <c r="H148" s="22"/>
      <c r="I148" s="21"/>
      <c r="J148" s="21"/>
      <c r="K148" s="23"/>
      <c r="L148" s="23">
        <v>2500</v>
      </c>
      <c r="M148" s="33">
        <f t="shared" si="47"/>
        <v>0</v>
      </c>
      <c r="N148" s="33">
        <v>0</v>
      </c>
      <c r="O148" s="34">
        <f t="shared" si="46"/>
        <v>0</v>
      </c>
      <c r="P148" s="33"/>
      <c r="Q148" s="33">
        <f t="shared" si="49"/>
        <v>0</v>
      </c>
      <c r="R148" s="20"/>
      <c r="S148" s="33"/>
      <c r="T148" s="33">
        <f t="shared" si="53"/>
        <v>0</v>
      </c>
      <c r="U148" s="33"/>
      <c r="V148" s="33">
        <f t="shared" si="50"/>
        <v>0</v>
      </c>
      <c r="W148" s="33">
        <f t="shared" si="51"/>
        <v>0</v>
      </c>
      <c r="X148" s="45"/>
      <c r="Y148" s="45"/>
      <c r="Z148" s="45"/>
      <c r="AA148" s="45"/>
      <c r="AB148" s="45"/>
      <c r="AC148" s="45"/>
      <c r="AD148" s="45"/>
      <c r="AE148" s="45"/>
      <c r="AF148" s="45"/>
      <c r="AG148" s="45"/>
      <c r="AH148" s="45"/>
      <c r="AI148" s="45"/>
      <c r="AJ148" s="45"/>
      <c r="AK148" s="45"/>
    </row>
    <row r="149" spans="1:37" x14ac:dyDescent="0.2">
      <c r="A149" s="19" t="s">
        <v>176</v>
      </c>
      <c r="B149" s="6" t="s">
        <v>251</v>
      </c>
      <c r="C149" s="20"/>
      <c r="D149" s="21"/>
      <c r="E149" s="21"/>
      <c r="F149" s="21"/>
      <c r="G149" s="21"/>
      <c r="H149" s="22"/>
      <c r="I149" s="21"/>
      <c r="J149" s="21">
        <v>6320080</v>
      </c>
      <c r="K149" s="23"/>
      <c r="L149" s="23">
        <v>405000</v>
      </c>
      <c r="M149" s="33">
        <f t="shared" si="47"/>
        <v>6988260.1589825125</v>
      </c>
      <c r="N149" s="33">
        <f t="shared" si="45"/>
        <v>423456.57781599311</v>
      </c>
      <c r="O149" s="34">
        <f t="shared" si="46"/>
        <v>7411716.7367985053</v>
      </c>
      <c r="P149" s="39">
        <f>$AF$2/AE$2*M149</f>
        <v>7337673.1669316385</v>
      </c>
      <c r="Q149" s="39">
        <f t="shared" si="49"/>
        <v>7547320.9717011135</v>
      </c>
      <c r="R149" s="20"/>
      <c r="S149" s="39">
        <f>$AF$3/$AE$3*N149</f>
        <v>430231.88306104898</v>
      </c>
      <c r="T149" s="39">
        <f t="shared" si="53"/>
        <v>438277.55803955282</v>
      </c>
      <c r="U149" s="39"/>
      <c r="V149" s="39">
        <f t="shared" si="50"/>
        <v>7767905.0499926871</v>
      </c>
      <c r="W149" s="39">
        <f t="shared" si="51"/>
        <v>7985598.529740666</v>
      </c>
      <c r="X149" s="1"/>
      <c r="Y149" s="1"/>
      <c r="Z149" s="1"/>
      <c r="AA149" s="1"/>
      <c r="AB149" s="1"/>
      <c r="AC149" s="1"/>
      <c r="AD149" s="1"/>
      <c r="AE149" s="1"/>
      <c r="AF149" s="1"/>
      <c r="AG149" s="1"/>
      <c r="AH149" s="1"/>
      <c r="AI149" s="1"/>
      <c r="AJ149" s="1"/>
      <c r="AK149" s="1"/>
    </row>
    <row r="150" spans="1:37" x14ac:dyDescent="0.2">
      <c r="A150" s="19" t="s">
        <v>177</v>
      </c>
      <c r="B150" s="6" t="s">
        <v>252</v>
      </c>
      <c r="C150" s="20"/>
      <c r="D150" s="21"/>
      <c r="E150" s="21"/>
      <c r="F150" s="21"/>
      <c r="G150" s="21"/>
      <c r="H150" s="22"/>
      <c r="I150" s="21"/>
      <c r="J150" s="21">
        <v>421110</v>
      </c>
      <c r="K150" s="23"/>
      <c r="L150" s="23">
        <v>54450</v>
      </c>
      <c r="M150" s="33">
        <f t="shared" si="47"/>
        <v>465631.16852146265</v>
      </c>
      <c r="N150" s="33">
        <f t="shared" si="45"/>
        <v>56931.38435081685</v>
      </c>
      <c r="O150" s="34">
        <f t="shared" si="46"/>
        <v>522562.55287227948</v>
      </c>
      <c r="P150" s="39">
        <f>$AF$2/AE$2*M150</f>
        <v>488912.72694753582</v>
      </c>
      <c r="Q150" s="39">
        <f t="shared" si="49"/>
        <v>502881.66200317966</v>
      </c>
      <c r="R150" s="20"/>
      <c r="S150" s="39">
        <f>$AF$3/$AE$3*N150</f>
        <v>57842.286500429924</v>
      </c>
      <c r="T150" s="39">
        <f t="shared" si="53"/>
        <v>58923.982803095445</v>
      </c>
      <c r="U150" s="39"/>
      <c r="V150" s="39">
        <f t="shared" si="50"/>
        <v>546755.01344796573</v>
      </c>
      <c r="W150" s="39">
        <f t="shared" si="51"/>
        <v>561805.64480627514</v>
      </c>
      <c r="X150" s="1"/>
      <c r="Y150" s="1"/>
      <c r="Z150" s="1"/>
      <c r="AA150" s="1"/>
      <c r="AB150" s="1"/>
      <c r="AC150" s="1"/>
      <c r="AD150" s="1"/>
      <c r="AE150" s="1"/>
      <c r="AF150" s="1"/>
      <c r="AG150" s="1"/>
      <c r="AH150" s="1"/>
      <c r="AI150" s="1"/>
      <c r="AJ150" s="1"/>
      <c r="AK150" s="1"/>
    </row>
    <row r="151" spans="1:37" x14ac:dyDescent="0.2">
      <c r="A151" s="19" t="s">
        <v>177</v>
      </c>
      <c r="B151" s="19" t="s">
        <v>253</v>
      </c>
      <c r="C151" s="20"/>
      <c r="D151" s="21"/>
      <c r="E151" s="21"/>
      <c r="F151" s="21"/>
      <c r="G151" s="21"/>
      <c r="H151" s="22"/>
      <c r="I151" s="21"/>
      <c r="J151" s="21">
        <v>20350</v>
      </c>
      <c r="K151" s="23"/>
      <c r="L151" s="23"/>
      <c r="M151" s="33">
        <f t="shared" si="47"/>
        <v>22501.470588235294</v>
      </c>
      <c r="N151" s="33">
        <f t="shared" si="45"/>
        <v>0</v>
      </c>
      <c r="O151" s="34">
        <f t="shared" si="46"/>
        <v>22501.470588235294</v>
      </c>
      <c r="P151" s="39">
        <f>$AF$2/AE$2*M151</f>
        <v>23626.544117647059</v>
      </c>
      <c r="Q151" s="39">
        <f t="shared" si="49"/>
        <v>24301.588235294115</v>
      </c>
      <c r="R151" s="20"/>
      <c r="S151" s="39"/>
      <c r="T151" s="39">
        <f t="shared" si="53"/>
        <v>0</v>
      </c>
      <c r="U151" s="39"/>
      <c r="V151" s="39">
        <f t="shared" si="50"/>
        <v>23626.544117647059</v>
      </c>
      <c r="W151" s="39">
        <f t="shared" si="51"/>
        <v>24301.588235294115</v>
      </c>
      <c r="X151" s="1"/>
      <c r="Y151" s="1"/>
      <c r="Z151" s="1"/>
      <c r="AA151" s="1"/>
      <c r="AB151" s="1"/>
      <c r="AC151" s="1"/>
      <c r="AD151" s="1"/>
      <c r="AE151" s="1"/>
      <c r="AF151" s="1"/>
      <c r="AG151" s="1"/>
      <c r="AH151" s="1"/>
      <c r="AI151" s="1"/>
      <c r="AJ151" s="1"/>
      <c r="AK151" s="1"/>
    </row>
    <row r="152" spans="1:37" s="17" customFormat="1" x14ac:dyDescent="0.2">
      <c r="A152" s="19" t="s">
        <v>180</v>
      </c>
      <c r="B152" s="19" t="s">
        <v>181</v>
      </c>
      <c r="C152" s="20"/>
      <c r="D152" s="21"/>
      <c r="E152" s="21"/>
      <c r="F152" s="21"/>
      <c r="G152" s="21"/>
      <c r="H152" s="22"/>
      <c r="I152" s="21"/>
      <c r="J152" s="21">
        <f>SUM(J55:J151)</f>
        <v>86868900</v>
      </c>
      <c r="K152" s="23"/>
      <c r="L152" s="23">
        <f>SUM(L55:L151)</f>
        <v>11534237</v>
      </c>
      <c r="M152" s="23">
        <v>0</v>
      </c>
      <c r="N152" s="23">
        <v>48000</v>
      </c>
      <c r="O152" s="34">
        <f t="shared" si="46"/>
        <v>48000</v>
      </c>
      <c r="P152" s="33"/>
      <c r="Q152" s="39">
        <f t="shared" si="49"/>
        <v>0</v>
      </c>
      <c r="R152" s="20"/>
      <c r="S152" s="33">
        <f t="shared" ref="S152:S177" si="55">$AF$3/$AE$3*N152</f>
        <v>48768</v>
      </c>
      <c r="T152" s="39">
        <f t="shared" si="53"/>
        <v>49680</v>
      </c>
      <c r="U152" s="39"/>
      <c r="V152" s="33">
        <f t="shared" si="50"/>
        <v>48768</v>
      </c>
      <c r="W152" s="39">
        <f t="shared" si="51"/>
        <v>49680</v>
      </c>
      <c r="X152" s="45"/>
      <c r="Y152" s="45"/>
      <c r="Z152" s="45"/>
      <c r="AA152" s="45"/>
      <c r="AB152" s="45" t="s">
        <v>273</v>
      </c>
      <c r="AC152" s="45"/>
      <c r="AD152" s="45"/>
      <c r="AE152" s="45"/>
      <c r="AF152" s="45"/>
      <c r="AG152" s="45"/>
      <c r="AH152" s="45"/>
      <c r="AI152" s="45"/>
      <c r="AJ152" s="45"/>
      <c r="AK152" s="45"/>
    </row>
    <row r="153" spans="1:37" s="17" customFormat="1" x14ac:dyDescent="0.2">
      <c r="A153" s="19" t="s">
        <v>182</v>
      </c>
      <c r="B153" s="19" t="s">
        <v>181</v>
      </c>
      <c r="C153" s="20"/>
      <c r="D153" s="21"/>
      <c r="E153" s="21"/>
      <c r="F153" s="21"/>
      <c r="G153" s="21"/>
      <c r="H153" s="22"/>
      <c r="I153" s="21"/>
      <c r="J153" s="21"/>
      <c r="K153" s="20"/>
      <c r="L153" s="20"/>
      <c r="M153" s="23">
        <v>0</v>
      </c>
      <c r="N153" s="23">
        <v>40000</v>
      </c>
      <c r="O153" s="34">
        <f t="shared" si="46"/>
        <v>40000</v>
      </c>
      <c r="P153" s="33"/>
      <c r="Q153" s="39">
        <f t="shared" si="49"/>
        <v>0</v>
      </c>
      <c r="R153" s="20"/>
      <c r="S153" s="33">
        <f t="shared" si="55"/>
        <v>40640</v>
      </c>
      <c r="T153" s="39">
        <f t="shared" si="53"/>
        <v>41400</v>
      </c>
      <c r="U153" s="39"/>
      <c r="V153" s="33">
        <f t="shared" si="50"/>
        <v>40640</v>
      </c>
      <c r="W153" s="39">
        <f t="shared" si="51"/>
        <v>41400</v>
      </c>
      <c r="X153" s="45"/>
      <c r="Y153" s="45"/>
      <c r="Z153" s="45"/>
      <c r="AA153" s="45"/>
      <c r="AB153" s="45" t="s">
        <v>273</v>
      </c>
      <c r="AC153" s="45"/>
      <c r="AD153" s="45"/>
      <c r="AE153" s="45"/>
      <c r="AF153" s="45"/>
      <c r="AG153" s="45"/>
      <c r="AH153" s="45"/>
      <c r="AI153" s="45"/>
      <c r="AJ153" s="45"/>
      <c r="AK153" s="45"/>
    </row>
    <row r="154" spans="1:37" s="17" customFormat="1" x14ac:dyDescent="0.2">
      <c r="A154" s="19" t="s">
        <v>183</v>
      </c>
      <c r="B154" s="19" t="s">
        <v>181</v>
      </c>
      <c r="C154" s="20"/>
      <c r="D154" s="21"/>
      <c r="E154" s="21"/>
      <c r="F154" s="21"/>
      <c r="G154" s="21"/>
      <c r="H154" s="22"/>
      <c r="I154" s="21"/>
      <c r="J154" s="21"/>
      <c r="K154" s="20"/>
      <c r="L154" s="20"/>
      <c r="M154" s="23">
        <v>0</v>
      </c>
      <c r="N154" s="23">
        <v>45000</v>
      </c>
      <c r="O154" s="34">
        <f t="shared" si="46"/>
        <v>45000</v>
      </c>
      <c r="P154" s="33"/>
      <c r="Q154" s="39">
        <f t="shared" si="49"/>
        <v>0</v>
      </c>
      <c r="R154" s="20"/>
      <c r="S154" s="33">
        <f t="shared" si="55"/>
        <v>45720</v>
      </c>
      <c r="T154" s="39">
        <f t="shared" si="53"/>
        <v>46575</v>
      </c>
      <c r="U154" s="39"/>
      <c r="V154" s="33">
        <f t="shared" si="50"/>
        <v>45720</v>
      </c>
      <c r="W154" s="39">
        <f t="shared" si="51"/>
        <v>46575</v>
      </c>
      <c r="X154" s="45"/>
      <c r="Y154" s="45"/>
      <c r="Z154" s="45"/>
      <c r="AA154" s="45"/>
      <c r="AB154" s="45" t="s">
        <v>273</v>
      </c>
      <c r="AC154" s="45"/>
      <c r="AD154" s="45"/>
      <c r="AE154" s="45"/>
      <c r="AF154" s="45"/>
      <c r="AG154" s="45"/>
      <c r="AH154" s="45"/>
      <c r="AI154" s="45"/>
      <c r="AJ154" s="45"/>
      <c r="AK154" s="45"/>
    </row>
    <row r="155" spans="1:37" s="17" customFormat="1" x14ac:dyDescent="0.2">
      <c r="A155" s="19" t="s">
        <v>184</v>
      </c>
      <c r="B155" s="19" t="s">
        <v>181</v>
      </c>
      <c r="C155" s="20"/>
      <c r="D155" s="21"/>
      <c r="E155" s="21"/>
      <c r="F155" s="21"/>
      <c r="G155" s="21"/>
      <c r="H155" s="22"/>
      <c r="I155" s="21"/>
      <c r="J155" s="21"/>
      <c r="K155" s="20"/>
      <c r="L155" s="20"/>
      <c r="M155" s="23">
        <v>0</v>
      </c>
      <c r="N155" s="23">
        <v>60000</v>
      </c>
      <c r="O155" s="34">
        <f t="shared" si="46"/>
        <v>60000</v>
      </c>
      <c r="P155" s="33"/>
      <c r="Q155" s="39">
        <f t="shared" si="49"/>
        <v>0</v>
      </c>
      <c r="R155" s="20"/>
      <c r="S155" s="33">
        <f t="shared" si="55"/>
        <v>60960</v>
      </c>
      <c r="T155" s="39">
        <f t="shared" si="53"/>
        <v>62100</v>
      </c>
      <c r="U155" s="39"/>
      <c r="V155" s="33">
        <f t="shared" si="50"/>
        <v>60960</v>
      </c>
      <c r="W155" s="39">
        <f t="shared" ref="W155:W177" si="56">Q155+T155</f>
        <v>62100</v>
      </c>
      <c r="X155" s="45"/>
      <c r="Y155" s="45"/>
      <c r="Z155" s="45"/>
      <c r="AA155" s="45"/>
      <c r="AB155" s="45" t="s">
        <v>273</v>
      </c>
      <c r="AC155" s="45"/>
      <c r="AD155" s="45"/>
      <c r="AE155" s="45"/>
      <c r="AF155" s="45"/>
      <c r="AG155" s="45"/>
      <c r="AH155" s="45"/>
      <c r="AI155" s="45"/>
      <c r="AJ155" s="45"/>
      <c r="AK155" s="45"/>
    </row>
    <row r="156" spans="1:37" s="17" customFormat="1" x14ac:dyDescent="0.2">
      <c r="A156" s="19" t="s">
        <v>192</v>
      </c>
      <c r="B156" s="19" t="s">
        <v>181</v>
      </c>
      <c r="C156" s="20"/>
      <c r="D156" s="21"/>
      <c r="E156" s="21"/>
      <c r="F156" s="21"/>
      <c r="G156" s="21"/>
      <c r="H156" s="22"/>
      <c r="I156" s="21"/>
      <c r="J156" s="21"/>
      <c r="K156" s="20"/>
      <c r="L156" s="20"/>
      <c r="M156" s="23">
        <v>0</v>
      </c>
      <c r="N156" s="23">
        <v>50000</v>
      </c>
      <c r="O156" s="34">
        <f t="shared" si="46"/>
        <v>50000</v>
      </c>
      <c r="P156" s="33"/>
      <c r="Q156" s="39">
        <f t="shared" si="49"/>
        <v>0</v>
      </c>
      <c r="R156" s="20"/>
      <c r="S156" s="33">
        <f t="shared" si="55"/>
        <v>50800</v>
      </c>
      <c r="T156" s="39">
        <f t="shared" ref="T156:T177" si="57">$AG$3/$AF$3*S156</f>
        <v>51750</v>
      </c>
      <c r="U156" s="39"/>
      <c r="V156" s="33">
        <f t="shared" si="50"/>
        <v>50800</v>
      </c>
      <c r="W156" s="39">
        <f t="shared" si="56"/>
        <v>51750</v>
      </c>
      <c r="X156" s="45"/>
      <c r="Y156" s="45"/>
      <c r="Z156" s="45"/>
      <c r="AA156" s="45"/>
      <c r="AB156" s="45" t="s">
        <v>273</v>
      </c>
      <c r="AC156" s="45"/>
      <c r="AD156" s="45"/>
      <c r="AE156" s="45"/>
      <c r="AF156" s="45"/>
      <c r="AG156" s="45"/>
      <c r="AH156" s="45"/>
      <c r="AI156" s="45"/>
      <c r="AJ156" s="45"/>
      <c r="AK156" s="45"/>
    </row>
    <row r="157" spans="1:37" s="17" customFormat="1" x14ac:dyDescent="0.2">
      <c r="A157" s="19" t="s">
        <v>185</v>
      </c>
      <c r="B157" s="19" t="s">
        <v>71</v>
      </c>
      <c r="C157" s="20"/>
      <c r="D157" s="21"/>
      <c r="E157" s="21"/>
      <c r="F157" s="21"/>
      <c r="G157" s="21"/>
      <c r="H157" s="22"/>
      <c r="I157" s="21"/>
      <c r="J157" s="21"/>
      <c r="K157" s="20"/>
      <c r="L157" s="20"/>
      <c r="M157" s="23">
        <v>226000</v>
      </c>
      <c r="N157" s="23">
        <v>0</v>
      </c>
      <c r="O157" s="34">
        <f t="shared" si="46"/>
        <v>226000</v>
      </c>
      <c r="P157" s="33">
        <f t="shared" ref="P157:P163" si="58">$AF$2/AE$2*M157</f>
        <v>237300</v>
      </c>
      <c r="Q157" s="39">
        <f t="shared" si="49"/>
        <v>244079.99999999997</v>
      </c>
      <c r="R157" s="20"/>
      <c r="S157" s="33">
        <f t="shared" si="55"/>
        <v>0</v>
      </c>
      <c r="T157" s="39">
        <f t="shared" si="57"/>
        <v>0</v>
      </c>
      <c r="U157" s="39"/>
      <c r="V157" s="33">
        <f t="shared" si="50"/>
        <v>237300</v>
      </c>
      <c r="W157" s="39">
        <f t="shared" si="56"/>
        <v>244079.99999999997</v>
      </c>
      <c r="X157" s="45"/>
      <c r="Y157" s="45"/>
      <c r="Z157" s="45"/>
      <c r="AA157" s="45"/>
      <c r="AB157" s="45"/>
      <c r="AC157" s="45"/>
      <c r="AD157" s="45"/>
      <c r="AE157" s="45"/>
      <c r="AF157" s="45"/>
      <c r="AG157" s="45"/>
      <c r="AH157" s="45"/>
      <c r="AI157" s="45"/>
      <c r="AJ157" s="45"/>
      <c r="AK157" s="45"/>
    </row>
    <row r="158" spans="1:37" s="17" customFormat="1" x14ac:dyDescent="0.2">
      <c r="A158" s="19" t="s">
        <v>186</v>
      </c>
      <c r="B158" s="19" t="s">
        <v>71</v>
      </c>
      <c r="C158" s="20"/>
      <c r="D158" s="21"/>
      <c r="E158" s="21"/>
      <c r="F158" s="21"/>
      <c r="G158" s="21"/>
      <c r="H158" s="22"/>
      <c r="I158" s="21"/>
      <c r="J158" s="21"/>
      <c r="K158" s="20"/>
      <c r="L158" s="20"/>
      <c r="M158" s="23">
        <v>359000</v>
      </c>
      <c r="N158" s="23">
        <v>0</v>
      </c>
      <c r="O158" s="34">
        <f t="shared" si="46"/>
        <v>359000</v>
      </c>
      <c r="P158" s="33">
        <f t="shared" si="58"/>
        <v>376950</v>
      </c>
      <c r="Q158" s="39">
        <f t="shared" si="49"/>
        <v>387719.99999999994</v>
      </c>
      <c r="R158" s="20"/>
      <c r="S158" s="33">
        <f t="shared" si="55"/>
        <v>0</v>
      </c>
      <c r="T158" s="39">
        <f t="shared" si="57"/>
        <v>0</v>
      </c>
      <c r="U158" s="39"/>
      <c r="V158" s="33">
        <f t="shared" si="50"/>
        <v>376950</v>
      </c>
      <c r="W158" s="39">
        <f t="shared" si="56"/>
        <v>387719.99999999994</v>
      </c>
      <c r="X158" s="45"/>
      <c r="Y158" s="45"/>
      <c r="Z158" s="45"/>
      <c r="AA158" s="45"/>
      <c r="AB158" s="45"/>
      <c r="AC158" s="45"/>
      <c r="AD158" s="45"/>
      <c r="AE158" s="45"/>
      <c r="AF158" s="45"/>
      <c r="AG158" s="45"/>
      <c r="AH158" s="45"/>
      <c r="AI158" s="45"/>
      <c r="AJ158" s="45"/>
      <c r="AK158" s="45"/>
    </row>
    <row r="159" spans="1:37" s="17" customFormat="1" x14ac:dyDescent="0.2">
      <c r="A159" s="19" t="s">
        <v>187</v>
      </c>
      <c r="B159" s="19" t="s">
        <v>71</v>
      </c>
      <c r="C159" s="20"/>
      <c r="D159" s="21"/>
      <c r="E159" s="21"/>
      <c r="F159" s="21"/>
      <c r="G159" s="21"/>
      <c r="H159" s="22"/>
      <c r="I159" s="21"/>
      <c r="J159" s="21"/>
      <c r="K159" s="20"/>
      <c r="L159" s="33"/>
      <c r="M159" s="23">
        <v>353000</v>
      </c>
      <c r="N159" s="23">
        <v>0</v>
      </c>
      <c r="O159" s="34">
        <f t="shared" si="46"/>
        <v>353000</v>
      </c>
      <c r="P159" s="33">
        <f t="shared" si="58"/>
        <v>370650</v>
      </c>
      <c r="Q159" s="39">
        <f t="shared" si="49"/>
        <v>381239.99999999994</v>
      </c>
      <c r="R159" s="20"/>
      <c r="S159" s="33">
        <f t="shared" si="55"/>
        <v>0</v>
      </c>
      <c r="T159" s="39">
        <f t="shared" si="57"/>
        <v>0</v>
      </c>
      <c r="U159" s="39"/>
      <c r="V159" s="33">
        <f t="shared" si="50"/>
        <v>370650</v>
      </c>
      <c r="W159" s="39">
        <f t="shared" si="56"/>
        <v>381239.99999999994</v>
      </c>
      <c r="X159" s="45"/>
      <c r="Y159" s="45"/>
      <c r="Z159" s="45"/>
      <c r="AA159" s="45"/>
      <c r="AB159" s="45"/>
      <c r="AC159" s="45"/>
      <c r="AD159" s="45"/>
      <c r="AE159" s="45"/>
      <c r="AF159" s="45"/>
      <c r="AG159" s="45"/>
      <c r="AH159" s="45"/>
      <c r="AI159" s="45"/>
      <c r="AJ159" s="45"/>
      <c r="AK159" s="45"/>
    </row>
    <row r="160" spans="1:37" s="17" customFormat="1" x14ac:dyDescent="0.2">
      <c r="A160" s="19" t="s">
        <v>188</v>
      </c>
      <c r="B160" s="19" t="s">
        <v>71</v>
      </c>
      <c r="C160" s="20"/>
      <c r="D160" s="21"/>
      <c r="E160" s="21"/>
      <c r="F160" s="21"/>
      <c r="G160" s="21"/>
      <c r="H160" s="22"/>
      <c r="I160" s="21"/>
      <c r="J160" s="21"/>
      <c r="K160" s="20"/>
      <c r="L160" s="20"/>
      <c r="M160" s="23">
        <v>269000</v>
      </c>
      <c r="N160" s="23">
        <v>0</v>
      </c>
      <c r="O160" s="34">
        <f t="shared" si="46"/>
        <v>269000</v>
      </c>
      <c r="P160" s="33">
        <f t="shared" si="58"/>
        <v>282450</v>
      </c>
      <c r="Q160" s="39">
        <f t="shared" si="49"/>
        <v>290520</v>
      </c>
      <c r="R160" s="20"/>
      <c r="S160" s="33">
        <f t="shared" si="55"/>
        <v>0</v>
      </c>
      <c r="T160" s="39">
        <f t="shared" si="57"/>
        <v>0</v>
      </c>
      <c r="U160" s="39"/>
      <c r="V160" s="33">
        <f t="shared" si="50"/>
        <v>282450</v>
      </c>
      <c r="W160" s="39">
        <f t="shared" si="56"/>
        <v>290520</v>
      </c>
      <c r="X160" s="45"/>
      <c r="Y160" s="45"/>
      <c r="Z160" s="45"/>
      <c r="AA160" s="45"/>
      <c r="AB160" s="45"/>
      <c r="AC160" s="45"/>
      <c r="AD160" s="45"/>
      <c r="AE160" s="45"/>
      <c r="AF160" s="45"/>
      <c r="AG160" s="45"/>
      <c r="AH160" s="45"/>
      <c r="AI160" s="45"/>
      <c r="AJ160" s="45"/>
      <c r="AK160" s="45"/>
    </row>
    <row r="161" spans="1:37" s="17" customFormat="1" x14ac:dyDescent="0.2">
      <c r="A161" s="19" t="s">
        <v>189</v>
      </c>
      <c r="B161" s="19" t="s">
        <v>71</v>
      </c>
      <c r="C161" s="20"/>
      <c r="D161" s="21"/>
      <c r="E161" s="21"/>
      <c r="F161" s="21"/>
      <c r="G161" s="21"/>
      <c r="H161" s="22"/>
      <c r="I161" s="21"/>
      <c r="J161" s="21"/>
      <c r="K161" s="20"/>
      <c r="L161" s="20"/>
      <c r="M161" s="23">
        <v>307000</v>
      </c>
      <c r="N161" s="23">
        <v>0</v>
      </c>
      <c r="O161" s="34">
        <f t="shared" si="46"/>
        <v>307000</v>
      </c>
      <c r="P161" s="33">
        <f t="shared" si="58"/>
        <v>322350</v>
      </c>
      <c r="Q161" s="39">
        <f t="shared" si="49"/>
        <v>331559.99999999994</v>
      </c>
      <c r="R161" s="20"/>
      <c r="S161" s="33">
        <f t="shared" si="55"/>
        <v>0</v>
      </c>
      <c r="T161" s="39">
        <f t="shared" si="57"/>
        <v>0</v>
      </c>
      <c r="U161" s="39"/>
      <c r="V161" s="33">
        <f t="shared" si="50"/>
        <v>322350</v>
      </c>
      <c r="W161" s="39">
        <f t="shared" si="56"/>
        <v>331559.99999999994</v>
      </c>
      <c r="X161" s="45"/>
      <c r="Y161" s="45"/>
      <c r="Z161" s="45"/>
      <c r="AA161" s="45"/>
      <c r="AB161" s="45"/>
      <c r="AC161" s="45"/>
      <c r="AD161" s="45"/>
      <c r="AE161" s="45"/>
      <c r="AF161" s="45"/>
      <c r="AG161" s="45"/>
      <c r="AH161" s="45"/>
      <c r="AI161" s="45"/>
      <c r="AJ161" s="45"/>
      <c r="AK161" s="45"/>
    </row>
    <row r="162" spans="1:37" s="17" customFormat="1" x14ac:dyDescent="0.2">
      <c r="A162" s="19" t="s">
        <v>190</v>
      </c>
      <c r="B162" s="19" t="s">
        <v>71</v>
      </c>
      <c r="C162" s="20"/>
      <c r="D162" s="21"/>
      <c r="E162" s="21"/>
      <c r="F162" s="21"/>
      <c r="G162" s="21"/>
      <c r="H162" s="22"/>
      <c r="I162" s="21"/>
      <c r="J162" s="21"/>
      <c r="K162" s="20"/>
      <c r="L162" s="20"/>
      <c r="M162" s="23">
        <v>360000</v>
      </c>
      <c r="N162" s="23">
        <v>0</v>
      </c>
      <c r="O162" s="34">
        <f t="shared" si="46"/>
        <v>360000</v>
      </c>
      <c r="P162" s="33">
        <f t="shared" si="58"/>
        <v>378000</v>
      </c>
      <c r="Q162" s="39">
        <f t="shared" si="49"/>
        <v>388799.99999999994</v>
      </c>
      <c r="R162" s="20"/>
      <c r="S162" s="33">
        <f t="shared" si="55"/>
        <v>0</v>
      </c>
      <c r="T162" s="39">
        <f t="shared" si="57"/>
        <v>0</v>
      </c>
      <c r="U162" s="39"/>
      <c r="V162" s="33">
        <f t="shared" si="50"/>
        <v>378000</v>
      </c>
      <c r="W162" s="39">
        <f t="shared" si="56"/>
        <v>388799.99999999994</v>
      </c>
      <c r="X162" s="45"/>
      <c r="Y162" s="45"/>
      <c r="Z162" s="45"/>
      <c r="AA162" s="45"/>
      <c r="AB162" s="45"/>
      <c r="AC162" s="45"/>
      <c r="AD162" s="45"/>
      <c r="AE162" s="45"/>
      <c r="AF162" s="45"/>
      <c r="AG162" s="45"/>
      <c r="AH162" s="45"/>
      <c r="AI162" s="45"/>
      <c r="AJ162" s="45"/>
      <c r="AK162" s="45"/>
    </row>
    <row r="163" spans="1:37" s="17" customFormat="1" x14ac:dyDescent="0.2">
      <c r="A163" s="46" t="s">
        <v>191</v>
      </c>
      <c r="B163" s="46" t="s">
        <v>71</v>
      </c>
      <c r="C163" s="47"/>
      <c r="D163" s="48"/>
      <c r="E163" s="48"/>
      <c r="F163" s="48"/>
      <c r="G163" s="48"/>
      <c r="H163" s="49"/>
      <c r="I163" s="48"/>
      <c r="J163" s="48"/>
      <c r="K163" s="47"/>
      <c r="L163" s="47"/>
      <c r="M163" s="50">
        <v>230000</v>
      </c>
      <c r="N163" s="50">
        <v>0</v>
      </c>
      <c r="O163" s="51">
        <f t="shared" si="46"/>
        <v>230000</v>
      </c>
      <c r="P163" s="52">
        <f t="shared" si="58"/>
        <v>241500</v>
      </c>
      <c r="Q163" s="53">
        <f t="shared" si="49"/>
        <v>248399.99999999997</v>
      </c>
      <c r="R163" s="47"/>
      <c r="S163" s="33">
        <f t="shared" si="55"/>
        <v>0</v>
      </c>
      <c r="T163" s="39">
        <f t="shared" si="57"/>
        <v>0</v>
      </c>
      <c r="U163" s="39"/>
      <c r="V163" s="33">
        <f t="shared" si="50"/>
        <v>241500</v>
      </c>
      <c r="W163" s="39">
        <f t="shared" si="56"/>
        <v>248399.99999999997</v>
      </c>
      <c r="X163" s="45"/>
      <c r="Y163" s="45"/>
      <c r="Z163" s="45"/>
      <c r="AA163" s="45"/>
      <c r="AB163" s="45"/>
      <c r="AC163" s="45"/>
      <c r="AD163" s="45"/>
      <c r="AE163" s="45"/>
      <c r="AF163" s="45"/>
      <c r="AG163" s="45"/>
      <c r="AH163" s="45"/>
      <c r="AI163" s="45"/>
      <c r="AJ163" s="45"/>
      <c r="AK163" s="45"/>
    </row>
    <row r="164" spans="1:37" s="17" customFormat="1" x14ac:dyDescent="0.2">
      <c r="A164" s="19" t="s">
        <v>206</v>
      </c>
      <c r="B164" s="19" t="s">
        <v>207</v>
      </c>
      <c r="C164" s="20"/>
      <c r="D164" s="21"/>
      <c r="E164" s="21"/>
      <c r="F164" s="21"/>
      <c r="G164" s="21"/>
      <c r="H164" s="22"/>
      <c r="I164" s="21"/>
      <c r="J164" s="21"/>
      <c r="K164" s="20"/>
      <c r="L164" s="20"/>
      <c r="M164" s="23"/>
      <c r="N164" s="23"/>
      <c r="O164" s="34"/>
      <c r="P164" s="33"/>
      <c r="Q164" s="33">
        <v>3100000</v>
      </c>
      <c r="R164" s="20"/>
      <c r="S164" s="33">
        <f t="shared" si="55"/>
        <v>0</v>
      </c>
      <c r="T164" s="39">
        <f t="shared" si="57"/>
        <v>0</v>
      </c>
      <c r="U164" s="39"/>
      <c r="V164" s="33">
        <f t="shared" si="50"/>
        <v>0</v>
      </c>
      <c r="W164" s="33">
        <f t="shared" si="56"/>
        <v>3100000</v>
      </c>
      <c r="X164" s="45"/>
      <c r="Y164" s="45"/>
      <c r="Z164" s="45"/>
      <c r="AA164" s="45"/>
      <c r="AB164" s="45"/>
      <c r="AC164" s="45"/>
      <c r="AD164" s="45"/>
      <c r="AE164" s="45"/>
      <c r="AF164" s="45"/>
      <c r="AG164" s="45"/>
      <c r="AH164" s="45"/>
      <c r="AI164" s="45"/>
      <c r="AJ164" s="45"/>
      <c r="AK164" s="45"/>
    </row>
    <row r="165" spans="1:37" s="45" customFormat="1" x14ac:dyDescent="0.2">
      <c r="A165" s="46" t="s">
        <v>274</v>
      </c>
      <c r="B165" s="46" t="s">
        <v>71</v>
      </c>
      <c r="C165" s="24"/>
      <c r="D165" s="55"/>
      <c r="E165" s="55"/>
      <c r="F165" s="55"/>
      <c r="G165" s="55"/>
      <c r="H165" s="49"/>
      <c r="I165" s="55"/>
      <c r="J165" s="55"/>
      <c r="K165" s="46"/>
      <c r="L165" s="46"/>
      <c r="M165" s="56"/>
      <c r="N165" s="56"/>
      <c r="O165" s="51"/>
      <c r="P165" s="51"/>
      <c r="Q165" s="51">
        <v>230000</v>
      </c>
      <c r="R165" s="46"/>
      <c r="S165" s="33">
        <f t="shared" si="55"/>
        <v>0</v>
      </c>
      <c r="T165" s="33">
        <f t="shared" si="57"/>
        <v>0</v>
      </c>
      <c r="U165" s="33"/>
      <c r="V165" s="33">
        <f t="shared" si="50"/>
        <v>0</v>
      </c>
      <c r="W165" s="33">
        <f t="shared" si="56"/>
        <v>230000</v>
      </c>
    </row>
    <row r="166" spans="1:37" s="45" customFormat="1" x14ac:dyDescent="0.2">
      <c r="A166" s="46" t="s">
        <v>275</v>
      </c>
      <c r="B166" s="46" t="s">
        <v>71</v>
      </c>
      <c r="C166" s="24"/>
      <c r="D166" s="55"/>
      <c r="E166" s="55"/>
      <c r="F166" s="55"/>
      <c r="G166" s="55"/>
      <c r="H166" s="49"/>
      <c r="I166" s="55"/>
      <c r="J166" s="55"/>
      <c r="K166" s="46"/>
      <c r="L166" s="46"/>
      <c r="M166" s="56"/>
      <c r="N166" s="56"/>
      <c r="O166" s="51"/>
      <c r="P166" s="51"/>
      <c r="Q166" s="51">
        <v>204000</v>
      </c>
      <c r="R166" s="46"/>
      <c r="S166" s="33">
        <f t="shared" si="55"/>
        <v>0</v>
      </c>
      <c r="T166" s="33">
        <f t="shared" si="57"/>
        <v>0</v>
      </c>
      <c r="U166" s="33"/>
      <c r="V166" s="33">
        <f t="shared" si="50"/>
        <v>0</v>
      </c>
      <c r="W166" s="33">
        <f t="shared" si="56"/>
        <v>204000</v>
      </c>
    </row>
    <row r="167" spans="1:37" s="45" customFormat="1" x14ac:dyDescent="0.2">
      <c r="A167" s="19" t="s">
        <v>276</v>
      </c>
      <c r="B167" s="46" t="s">
        <v>71</v>
      </c>
      <c r="C167" s="24"/>
      <c r="D167" s="25"/>
      <c r="E167" s="25"/>
      <c r="F167" s="25"/>
      <c r="G167" s="25"/>
      <c r="H167" s="22"/>
      <c r="I167" s="25"/>
      <c r="J167" s="25"/>
      <c r="K167" s="19"/>
      <c r="L167" s="19"/>
      <c r="M167" s="57"/>
      <c r="N167" s="57"/>
      <c r="O167" s="34"/>
      <c r="P167" s="34"/>
      <c r="Q167" s="34">
        <v>232000</v>
      </c>
      <c r="R167" s="46"/>
      <c r="S167" s="33">
        <f t="shared" si="55"/>
        <v>0</v>
      </c>
      <c r="T167" s="33">
        <f t="shared" si="57"/>
        <v>0</v>
      </c>
      <c r="U167" s="33"/>
      <c r="V167" s="33">
        <f t="shared" si="50"/>
        <v>0</v>
      </c>
      <c r="W167" s="33">
        <f t="shared" si="56"/>
        <v>232000</v>
      </c>
    </row>
    <row r="168" spans="1:37" s="45" customFormat="1" x14ac:dyDescent="0.2">
      <c r="A168" s="19" t="s">
        <v>277</v>
      </c>
      <c r="B168" s="46" t="s">
        <v>71</v>
      </c>
      <c r="C168" s="24"/>
      <c r="D168" s="25"/>
      <c r="E168" s="25"/>
      <c r="F168" s="25"/>
      <c r="G168" s="25"/>
      <c r="H168" s="22"/>
      <c r="I168" s="25"/>
      <c r="J168" s="25"/>
      <c r="K168" s="19"/>
      <c r="L168" s="19"/>
      <c r="M168" s="57"/>
      <c r="N168" s="57"/>
      <c r="O168" s="34"/>
      <c r="P168" s="34"/>
      <c r="Q168" s="34">
        <v>365000</v>
      </c>
      <c r="R168" s="46"/>
      <c r="S168" s="33">
        <f t="shared" si="55"/>
        <v>0</v>
      </c>
      <c r="T168" s="33">
        <f t="shared" si="57"/>
        <v>0</v>
      </c>
      <c r="U168" s="33"/>
      <c r="V168" s="33">
        <f t="shared" si="50"/>
        <v>0</v>
      </c>
      <c r="W168" s="33">
        <f t="shared" si="56"/>
        <v>365000</v>
      </c>
    </row>
    <row r="169" spans="1:37" s="45" customFormat="1" x14ac:dyDescent="0.2">
      <c r="A169" s="19" t="s">
        <v>278</v>
      </c>
      <c r="B169" s="46" t="s">
        <v>71</v>
      </c>
      <c r="C169" s="24"/>
      <c r="D169" s="25"/>
      <c r="E169" s="25"/>
      <c r="F169" s="25"/>
      <c r="G169" s="25"/>
      <c r="H169" s="22"/>
      <c r="I169" s="25"/>
      <c r="J169" s="25"/>
      <c r="K169" s="19"/>
      <c r="L169" s="19"/>
      <c r="M169" s="57"/>
      <c r="N169" s="57"/>
      <c r="O169" s="34"/>
      <c r="P169" s="34"/>
      <c r="Q169" s="34">
        <v>365000</v>
      </c>
      <c r="R169" s="46"/>
      <c r="S169" s="33">
        <f t="shared" si="55"/>
        <v>0</v>
      </c>
      <c r="T169" s="33">
        <f t="shared" si="57"/>
        <v>0</v>
      </c>
      <c r="U169" s="33"/>
      <c r="V169" s="33">
        <f t="shared" si="50"/>
        <v>0</v>
      </c>
      <c r="W169" s="33">
        <f t="shared" si="56"/>
        <v>365000</v>
      </c>
    </row>
    <row r="170" spans="1:37" s="45" customFormat="1" x14ac:dyDescent="0.2">
      <c r="A170" s="19" t="s">
        <v>279</v>
      </c>
      <c r="B170" s="46" t="s">
        <v>71</v>
      </c>
      <c r="C170" s="24"/>
      <c r="D170" s="25"/>
      <c r="E170" s="25"/>
      <c r="F170" s="25"/>
      <c r="G170" s="25"/>
      <c r="H170" s="22"/>
      <c r="I170" s="25"/>
      <c r="J170" s="25"/>
      <c r="K170" s="19"/>
      <c r="L170" s="19"/>
      <c r="M170" s="57"/>
      <c r="N170" s="57"/>
      <c r="O170" s="34"/>
      <c r="P170" s="34"/>
      <c r="Q170" s="34">
        <v>360000</v>
      </c>
      <c r="R170" s="46"/>
      <c r="S170" s="33">
        <f t="shared" si="55"/>
        <v>0</v>
      </c>
      <c r="T170" s="33">
        <f t="shared" si="57"/>
        <v>0</v>
      </c>
      <c r="U170" s="33"/>
      <c r="V170" s="33">
        <f t="shared" si="50"/>
        <v>0</v>
      </c>
      <c r="W170" s="33">
        <f t="shared" si="56"/>
        <v>360000</v>
      </c>
    </row>
    <row r="171" spans="1:37" s="45" customFormat="1" x14ac:dyDescent="0.2">
      <c r="A171" s="19" t="s">
        <v>280</v>
      </c>
      <c r="B171" s="46" t="s">
        <v>71</v>
      </c>
      <c r="C171" s="24"/>
      <c r="D171" s="25"/>
      <c r="E171" s="25"/>
      <c r="F171" s="25"/>
      <c r="G171" s="25"/>
      <c r="H171" s="22"/>
      <c r="I171" s="25"/>
      <c r="J171" s="25"/>
      <c r="K171" s="19"/>
      <c r="L171" s="19"/>
      <c r="M171" s="57"/>
      <c r="N171" s="57"/>
      <c r="O171" s="34"/>
      <c r="P171" s="34"/>
      <c r="Q171" s="34">
        <v>365000</v>
      </c>
      <c r="R171" s="46"/>
      <c r="S171" s="33">
        <f t="shared" si="55"/>
        <v>0</v>
      </c>
      <c r="T171" s="33">
        <f t="shared" si="57"/>
        <v>0</v>
      </c>
      <c r="U171" s="33"/>
      <c r="V171" s="33">
        <f t="shared" si="50"/>
        <v>0</v>
      </c>
      <c r="W171" s="33">
        <f t="shared" si="56"/>
        <v>365000</v>
      </c>
    </row>
    <row r="172" spans="1:37" s="45" customFormat="1" x14ac:dyDescent="0.2">
      <c r="A172" s="19" t="s">
        <v>281</v>
      </c>
      <c r="B172" s="46" t="s">
        <v>71</v>
      </c>
      <c r="C172" s="24"/>
      <c r="D172" s="25"/>
      <c r="E172" s="25"/>
      <c r="F172" s="25"/>
      <c r="G172" s="25"/>
      <c r="H172" s="22"/>
      <c r="I172" s="25"/>
      <c r="J172" s="25"/>
      <c r="K172" s="19"/>
      <c r="L172" s="19"/>
      <c r="M172" s="57"/>
      <c r="N172" s="57"/>
      <c r="O172" s="34"/>
      <c r="P172" s="34"/>
      <c r="Q172" s="34">
        <v>300000</v>
      </c>
      <c r="R172" s="46"/>
      <c r="S172" s="33">
        <f t="shared" si="55"/>
        <v>0</v>
      </c>
      <c r="T172" s="33">
        <f t="shared" si="57"/>
        <v>0</v>
      </c>
      <c r="U172" s="33"/>
      <c r="V172" s="33">
        <f t="shared" si="50"/>
        <v>0</v>
      </c>
      <c r="W172" s="33">
        <f t="shared" si="56"/>
        <v>300000</v>
      </c>
    </row>
    <row r="173" spans="1:37" s="45" customFormat="1" x14ac:dyDescent="0.2">
      <c r="A173" s="19" t="s">
        <v>282</v>
      </c>
      <c r="B173" s="46" t="s">
        <v>71</v>
      </c>
      <c r="C173" s="24"/>
      <c r="D173" s="25"/>
      <c r="E173" s="25"/>
      <c r="F173" s="25"/>
      <c r="G173" s="25"/>
      <c r="H173" s="22"/>
      <c r="I173" s="25"/>
      <c r="J173" s="25"/>
      <c r="K173" s="19"/>
      <c r="L173" s="19"/>
      <c r="M173" s="57"/>
      <c r="N173" s="57"/>
      <c r="O173" s="34"/>
      <c r="P173" s="34"/>
      <c r="Q173" s="34">
        <v>261000</v>
      </c>
      <c r="R173" s="46"/>
      <c r="S173" s="33">
        <f t="shared" si="55"/>
        <v>0</v>
      </c>
      <c r="T173" s="33">
        <f t="shared" si="57"/>
        <v>0</v>
      </c>
      <c r="U173" s="33"/>
      <c r="V173" s="33">
        <f t="shared" si="50"/>
        <v>0</v>
      </c>
      <c r="W173" s="33">
        <f t="shared" si="56"/>
        <v>261000</v>
      </c>
    </row>
    <row r="174" spans="1:37" s="45" customFormat="1" x14ac:dyDescent="0.2">
      <c r="A174" s="19" t="s">
        <v>283</v>
      </c>
      <c r="B174" s="46" t="s">
        <v>71</v>
      </c>
      <c r="C174" s="24"/>
      <c r="D174" s="25"/>
      <c r="E174" s="25"/>
      <c r="F174" s="25"/>
      <c r="G174" s="25"/>
      <c r="H174" s="22"/>
      <c r="I174" s="25"/>
      <c r="J174" s="25"/>
      <c r="K174" s="19"/>
      <c r="L174" s="19"/>
      <c r="M174" s="57"/>
      <c r="N174" s="57"/>
      <c r="O174" s="34"/>
      <c r="P174" s="34"/>
      <c r="Q174" s="34">
        <v>248000</v>
      </c>
      <c r="R174" s="46"/>
      <c r="S174" s="33">
        <f t="shared" si="55"/>
        <v>0</v>
      </c>
      <c r="T174" s="33">
        <f t="shared" si="57"/>
        <v>0</v>
      </c>
      <c r="U174" s="33"/>
      <c r="V174" s="33">
        <f t="shared" si="50"/>
        <v>0</v>
      </c>
      <c r="W174" s="33">
        <f t="shared" si="56"/>
        <v>248000</v>
      </c>
    </row>
    <row r="175" spans="1:37" s="45" customFormat="1" x14ac:dyDescent="0.2">
      <c r="A175" s="19" t="s">
        <v>284</v>
      </c>
      <c r="B175" s="19" t="s">
        <v>71</v>
      </c>
      <c r="C175" s="24"/>
      <c r="D175" s="25"/>
      <c r="E175" s="25"/>
      <c r="F175" s="25"/>
      <c r="G175" s="25"/>
      <c r="H175" s="22"/>
      <c r="I175" s="25"/>
      <c r="J175" s="25"/>
      <c r="K175" s="19"/>
      <c r="L175" s="19"/>
      <c r="M175" s="57"/>
      <c r="N175" s="57"/>
      <c r="O175" s="34"/>
      <c r="P175" s="34"/>
      <c r="Q175" s="34">
        <v>248000</v>
      </c>
      <c r="R175" s="46"/>
      <c r="S175" s="33">
        <f t="shared" si="55"/>
        <v>0</v>
      </c>
      <c r="T175" s="33">
        <f t="shared" si="57"/>
        <v>0</v>
      </c>
      <c r="U175" s="33"/>
      <c r="V175" s="33">
        <f t="shared" si="50"/>
        <v>0</v>
      </c>
      <c r="W175" s="33">
        <f t="shared" si="56"/>
        <v>248000</v>
      </c>
    </row>
    <row r="176" spans="1:37" s="45" customFormat="1" x14ac:dyDescent="0.2">
      <c r="A176" s="19" t="s">
        <v>285</v>
      </c>
      <c r="B176" s="19" t="s">
        <v>71</v>
      </c>
      <c r="C176" s="24"/>
      <c r="D176" s="25"/>
      <c r="E176" s="25"/>
      <c r="F176" s="25"/>
      <c r="G176" s="25"/>
      <c r="H176" s="22"/>
      <c r="I176" s="25"/>
      <c r="J176" s="25"/>
      <c r="K176" s="19"/>
      <c r="L176" s="19"/>
      <c r="M176" s="57"/>
      <c r="N176" s="57"/>
      <c r="O176" s="34"/>
      <c r="P176" s="34"/>
      <c r="Q176" s="34">
        <v>258000</v>
      </c>
      <c r="R176" s="46"/>
      <c r="S176" s="33">
        <f t="shared" si="55"/>
        <v>0</v>
      </c>
      <c r="T176" s="33">
        <f t="shared" si="57"/>
        <v>0</v>
      </c>
      <c r="U176" s="33"/>
      <c r="V176" s="33">
        <f t="shared" si="50"/>
        <v>0</v>
      </c>
      <c r="W176" s="33">
        <f t="shared" si="56"/>
        <v>258000</v>
      </c>
    </row>
    <row r="177" spans="1:23" s="45" customFormat="1" x14ac:dyDescent="0.2">
      <c r="A177" s="19" t="s">
        <v>286</v>
      </c>
      <c r="B177" s="19" t="s">
        <v>71</v>
      </c>
      <c r="C177" s="24"/>
      <c r="D177" s="25"/>
      <c r="E177" s="25"/>
      <c r="F177" s="25"/>
      <c r="G177" s="25"/>
      <c r="H177" s="22"/>
      <c r="I177" s="25"/>
      <c r="J177" s="25"/>
      <c r="K177" s="19"/>
      <c r="L177" s="19"/>
      <c r="M177" s="57"/>
      <c r="N177" s="57"/>
      <c r="O177" s="34"/>
      <c r="P177" s="34"/>
      <c r="Q177" s="34">
        <v>266000</v>
      </c>
      <c r="R177" s="19"/>
      <c r="S177" s="33">
        <f t="shared" si="55"/>
        <v>0</v>
      </c>
      <c r="T177" s="33">
        <f t="shared" si="57"/>
        <v>0</v>
      </c>
      <c r="U177" s="33"/>
      <c r="V177" s="33">
        <f t="shared" si="50"/>
        <v>0</v>
      </c>
      <c r="W177" s="33">
        <f t="shared" si="56"/>
        <v>266000</v>
      </c>
    </row>
    <row r="178" spans="1:23" x14ac:dyDescent="0.2">
      <c r="M178" s="36"/>
      <c r="N178" s="36"/>
    </row>
    <row r="179" spans="1:23" ht="12.75" thickBot="1" x14ac:dyDescent="0.25">
      <c r="M179" s="36"/>
      <c r="N179" s="36"/>
    </row>
    <row r="180" spans="1:23" ht="12.75" thickBot="1" x14ac:dyDescent="0.25">
      <c r="M180" s="36"/>
      <c r="N180" s="44"/>
      <c r="Q180" s="76">
        <f>SUM(Q5:Q179)</f>
        <v>155417803.2480894</v>
      </c>
      <c r="T180" s="76">
        <f>SUM(T5:T177)</f>
        <v>16291093.833161268</v>
      </c>
      <c r="U180" s="76"/>
      <c r="W180" s="77">
        <f>SUM(W5:W179)</f>
        <v>171708897.08125061</v>
      </c>
    </row>
    <row r="181" spans="1:23" x14ac:dyDescent="0.2">
      <c r="M181" s="36"/>
      <c r="N181" s="36"/>
    </row>
    <row r="182" spans="1:23" x14ac:dyDescent="0.2">
      <c r="M182" s="36"/>
      <c r="N182" s="36"/>
    </row>
    <row r="183" spans="1:23" x14ac:dyDescent="0.2">
      <c r="M183" s="36"/>
      <c r="N183" s="36"/>
    </row>
    <row r="184" spans="1:23" x14ac:dyDescent="0.2">
      <c r="M184" s="36"/>
      <c r="N184" s="36"/>
    </row>
    <row r="185" spans="1:23" x14ac:dyDescent="0.2">
      <c r="M185" s="36"/>
      <c r="N185" s="36"/>
    </row>
    <row r="186" spans="1:23" x14ac:dyDescent="0.2">
      <c r="M186" s="36"/>
      <c r="N186" s="36"/>
    </row>
  </sheetData>
  <phoneticPr fontId="4" type="noConversion"/>
  <pageMargins left="0.78740157480314965" right="0.78740157480314965" top="1.5748031496062993" bottom="0.98425196850393704" header="0.51181102362204722" footer="0.51181102362204722"/>
  <pageSetup paperSize="9" scale="60" fitToHeight="2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1</vt:i4>
      </vt:variant>
      <vt:variant>
        <vt:lpstr>Benoemde bereiken</vt:lpstr>
      </vt:variant>
      <vt:variant>
        <vt:i4>2</vt:i4>
      </vt:variant>
    </vt:vector>
  </HeadingPairs>
  <TitlesOfParts>
    <vt:vector size="3" baseType="lpstr">
      <vt:lpstr>Objecten</vt:lpstr>
      <vt:lpstr>Objecten!Afdrukbereik</vt:lpstr>
      <vt:lpstr>Objecten!Afdruktitels</vt:lpstr>
    </vt:vector>
  </TitlesOfParts>
  <Company>RvO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wmulder</dc:creator>
  <cp:lastModifiedBy>JoepNaterop</cp:lastModifiedBy>
  <cp:lastPrinted>2020-01-28T10:01:19Z</cp:lastPrinted>
  <dcterms:created xsi:type="dcterms:W3CDTF">2012-08-03T11:57:11Z</dcterms:created>
  <dcterms:modified xsi:type="dcterms:W3CDTF">2021-09-22T09:33:08Z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2adb69db-c8e5-4e18-b7fa-02e00decbb5e_Enabled">
    <vt:lpwstr>True</vt:lpwstr>
  </property>
  <property fmtid="{D5CDD505-2E9C-101B-9397-08002B2CF9AE}" pid="3" name="MSIP_Label_2adb69db-c8e5-4e18-b7fa-02e00decbb5e_SiteId">
    <vt:lpwstr>b5360897-0612-4d84-b955-26b993b7f48e</vt:lpwstr>
  </property>
  <property fmtid="{D5CDD505-2E9C-101B-9397-08002B2CF9AE}" pid="4" name="MSIP_Label_2adb69db-c8e5-4e18-b7fa-02e00decbb5e_Owner">
    <vt:lpwstr>arie.zwijnenburg@jouwgemeente.nl</vt:lpwstr>
  </property>
  <property fmtid="{D5CDD505-2E9C-101B-9397-08002B2CF9AE}" pid="5" name="MSIP_Label_2adb69db-c8e5-4e18-b7fa-02e00decbb5e_SetDate">
    <vt:lpwstr>2021-08-23T14:08:26.5000057Z</vt:lpwstr>
  </property>
  <property fmtid="{D5CDD505-2E9C-101B-9397-08002B2CF9AE}" pid="6" name="MSIP_Label_2adb69db-c8e5-4e18-b7fa-02e00decbb5e_Name">
    <vt:lpwstr>General</vt:lpwstr>
  </property>
  <property fmtid="{D5CDD505-2E9C-101B-9397-08002B2CF9AE}" pid="7" name="MSIP_Label_2adb69db-c8e5-4e18-b7fa-02e00decbb5e_Application">
    <vt:lpwstr>Microsoft Azure Information Protection</vt:lpwstr>
  </property>
  <property fmtid="{D5CDD505-2E9C-101B-9397-08002B2CF9AE}" pid="8" name="MSIP_Label_2adb69db-c8e5-4e18-b7fa-02e00decbb5e_ActionId">
    <vt:lpwstr>fd776b87-5f5f-493b-b759-045692f59e9d</vt:lpwstr>
  </property>
  <property fmtid="{D5CDD505-2E9C-101B-9397-08002B2CF9AE}" pid="9" name="MSIP_Label_2adb69db-c8e5-4e18-b7fa-02e00decbb5e_Extended_MSFT_Method">
    <vt:lpwstr>Automatic</vt:lpwstr>
  </property>
  <property fmtid="{D5CDD505-2E9C-101B-9397-08002B2CF9AE}" pid="10" name="Sensitivity">
    <vt:lpwstr>General</vt:lpwstr>
  </property>
</Properties>
</file>