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inkada.sharepoint.com/Gedeelde documenten/10 Projecten/Paleis het Loo/Bedrijfskleding 2021/Bestek/"/>
    </mc:Choice>
  </mc:AlternateContent>
  <xr:revisionPtr revIDLastSave="3467" documentId="8_{8D676E78-D6D6-41B7-B8F0-9232C19D832C}" xr6:coauthVersionLast="47" xr6:coauthVersionMax="47" xr10:uidLastSave="{996C8E80-06EC-46EA-BE92-77F2DAE3E859}"/>
  <bookViews>
    <workbookView xWindow="28680" yWindow="-120" windowWidth="29040" windowHeight="15840" xr2:uid="{00000000-000D-0000-FFFF-FFFF00000000}"/>
  </bookViews>
  <sheets>
    <sheet name="Toelichting calculatieblad" sheetId="14" r:id="rId1"/>
    <sheet name="Kledinglijst per draaggroep" sheetId="6" r:id="rId2"/>
    <sheet name="draaitabel" sheetId="13" state="hidden" r:id="rId3"/>
    <sheet name="FS, V&amp;T en C" sheetId="10" r:id="rId4"/>
    <sheet name="Veiligheidszaken (back)" sheetId="15" r:id="rId5"/>
    <sheet name="Tuindienst - vast" sheetId="16" r:id="rId6"/>
    <sheet name="Tuindienst - vrijwilligers" sheetId="17" r:id="rId7"/>
    <sheet name="Bedrijfsrestaurant" sheetId="18" r:id="rId8"/>
    <sheet name="Horeca-keuken (back)" sheetId="19" r:id="rId9"/>
    <sheet name="Museale schoonmaak" sheetId="20" r:id="rId10"/>
    <sheet name="Veiligheidszaken (front)" sheetId="21" r:id="rId11"/>
    <sheet name="Horeca (front)" sheetId="22" r:id="rId12"/>
    <sheet name="Dutymanagers" sheetId="23" r:id="rId13"/>
    <sheet name="Bezoekersservice - vast" sheetId="24" r:id="rId14"/>
    <sheet name="Bezoekersservice - vrijwilliger" sheetId="25" r:id="rId15"/>
    <sheet name="Totalisatie" sheetId="9" r:id="rId16"/>
  </sheets>
  <definedNames>
    <definedName name="_xlnm.Print_Area" localSheetId="15">Totalisatie!$A$1:$F$54</definedName>
  </definedNames>
  <calcPr calcId="191029"/>
  <pivotCaches>
    <pivotCache cacheId="4" r:id="rId1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25" l="1"/>
  <c r="K8" i="25" s="1"/>
  <c r="J6" i="25"/>
  <c r="F10" i="18" l="1"/>
  <c r="J10" i="18" s="1"/>
  <c r="K10" i="18" s="1"/>
  <c r="M59" i="6" l="1"/>
  <c r="J59" i="6"/>
  <c r="M28" i="6"/>
  <c r="M27" i="6"/>
  <c r="L28" i="6"/>
  <c r="L27" i="6"/>
  <c r="J28" i="6"/>
  <c r="I28" i="6"/>
  <c r="I26" i="6"/>
  <c r="F28" i="6"/>
  <c r="B26" i="6"/>
  <c r="B25" i="6"/>
  <c r="C28" i="6"/>
  <c r="C27" i="6"/>
  <c r="D26" i="6"/>
  <c r="D25" i="6"/>
  <c r="B53" i="6" l="1"/>
  <c r="B51" i="6"/>
  <c r="B52" i="6"/>
  <c r="B50" i="6"/>
  <c r="B49" i="6"/>
  <c r="B48" i="6"/>
  <c r="B46" i="6"/>
  <c r="B45" i="6"/>
  <c r="N70" i="6"/>
  <c r="K32" i="6"/>
  <c r="K31" i="6"/>
  <c r="M53" i="6"/>
  <c r="M52" i="6"/>
  <c r="K55" i="6"/>
  <c r="K54" i="6"/>
  <c r="G66" i="6"/>
  <c r="K65" i="6"/>
  <c r="E63" i="6"/>
  <c r="M62" i="6"/>
  <c r="J62" i="6"/>
  <c r="D62" i="6"/>
  <c r="B62" i="6"/>
  <c r="D59" i="6"/>
  <c r="B59" i="6"/>
  <c r="D61" i="6"/>
  <c r="B61" i="6"/>
  <c r="D25" i="9" l="1"/>
  <c r="E25" i="9" s="1"/>
  <c r="D24" i="9"/>
  <c r="E24" i="9" s="1"/>
  <c r="F15" i="25"/>
  <c r="J15" i="25" s="1"/>
  <c r="K15" i="25" s="1"/>
  <c r="F14" i="25"/>
  <c r="F13" i="25"/>
  <c r="J13" i="25" s="1"/>
  <c r="K13" i="25" s="1"/>
  <c r="F11" i="25"/>
  <c r="J11" i="25" s="1"/>
  <c r="K11" i="25" s="1"/>
  <c r="F10" i="25"/>
  <c r="J10" i="25" s="1"/>
  <c r="K10" i="25" s="1"/>
  <c r="J21" i="25"/>
  <c r="K21" i="25" s="1"/>
  <c r="J20" i="25"/>
  <c r="K20" i="25" s="1"/>
  <c r="J19" i="25"/>
  <c r="K19" i="25" s="1"/>
  <c r="K18" i="25"/>
  <c r="J18" i="25"/>
  <c r="J17" i="25"/>
  <c r="K17" i="25" s="1"/>
  <c r="J14" i="25"/>
  <c r="K14" i="25" s="1"/>
  <c r="F18" i="24"/>
  <c r="J18" i="24" s="1"/>
  <c r="K18" i="24" s="1"/>
  <c r="F17" i="24"/>
  <c r="J17" i="24" s="1"/>
  <c r="K17" i="24" s="1"/>
  <c r="F13" i="24"/>
  <c r="J13" i="24" s="1"/>
  <c r="K13" i="24" s="1"/>
  <c r="F12" i="24"/>
  <c r="J12" i="24" s="1"/>
  <c r="K12" i="24" s="1"/>
  <c r="J28" i="24"/>
  <c r="K28" i="24" s="1"/>
  <c r="J27" i="24"/>
  <c r="K27" i="24" s="1"/>
  <c r="J26" i="24"/>
  <c r="K26" i="24" s="1"/>
  <c r="J25" i="24"/>
  <c r="K25" i="24" s="1"/>
  <c r="J24" i="24"/>
  <c r="K24" i="24" s="1"/>
  <c r="J25" i="23"/>
  <c r="K25" i="23" s="1"/>
  <c r="J24" i="23"/>
  <c r="K24" i="23" s="1"/>
  <c r="J23" i="23"/>
  <c r="K23" i="23" s="1"/>
  <c r="J22" i="23"/>
  <c r="K22" i="23" s="1"/>
  <c r="J21" i="23"/>
  <c r="K21" i="23" s="1"/>
  <c r="F15" i="22"/>
  <c r="J15" i="22" s="1"/>
  <c r="K15" i="22" s="1"/>
  <c r="F14" i="22"/>
  <c r="J14" i="22" s="1"/>
  <c r="K14" i="22" s="1"/>
  <c r="F13" i="22"/>
  <c r="J13" i="22" s="1"/>
  <c r="K13" i="22" s="1"/>
  <c r="F12" i="22"/>
  <c r="J12" i="22" s="1"/>
  <c r="K12" i="22" s="1"/>
  <c r="F7" i="22"/>
  <c r="J7" i="22" s="1"/>
  <c r="K7" i="22" s="1"/>
  <c r="F6" i="22"/>
  <c r="J6" i="22" s="1"/>
  <c r="K6" i="22" s="1"/>
  <c r="J25" i="22"/>
  <c r="K25" i="22" s="1"/>
  <c r="J24" i="22"/>
  <c r="K24" i="22" s="1"/>
  <c r="J23" i="22"/>
  <c r="K23" i="22" s="1"/>
  <c r="J22" i="22"/>
  <c r="K22" i="22" s="1"/>
  <c r="J21" i="22"/>
  <c r="K21" i="22" s="1"/>
  <c r="F21" i="21"/>
  <c r="J21" i="21" s="1"/>
  <c r="K21" i="21" s="1"/>
  <c r="F20" i="21"/>
  <c r="J20" i="21" s="1"/>
  <c r="K20" i="21" s="1"/>
  <c r="J31" i="21"/>
  <c r="K31" i="21" s="1"/>
  <c r="J30" i="21"/>
  <c r="K30" i="21" s="1"/>
  <c r="J29" i="21"/>
  <c r="K29" i="21" s="1"/>
  <c r="J28" i="21"/>
  <c r="K28" i="21" s="1"/>
  <c r="J27" i="21"/>
  <c r="K27" i="21" s="1"/>
  <c r="J22" i="20"/>
  <c r="K22" i="20" s="1"/>
  <c r="J21" i="20"/>
  <c r="K21" i="20" s="1"/>
  <c r="J20" i="20"/>
  <c r="K20" i="20" s="1"/>
  <c r="J19" i="20"/>
  <c r="K19" i="20" s="1"/>
  <c r="J18" i="20"/>
  <c r="K18" i="20" s="1"/>
  <c r="F6" i="19"/>
  <c r="J6" i="19" s="1"/>
  <c r="K6" i="19" s="1"/>
  <c r="J12" i="19"/>
  <c r="K12" i="19" s="1"/>
  <c r="J11" i="19"/>
  <c r="K11" i="19" s="1"/>
  <c r="J10" i="19"/>
  <c r="K10" i="19" s="1"/>
  <c r="J9" i="19"/>
  <c r="K9" i="19" s="1"/>
  <c r="J8" i="19"/>
  <c r="K8" i="19" s="1"/>
  <c r="J17" i="18"/>
  <c r="K17" i="18" s="1"/>
  <c r="J16" i="18"/>
  <c r="K16" i="18" s="1"/>
  <c r="J15" i="18"/>
  <c r="K15" i="18" s="1"/>
  <c r="J14" i="18"/>
  <c r="K14" i="18" s="1"/>
  <c r="J13" i="18"/>
  <c r="K13" i="18" s="1"/>
  <c r="F11" i="17"/>
  <c r="J11" i="17" s="1"/>
  <c r="K11" i="17" s="1"/>
  <c r="J17" i="17"/>
  <c r="K17" i="17" s="1"/>
  <c r="J16" i="17"/>
  <c r="K16" i="17" s="1"/>
  <c r="J15" i="17"/>
  <c r="K15" i="17" s="1"/>
  <c r="J14" i="17"/>
  <c r="K14" i="17" s="1"/>
  <c r="J13" i="17"/>
  <c r="K13" i="17" s="1"/>
  <c r="F23" i="16"/>
  <c r="J23" i="16" s="1"/>
  <c r="K23" i="16" s="1"/>
  <c r="F22" i="16"/>
  <c r="J22" i="16" s="1"/>
  <c r="K22" i="16" s="1"/>
  <c r="F21" i="16"/>
  <c r="J21" i="16" s="1"/>
  <c r="K21" i="16" s="1"/>
  <c r="J29" i="16"/>
  <c r="K29" i="16" s="1"/>
  <c r="J28" i="16"/>
  <c r="K28" i="16" s="1"/>
  <c r="J27" i="16"/>
  <c r="K27" i="16" s="1"/>
  <c r="J26" i="16"/>
  <c r="K26" i="16" s="1"/>
  <c r="J25" i="16"/>
  <c r="K25" i="16" s="1"/>
  <c r="F12" i="10"/>
  <c r="F13" i="10"/>
  <c r="F14" i="10"/>
  <c r="F15" i="10"/>
  <c r="F16" i="10"/>
  <c r="F17" i="10"/>
  <c r="F18" i="10"/>
  <c r="F19" i="10"/>
  <c r="F22" i="10"/>
  <c r="F23" i="10"/>
  <c r="F24" i="10"/>
  <c r="J22" i="15"/>
  <c r="K22" i="15" s="1"/>
  <c r="J21" i="15"/>
  <c r="K21" i="15" s="1"/>
  <c r="J20" i="15"/>
  <c r="K20" i="15" s="1"/>
  <c r="J19" i="15"/>
  <c r="K19" i="15" s="1"/>
  <c r="J18" i="15"/>
  <c r="K18" i="15" s="1"/>
  <c r="F7" i="20"/>
  <c r="J7" i="20" s="1"/>
  <c r="K7" i="20" s="1"/>
  <c r="F6" i="20"/>
  <c r="J6" i="20" s="1"/>
  <c r="K6" i="20" s="1"/>
  <c r="F6" i="18"/>
  <c r="J6" i="18" s="1"/>
  <c r="F7" i="15"/>
  <c r="J7" i="15" s="1"/>
  <c r="K7" i="15" s="1"/>
  <c r="F6" i="15"/>
  <c r="J6" i="15" s="1"/>
  <c r="F7" i="10"/>
  <c r="F9" i="16"/>
  <c r="J9" i="16" s="1"/>
  <c r="K9" i="16" s="1"/>
  <c r="F8" i="16"/>
  <c r="J8" i="16" s="1"/>
  <c r="K8" i="16" s="1"/>
  <c r="F6" i="10"/>
  <c r="D24" i="6"/>
  <c r="F7" i="16" s="1"/>
  <c r="J7" i="16" s="1"/>
  <c r="K7" i="16" s="1"/>
  <c r="E26" i="9" l="1"/>
  <c r="D26" i="9"/>
  <c r="J13" i="19"/>
  <c r="D10" i="9" s="1"/>
  <c r="K13" i="19"/>
  <c r="E10" i="9" s="1"/>
  <c r="K6" i="18"/>
  <c r="K6" i="15"/>
  <c r="M54" i="6" l="1"/>
  <c r="F14" i="24" s="1"/>
  <c r="J14" i="24" s="1"/>
  <c r="K14" i="24" s="1"/>
  <c r="L55" i="6"/>
  <c r="F15" i="23" s="1"/>
  <c r="J15" i="23" s="1"/>
  <c r="K15" i="23" s="1"/>
  <c r="L54" i="6"/>
  <c r="F14" i="23" s="1"/>
  <c r="J14" i="23" s="1"/>
  <c r="K14" i="23" s="1"/>
  <c r="J54" i="6"/>
  <c r="F16" i="21" s="1"/>
  <c r="J16" i="21" s="1"/>
  <c r="K16" i="21" s="1"/>
  <c r="D23" i="6"/>
  <c r="F6" i="16" s="1"/>
  <c r="J6" i="16" s="1"/>
  <c r="N37" i="6"/>
  <c r="F9" i="25" s="1"/>
  <c r="J9" i="25" s="1"/>
  <c r="K9" i="25" s="1"/>
  <c r="N36" i="6"/>
  <c r="F8" i="25" s="1"/>
  <c r="N35" i="6"/>
  <c r="F7" i="25" s="1"/>
  <c r="J7" i="25" s="1"/>
  <c r="K7" i="25" s="1"/>
  <c r="N34" i="6"/>
  <c r="F6" i="25" s="1"/>
  <c r="M70" i="6"/>
  <c r="M58" i="6"/>
  <c r="F16" i="24" s="1"/>
  <c r="J16" i="24" s="1"/>
  <c r="K16" i="24" s="1"/>
  <c r="M55" i="6"/>
  <c r="F15" i="24" s="1"/>
  <c r="J15" i="24" s="1"/>
  <c r="K15" i="24" s="1"/>
  <c r="M37" i="6"/>
  <c r="F11" i="24" s="1"/>
  <c r="J11" i="24" s="1"/>
  <c r="K11" i="24" s="1"/>
  <c r="M36" i="6"/>
  <c r="F10" i="24" s="1"/>
  <c r="J10" i="24" s="1"/>
  <c r="K10" i="24" s="1"/>
  <c r="M34" i="6"/>
  <c r="F8" i="24" s="1"/>
  <c r="J8" i="24" s="1"/>
  <c r="K8" i="24" s="1"/>
  <c r="M35" i="6"/>
  <c r="F9" i="24" s="1"/>
  <c r="J9" i="24" s="1"/>
  <c r="K9" i="24" s="1"/>
  <c r="F6" i="24"/>
  <c r="J6" i="24" s="1"/>
  <c r="F7" i="24"/>
  <c r="J7" i="24" s="1"/>
  <c r="K7" i="24" s="1"/>
  <c r="L53" i="6"/>
  <c r="F13" i="23" s="1"/>
  <c r="J13" i="23" s="1"/>
  <c r="K13" i="23" s="1"/>
  <c r="L52" i="6"/>
  <c r="F12" i="23" s="1"/>
  <c r="J12" i="23" s="1"/>
  <c r="K12" i="23" s="1"/>
  <c r="L37" i="6"/>
  <c r="F11" i="23" s="1"/>
  <c r="J11" i="23" s="1"/>
  <c r="K11" i="23" s="1"/>
  <c r="L36" i="6"/>
  <c r="F10" i="23" s="1"/>
  <c r="J10" i="23" s="1"/>
  <c r="K10" i="23" s="1"/>
  <c r="L35" i="6"/>
  <c r="F9" i="23" s="1"/>
  <c r="J9" i="23" s="1"/>
  <c r="K9" i="23" s="1"/>
  <c r="L34" i="6"/>
  <c r="F8" i="23" s="1"/>
  <c r="J8" i="23" s="1"/>
  <c r="K8" i="23" s="1"/>
  <c r="F7" i="23"/>
  <c r="J7" i="23" s="1"/>
  <c r="K7" i="23" s="1"/>
  <c r="F6" i="23"/>
  <c r="J6" i="23" s="1"/>
  <c r="K70" i="6"/>
  <c r="K37" i="6"/>
  <c r="F11" i="22" s="1"/>
  <c r="J11" i="22" s="1"/>
  <c r="K11" i="22" s="1"/>
  <c r="K36" i="6"/>
  <c r="F10" i="22" s="1"/>
  <c r="J10" i="22" s="1"/>
  <c r="K10" i="22" s="1"/>
  <c r="K35" i="6"/>
  <c r="F9" i="22" s="1"/>
  <c r="J9" i="22" s="1"/>
  <c r="K9" i="22" s="1"/>
  <c r="K34" i="6"/>
  <c r="F8" i="22" s="1"/>
  <c r="J8" i="22" s="1"/>
  <c r="K8" i="22" s="1"/>
  <c r="J55" i="6"/>
  <c r="F17" i="21" s="1"/>
  <c r="J17" i="21" s="1"/>
  <c r="K17" i="21" s="1"/>
  <c r="J53" i="6"/>
  <c r="F15" i="21" s="1"/>
  <c r="J15" i="21" s="1"/>
  <c r="K15" i="21" s="1"/>
  <c r="J52" i="6"/>
  <c r="F14" i="21" s="1"/>
  <c r="J14" i="21" s="1"/>
  <c r="K14" i="21" s="1"/>
  <c r="J37" i="6"/>
  <c r="F13" i="21" s="1"/>
  <c r="J13" i="21" s="1"/>
  <c r="K13" i="21" s="1"/>
  <c r="J36" i="6"/>
  <c r="F12" i="21" s="1"/>
  <c r="J12" i="21" s="1"/>
  <c r="K12" i="21" s="1"/>
  <c r="J35" i="6"/>
  <c r="F11" i="21" s="1"/>
  <c r="J11" i="21" s="1"/>
  <c r="K11" i="21" s="1"/>
  <c r="J34" i="6"/>
  <c r="F10" i="21" s="1"/>
  <c r="J10" i="21" s="1"/>
  <c r="K10" i="21" s="1"/>
  <c r="J30" i="6"/>
  <c r="F9" i="21" s="1"/>
  <c r="J9" i="21" s="1"/>
  <c r="K9" i="21" s="1"/>
  <c r="J29" i="6"/>
  <c r="F8" i="21" s="1"/>
  <c r="J8" i="21" s="1"/>
  <c r="K8" i="21" s="1"/>
  <c r="F7" i="21"/>
  <c r="J7" i="21" s="1"/>
  <c r="K7" i="21" s="1"/>
  <c r="J27" i="6"/>
  <c r="F6" i="21" s="1"/>
  <c r="J6" i="21" s="1"/>
  <c r="I53" i="6"/>
  <c r="F12" i="20" s="1"/>
  <c r="J12" i="20" s="1"/>
  <c r="K12" i="20" s="1"/>
  <c r="I49" i="6"/>
  <c r="F11" i="20" s="1"/>
  <c r="J11" i="20" s="1"/>
  <c r="K11" i="20" s="1"/>
  <c r="I44" i="6"/>
  <c r="F10" i="20" s="1"/>
  <c r="J10" i="20" s="1"/>
  <c r="K10" i="20" s="1"/>
  <c r="I37" i="6"/>
  <c r="F9" i="20" s="1"/>
  <c r="J9" i="20" s="1"/>
  <c r="K9" i="20" s="1"/>
  <c r="I35" i="6"/>
  <c r="F8" i="20" s="1"/>
  <c r="J8" i="20" s="1"/>
  <c r="F44" i="6"/>
  <c r="F9" i="18" s="1"/>
  <c r="J9" i="18" s="1"/>
  <c r="K9" i="18" s="1"/>
  <c r="F37" i="6"/>
  <c r="F8" i="18" s="1"/>
  <c r="J8" i="18" s="1"/>
  <c r="K8" i="18" s="1"/>
  <c r="F35" i="6"/>
  <c r="F7" i="18" s="1"/>
  <c r="J7" i="18" s="1"/>
  <c r="E51" i="6"/>
  <c r="F9" i="17" s="1"/>
  <c r="J9" i="17" s="1"/>
  <c r="K9" i="17" s="1"/>
  <c r="E50" i="6"/>
  <c r="F8" i="17" s="1"/>
  <c r="J8" i="17" s="1"/>
  <c r="K8" i="17" s="1"/>
  <c r="E40" i="6"/>
  <c r="F7" i="17" s="1"/>
  <c r="J7" i="17" s="1"/>
  <c r="K7" i="17" s="1"/>
  <c r="E39" i="6"/>
  <c r="F6" i="17" s="1"/>
  <c r="J6" i="17" s="1"/>
  <c r="D58" i="6"/>
  <c r="F20" i="16" s="1"/>
  <c r="J20" i="16" s="1"/>
  <c r="K20" i="16" s="1"/>
  <c r="D52" i="6"/>
  <c r="F18" i="16" s="1"/>
  <c r="J18" i="16" s="1"/>
  <c r="K18" i="16" s="1"/>
  <c r="D50" i="6"/>
  <c r="F16" i="16" s="1"/>
  <c r="J16" i="16" s="1"/>
  <c r="K16" i="16" s="1"/>
  <c r="D51" i="6"/>
  <c r="F17" i="16" s="1"/>
  <c r="J17" i="16" s="1"/>
  <c r="K17" i="16" s="1"/>
  <c r="D53" i="6"/>
  <c r="F19" i="16" s="1"/>
  <c r="J19" i="16" s="1"/>
  <c r="K19" i="16" s="1"/>
  <c r="D46" i="6"/>
  <c r="F15" i="16" s="1"/>
  <c r="J15" i="16" s="1"/>
  <c r="K15" i="16" s="1"/>
  <c r="D45" i="6"/>
  <c r="F14" i="16" s="1"/>
  <c r="J14" i="16" s="1"/>
  <c r="K14" i="16" s="1"/>
  <c r="D41" i="6"/>
  <c r="F12" i="16" s="1"/>
  <c r="J12" i="16" s="1"/>
  <c r="K12" i="16" s="1"/>
  <c r="D39" i="6"/>
  <c r="F10" i="16" s="1"/>
  <c r="J10" i="16" s="1"/>
  <c r="K10" i="16" s="1"/>
  <c r="D42" i="6"/>
  <c r="F13" i="16" s="1"/>
  <c r="J13" i="16" s="1"/>
  <c r="K13" i="16" s="1"/>
  <c r="D40" i="6"/>
  <c r="F11" i="16" s="1"/>
  <c r="J11" i="16" s="1"/>
  <c r="K11" i="16" s="1"/>
  <c r="C53" i="6"/>
  <c r="F15" i="15" s="1"/>
  <c r="J15" i="15" s="1"/>
  <c r="K15" i="15" s="1"/>
  <c r="C52" i="6"/>
  <c r="F14" i="15" s="1"/>
  <c r="J14" i="15" s="1"/>
  <c r="K14" i="15" s="1"/>
  <c r="C45" i="6"/>
  <c r="F12" i="15" s="1"/>
  <c r="J12" i="15" s="1"/>
  <c r="K12" i="15" s="1"/>
  <c r="C46" i="6"/>
  <c r="F13" i="15" s="1"/>
  <c r="J13" i="15" s="1"/>
  <c r="K13" i="15" s="1"/>
  <c r="C37" i="6"/>
  <c r="F11" i="15" s="1"/>
  <c r="J11" i="15" s="1"/>
  <c r="K11" i="15" s="1"/>
  <c r="C36" i="6"/>
  <c r="F10" i="15" s="1"/>
  <c r="J10" i="15" s="1"/>
  <c r="K10" i="15" s="1"/>
  <c r="C35" i="6"/>
  <c r="F9" i="15" s="1"/>
  <c r="J9" i="15" s="1"/>
  <c r="K9" i="15" s="1"/>
  <c r="C34" i="6"/>
  <c r="F8" i="15" s="1"/>
  <c r="J8" i="15" s="1"/>
  <c r="B42" i="6"/>
  <c r="F11" i="10" s="1"/>
  <c r="B41" i="6"/>
  <c r="F10" i="10" s="1"/>
  <c r="B40" i="6"/>
  <c r="F9" i="10" s="1"/>
  <c r="B39" i="6"/>
  <c r="F8" i="10" s="1"/>
  <c r="C57" i="6"/>
  <c r="F16" i="15" s="1"/>
  <c r="J16" i="15" s="1"/>
  <c r="K16" i="15" s="1"/>
  <c r="B58" i="6"/>
  <c r="F21" i="10" s="1"/>
  <c r="B57" i="6"/>
  <c r="F20" i="10" s="1"/>
  <c r="L70" i="6"/>
  <c r="J70" i="6"/>
  <c r="I70" i="6"/>
  <c r="J58" i="6"/>
  <c r="F19" i="21" s="1"/>
  <c r="J19" i="21" s="1"/>
  <c r="K19" i="21" s="1"/>
  <c r="J57" i="6"/>
  <c r="F18" i="21" s="1"/>
  <c r="J18" i="21" s="1"/>
  <c r="K18" i="21" s="1"/>
  <c r="F65" i="6"/>
  <c r="F11" i="18" s="1"/>
  <c r="J11" i="18" s="1"/>
  <c r="K11" i="18" s="1"/>
  <c r="E58" i="6"/>
  <c r="F10" i="17" s="1"/>
  <c r="J10" i="17" s="1"/>
  <c r="K10" i="17" s="1"/>
  <c r="J29" i="10"/>
  <c r="K29" i="10" s="1"/>
  <c r="J28" i="10"/>
  <c r="K28" i="10" s="1"/>
  <c r="J27" i="10"/>
  <c r="K27" i="10" s="1"/>
  <c r="J26" i="10"/>
  <c r="K26" i="10" s="1"/>
  <c r="J24" i="10"/>
  <c r="K24" i="10" s="1"/>
  <c r="K8" i="20" l="1"/>
  <c r="F17" i="22"/>
  <c r="J17" i="22" s="1"/>
  <c r="K17" i="22" s="1"/>
  <c r="F19" i="22"/>
  <c r="J19" i="22" s="1"/>
  <c r="K19" i="22" s="1"/>
  <c r="F18" i="22"/>
  <c r="J18" i="22" s="1"/>
  <c r="K18" i="22" s="1"/>
  <c r="F24" i="21"/>
  <c r="J24" i="21" s="1"/>
  <c r="K24" i="21" s="1"/>
  <c r="F23" i="21"/>
  <c r="J23" i="21" s="1"/>
  <c r="K23" i="21" s="1"/>
  <c r="F25" i="21"/>
  <c r="J25" i="21" s="1"/>
  <c r="K25" i="21" s="1"/>
  <c r="K6" i="17"/>
  <c r="K18" i="17" s="1"/>
  <c r="E8" i="9" s="1"/>
  <c r="J18" i="17"/>
  <c r="D8" i="9" s="1"/>
  <c r="K7" i="18"/>
  <c r="K18" i="18" s="1"/>
  <c r="E9" i="9" s="1"/>
  <c r="J18" i="18"/>
  <c r="D9" i="9" s="1"/>
  <c r="K6" i="21"/>
  <c r="J32" i="21"/>
  <c r="D15" i="9" s="1"/>
  <c r="K6" i="23"/>
  <c r="F20" i="24"/>
  <c r="J20" i="24" s="1"/>
  <c r="K20" i="24" s="1"/>
  <c r="F22" i="24"/>
  <c r="J22" i="24" s="1"/>
  <c r="K22" i="24" s="1"/>
  <c r="F21" i="24"/>
  <c r="J21" i="24" s="1"/>
  <c r="K21" i="24" s="1"/>
  <c r="F16" i="20"/>
  <c r="J16" i="20" s="1"/>
  <c r="K16" i="20" s="1"/>
  <c r="F15" i="20"/>
  <c r="J15" i="20" s="1"/>
  <c r="K15" i="20" s="1"/>
  <c r="F14" i="20"/>
  <c r="J14" i="20" s="1"/>
  <c r="K14" i="20" s="1"/>
  <c r="F18" i="23"/>
  <c r="J18" i="23" s="1"/>
  <c r="K18" i="23" s="1"/>
  <c r="F17" i="23"/>
  <c r="J17" i="23" s="1"/>
  <c r="K17" i="23" s="1"/>
  <c r="F19" i="23"/>
  <c r="J19" i="23" s="1"/>
  <c r="K19" i="23" s="1"/>
  <c r="K8" i="15"/>
  <c r="K23" i="15" s="1"/>
  <c r="E6" i="9" s="1"/>
  <c r="J23" i="15"/>
  <c r="D6" i="9" s="1"/>
  <c r="K6" i="24"/>
  <c r="K6" i="25"/>
  <c r="K22" i="25" s="1"/>
  <c r="E19" i="9" s="1"/>
  <c r="J22" i="25"/>
  <c r="D19" i="9" s="1"/>
  <c r="J30" i="16"/>
  <c r="D7" i="9" s="1"/>
  <c r="K6" i="16"/>
  <c r="K30" i="16" s="1"/>
  <c r="E7" i="9" s="1"/>
  <c r="J23" i="20" l="1"/>
  <c r="D14" i="9" s="1"/>
  <c r="J29" i="24"/>
  <c r="D18" i="9" s="1"/>
  <c r="K32" i="21"/>
  <c r="E15" i="9" s="1"/>
  <c r="K23" i="20"/>
  <c r="E14" i="9" s="1"/>
  <c r="K29" i="24"/>
  <c r="E18" i="9" s="1"/>
  <c r="K26" i="23"/>
  <c r="E17" i="9" s="1"/>
  <c r="J26" i="22"/>
  <c r="D16" i="9" s="1"/>
  <c r="J26" i="23"/>
  <c r="D17" i="9" s="1"/>
  <c r="K26" i="22"/>
  <c r="E16" i="9" s="1"/>
  <c r="J19" i="10"/>
  <c r="K19" i="10" s="1"/>
  <c r="J16" i="10"/>
  <c r="K16" i="10" s="1"/>
  <c r="J15" i="10"/>
  <c r="K15" i="10" s="1"/>
  <c r="D20" i="9" l="1"/>
  <c r="D28" i="9" s="1"/>
  <c r="E20" i="9"/>
  <c r="E28" i="9" s="1"/>
  <c r="J13" i="10"/>
  <c r="K13" i="10" s="1"/>
  <c r="J7" i="10"/>
  <c r="K7" i="10" s="1"/>
  <c r="N7" i="6" l="1"/>
  <c r="M7" i="6"/>
  <c r="L7" i="6"/>
  <c r="K7" i="6"/>
  <c r="J7" i="6"/>
  <c r="I7" i="6"/>
  <c r="E7" i="6"/>
  <c r="D7" i="6"/>
  <c r="C7" i="6"/>
  <c r="B4" i="6"/>
  <c r="B7" i="6" s="1"/>
  <c r="G4" i="6"/>
  <c r="G7" i="6" s="1"/>
  <c r="F4" i="6"/>
  <c r="F7" i="6" s="1"/>
  <c r="O7" i="6" l="1"/>
  <c r="J23" i="10" l="1"/>
  <c r="J21" i="10"/>
  <c r="J22" i="10"/>
  <c r="J20" i="10"/>
  <c r="K20" i="10" s="1"/>
  <c r="K21" i="10" l="1"/>
  <c r="K22" i="10"/>
  <c r="K23" i="10"/>
  <c r="J8" i="10"/>
  <c r="K8" i="10" s="1"/>
  <c r="J9" i="10"/>
  <c r="K9" i="10" s="1"/>
  <c r="J10" i="10"/>
  <c r="K10" i="10" s="1"/>
  <c r="J11" i="10"/>
  <c r="K11" i="10" s="1"/>
  <c r="J12" i="10"/>
  <c r="K12" i="10" s="1"/>
  <c r="J14" i="10"/>
  <c r="K14" i="10" s="1"/>
  <c r="J17" i="10"/>
  <c r="K17" i="10" s="1"/>
  <c r="J18" i="10"/>
  <c r="K18" i="10" s="1"/>
  <c r="J30" i="10"/>
  <c r="K30" i="10" s="1"/>
  <c r="J6" i="10"/>
  <c r="J31" i="10" l="1"/>
  <c r="K6" i="10"/>
  <c r="K31" i="10" s="1"/>
  <c r="E5" i="9" l="1"/>
  <c r="D5" i="9"/>
  <c r="D11" i="9" l="1"/>
  <c r="E11" i="9"/>
  <c r="E33" i="9" s="1"/>
  <c r="D30" i="9" l="1"/>
</calcChain>
</file>

<file path=xl/sharedStrings.xml><?xml version="1.0" encoding="utf-8"?>
<sst xmlns="http://schemas.openxmlformats.org/spreadsheetml/2006/main" count="1017" uniqueCount="549">
  <si>
    <t>Polosweater boord</t>
  </si>
  <si>
    <t>Bosmaaierbroek</t>
  </si>
  <si>
    <t>Poloshirt</t>
  </si>
  <si>
    <t>Sweater - lang mouw</t>
  </si>
  <si>
    <t>Pilotjack (oranje)</t>
  </si>
  <si>
    <t>Parka jas (blauw)</t>
  </si>
  <si>
    <t>Sweatervest fleece</t>
  </si>
  <si>
    <t>Bodytrousers</t>
  </si>
  <si>
    <t>High vis korte broek</t>
  </si>
  <si>
    <t>High vis lange broek</t>
  </si>
  <si>
    <t>Blouse</t>
  </si>
  <si>
    <t>Colbert</t>
  </si>
  <si>
    <t>Thermo Onderbroek</t>
  </si>
  <si>
    <t>Thermohemd - korte mouw</t>
  </si>
  <si>
    <t>Thermobroek - lang</t>
  </si>
  <si>
    <t>Werkbroek met teekwerende behandeling (spijker)</t>
  </si>
  <si>
    <t>Werkbroek met teekwerende behandeling (groene)</t>
  </si>
  <si>
    <t>Parka jas (oranje) march</t>
  </si>
  <si>
    <t>Softshell Jack oranje met striping</t>
  </si>
  <si>
    <t>Veiligheidsvest fleece</t>
  </si>
  <si>
    <t>Omschrijving, naam, merk</t>
  </si>
  <si>
    <t>Samenstelling stof en grammage</t>
  </si>
  <si>
    <t>Fictief aantal per jaar</t>
  </si>
  <si>
    <t>Prijs per stuk excl btw</t>
  </si>
  <si>
    <t>Totaalprijs fictief aantal</t>
  </si>
  <si>
    <t>Excl. BTW</t>
  </si>
  <si>
    <t>Incl. BTW</t>
  </si>
  <si>
    <t>Prijs per stuk bij een batch van</t>
  </si>
  <si>
    <t>Artikelnummer</t>
  </si>
  <si>
    <t>Datum</t>
  </si>
  <si>
    <t>Aantal</t>
  </si>
  <si>
    <t>GA-044479OB.58</t>
  </si>
  <si>
    <t>GA-044479OB.50</t>
  </si>
  <si>
    <t>GA-044479OB.52</t>
  </si>
  <si>
    <t>GA-044479OB.54</t>
  </si>
  <si>
    <t>GA-044479OB.56</t>
  </si>
  <si>
    <t>GA-044479OB.60</t>
  </si>
  <si>
    <t>*95</t>
  </si>
  <si>
    <t>CLB6001Blue52</t>
  </si>
  <si>
    <t>044485OB-56</t>
  </si>
  <si>
    <t>044485OB-58</t>
  </si>
  <si>
    <t>1.3340/C54/2-36</t>
  </si>
  <si>
    <t>1.3340/C54/2-38</t>
  </si>
  <si>
    <t>1.3340/C54/2-46</t>
  </si>
  <si>
    <t>028244-955-5</t>
  </si>
  <si>
    <t>405001Black54</t>
  </si>
  <si>
    <t>405003Black50</t>
  </si>
  <si>
    <t>405003Navy52</t>
  </si>
  <si>
    <t>GA-1906603BLK.2XL</t>
  </si>
  <si>
    <t>GA-1906603BLK.L</t>
  </si>
  <si>
    <t>GA-1906603BLK.M</t>
  </si>
  <si>
    <t>GA-1906603BLK.XL</t>
  </si>
  <si>
    <t>GA-1906603BLK.S</t>
  </si>
  <si>
    <t>GA-1906601BLK.XL</t>
  </si>
  <si>
    <t>GA-1906601BLK.2XL</t>
  </si>
  <si>
    <t>GA-1906601BLK.L</t>
  </si>
  <si>
    <t>GA-1906601BLK.M</t>
  </si>
  <si>
    <t>GA-1906601BLK.S</t>
  </si>
  <si>
    <t>GA-1906600BLK.2XL</t>
  </si>
  <si>
    <t>GA-1906600BLK.L</t>
  </si>
  <si>
    <t>GA-1906600BLK.M</t>
  </si>
  <si>
    <t>GA-1906600BLK.XL</t>
  </si>
  <si>
    <t>GA-1906600BLK.S</t>
  </si>
  <si>
    <t>GA-DANNY-C24.30/32</t>
  </si>
  <si>
    <t>GA-DANNY-C24.32/32</t>
  </si>
  <si>
    <t>GA-DANNY-C24.33/32</t>
  </si>
  <si>
    <t>GA-DANNY-C24.36/36</t>
  </si>
  <si>
    <t>GA-DANNY-C24.30/34</t>
  </si>
  <si>
    <t>GA-DANNY-C24.31/32</t>
  </si>
  <si>
    <t>GA-DANNY-C24.32/34</t>
  </si>
  <si>
    <t>GA-DANNY-C24.33/34</t>
  </si>
  <si>
    <t>GA-DANNY-C24.34/30</t>
  </si>
  <si>
    <t>GA-DANNY-C24.34/32</t>
  </si>
  <si>
    <t>GA-DANNY-C24.34/34</t>
  </si>
  <si>
    <t>GA-DANNY-C24.34/36</t>
  </si>
  <si>
    <t>GA-DANNY-C24.36/30</t>
  </si>
  <si>
    <t>GA-DANNY-C24.36/32</t>
  </si>
  <si>
    <t>GA-DANNY-C24.36/34</t>
  </si>
  <si>
    <t>GA-DANNY-C24.38/30</t>
  </si>
  <si>
    <t>GA-DANNY-C24.38/32</t>
  </si>
  <si>
    <t>GA-DANNY-C24.42/36</t>
  </si>
  <si>
    <t>GA-DANNYC24.30-30</t>
  </si>
  <si>
    <t>GA-DANNYC24.30-32</t>
  </si>
  <si>
    <t>GA-DANNYC24.31-30</t>
  </si>
  <si>
    <t>GA-DANNYC24.31-32</t>
  </si>
  <si>
    <t>GA-DANNYC24.32-30</t>
  </si>
  <si>
    <t>GA-DANNYC24.32-32</t>
  </si>
  <si>
    <t>GA-DANNYC24.32-34</t>
  </si>
  <si>
    <t>GA-DANNYC24.32-36</t>
  </si>
  <si>
    <t>GA-DANNYC24.33-34</t>
  </si>
  <si>
    <t>GA-DANNYC24.34-32</t>
  </si>
  <si>
    <t>GA-DANNYC24.34-36</t>
  </si>
  <si>
    <t>GA-DANNYC24.36-32</t>
  </si>
  <si>
    <t>GA-DANNYC24.36-34</t>
  </si>
  <si>
    <t>GA-DANNYC24.36-36</t>
  </si>
  <si>
    <t>GA-DANNYC24.38-32</t>
  </si>
  <si>
    <t>GA-DANNYC24.38-34</t>
  </si>
  <si>
    <t>GA-DANNYC24.36-30</t>
  </si>
  <si>
    <t>1.3345/C24/0-32</t>
  </si>
  <si>
    <t>1.3345/C24/2-34</t>
  </si>
  <si>
    <t>1.3345/C24/4-30</t>
  </si>
  <si>
    <t>1.3345/C24/4-34</t>
  </si>
  <si>
    <t>GA-114097OR.58</t>
  </si>
  <si>
    <t>114097-130-C48</t>
  </si>
  <si>
    <t>114097-130-C50</t>
  </si>
  <si>
    <t>GA-044474OB.48</t>
  </si>
  <si>
    <t>GA-044474OB.54</t>
  </si>
  <si>
    <t>GA-044474OB.46</t>
  </si>
  <si>
    <t>GA-044474OB.50</t>
  </si>
  <si>
    <t>GA-044474OB.52</t>
  </si>
  <si>
    <t>GA-044474OB.56</t>
  </si>
  <si>
    <t>GA-044485OB.52</t>
  </si>
  <si>
    <t>GA-100913</t>
  </si>
  <si>
    <t>GA-100914</t>
  </si>
  <si>
    <t>LOGO</t>
  </si>
  <si>
    <t>LOGO BORST</t>
  </si>
  <si>
    <t>GA-MIKE-A82.W30L32</t>
  </si>
  <si>
    <t>GA-MIKE-A82.W34L32</t>
  </si>
  <si>
    <t>GA-MIKE-A82.W36L32</t>
  </si>
  <si>
    <t>GA-MIKE-A82.W38L32</t>
  </si>
  <si>
    <t>GA-MIKE-A82.W38L34</t>
  </si>
  <si>
    <t>GA-MIKE-A82.30/32</t>
  </si>
  <si>
    <t>GA-MIKE-A82.30/34</t>
  </si>
  <si>
    <t>GA-MIKE-A82.33/32</t>
  </si>
  <si>
    <t>GA-MIKE-A82.33/34</t>
  </si>
  <si>
    <t>GA-MIKE-A82.34/32</t>
  </si>
  <si>
    <t>GA-MIKE-A82.36/32</t>
  </si>
  <si>
    <t>GA-MIKE-A82.36/34</t>
  </si>
  <si>
    <t>GA-MIKE-A82.38/34</t>
  </si>
  <si>
    <t>GA-MIKE-A82.40/32</t>
  </si>
  <si>
    <t>1.3311/A82/2-36</t>
  </si>
  <si>
    <t>2.60.177.06</t>
  </si>
  <si>
    <t>705005blue40/5</t>
  </si>
  <si>
    <t>GA-26.43</t>
  </si>
  <si>
    <t>GA-26.47</t>
  </si>
  <si>
    <t>015850FO-L</t>
  </si>
  <si>
    <t>015850FO-XL</t>
  </si>
  <si>
    <t>GA-10176125.3XL+7</t>
  </si>
  <si>
    <t>GA-10176125.L</t>
  </si>
  <si>
    <t>GA-10176125.M</t>
  </si>
  <si>
    <t>GA-10405925.XL</t>
  </si>
  <si>
    <t>GA-040445OB.2XL</t>
  </si>
  <si>
    <t>GA-040445OB.4XL</t>
  </si>
  <si>
    <t>GA-040445OB.L</t>
  </si>
  <si>
    <t>GA-040445OB.XL</t>
  </si>
  <si>
    <t>GA-040445OB.XXL</t>
  </si>
  <si>
    <t>GA-040445OB.3XL</t>
  </si>
  <si>
    <t>GA-040445OB.M</t>
  </si>
  <si>
    <t>201003BlackXL</t>
  </si>
  <si>
    <t>201003BlackXXL</t>
  </si>
  <si>
    <t>GA-201003BLK.2XL</t>
  </si>
  <si>
    <t>GA-201003BLK.L</t>
  </si>
  <si>
    <t>GA-201003BLK.M</t>
  </si>
  <si>
    <t>GA-201003BLK.XL</t>
  </si>
  <si>
    <t>GA-201003BLK.XS</t>
  </si>
  <si>
    <t>GA-201003DG.2XL</t>
  </si>
  <si>
    <t>GA-201003DG.L</t>
  </si>
  <si>
    <t>GA-201003DG.M</t>
  </si>
  <si>
    <t>GA-201003DG.XL</t>
  </si>
  <si>
    <t>GA-201003BLK.S</t>
  </si>
  <si>
    <t>GA-201003DG.3XL</t>
  </si>
  <si>
    <t>301005DarkgreyXL</t>
  </si>
  <si>
    <t>GA-301005Ant.3XL</t>
  </si>
  <si>
    <t>GA-301005Ant.L</t>
  </si>
  <si>
    <t>GA-301005Ant.M</t>
  </si>
  <si>
    <t>GA-301005ANT.XL</t>
  </si>
  <si>
    <t>GA-301005Ant.XXL</t>
  </si>
  <si>
    <t>GA-301005BLACK.2XL</t>
  </si>
  <si>
    <t>GA-301005Black.3XL</t>
  </si>
  <si>
    <t>GA-301005Black.L</t>
  </si>
  <si>
    <t>GA-301005Black.M</t>
  </si>
  <si>
    <t>GA-301005Black.XL</t>
  </si>
  <si>
    <t>GA-301005Black.XXL</t>
  </si>
  <si>
    <t>GA-301005ANT.2XL</t>
  </si>
  <si>
    <t>GA-301005Ant.4XL</t>
  </si>
  <si>
    <t>GA-301005ANT.S</t>
  </si>
  <si>
    <t>GA-301005BLACK.S</t>
  </si>
  <si>
    <t>646102-17-9</t>
  </si>
  <si>
    <t>GA-652003BLK.120</t>
  </si>
  <si>
    <t>GA-104.001.150</t>
  </si>
  <si>
    <t>GA-104.001.152</t>
  </si>
  <si>
    <t>GA-104.001.156</t>
  </si>
  <si>
    <t>GA-104.001.158</t>
  </si>
  <si>
    <t>GA-104.001.160</t>
  </si>
  <si>
    <t>GA-104.001.148</t>
  </si>
  <si>
    <t>GA-104.001.154</t>
  </si>
  <si>
    <t>GA-107001.3XL</t>
  </si>
  <si>
    <t>GA-107001.M</t>
  </si>
  <si>
    <t>GA-107001.XL</t>
  </si>
  <si>
    <t>GA-107002.2XL</t>
  </si>
  <si>
    <t>GA-107002.3XL</t>
  </si>
  <si>
    <t>GA-107002.XL</t>
  </si>
  <si>
    <t>GA-104004.48</t>
  </si>
  <si>
    <t>GA-104004.54</t>
  </si>
  <si>
    <t>GA-104004.50</t>
  </si>
  <si>
    <t>GA-104004.52</t>
  </si>
  <si>
    <t>GA-104004.56</t>
  </si>
  <si>
    <t>GA-104004.58</t>
  </si>
  <si>
    <t>GA-104004.60</t>
  </si>
  <si>
    <t>GA-JOLLY-ZW.2XL</t>
  </si>
  <si>
    <t>GA-JOLLY-ZW.3XL</t>
  </si>
  <si>
    <t>GA-JOLLY-ZW.L</t>
  </si>
  <si>
    <t>GA-JOLLY-ZW.M</t>
  </si>
  <si>
    <t>GA-JOLLY-ZW.XL</t>
  </si>
  <si>
    <t>GA-JOLLY-ZW.S</t>
  </si>
  <si>
    <t>1025340</t>
  </si>
  <si>
    <t>1003135</t>
  </si>
  <si>
    <t>1014127</t>
  </si>
  <si>
    <t>1016049</t>
  </si>
  <si>
    <t>1001257</t>
  </si>
  <si>
    <t>1012502</t>
  </si>
  <si>
    <t>200003_1000-XL</t>
  </si>
  <si>
    <t>SE1</t>
  </si>
  <si>
    <t>TS.SE1</t>
  </si>
  <si>
    <t>NAAMLABEL</t>
  </si>
  <si>
    <t>SE2</t>
  </si>
  <si>
    <t>GA-PALMER.L</t>
  </si>
  <si>
    <t>GA-PALMER.XL</t>
  </si>
  <si>
    <t>GA-PALMER.2XL</t>
  </si>
  <si>
    <t>GA-PALMER.3XL</t>
  </si>
  <si>
    <t>GA-PALMER.M</t>
  </si>
  <si>
    <t>TSJ2000DarkgreyL</t>
  </si>
  <si>
    <t>GA-402006BLK.XL</t>
  </si>
  <si>
    <t>GA-402006DG.2XL</t>
  </si>
  <si>
    <t>GA-402006BLK.2XL</t>
  </si>
  <si>
    <t>GA-402006BLK.3XL</t>
  </si>
  <si>
    <t>GA-402006BLK.L</t>
  </si>
  <si>
    <t>GA-402006BLK.M</t>
  </si>
  <si>
    <t>GA-04025985OB.2XL</t>
  </si>
  <si>
    <t>GA-04025985OB.3XL</t>
  </si>
  <si>
    <t>GA-04025985OB.L</t>
  </si>
  <si>
    <t>GA-04025985OB.M</t>
  </si>
  <si>
    <t>GA-04025985OB.XL</t>
  </si>
  <si>
    <t>402006DarkgreyL</t>
  </si>
  <si>
    <t>402006DarkgreyM</t>
  </si>
  <si>
    <t>402006DarkgreyXL</t>
  </si>
  <si>
    <t>402006NavyM</t>
  </si>
  <si>
    <t>04025985OB-3XL</t>
  </si>
  <si>
    <t>04025985OB-L</t>
  </si>
  <si>
    <t>04025985OB-M</t>
  </si>
  <si>
    <t>GA-6010.56</t>
  </si>
  <si>
    <t>GA-6010.48</t>
  </si>
  <si>
    <t>GA-6010.50</t>
  </si>
  <si>
    <t>GA-6010.52</t>
  </si>
  <si>
    <t>GA-6010.54</t>
  </si>
  <si>
    <t>GA-6010.58</t>
  </si>
  <si>
    <t>GA-6085.54</t>
  </si>
  <si>
    <t>GA-6085.56</t>
  </si>
  <si>
    <t>GA-6085.48</t>
  </si>
  <si>
    <t>GA-6085.50</t>
  </si>
  <si>
    <t>GA-6085.52</t>
  </si>
  <si>
    <t>GA-6085.58</t>
  </si>
  <si>
    <t>GA-6085.64</t>
  </si>
  <si>
    <t>GA-100556</t>
  </si>
  <si>
    <t>100556-940-ONESIZE</t>
  </si>
  <si>
    <t>044479OB-54</t>
  </si>
  <si>
    <t>KVS-301008DGRY.M</t>
  </si>
  <si>
    <t>GA-040470OB.3XL</t>
  </si>
  <si>
    <t>GA-040470OB.L</t>
  </si>
  <si>
    <t>GA-040470OB.XL</t>
  </si>
  <si>
    <t>GA-040470OB.XXL</t>
  </si>
  <si>
    <t>GA-040470OB.2XL</t>
  </si>
  <si>
    <t>GA-040470OB.4XL</t>
  </si>
  <si>
    <t>GA-040470OB.M</t>
  </si>
  <si>
    <t>GA-301002Ant.XL</t>
  </si>
  <si>
    <t>GA-301002Antl.XXL</t>
  </si>
  <si>
    <t>GA-301002Black.XL</t>
  </si>
  <si>
    <t>GA-301002Black.XXL</t>
  </si>
  <si>
    <t>301002BlackXL</t>
  </si>
  <si>
    <t>301002BlackXXL</t>
  </si>
  <si>
    <t>GA-301002ANT.L</t>
  </si>
  <si>
    <t>GA-301002Ant.M</t>
  </si>
  <si>
    <t>GA-301002ANT.XS</t>
  </si>
  <si>
    <t>GA-301002Black.3XL</t>
  </si>
  <si>
    <t>GA-301002BLACK.L</t>
  </si>
  <si>
    <t>GA-301002BLACK.M</t>
  </si>
  <si>
    <t>107.002.XL</t>
  </si>
  <si>
    <t>602001BlackL</t>
  </si>
  <si>
    <t>602002BlackL</t>
  </si>
  <si>
    <t>GA-04026027OB.L</t>
  </si>
  <si>
    <t>GA-04026027OB.M</t>
  </si>
  <si>
    <t>GA-04026027OB.XL</t>
  </si>
  <si>
    <t>GA-203006OR.XL</t>
  </si>
  <si>
    <t>014064FO-L</t>
  </si>
  <si>
    <t>014064FO-XL</t>
  </si>
  <si>
    <t>GA-JACE+.2XL</t>
  </si>
  <si>
    <t>GA-JACE+.XL</t>
  </si>
  <si>
    <t>GA-JACE+.L</t>
  </si>
  <si>
    <t>GA-JACEBLK.2XL</t>
  </si>
  <si>
    <t>GA-JAZZ.2XL</t>
  </si>
  <si>
    <t>GA-JAZZ.L</t>
  </si>
  <si>
    <t>GA-JAZZ.M</t>
  </si>
  <si>
    <t>GA-JOLLY-ANT.2XL</t>
  </si>
  <si>
    <t>GA-JOLLY-ANT.3XL</t>
  </si>
  <si>
    <t>GA-JOLLY-ANT.L</t>
  </si>
  <si>
    <t>GA-JOLLY-ANT.M</t>
  </si>
  <si>
    <t>GA-JOLLY-ANT.S</t>
  </si>
  <si>
    <t>GA-JOLLY-ANT.XL</t>
  </si>
  <si>
    <t>GA-JOLLY-ZWART.XL</t>
  </si>
  <si>
    <t>KVS-101015DGRY.L</t>
  </si>
  <si>
    <t>KVS-101005DGRY.L</t>
  </si>
  <si>
    <t>453019Orange3XL-4X</t>
  </si>
  <si>
    <t>453019OrangeM-L</t>
  </si>
  <si>
    <t>453019OrangeXL-XXL</t>
  </si>
  <si>
    <t>GA-453019O.M-L</t>
  </si>
  <si>
    <t>GA-453019O.XL-2XL</t>
  </si>
  <si>
    <t>GA-453019OR.M-L</t>
  </si>
  <si>
    <t>GA-453019OR.XL-XXL</t>
  </si>
  <si>
    <t>KVS-502010.50</t>
  </si>
  <si>
    <t>GA-502019BLK.48</t>
  </si>
  <si>
    <t>GA-502019BLK.50</t>
  </si>
  <si>
    <t>GA-502019BLK.56</t>
  </si>
  <si>
    <t>GA-502019BLK.52</t>
  </si>
  <si>
    <t>GA-502019BLK.54</t>
  </si>
  <si>
    <t>GA-502020BLK.52</t>
  </si>
  <si>
    <t>GA-502020DG.46</t>
  </si>
  <si>
    <t>502020Black48</t>
  </si>
  <si>
    <t>502020Darkgrey46</t>
  </si>
  <si>
    <t>GA-502020BLK.48</t>
  </si>
  <si>
    <t>GA-502020BLK.56</t>
  </si>
  <si>
    <t>GA-502020DG.50</t>
  </si>
  <si>
    <t>GA-602008.39-42</t>
  </si>
  <si>
    <t>GA-602008.43-46</t>
  </si>
  <si>
    <t>GA-602008.47-50</t>
  </si>
  <si>
    <t>GA-602008.35-38</t>
  </si>
  <si>
    <t>GA-602009.39-42</t>
  </si>
  <si>
    <t>GA-602009.43-46</t>
  </si>
  <si>
    <t>GA-602009.47-50</t>
  </si>
  <si>
    <t>GA-602009.35-38</t>
  </si>
  <si>
    <t>GA-072395OB.3XL</t>
  </si>
  <si>
    <t>GA-072395OB.L</t>
  </si>
  <si>
    <t>GA-072395OB.M</t>
  </si>
  <si>
    <t>GA-072395OB.XL</t>
  </si>
  <si>
    <t>GA-072395OB.XXL</t>
  </si>
  <si>
    <t>GA-072395OB.2XL</t>
  </si>
  <si>
    <t>GA-072395OB.S</t>
  </si>
  <si>
    <t>072395OB-3XL</t>
  </si>
  <si>
    <t>072395OB-L</t>
  </si>
  <si>
    <t>072395OB-M</t>
  </si>
  <si>
    <t>GA-072396OB.3XL</t>
  </si>
  <si>
    <t>GA-072396OB.L</t>
  </si>
  <si>
    <t>GA-072396OB.M</t>
  </si>
  <si>
    <t>GA-072396OB.XL</t>
  </si>
  <si>
    <t>GA-072396OB.XXL</t>
  </si>
  <si>
    <t>072396FO-L</t>
  </si>
  <si>
    <t>072396FO-M</t>
  </si>
  <si>
    <t>043750OBP-L</t>
  </si>
  <si>
    <t>043750OBP-XL</t>
  </si>
  <si>
    <t>GA-114886.38/32</t>
  </si>
  <si>
    <t>Rijlabels</t>
  </si>
  <si>
    <t>Eindtotaal</t>
  </si>
  <si>
    <t>Som van Aantal</t>
  </si>
  <si>
    <t>Parkajas oranje zwart</t>
  </si>
  <si>
    <t>Polo</t>
  </si>
  <si>
    <t>Thermohemd - lang mouw</t>
  </si>
  <si>
    <t>Spijkerbroek</t>
  </si>
  <si>
    <t>Tshirt</t>
  </si>
  <si>
    <t>Body trouser</t>
  </si>
  <si>
    <t>Zaagbroek klasse 1</t>
  </si>
  <si>
    <t>Zip neck shirt</t>
  </si>
  <si>
    <t>Veiligheidspolo</t>
  </si>
  <si>
    <t xml:space="preserve">Riem stretch  </t>
  </si>
  <si>
    <t>Softshell jack antraciet/zwart</t>
  </si>
  <si>
    <t>Zaagbroek</t>
  </si>
  <si>
    <t>Werkbroek lang</t>
  </si>
  <si>
    <t>Werkbroek kort</t>
  </si>
  <si>
    <t>Sokken</t>
  </si>
  <si>
    <t>Parkajas oranje</t>
  </si>
  <si>
    <t>Veiligheidshesje</t>
  </si>
  <si>
    <t>Overhemd</t>
  </si>
  <si>
    <t>Zomerjas (oranje)</t>
  </si>
  <si>
    <t>Poloshirt cooldry</t>
  </si>
  <si>
    <t>Spijkerbroek stretch</t>
  </si>
  <si>
    <t>Spijkerbroek  stretch</t>
  </si>
  <si>
    <t>Bretels</t>
  </si>
  <si>
    <t>Spijkerbroek met duimstokzak</t>
  </si>
  <si>
    <t>tshirt - extra lang</t>
  </si>
  <si>
    <t>Teekwerend overhemd (desert)</t>
  </si>
  <si>
    <t>Riem leder</t>
  </si>
  <si>
    <t>(leeg)</t>
  </si>
  <si>
    <t>Aantal van maatvoering</t>
  </si>
  <si>
    <t xml:space="preserve"> </t>
  </si>
  <si>
    <t>Drukkosten per logo</t>
  </si>
  <si>
    <t>Naam Inschrijver</t>
  </si>
  <si>
    <t>Naam ondertekenaar</t>
  </si>
  <si>
    <t>Handtekening</t>
  </si>
  <si>
    <t>Totaal</t>
  </si>
  <si>
    <t>Transfers borstlogo's</t>
  </si>
  <si>
    <t>Transfers ruglogo's</t>
  </si>
  <si>
    <t>Transfers achterzaklogo's</t>
  </si>
  <si>
    <t>Functionele kleding</t>
  </si>
  <si>
    <t>Representatieve kleding</t>
  </si>
  <si>
    <t>Uurtarief</t>
  </si>
  <si>
    <t>Fictief aantal uren</t>
  </si>
  <si>
    <t>Totaal excl. BTW</t>
  </si>
  <si>
    <t>Totaal incl. BTW</t>
  </si>
  <si>
    <t>Totalisatie Bedrijfskleding Paleis Het Loo</t>
  </si>
  <si>
    <t>Bedrag incl. BTW</t>
  </si>
  <si>
    <t>Overig assortiment</t>
  </si>
  <si>
    <t>Tuindienst</t>
  </si>
  <si>
    <t>Vrijwilligers</t>
  </si>
  <si>
    <t>Broeken</t>
  </si>
  <si>
    <t>Blouses</t>
  </si>
  <si>
    <t>Polo's/truien/vesten</t>
  </si>
  <si>
    <t>Bodywarmer</t>
  </si>
  <si>
    <t>Zomer cap</t>
  </si>
  <si>
    <t>Wintermuts</t>
  </si>
  <si>
    <t>Regenpak</t>
  </si>
  <si>
    <t>Functionele bedrijfskleding</t>
  </si>
  <si>
    <t>Tas</t>
  </si>
  <si>
    <t xml:space="preserve">Koppel / Belt </t>
  </si>
  <si>
    <t>Sloof</t>
  </si>
  <si>
    <t>Horeca</t>
  </si>
  <si>
    <t>Koksbuis</t>
  </si>
  <si>
    <t>Koppel / Belt horeca</t>
  </si>
  <si>
    <t>Aantal medewerkers per draaggroep</t>
  </si>
  <si>
    <t>Aantal vrijwilligers per draaggroep</t>
  </si>
  <si>
    <t>Aantal flexibele medewerkers per draaggroep</t>
  </si>
  <si>
    <t>Jacks/jassen e.d.</t>
  </si>
  <si>
    <t>Colbert heren</t>
  </si>
  <si>
    <t>Colbert dames</t>
  </si>
  <si>
    <t>Alternatief/voorstel Inschrijver</t>
  </si>
  <si>
    <t>Kledinglijst (huidig)</t>
  </si>
  <si>
    <t>Accesoires (vrij in te vullen)</t>
  </si>
  <si>
    <t>Overige artikelen - vast</t>
  </si>
  <si>
    <t xml:space="preserve">Overige artikelen - optioneel </t>
  </si>
  <si>
    <t>zie flex horeca</t>
  </si>
  <si>
    <t>Verdeling per draaggroep</t>
  </si>
  <si>
    <t>Aantal dames per draaggroep</t>
  </si>
  <si>
    <t>Aantal heren per draaggroep</t>
  </si>
  <si>
    <t>Aantal fulltimers per draaggroep</t>
  </si>
  <si>
    <t>Aantal parttimers per draaggroep</t>
  </si>
  <si>
    <t>Bezoekersservice (publieksbegeleiders, winkel-, kiosk-, pendel-, kassa- en servicemedewerkers)</t>
  </si>
  <si>
    <t>Vaste medewerkers</t>
  </si>
  <si>
    <t>Dutymanagers</t>
  </si>
  <si>
    <t>Accessoire dames/heren, passend bij merkwaarden PHL</t>
  </si>
  <si>
    <t>Prijs per logo / signing</t>
  </si>
  <si>
    <t>Broek(worker met zakken) winter - heren</t>
  </si>
  <si>
    <t>Broek(worker met zakken) winter - dames</t>
  </si>
  <si>
    <t>Broek(worker met zakken) zomer/allround - heren</t>
  </si>
  <si>
    <t>Broek(worker met zakken) zomer/allround - dames</t>
  </si>
  <si>
    <t>Broek (netjes, zonder zakken) zomer/allround - heren</t>
  </si>
  <si>
    <t>Broek (netjes, zonder zakken) zomer/allround - dames</t>
  </si>
  <si>
    <t>Broek (netjes, zonder zakken) winter, niet gewatteerd - heren</t>
  </si>
  <si>
    <t>Broek (netjes, zonder zakken) winter, niet gewatteerd - dames</t>
  </si>
  <si>
    <t>Pantalon - heren</t>
  </si>
  <si>
    <t>Pantalon - dames</t>
  </si>
  <si>
    <t>Blouse lange mouw - heren</t>
  </si>
  <si>
    <t>Blouse lange mouw - dames</t>
  </si>
  <si>
    <t>Blouse korte mouw - heren</t>
  </si>
  <si>
    <t>Blouse korte mouw - dames</t>
  </si>
  <si>
    <t>Polo shirt korte mouw - heren</t>
  </si>
  <si>
    <t>Polo shirt korte mouw - dames</t>
  </si>
  <si>
    <t>Polo shirt lange mouw - heren</t>
  </si>
  <si>
    <t>Polo shirt lange mouw - dames</t>
  </si>
  <si>
    <t>Vest V-hals (over blouse) - heren</t>
  </si>
  <si>
    <t>Vest V-hals (over blouse) - dames</t>
  </si>
  <si>
    <t>Trui (warm) - heren</t>
  </si>
  <si>
    <t>Trui (warm) - dames</t>
  </si>
  <si>
    <t>Soft shell jack (binnen) - heren</t>
  </si>
  <si>
    <t>Soft shell jack (binnen) - dames</t>
  </si>
  <si>
    <t>Soft shell jack (buiten) - heren</t>
  </si>
  <si>
    <t>Soft shell jack (buiten) - dames</t>
  </si>
  <si>
    <t>Buitenjas winter - heren</t>
  </si>
  <si>
    <t>Buitenjas winter - dames</t>
  </si>
  <si>
    <t>Omschrijving signing / logo</t>
  </si>
  <si>
    <t>&lt;Door Inschrijver in te vullen&gt;</t>
  </si>
  <si>
    <t>Bedrijfskleding</t>
  </si>
  <si>
    <t>Kortingspercentage</t>
  </si>
  <si>
    <t>Veiligheidszaken (back)</t>
  </si>
  <si>
    <t>Tuindienst - vrijwilligers</t>
  </si>
  <si>
    <t>Bedrijfsrestaurant</t>
  </si>
  <si>
    <t>Horeca/keuken (back)</t>
  </si>
  <si>
    <t>Aanschaf kleding per draaggroep - functionele bedrijfskleding</t>
  </si>
  <si>
    <t>Totaal aanschaf functionele bedrijfskleding</t>
  </si>
  <si>
    <t>Aanschaf kleding per draaggroep - representatieve bedrijfskleding</t>
  </si>
  <si>
    <t>Museale schoonmaak</t>
  </si>
  <si>
    <t>Veiligheidszaken (front)</t>
  </si>
  <si>
    <t>Bezoekersservice - dutymanagers</t>
  </si>
  <si>
    <t>Bezoekersservice - vaste medewerkers</t>
  </si>
  <si>
    <t>Bezoekersservice - vrijwilligers</t>
  </si>
  <si>
    <t>Totaal aanschaf representatieve bedrijfskleding</t>
  </si>
  <si>
    <t>Genoemde aantallen zijn een schatting en dienen om Inschrijvers op gelijke basis te laten calculeren. Aan de genoemde omschrijving en aantallen kunnen geen rechten worden ontleend. Na definitieve gunning worden de definitieve aantallen voor de eerste bestelling bekend gemaakt. De verwachte groei blijft een inschatting.</t>
  </si>
  <si>
    <t>Aanname dames fulltime</t>
  </si>
  <si>
    <t>Aanname dames parttime</t>
  </si>
  <si>
    <t>Aanname heren fulltime</t>
  </si>
  <si>
    <t>Aanname heren parttime</t>
  </si>
  <si>
    <t>T.b.v. de aantallen in onderstaand schema:</t>
  </si>
  <si>
    <t xml:space="preserve">Qua berekening van de aantallen van de kledingstukken zijn de volgende aannames gedaan:
</t>
  </si>
  <si>
    <t>De verdeling man/vrouw bij fulltimers en parttimers is niet volledig inzichtelijk. Hierin zijn aannames gedaan.</t>
  </si>
  <si>
    <r>
      <t xml:space="preserve">In dit calculatieblad is een weergave gemaakt van de draaggroepen en de </t>
    </r>
    <r>
      <rPr>
        <u/>
        <sz val="11"/>
        <color theme="1"/>
        <rFont val="Calibri"/>
        <family val="2"/>
        <scheme val="minor"/>
      </rPr>
      <t>huidige</t>
    </r>
    <r>
      <rPr>
        <sz val="11"/>
        <color theme="1"/>
        <rFont val="Calibri"/>
        <family val="2"/>
        <scheme val="minor"/>
      </rPr>
      <t xml:space="preserve"> kledingstukken, zie ook het tabblad 'kledinglijst per draaggroep'. Vervolgens zijn alle draaggroepen per tabblad uitgewerkt. Het betekent niet dat Inschrijver verplicht is om alle huidige artikelen aan te bieden.  Van Inschrijver wordt verwacht dat zij op basis van haar eigen creatieve inschatting een uitwerking kan maken van de volgens Inschrijver best passende kledinglijn voor de verschillende draaggroepen van Paleis Het Loo. Indien Inschrijver een ander artikel voorstelt dan in de huidige situatie, kan Inschrijver dit per tabblad invullen in kolom B 'alternatief/voorstel Inschrijver'. Indien Inschrijver geen alternatief voorstelt bij een bepaald artikel, dient Inschrijver in de betreffende regel van kolom B 'niet van toepassing' in te vullen. Echter dient Inschrijver vervolgens wel de gevraagde informatie in kolom C t/m I in te vullen. Inschrijver dient de blauw gearceerde cellen van alle tabbladen in te vullen.</t>
    </r>
  </si>
  <si>
    <t>Hieronder vrij in/aan te vullen door inschrijver</t>
  </si>
  <si>
    <t>Inschrijver dient de blauw gearceerde cellen in te vullen</t>
  </si>
  <si>
    <t>Draaggroep: Veiligheidszaken (back)</t>
  </si>
  <si>
    <t>Totaal draaggroep Veiligheidszaken (back)</t>
  </si>
  <si>
    <t>Draaggroep: Tuindienst - vrijwilligers</t>
  </si>
  <si>
    <t>Totaal draaggroep Tuindienst - vrijwilligers</t>
  </si>
  <si>
    <t>Draaggroep: Bedrijfsrestaurant</t>
  </si>
  <si>
    <t>Totaal draaggroep Bedrijfsrestaurant</t>
  </si>
  <si>
    <t>Draaggroep: Horeca/keuken (back)</t>
  </si>
  <si>
    <t>Totaal draaggroep Horeca/keuken (back)</t>
  </si>
  <si>
    <t>Draaggroep: Museale schoonmaak</t>
  </si>
  <si>
    <t>Totaal draaggroep Museale schoonmaak</t>
  </si>
  <si>
    <t>Accessoire(s) dames/heren, passend bij merkwaarden PHL, vrij in te vullen door inschrijver</t>
  </si>
  <si>
    <r>
      <t xml:space="preserve">Omschrijving signing / logo 
</t>
    </r>
    <r>
      <rPr>
        <sz val="10"/>
        <color theme="1"/>
        <rFont val="Verdana"/>
        <family val="2"/>
      </rPr>
      <t>(indien van toepassing)</t>
    </r>
  </si>
  <si>
    <r>
      <t xml:space="preserve">Prijs per signing / logo 
</t>
    </r>
    <r>
      <rPr>
        <sz val="10"/>
        <color theme="1"/>
        <rFont val="Verdana"/>
        <family val="2"/>
      </rPr>
      <t>(indien van toepassing)</t>
    </r>
  </si>
  <si>
    <t>Draaggroep: Veiligheidszaken (front)</t>
  </si>
  <si>
    <t>Totaal draaggroep Veiligheidszaken (front)</t>
  </si>
  <si>
    <t>Draaggroep: Bezoekersservice - Dutymanagers</t>
  </si>
  <si>
    <t>Totaal draaggroep Bezoekersservice - Dutymanagers</t>
  </si>
  <si>
    <t>Draaggroep: Bezoekersservice - vaste medewerkers</t>
  </si>
  <si>
    <t>Totaal draaggroep Bezoekersservice - vaste medewerkers</t>
  </si>
  <si>
    <t>Draaggroep: Bezoekersservice - vrijwilligers</t>
  </si>
  <si>
    <t>Totaal draaggroep Bezoekersservice - vrijwilligers</t>
  </si>
  <si>
    <t xml:space="preserve">Tarieven herstelwerkzaamheden </t>
  </si>
  <si>
    <t xml:space="preserve">Korting overige artikelen op de bruto prijslijst </t>
  </si>
  <si>
    <t xml:space="preserve">Logo </t>
  </si>
  <si>
    <r>
      <t xml:space="preserve">Druk-techniek </t>
    </r>
    <r>
      <rPr>
        <sz val="10"/>
        <rFont val="Verdana"/>
        <family val="2"/>
      </rPr>
      <t>(bijvoorbeeld borduren of drukken)</t>
    </r>
  </si>
  <si>
    <t>Bedrag excl. BTW</t>
  </si>
  <si>
    <t>Toelichting calculatieblad - aanbesteding Bedrijfskleding</t>
  </si>
  <si>
    <t>1 - 50 stuks</t>
  </si>
  <si>
    <t>51-100 stuks</t>
  </si>
  <si>
    <t>101-150 stuks</t>
  </si>
  <si>
    <t>&gt; 151 stuks</t>
  </si>
  <si>
    <t>Keukenschort</t>
  </si>
  <si>
    <t>Parttime, eerste aanschaf:
2x broek
1x trui / vest
3x polo (bij lange/korte mouw 50/50 verdeling)
3x blouse (bij lange/korte mouw 50/50 verdeling)
2x t-shirt
1x jas (zomer en winter, indien van toepassing)
1x colbert</t>
  </si>
  <si>
    <t>Fulltime, eerste aanschaf:
3x broek
2x trui / vest
5x polo (bij lange/korte mouw 50/50 verdeling)
5x blouse (bij lange/korte mouw 50/50 verdeling)
3x t-shirt
1x jas (zomer en winter, indien van toepassing)
2x colbert</t>
  </si>
  <si>
    <t>Onderstaande staffel en kortingspercentage worden niet niet meegerekend in het bedrag voor gunning, maar hiervan verwacht Aanbestedende dienst marktconforme prijzen.</t>
  </si>
  <si>
    <t>De totaalprijs (cel E33) mag niet hoger zijn dan het plafondbedrag:
• Plafondbedrag van € 300.000 per jaar (incl. btw);</t>
  </si>
  <si>
    <t>Aanname voorraadbeheer 15%</t>
  </si>
  <si>
    <t>Medewerkers 
Facilitaire Services,  Vastgoed&amp;Techniek, Collectie</t>
  </si>
  <si>
    <t>Totaal draaggroep Facilitaire Services, Vastgoed &amp; Techniek + Collectie</t>
  </si>
  <si>
    <t>Draaggroep: Facilitaire Services, Vastgoed &amp; Techniek + Collectie</t>
  </si>
  <si>
    <t>Facilitaire Services, Vastgoed &amp; Techniek + Collectie</t>
  </si>
  <si>
    <t>Draaggroep: Tuindienst - vaste medewerkers</t>
  </si>
  <si>
    <t>Totaal draaggroep Tuindienst - vaste medewerkers</t>
  </si>
  <si>
    <t>Tuindienst - vaste medewerkers</t>
  </si>
  <si>
    <t>Draaggroep: Horeca (front) en horeca leidinggevenden</t>
  </si>
  <si>
    <t>Totaal draaggroep Horeca (front) en horeca leidinggevenden</t>
  </si>
  <si>
    <t>Horeca (front) en horeca leidinggevenden</t>
  </si>
  <si>
    <t>Medewerkers Veiligheidszaken (back)</t>
  </si>
  <si>
    <t>Medewerkers Bedrijfs-restaurant</t>
  </si>
  <si>
    <t>Medewerkers Horeca/keuken (back)</t>
  </si>
  <si>
    <t>Medewerkers Museale Schoonmaak</t>
  </si>
  <si>
    <t>Medewerkers Veiligheidszaken (front)</t>
  </si>
  <si>
    <t>Medewerkers Horeca (front)</t>
  </si>
  <si>
    <t>Bedrag tbv gunning (exclusief btw)</t>
  </si>
  <si>
    <t>Totaalbedrag inclusief btw (i.v.m. plafondbedrag)</t>
  </si>
  <si>
    <t>Daarnaast is het voor de artikelen 'regenpakken', 'bodywarmers', 'wintermutsen' en 'tassen' bekend dat niet iedereen van de draaggroep waar deze artikelen van toepassing zijn, zal gebruiken. Ook hierin zijn aannames gedaan.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</si>
</sst>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164" formatCode="_ [$€-413]\ * #,##0.00_ ;_ [$€-413]\ * \-#,##0.00_ ;_ [$€-413]\ * &quot;-&quot;??_ ;_ @_ "/>
    <numFmt numFmtId="165" formatCode="_ [$€-2]\ * #,##0.00_ ;_ [$€-2]\ * \-#,##0.00_ ;_ [$€-2]\ * &quot;-&quot;??_ ;_ @_ "/>
    <numFmt numFmtId="166" formatCode="yyyy\-mm\-dd"/>
    <numFmt numFmtId="167" formatCode="[$-F800]dddd\,\ mmmm\ dd\,\ yyyy"/>
    <numFmt numFmtId="168" formatCode="d/mm/yy;@"/>
    <numFmt numFmtId="169" formatCode="0_ ;\-0\ "/>
  </numFmts>
  <fonts count="36" x14ac:knownFonts="1">
    <font>
      <sz val="11"/>
      <color theme="1"/>
      <name val="Calibri"/>
      <family val="2"/>
      <scheme val="minor"/>
    </font>
    <font>
      <sz val="11"/>
      <color theme="1"/>
      <name val="Calibri"/>
      <family val="2"/>
      <scheme val="minor"/>
    </font>
    <font>
      <b/>
      <sz val="11"/>
      <color theme="1"/>
      <name val="Calibri"/>
      <family val="2"/>
      <scheme val="minor"/>
    </font>
    <font>
      <b/>
      <sz val="14"/>
      <color theme="0"/>
      <name val="Verdana"/>
      <family val="2"/>
    </font>
    <font>
      <sz val="11"/>
      <color theme="1"/>
      <name val="Verdana"/>
      <family val="2"/>
    </font>
    <font>
      <sz val="10"/>
      <color theme="1"/>
      <name val="Verdana"/>
      <family val="2"/>
    </font>
    <font>
      <sz val="10"/>
      <name val="Verdana"/>
      <family val="2"/>
    </font>
    <font>
      <b/>
      <sz val="11"/>
      <color theme="1"/>
      <name val="Verdana"/>
      <family val="2"/>
    </font>
    <font>
      <sz val="11"/>
      <name val="Calibri"/>
      <family val="2"/>
      <scheme val="minor"/>
    </font>
    <font>
      <sz val="10"/>
      <color rgb="FFFF0000"/>
      <name val="Verdana"/>
      <family val="2"/>
    </font>
    <font>
      <b/>
      <sz val="10"/>
      <color indexed="9"/>
      <name val="Verdana"/>
      <family val="2"/>
    </font>
    <font>
      <sz val="10"/>
      <color indexed="8"/>
      <name val="Verdana"/>
      <family val="2"/>
    </font>
    <font>
      <b/>
      <sz val="10"/>
      <name val="Verdana"/>
      <family val="2"/>
    </font>
    <font>
      <b/>
      <i/>
      <sz val="10"/>
      <color theme="1"/>
      <name val="Verdana"/>
      <family val="2"/>
    </font>
    <font>
      <b/>
      <sz val="10"/>
      <color theme="1"/>
      <name val="Verdana"/>
      <family val="2"/>
    </font>
    <font>
      <b/>
      <u/>
      <sz val="10"/>
      <color theme="1"/>
      <name val="Verdana"/>
      <family val="2"/>
    </font>
    <font>
      <b/>
      <sz val="10"/>
      <color theme="0"/>
      <name val="Verdana"/>
      <family val="2"/>
    </font>
    <font>
      <sz val="10"/>
      <color theme="0"/>
      <name val="Verdana"/>
      <family val="2"/>
    </font>
    <font>
      <b/>
      <sz val="12"/>
      <color theme="1"/>
      <name val="Calibri"/>
      <family val="2"/>
      <scheme val="minor"/>
    </font>
    <font>
      <b/>
      <sz val="12"/>
      <color theme="0"/>
      <name val="Calibri"/>
      <family val="2"/>
      <scheme val="minor"/>
    </font>
    <font>
      <sz val="11"/>
      <color rgb="FF00B050"/>
      <name val="Calibri"/>
      <family val="2"/>
      <scheme val="minor"/>
    </font>
    <font>
      <sz val="11"/>
      <color rgb="FFFF0000"/>
      <name val="Calibri"/>
      <family val="2"/>
      <scheme val="minor"/>
    </font>
    <font>
      <b/>
      <sz val="11"/>
      <color rgb="FFFF0000"/>
      <name val="Calibri"/>
      <family val="2"/>
      <scheme val="minor"/>
    </font>
    <font>
      <i/>
      <sz val="10"/>
      <color rgb="FFFF0000"/>
      <name val="Verdana"/>
      <family val="2"/>
    </font>
    <font>
      <b/>
      <sz val="11"/>
      <color theme="0"/>
      <name val="Calibri"/>
      <family val="2"/>
      <scheme val="minor"/>
    </font>
    <font>
      <b/>
      <sz val="12"/>
      <name val="Calibri"/>
      <family val="2"/>
      <scheme val="minor"/>
    </font>
    <font>
      <b/>
      <sz val="11"/>
      <name val="Calibri"/>
      <family val="2"/>
      <scheme val="minor"/>
    </font>
    <font>
      <sz val="11"/>
      <color theme="0"/>
      <name val="Calibri"/>
      <family val="2"/>
      <scheme val="minor"/>
    </font>
    <font>
      <sz val="12"/>
      <name val="Calibri"/>
      <family val="2"/>
      <scheme val="minor"/>
    </font>
    <font>
      <i/>
      <sz val="12"/>
      <name val="Calibri"/>
      <family val="2"/>
      <scheme val="minor"/>
    </font>
    <font>
      <i/>
      <sz val="10"/>
      <name val="Verdana"/>
      <family val="2"/>
    </font>
    <font>
      <u/>
      <sz val="11"/>
      <color theme="1"/>
      <name val="Calibri"/>
      <family val="2"/>
      <scheme val="minor"/>
    </font>
    <font>
      <sz val="12"/>
      <color rgb="FFFF0000"/>
      <name val="Calibri"/>
      <family val="2"/>
      <scheme val="minor"/>
    </font>
    <font>
      <i/>
      <sz val="10"/>
      <color theme="1"/>
      <name val="Verdana"/>
      <family val="2"/>
    </font>
    <font>
      <i/>
      <sz val="11"/>
      <color theme="1"/>
      <name val="Calibri"/>
      <family val="2"/>
      <scheme val="minor"/>
    </font>
    <font>
      <b/>
      <u/>
      <sz val="10"/>
      <color theme="0"/>
      <name val="Verdana"/>
      <family val="2"/>
    </font>
  </fonts>
  <fills count="9">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FFC000"/>
        <bgColor indexed="64"/>
      </patternFill>
    </fill>
    <fill>
      <patternFill patternType="solid">
        <fgColor theme="0"/>
        <bgColor indexed="64"/>
      </patternFill>
    </fill>
    <fill>
      <patternFill patternType="solid">
        <fgColor indexed="12"/>
        <bgColor indexed="64"/>
      </patternFill>
    </fill>
    <fill>
      <patternFill patternType="solid">
        <fgColor rgb="FF0066FF"/>
        <bgColor indexed="64"/>
      </patternFill>
    </fill>
    <fill>
      <patternFill patternType="solid">
        <fgColor theme="7"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6">
    <xf numFmtId="0" fontId="0"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211">
    <xf numFmtId="0" fontId="0" fillId="0" borderId="0" xfId="0"/>
    <xf numFmtId="0" fontId="1" fillId="0" borderId="0" xfId="1"/>
    <xf numFmtId="0" fontId="1" fillId="0" borderId="1" xfId="1" applyBorder="1"/>
    <xf numFmtId="0" fontId="0" fillId="0" borderId="1" xfId="1" applyFont="1" applyBorder="1"/>
    <xf numFmtId="0" fontId="4" fillId="0" borderId="0" xfId="0" applyFont="1"/>
    <xf numFmtId="0" fontId="5" fillId="0" borderId="0" xfId="0" applyFont="1"/>
    <xf numFmtId="44" fontId="5" fillId="0" borderId="0" xfId="2" applyFont="1" applyFill="1" applyBorder="1" applyProtection="1"/>
    <xf numFmtId="0" fontId="6" fillId="5" borderId="1" xfId="0" applyFont="1" applyFill="1" applyBorder="1"/>
    <xf numFmtId="0" fontId="5" fillId="0" borderId="0" xfId="0" applyFont="1" applyAlignment="1">
      <alignment horizontal="center"/>
    </xf>
    <xf numFmtId="0" fontId="5" fillId="0" borderId="1" xfId="0" applyFont="1" applyBorder="1"/>
    <xf numFmtId="0" fontId="0" fillId="0" borderId="0" xfId="0" pivotButton="1"/>
    <xf numFmtId="0" fontId="0" fillId="0" borderId="0" xfId="0" applyAlignment="1">
      <alignment horizontal="left"/>
    </xf>
    <xf numFmtId="0" fontId="0" fillId="0" borderId="0" xfId="0" applyNumberFormat="1"/>
    <xf numFmtId="0" fontId="0" fillId="0" borderId="0" xfId="0" applyAlignment="1">
      <alignment horizontal="left" indent="1"/>
    </xf>
    <xf numFmtId="0" fontId="5" fillId="0" borderId="0" xfId="0" applyFont="1" applyAlignment="1">
      <alignment vertical="center"/>
    </xf>
    <xf numFmtId="164" fontId="5" fillId="3" borderId="1" xfId="0" applyNumberFormat="1" applyFont="1" applyFill="1" applyBorder="1"/>
    <xf numFmtId="164" fontId="5" fillId="5" borderId="9" xfId="0" applyNumberFormat="1" applyFont="1" applyFill="1" applyBorder="1"/>
    <xf numFmtId="164" fontId="5" fillId="5" borderId="1" xfId="0" applyNumberFormat="1" applyFont="1" applyFill="1" applyBorder="1"/>
    <xf numFmtId="10" fontId="5" fillId="3" borderId="1" xfId="0" applyNumberFormat="1" applyFont="1" applyFill="1" applyBorder="1"/>
    <xf numFmtId="0" fontId="12" fillId="4" borderId="5" xfId="0" applyFont="1" applyFill="1" applyBorder="1" applyAlignment="1">
      <alignment vertical="center" wrapText="1"/>
    </xf>
    <xf numFmtId="0" fontId="12" fillId="4" borderId="8" xfId="0" applyFont="1" applyFill="1" applyBorder="1" applyAlignment="1">
      <alignment vertical="center" wrapText="1"/>
    </xf>
    <xf numFmtId="0" fontId="14" fillId="4" borderId="9" xfId="0" applyFont="1" applyFill="1" applyBorder="1" applyAlignment="1">
      <alignment horizontal="center" vertical="center"/>
    </xf>
    <xf numFmtId="165" fontId="14" fillId="4" borderId="1" xfId="0" applyNumberFormat="1" applyFont="1" applyFill="1" applyBorder="1" applyAlignment="1">
      <alignment vertical="center"/>
    </xf>
    <xf numFmtId="165" fontId="7" fillId="4" borderId="1" xfId="0" applyNumberFormat="1" applyFont="1" applyFill="1" applyBorder="1" applyAlignment="1">
      <alignment vertical="center"/>
    </xf>
    <xf numFmtId="0" fontId="5" fillId="0" borderId="0" xfId="0" applyFont="1" applyAlignment="1">
      <alignment wrapText="1"/>
    </xf>
    <xf numFmtId="0" fontId="5" fillId="0" borderId="3" xfId="0" applyFont="1" applyFill="1" applyBorder="1"/>
    <xf numFmtId="0" fontId="5" fillId="0" borderId="4" xfId="0" applyFont="1" applyFill="1" applyBorder="1"/>
    <xf numFmtId="44" fontId="5" fillId="0" borderId="1" xfId="3" applyFont="1" applyFill="1" applyBorder="1"/>
    <xf numFmtId="44" fontId="5" fillId="0" borderId="0" xfId="0" applyNumberFormat="1" applyFont="1"/>
    <xf numFmtId="0" fontId="10" fillId="6" borderId="1" xfId="0" applyFont="1" applyFill="1" applyBorder="1" applyAlignment="1">
      <alignment vertical="center"/>
    </xf>
    <xf numFmtId="0" fontId="17" fillId="7" borderId="3" xfId="0" applyFont="1" applyFill="1" applyBorder="1"/>
    <xf numFmtId="0" fontId="5" fillId="0" borderId="2" xfId="0" applyFont="1" applyFill="1" applyBorder="1"/>
    <xf numFmtId="0" fontId="16" fillId="7" borderId="3" xfId="0" applyFont="1" applyFill="1" applyBorder="1" applyAlignment="1">
      <alignment horizontal="center" vertical="center" wrapText="1"/>
    </xf>
    <xf numFmtId="0" fontId="14" fillId="4" borderId="2" xfId="0" applyFont="1" applyFill="1" applyBorder="1" applyAlignment="1">
      <alignment vertical="center"/>
    </xf>
    <xf numFmtId="0" fontId="15" fillId="4" borderId="3" xfId="0" applyFont="1" applyFill="1" applyBorder="1" applyAlignment="1">
      <alignment vertical="center"/>
    </xf>
    <xf numFmtId="0" fontId="2" fillId="4" borderId="1" xfId="1" applyFont="1" applyFill="1" applyBorder="1"/>
    <xf numFmtId="0" fontId="19" fillId="7" borderId="1" xfId="0" applyFont="1" applyFill="1" applyBorder="1" applyAlignment="1">
      <alignment horizontal="center" vertical="center" wrapText="1"/>
    </xf>
    <xf numFmtId="0" fontId="8" fillId="0" borderId="0" xfId="1" applyFont="1"/>
    <xf numFmtId="0" fontId="23" fillId="0" borderId="0" xfId="0" applyFont="1"/>
    <xf numFmtId="0" fontId="19" fillId="7" borderId="9" xfId="0" applyFont="1" applyFill="1" applyBorder="1" applyAlignment="1">
      <alignment horizontal="center" vertical="center" wrapText="1"/>
    </xf>
    <xf numFmtId="0" fontId="9" fillId="0" borderId="0" xfId="0" applyFont="1" applyAlignment="1">
      <alignment vertical="center"/>
    </xf>
    <xf numFmtId="0" fontId="8" fillId="5" borderId="1" xfId="1" applyFont="1" applyFill="1" applyBorder="1"/>
    <xf numFmtId="0" fontId="0" fillId="5" borderId="1" xfId="1" applyFont="1" applyFill="1" applyBorder="1"/>
    <xf numFmtId="0" fontId="1" fillId="5" borderId="1" xfId="1" applyFill="1" applyBorder="1"/>
    <xf numFmtId="0" fontId="19" fillId="7" borderId="9" xfId="0" applyFont="1" applyFill="1" applyBorder="1" applyAlignment="1">
      <alignment horizontal="center" vertical="center" wrapText="1"/>
    </xf>
    <xf numFmtId="0" fontId="26" fillId="5" borderId="1" xfId="1" applyFont="1" applyFill="1" applyBorder="1"/>
    <xf numFmtId="0" fontId="1" fillId="5" borderId="0" xfId="1" applyFill="1"/>
    <xf numFmtId="0" fontId="8" fillId="5" borderId="0" xfId="1" applyFont="1" applyFill="1"/>
    <xf numFmtId="0" fontId="25" fillId="5" borderId="11" xfId="0" applyFont="1" applyFill="1" applyBorder="1" applyAlignment="1">
      <alignment horizontal="center" vertical="center" wrapText="1"/>
    </xf>
    <xf numFmtId="0" fontId="25" fillId="5" borderId="0" xfId="0" applyFont="1" applyFill="1" applyBorder="1" applyAlignment="1">
      <alignment horizontal="center" vertical="center" wrapText="1"/>
    </xf>
    <xf numFmtId="0" fontId="25" fillId="5" borderId="12" xfId="0" applyFont="1" applyFill="1" applyBorder="1" applyAlignment="1">
      <alignment horizontal="center" vertical="center" wrapText="1"/>
    </xf>
    <xf numFmtId="0" fontId="24" fillId="7" borderId="1" xfId="1" applyFont="1" applyFill="1" applyBorder="1" applyAlignment="1">
      <alignment horizontal="center"/>
    </xf>
    <xf numFmtId="0" fontId="25" fillId="5" borderId="0" xfId="0" applyFont="1" applyFill="1" applyBorder="1" applyAlignment="1">
      <alignment vertical="center" wrapText="1"/>
    </xf>
    <xf numFmtId="0" fontId="25" fillId="7" borderId="2" xfId="0" applyFont="1" applyFill="1" applyBorder="1" applyAlignment="1">
      <alignment vertical="center" wrapText="1"/>
    </xf>
    <xf numFmtId="0" fontId="25" fillId="7" borderId="3" xfId="0" applyFont="1" applyFill="1" applyBorder="1" applyAlignment="1">
      <alignment vertical="center" wrapText="1"/>
    </xf>
    <xf numFmtId="0" fontId="25" fillId="7" borderId="4" xfId="0" applyFont="1" applyFill="1" applyBorder="1" applyAlignment="1">
      <alignment vertical="center" wrapText="1"/>
    </xf>
    <xf numFmtId="0" fontId="0" fillId="0" borderId="0" xfId="0"/>
    <xf numFmtId="0" fontId="1" fillId="0" borderId="0" xfId="1"/>
    <xf numFmtId="0" fontId="1" fillId="0" borderId="1" xfId="1" applyBorder="1"/>
    <xf numFmtId="0" fontId="0" fillId="0" borderId="1" xfId="1" applyFont="1" applyBorder="1"/>
    <xf numFmtId="0" fontId="5" fillId="0" borderId="0" xfId="0" applyFont="1"/>
    <xf numFmtId="0" fontId="5" fillId="0" borderId="0" xfId="0" applyFont="1" applyAlignment="1">
      <alignment vertical="center"/>
    </xf>
    <xf numFmtId="164" fontId="5" fillId="3" borderId="9" xfId="0" applyNumberFormat="1" applyFont="1" applyFill="1" applyBorder="1"/>
    <xf numFmtId="0" fontId="12" fillId="4" borderId="1" xfId="0" applyFont="1" applyFill="1" applyBorder="1" applyAlignment="1">
      <alignment horizontal="center" vertical="center" wrapText="1"/>
    </xf>
    <xf numFmtId="0" fontId="5" fillId="0" borderId="3" xfId="0" applyFont="1" applyFill="1" applyBorder="1"/>
    <xf numFmtId="0" fontId="5" fillId="0" borderId="4" xfId="0" applyFont="1" applyFill="1" applyBorder="1"/>
    <xf numFmtId="0" fontId="17" fillId="7" borderId="3" xfId="0" applyFont="1" applyFill="1" applyBorder="1"/>
    <xf numFmtId="0" fontId="5" fillId="0" borderId="2" xfId="0" applyFont="1" applyFill="1" applyBorder="1"/>
    <xf numFmtId="0" fontId="16" fillId="7" borderId="3" xfId="0" applyFont="1" applyFill="1" applyBorder="1" applyAlignment="1">
      <alignment horizontal="center" vertical="center" wrapText="1"/>
    </xf>
    <xf numFmtId="0" fontId="2" fillId="4" borderId="1" xfId="1" applyFont="1" applyFill="1" applyBorder="1" applyAlignment="1">
      <alignment horizontal="center" vertical="center"/>
    </xf>
    <xf numFmtId="0" fontId="29" fillId="8" borderId="9" xfId="0" applyFont="1" applyFill="1" applyBorder="1" applyAlignment="1">
      <alignment horizontal="center" vertical="center" wrapText="1"/>
    </xf>
    <xf numFmtId="0" fontId="28" fillId="8" borderId="9" xfId="0" applyFont="1" applyFill="1" applyBorder="1" applyAlignment="1">
      <alignment horizontal="center" vertical="center" wrapText="1"/>
    </xf>
    <xf numFmtId="0" fontId="28" fillId="8" borderId="1" xfId="0" applyFont="1" applyFill="1" applyBorder="1" applyAlignment="1">
      <alignment horizontal="center" vertical="center" wrapText="1"/>
    </xf>
    <xf numFmtId="0" fontId="30" fillId="0" borderId="0" xfId="0" applyFont="1"/>
    <xf numFmtId="0" fontId="6" fillId="0" borderId="0" xfId="0" applyFont="1"/>
    <xf numFmtId="0" fontId="6" fillId="0" borderId="1" xfId="0" applyFont="1" applyBorder="1"/>
    <xf numFmtId="0" fontId="6" fillId="0" borderId="1" xfId="0" applyFont="1" applyBorder="1" applyAlignment="1">
      <alignment horizontal="left" vertical="center"/>
    </xf>
    <xf numFmtId="164" fontId="5" fillId="3" borderId="1" xfId="0" applyNumberFormat="1" applyFont="1" applyFill="1" applyBorder="1" applyAlignment="1">
      <alignment vertical="center"/>
    </xf>
    <xf numFmtId="165" fontId="5" fillId="0" borderId="1" xfId="2" applyNumberFormat="1" applyFont="1" applyFill="1" applyBorder="1" applyAlignment="1" applyProtection="1">
      <alignment vertical="center"/>
    </xf>
    <xf numFmtId="0" fontId="6" fillId="0" borderId="1" xfId="0" applyFont="1" applyFill="1" applyBorder="1" applyAlignment="1">
      <alignment horizontal="left" vertical="center"/>
    </xf>
    <xf numFmtId="49" fontId="5" fillId="3" borderId="1" xfId="0" applyNumberFormat="1" applyFont="1" applyFill="1" applyBorder="1" applyAlignment="1">
      <alignment vertical="center" wrapText="1"/>
    </xf>
    <xf numFmtId="0" fontId="28" fillId="5" borderId="11" xfId="0" applyFont="1" applyFill="1" applyBorder="1" applyAlignment="1">
      <alignment horizontal="center" vertical="center" wrapText="1"/>
    </xf>
    <xf numFmtId="0" fontId="28" fillId="5" borderId="0" xfId="0" applyFont="1" applyFill="1" applyBorder="1" applyAlignment="1">
      <alignment horizontal="center" vertical="center" wrapText="1"/>
    </xf>
    <xf numFmtId="0" fontId="28" fillId="5" borderId="12" xfId="0" applyFont="1" applyFill="1" applyBorder="1" applyAlignment="1">
      <alignment horizontal="center" vertical="center" wrapText="1"/>
    </xf>
    <xf numFmtId="0" fontId="6" fillId="0" borderId="1" xfId="0" applyFont="1" applyBorder="1" applyAlignment="1">
      <alignment horizontal="left" vertical="center" wrapText="1"/>
    </xf>
    <xf numFmtId="169"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xf>
    <xf numFmtId="0" fontId="14" fillId="4" borderId="3" xfId="0" applyFont="1" applyFill="1" applyBorder="1" applyAlignment="1"/>
    <xf numFmtId="0" fontId="5" fillId="4" borderId="3" xfId="0" applyFont="1" applyFill="1" applyBorder="1"/>
    <xf numFmtId="0" fontId="5" fillId="4" borderId="4" xfId="0" applyFont="1" applyFill="1" applyBorder="1"/>
    <xf numFmtId="0" fontId="14" fillId="4" borderId="2" xfId="0" applyFont="1" applyFill="1" applyBorder="1"/>
    <xf numFmtId="0" fontId="5" fillId="5" borderId="0" xfId="0" applyFont="1" applyFill="1" applyBorder="1"/>
    <xf numFmtId="44" fontId="5" fillId="5" borderId="0" xfId="3" applyFont="1" applyFill="1" applyBorder="1"/>
    <xf numFmtId="0" fontId="16" fillId="7" borderId="2" xfId="0" applyFont="1" applyFill="1" applyBorder="1" applyAlignment="1">
      <alignment vertical="center"/>
    </xf>
    <xf numFmtId="0" fontId="8" fillId="0" borderId="1" xfId="1" applyFont="1" applyBorder="1"/>
    <xf numFmtId="0" fontId="6" fillId="0" borderId="1" xfId="0" applyFont="1" applyBorder="1" applyAlignment="1">
      <alignment horizontal="center"/>
    </xf>
    <xf numFmtId="0" fontId="6" fillId="0" borderId="9" xfId="0" applyFont="1" applyBorder="1" applyAlignment="1">
      <alignment horizontal="center"/>
    </xf>
    <xf numFmtId="1" fontId="1" fillId="0" borderId="1" xfId="1" applyNumberFormat="1" applyBorder="1" applyAlignment="1">
      <alignment horizontal="center" vertical="center"/>
    </xf>
    <xf numFmtId="1" fontId="8" fillId="0" borderId="1" xfId="1" applyNumberFormat="1" applyFont="1" applyBorder="1" applyAlignment="1">
      <alignment horizontal="center" vertical="center"/>
    </xf>
    <xf numFmtId="1" fontId="21" fillId="0" borderId="1" xfId="1" applyNumberFormat="1" applyFont="1" applyBorder="1" applyAlignment="1">
      <alignment horizontal="center" vertical="center"/>
    </xf>
    <xf numFmtId="0" fontId="32" fillId="5" borderId="0" xfId="0" applyFont="1" applyFill="1" applyBorder="1" applyAlignment="1">
      <alignment horizontal="center" vertical="center" wrapText="1"/>
    </xf>
    <xf numFmtId="1" fontId="8" fillId="5" borderId="1" xfId="1" applyNumberFormat="1" applyFont="1" applyFill="1" applyBorder="1" applyAlignment="1">
      <alignment horizontal="center" vertical="center"/>
    </xf>
    <xf numFmtId="1" fontId="1" fillId="5" borderId="1" xfId="1" applyNumberFormat="1" applyFill="1" applyBorder="1" applyAlignment="1">
      <alignment horizontal="center" vertical="center"/>
    </xf>
    <xf numFmtId="1" fontId="0" fillId="0" borderId="1" xfId="1" applyNumberFormat="1" applyFont="1" applyBorder="1" applyAlignment="1">
      <alignment horizontal="center" vertical="center"/>
    </xf>
    <xf numFmtId="1" fontId="20" fillId="0" borderId="1" xfId="1" applyNumberFormat="1" applyFont="1" applyBorder="1" applyAlignment="1">
      <alignment horizontal="center" vertical="center"/>
    </xf>
    <xf numFmtId="0" fontId="0" fillId="0" borderId="11" xfId="0" applyBorder="1"/>
    <xf numFmtId="0" fontId="0" fillId="0" borderId="0" xfId="0" applyBorder="1"/>
    <xf numFmtId="0" fontId="0" fillId="0" borderId="12" xfId="0" applyBorder="1"/>
    <xf numFmtId="0" fontId="8" fillId="5" borderId="1" xfId="1" applyFont="1" applyFill="1" applyBorder="1" applyAlignment="1">
      <alignment vertical="center"/>
    </xf>
    <xf numFmtId="0" fontId="1" fillId="5" borderId="0" xfId="1" applyFont="1" applyFill="1" applyAlignment="1">
      <alignment vertical="center"/>
    </xf>
    <xf numFmtId="0" fontId="24" fillId="7" borderId="1" xfId="1" applyFont="1" applyFill="1" applyBorder="1" applyAlignment="1">
      <alignment vertical="center"/>
    </xf>
    <xf numFmtId="0" fontId="27" fillId="5" borderId="0" xfId="1" applyFont="1" applyFill="1" applyAlignment="1">
      <alignment vertical="center"/>
    </xf>
    <xf numFmtId="0" fontId="26" fillId="5" borderId="1" xfId="1" applyFont="1" applyFill="1" applyBorder="1" applyAlignment="1">
      <alignment vertical="center"/>
    </xf>
    <xf numFmtId="0" fontId="1" fillId="5" borderId="0" xfId="1" applyFill="1" applyAlignment="1">
      <alignment vertical="center"/>
    </xf>
    <xf numFmtId="0" fontId="8" fillId="5" borderId="0" xfId="1" applyFont="1" applyFill="1" applyAlignment="1">
      <alignment vertical="center"/>
    </xf>
    <xf numFmtId="1" fontId="6" fillId="0" borderId="1" xfId="0" applyNumberFormat="1" applyFont="1" applyBorder="1" applyAlignment="1">
      <alignment horizontal="center" vertical="center"/>
    </xf>
    <xf numFmtId="1" fontId="6" fillId="0" borderId="1" xfId="0" applyNumberFormat="1" applyFont="1" applyFill="1" applyBorder="1" applyAlignment="1">
      <alignment horizontal="center" vertical="center"/>
    </xf>
    <xf numFmtId="1" fontId="6" fillId="3" borderId="1" xfId="0" applyNumberFormat="1" applyFont="1" applyFill="1" applyBorder="1" applyAlignment="1">
      <alignment horizontal="center" vertical="center"/>
    </xf>
    <xf numFmtId="1" fontId="6" fillId="5" borderId="1" xfId="0" applyNumberFormat="1" applyFont="1" applyFill="1" applyBorder="1" applyAlignment="1">
      <alignment horizontal="center" vertical="center"/>
    </xf>
    <xf numFmtId="0" fontId="12" fillId="4" borderId="1" xfId="0" applyFont="1" applyFill="1" applyBorder="1" applyAlignment="1">
      <alignment horizontal="center" vertical="center"/>
    </xf>
    <xf numFmtId="164" fontId="14" fillId="4" borderId="1" xfId="0" applyNumberFormat="1" applyFont="1" applyFill="1" applyBorder="1" applyAlignment="1">
      <alignment vertical="center" wrapText="1"/>
    </xf>
    <xf numFmtId="0" fontId="14" fillId="0" borderId="0" xfId="0" applyFont="1" applyAlignment="1">
      <alignment vertical="center"/>
    </xf>
    <xf numFmtId="49" fontId="14" fillId="4" borderId="1" xfId="0" applyNumberFormat="1" applyFont="1" applyFill="1" applyBorder="1" applyAlignment="1">
      <alignment horizontal="center" vertical="center" wrapText="1"/>
    </xf>
    <xf numFmtId="169" fontId="14" fillId="4" borderId="1" xfId="0" applyNumberFormat="1" applyFont="1" applyFill="1" applyBorder="1" applyAlignment="1">
      <alignment horizontal="center" vertical="center" wrapText="1"/>
    </xf>
    <xf numFmtId="165" fontId="14" fillId="4" borderId="1" xfId="2" applyNumberFormat="1" applyFont="1" applyFill="1" applyBorder="1" applyAlignment="1" applyProtection="1">
      <alignment horizontal="center" vertical="center" wrapText="1"/>
    </xf>
    <xf numFmtId="0" fontId="16" fillId="7" borderId="4" xfId="0" applyFont="1" applyFill="1" applyBorder="1" applyAlignment="1">
      <alignment horizontal="center" vertical="center" wrapText="1"/>
    </xf>
    <xf numFmtId="44" fontId="14" fillId="4" borderId="1" xfId="0" applyNumberFormat="1" applyFont="1" applyFill="1" applyBorder="1" applyAlignment="1">
      <alignment vertical="center"/>
    </xf>
    <xf numFmtId="44" fontId="14" fillId="4" borderId="1" xfId="3" applyFont="1" applyFill="1" applyBorder="1"/>
    <xf numFmtId="164" fontId="14" fillId="4" borderId="3" xfId="0" applyNumberFormat="1" applyFont="1" applyFill="1" applyBorder="1"/>
    <xf numFmtId="164" fontId="14" fillId="4" borderId="4" xfId="0" applyNumberFormat="1" applyFont="1" applyFill="1" applyBorder="1"/>
    <xf numFmtId="1" fontId="1" fillId="0" borderId="0" xfId="1" applyNumberFormat="1"/>
    <xf numFmtId="1" fontId="2" fillId="4" borderId="1" xfId="1" applyNumberFormat="1" applyFont="1" applyFill="1" applyBorder="1" applyAlignment="1">
      <alignment horizontal="center" vertical="center"/>
    </xf>
    <xf numFmtId="1" fontId="26" fillId="4" borderId="1" xfId="1" applyNumberFormat="1" applyFont="1" applyFill="1" applyBorder="1" applyAlignment="1">
      <alignment horizontal="center" vertical="center"/>
    </xf>
    <xf numFmtId="1" fontId="22" fillId="4" borderId="1" xfId="1" applyNumberFormat="1" applyFont="1" applyFill="1" applyBorder="1" applyAlignment="1">
      <alignment horizontal="center" vertical="center"/>
    </xf>
    <xf numFmtId="1" fontId="8" fillId="0" borderId="0" xfId="1" applyNumberFormat="1" applyFont="1"/>
    <xf numFmtId="1" fontId="21" fillId="0" borderId="0" xfId="1" applyNumberFormat="1" applyFont="1"/>
    <xf numFmtId="0" fontId="34" fillId="0" borderId="0" xfId="1" applyFont="1"/>
    <xf numFmtId="0" fontId="34" fillId="5" borderId="0" xfId="1" applyFont="1" applyFill="1"/>
    <xf numFmtId="44" fontId="5" fillId="0" borderId="0" xfId="0" applyNumberFormat="1" applyFont="1" applyAlignment="1">
      <alignment vertical="center"/>
    </xf>
    <xf numFmtId="164" fontId="6" fillId="3" borderId="9" xfId="0" applyNumberFormat="1" applyFont="1" applyFill="1" applyBorder="1"/>
    <xf numFmtId="164" fontId="6" fillId="3" borderId="1" xfId="0" applyNumberFormat="1" applyFont="1" applyFill="1" applyBorder="1"/>
    <xf numFmtId="44" fontId="6" fillId="0" borderId="0" xfId="0" applyNumberFormat="1" applyFont="1" applyAlignment="1">
      <alignment vertical="center" wrapText="1"/>
    </xf>
    <xf numFmtId="0" fontId="9" fillId="4" borderId="3" xfId="0" applyFont="1" applyFill="1" applyBorder="1"/>
    <xf numFmtId="9" fontId="5" fillId="0" borderId="0" xfId="0" applyNumberFormat="1" applyFont="1"/>
    <xf numFmtId="0" fontId="12" fillId="4" borderId="2" xfId="0" applyFont="1" applyFill="1" applyBorder="1" applyAlignment="1"/>
    <xf numFmtId="0" fontId="16" fillId="7" borderId="2" xfId="0" applyFont="1" applyFill="1" applyBorder="1" applyAlignment="1">
      <alignment horizontal="left" vertical="center"/>
    </xf>
    <xf numFmtId="0" fontId="35" fillId="7" borderId="3" xfId="0" applyFont="1" applyFill="1" applyBorder="1" applyAlignment="1">
      <alignment vertical="center"/>
    </xf>
    <xf numFmtId="44" fontId="16" fillId="7" borderId="1" xfId="0" applyNumberFormat="1" applyFont="1" applyFill="1" applyBorder="1" applyAlignment="1">
      <alignment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4" xfId="0" applyFont="1" applyFill="1" applyBorder="1" applyAlignment="1">
      <alignment horizontal="center"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19" fillId="7" borderId="2"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19" fillId="7" borderId="5" xfId="0" applyFont="1" applyFill="1" applyBorder="1" applyAlignment="1">
      <alignment horizontal="center" vertical="center" wrapText="1"/>
    </xf>
    <xf numFmtId="0" fontId="19" fillId="7" borderId="9" xfId="0" applyFont="1" applyFill="1" applyBorder="1" applyAlignment="1">
      <alignment horizontal="center" vertical="center" wrapText="1"/>
    </xf>
    <xf numFmtId="0" fontId="18" fillId="2" borderId="2" xfId="1" applyFont="1" applyFill="1" applyBorder="1" applyAlignment="1">
      <alignment horizontal="center" vertical="center"/>
    </xf>
    <xf numFmtId="0" fontId="18" fillId="2" borderId="3" xfId="1" applyFont="1" applyFill="1" applyBorder="1" applyAlignment="1">
      <alignment horizontal="center" vertical="center"/>
    </xf>
    <xf numFmtId="0" fontId="18" fillId="2" borderId="4" xfId="1" applyFont="1" applyFill="1" applyBorder="1" applyAlignment="1">
      <alignment horizontal="center" vertical="center"/>
    </xf>
    <xf numFmtId="0" fontId="19" fillId="7" borderId="2" xfId="0" applyFont="1" applyFill="1" applyBorder="1" applyAlignment="1">
      <alignment horizontal="center" vertical="center"/>
    </xf>
    <xf numFmtId="0" fontId="19" fillId="7" borderId="4" xfId="0" applyFont="1" applyFill="1" applyBorder="1" applyAlignment="1">
      <alignment horizontal="center" vertical="center"/>
    </xf>
    <xf numFmtId="0" fontId="3" fillId="7" borderId="2" xfId="0" applyFont="1" applyFill="1" applyBorder="1" applyAlignment="1">
      <alignment horizontal="center" vertical="center"/>
    </xf>
    <xf numFmtId="0" fontId="3" fillId="7" borderId="3" xfId="0" applyFont="1" applyFill="1" applyBorder="1" applyAlignment="1">
      <alignment horizontal="center" vertical="center"/>
    </xf>
    <xf numFmtId="0" fontId="3" fillId="7" borderId="4"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2" fillId="4" borderId="5"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4" fillId="4" borderId="6" xfId="0" applyFont="1" applyFill="1" applyBorder="1" applyAlignment="1">
      <alignment horizontal="center" vertical="center"/>
    </xf>
    <xf numFmtId="0" fontId="14" fillId="4" borderId="7"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8" xfId="0" applyFont="1" applyFill="1" applyBorder="1" applyAlignment="1">
      <alignment horizontal="center" vertical="center" wrapText="1"/>
    </xf>
    <xf numFmtId="49" fontId="5" fillId="3" borderId="2" xfId="0" applyNumberFormat="1" applyFont="1" applyFill="1" applyBorder="1" applyAlignment="1">
      <alignment horizontal="left" vertical="center" wrapText="1"/>
    </xf>
    <xf numFmtId="49" fontId="5" fillId="3" borderId="4" xfId="0" applyNumberFormat="1" applyFont="1" applyFill="1" applyBorder="1" applyAlignment="1">
      <alignment horizontal="left" vertical="center" wrapText="1"/>
    </xf>
    <xf numFmtId="0" fontId="12" fillId="4" borderId="2" xfId="0" applyFont="1" applyFill="1" applyBorder="1" applyAlignment="1">
      <alignment horizontal="left" vertical="center" wrapText="1"/>
    </xf>
    <xf numFmtId="0" fontId="12" fillId="4" borderId="4" xfId="0" applyFont="1" applyFill="1" applyBorder="1" applyAlignment="1">
      <alignment horizontal="left" vertical="center" wrapText="1"/>
    </xf>
    <xf numFmtId="0" fontId="11" fillId="3" borderId="2" xfId="0" applyFont="1" applyFill="1" applyBorder="1" applyAlignment="1">
      <alignment horizontal="left" vertical="center"/>
    </xf>
    <xf numFmtId="0" fontId="11" fillId="3" borderId="3" xfId="0" applyFont="1" applyFill="1" applyBorder="1" applyAlignment="1">
      <alignment horizontal="left" vertical="center"/>
    </xf>
    <xf numFmtId="0" fontId="11" fillId="3" borderId="4" xfId="0" applyFont="1" applyFill="1" applyBorder="1" applyAlignment="1">
      <alignment horizontal="left" vertical="center"/>
    </xf>
    <xf numFmtId="0" fontId="33" fillId="3" borderId="2" xfId="0" applyFont="1" applyFill="1" applyBorder="1" applyAlignment="1">
      <alignment horizontal="center" vertical="center"/>
    </xf>
    <xf numFmtId="0" fontId="33" fillId="3" borderId="3" xfId="0" applyFont="1" applyFill="1" applyBorder="1" applyAlignment="1">
      <alignment horizontal="center" vertical="center"/>
    </xf>
    <xf numFmtId="0" fontId="33" fillId="3" borderId="4" xfId="0" applyFont="1" applyFill="1" applyBorder="1" applyAlignment="1">
      <alignment horizontal="center" vertical="center"/>
    </xf>
    <xf numFmtId="0" fontId="5" fillId="0" borderId="0" xfId="0" applyFont="1" applyAlignment="1">
      <alignment horizontal="left" vertical="center" wrapText="1"/>
    </xf>
    <xf numFmtId="0" fontId="6" fillId="0" borderId="0" xfId="0" applyFont="1" applyAlignment="1">
      <alignment horizontal="left" vertical="center" wrapText="1"/>
    </xf>
    <xf numFmtId="168" fontId="11" fillId="3" borderId="2" xfId="0" applyNumberFormat="1" applyFont="1" applyFill="1" applyBorder="1" applyAlignment="1">
      <alignment horizontal="left" vertical="center"/>
    </xf>
    <xf numFmtId="168" fontId="11" fillId="3" borderId="3" xfId="0" applyNumberFormat="1" applyFont="1" applyFill="1" applyBorder="1" applyAlignment="1">
      <alignment horizontal="left" vertical="center"/>
    </xf>
    <xf numFmtId="168" fontId="11" fillId="3" borderId="4" xfId="0" applyNumberFormat="1" applyFont="1" applyFill="1" applyBorder="1" applyAlignment="1">
      <alignment horizontal="left" vertical="center"/>
    </xf>
    <xf numFmtId="167" fontId="11" fillId="3" borderId="2" xfId="0" applyNumberFormat="1" applyFont="1" applyFill="1" applyBorder="1" applyAlignment="1">
      <alignment horizontal="left" vertical="center"/>
    </xf>
    <xf numFmtId="167" fontId="11" fillId="3" borderId="3" xfId="0" applyNumberFormat="1" applyFont="1" applyFill="1" applyBorder="1" applyAlignment="1">
      <alignment horizontal="left" vertical="center"/>
    </xf>
    <xf numFmtId="167" fontId="11" fillId="3" borderId="4" xfId="0" applyNumberFormat="1" applyFont="1" applyFill="1" applyBorder="1" applyAlignment="1">
      <alignment horizontal="left" vertical="center"/>
    </xf>
    <xf numFmtId="0" fontId="16" fillId="7" borderId="7" xfId="0" applyFont="1" applyFill="1" applyBorder="1" applyAlignment="1">
      <alignment horizontal="left" vertical="center"/>
    </xf>
    <xf numFmtId="0" fontId="16" fillId="7" borderId="10" xfId="0" applyFont="1" applyFill="1" applyBorder="1" applyAlignment="1">
      <alignment horizontal="left" vertical="center"/>
    </xf>
    <xf numFmtId="0" fontId="16" fillId="7" borderId="5" xfId="0" applyFont="1" applyFill="1" applyBorder="1" applyAlignment="1">
      <alignment horizontal="center" vertical="center" wrapText="1"/>
    </xf>
    <xf numFmtId="0" fontId="16" fillId="7" borderId="9" xfId="0" applyFont="1" applyFill="1" applyBorder="1" applyAlignment="1">
      <alignment horizontal="center" vertical="center" wrapText="1"/>
    </xf>
    <xf numFmtId="0" fontId="16" fillId="7" borderId="5" xfId="0" applyFont="1" applyFill="1" applyBorder="1" applyAlignment="1">
      <alignment horizontal="center" vertical="center"/>
    </xf>
    <xf numFmtId="0" fontId="16" fillId="7" borderId="9" xfId="0" applyFont="1" applyFill="1" applyBorder="1" applyAlignment="1">
      <alignment horizontal="center" vertical="center"/>
    </xf>
    <xf numFmtId="0" fontId="12" fillId="4" borderId="7" xfId="0" applyFont="1" applyFill="1" applyBorder="1" applyAlignment="1">
      <alignment horizontal="left" vertical="center"/>
    </xf>
    <xf numFmtId="0" fontId="12" fillId="4" borderId="10" xfId="0" applyFont="1" applyFill="1" applyBorder="1" applyAlignment="1">
      <alignment horizontal="left" vertical="center"/>
    </xf>
    <xf numFmtId="0" fontId="12" fillId="4" borderId="7" xfId="0" applyFont="1" applyFill="1" applyBorder="1" applyAlignment="1">
      <alignment horizontal="left" vertical="center" wrapText="1"/>
    </xf>
    <xf numFmtId="0" fontId="12" fillId="4" borderId="10" xfId="0" applyFont="1" applyFill="1" applyBorder="1" applyAlignment="1">
      <alignment horizontal="left" vertical="center" wrapText="1"/>
    </xf>
  </cellXfs>
  <cellStyles count="6">
    <cellStyle name="Standaard" xfId="0" builtinId="0"/>
    <cellStyle name="Standaard 2" xfId="1" xr:uid="{00000000-0005-0000-0000-000001000000}"/>
    <cellStyle name="Valuta" xfId="3" builtinId="4"/>
    <cellStyle name="Valuta 2" xfId="2" xr:uid="{5E644B9F-17CC-4DF8-95FE-BE68B48B2086}"/>
    <cellStyle name="Valuta 2 2" xfId="4" xr:uid="{602117CB-A2B1-42C1-92F3-11F6D07F6AAF}"/>
    <cellStyle name="Valuta 3" xfId="5" xr:uid="{2141517B-5751-46BD-9AA9-A6C5A5D2CEFA}"/>
  </cellStyles>
  <dxfs count="0"/>
  <tableStyles count="0" defaultTableStyle="TableStyleMedium2" defaultPivotStyle="PivotStyleLight16"/>
  <colors>
    <mruColors>
      <color rgb="FF0066FF"/>
      <color rgb="FF66FFFF"/>
      <color rgb="FFFF5050"/>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383598</xdr:colOff>
      <xdr:row>1</xdr:row>
      <xdr:rowOff>170585</xdr:rowOff>
    </xdr:from>
    <xdr:to>
      <xdr:col>3</xdr:col>
      <xdr:colOff>499410</xdr:colOff>
      <xdr:row>1</xdr:row>
      <xdr:rowOff>1002700</xdr:rowOff>
    </xdr:to>
    <xdr:pic>
      <xdr:nvPicPr>
        <xdr:cNvPr id="2" name="Afbeelding 1" descr="Afbeeldingsresultaat voor paleis het loo logo">
          <a:extLst>
            <a:ext uri="{FF2B5EF4-FFF2-40B4-BE49-F238E27FC236}">
              <a16:creationId xmlns:a16="http://schemas.microsoft.com/office/drawing/2014/main" id="{8ABCD80E-2A0B-4A68-A72E-CF4A522DE717}"/>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71" b="18925"/>
        <a:stretch/>
      </xdr:blipFill>
      <xdr:spPr bwMode="auto">
        <a:xfrm>
          <a:off x="2617643" y="361085"/>
          <a:ext cx="1232835" cy="8321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985046</xdr:colOff>
      <xdr:row>1</xdr:row>
      <xdr:rowOff>91810</xdr:rowOff>
    </xdr:from>
    <xdr:to>
      <xdr:col>0</xdr:col>
      <xdr:colOff>2216150</xdr:colOff>
      <xdr:row>2</xdr:row>
      <xdr:rowOff>490009</xdr:rowOff>
    </xdr:to>
    <xdr:pic>
      <xdr:nvPicPr>
        <xdr:cNvPr id="8" name="Afbeelding 7" descr="Afbeeldingsresultaat voor paleis het loo logo">
          <a:extLst>
            <a:ext uri="{FF2B5EF4-FFF2-40B4-BE49-F238E27FC236}">
              <a16:creationId xmlns:a16="http://schemas.microsoft.com/office/drawing/2014/main" id="{33540DA1-5878-4224-87C0-91A48E25827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71" b="18925"/>
        <a:stretch/>
      </xdr:blipFill>
      <xdr:spPr bwMode="auto">
        <a:xfrm>
          <a:off x="985046" y="366977"/>
          <a:ext cx="1231104" cy="83211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942975</xdr:colOff>
      <xdr:row>2</xdr:row>
      <xdr:rowOff>57150</xdr:rowOff>
    </xdr:from>
    <xdr:to>
      <xdr:col>2</xdr:col>
      <xdr:colOff>737535</xdr:colOff>
      <xdr:row>2</xdr:row>
      <xdr:rowOff>889265</xdr:rowOff>
    </xdr:to>
    <xdr:pic>
      <xdr:nvPicPr>
        <xdr:cNvPr id="2" name="Afbeelding 1" descr="Afbeeldingsresultaat voor paleis het loo logo">
          <a:extLst>
            <a:ext uri="{FF2B5EF4-FFF2-40B4-BE49-F238E27FC236}">
              <a16:creationId xmlns:a16="http://schemas.microsoft.com/office/drawing/2014/main" id="{7909CC58-DCD6-4F3F-B2FF-EA8BE50A24B2}"/>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71" b="18925"/>
        <a:stretch/>
      </xdr:blipFill>
      <xdr:spPr bwMode="auto">
        <a:xfrm>
          <a:off x="4105275" y="542925"/>
          <a:ext cx="1232835" cy="832115"/>
        </a:xfrm>
        <a:prstGeom prst="rect">
          <a:avLst/>
        </a:prstGeom>
        <a:noFill/>
        <a:ln>
          <a:noFill/>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Willem" refreshedDate="44148.632936574075" createdVersion="6" refreshedVersion="6" minRefreshableVersion="3" recordCount="1475" xr:uid="{C50403A8-0169-498B-B4FF-E65448B17A1D}">
  <cacheSource type="worksheet">
    <worksheetSource ref="A1:F1475" sheet="Afnamegegevens"/>
  </cacheSource>
  <cacheFields count="6">
    <cacheField name="Datum" numFmtId="166">
      <sharedItems containsSemiMixedTypes="0" containsNonDate="0" containsDate="1" containsString="0" minDate="2019-05-20T00:00:00" maxDate="2020-10-14T00:00:00"/>
    </cacheField>
    <cacheField name="Artikel" numFmtId="0">
      <sharedItems count="318">
        <s v="GA-044479OB.58"/>
        <s v="GA-044479OB.50"/>
        <s v="GA-044479OB.52"/>
        <s v="GA-044479OB.54"/>
        <s v="GA-044479OB.56"/>
        <s v="GA-044479OB.60"/>
        <s v="*95"/>
        <s v="CLB6001Blue52"/>
        <s v="044485OB-56"/>
        <s v="044485OB-58"/>
        <s v="1.3340/C54/2-36"/>
        <s v="1.3340/C54/2-38"/>
        <s v="1.3340/C54/2-46"/>
        <s v="028244-955-5"/>
        <s v="405001Black54"/>
        <s v="405003Black50"/>
        <s v="405003Navy52"/>
        <s v="GA-1906603BLK.2XL"/>
        <s v="GA-1906603BLK.L"/>
        <s v="GA-1906603BLK.M"/>
        <s v="GA-1906603BLK.XL"/>
        <s v="GA-1906603BLK.S"/>
        <s v="GA-1906601BLK.XL"/>
        <s v="GA-1906601BLK.2XL"/>
        <s v="GA-1906601BLK.L"/>
        <s v="GA-1906601BLK.M"/>
        <s v="GA-1906601BLK.S"/>
        <s v="GA-1906600BLK.2XL"/>
        <s v="GA-1906600BLK.L"/>
        <s v="GA-1906600BLK.M"/>
        <s v="GA-1906600BLK.XL"/>
        <s v="GA-1906600BLK.S"/>
        <s v="GA-DANNY-C24.30/32"/>
        <s v="GA-DANNY-C24.32/32"/>
        <s v="GA-DANNY-C24.33/32"/>
        <s v="GA-DANNY-C24.36/36"/>
        <s v="GA-DANNY-C24.30/34"/>
        <s v="GA-DANNY-C24.31/32"/>
        <s v="GA-DANNY-C24.32/34"/>
        <s v="GA-DANNY-C24.33/34"/>
        <s v="GA-DANNY-C24.34/30"/>
        <s v="GA-DANNY-C24.34/32"/>
        <s v="GA-DANNY-C24.34/34"/>
        <s v="GA-DANNY-C24.34/36"/>
        <s v="GA-DANNY-C24.36/30"/>
        <s v="GA-DANNY-C24.36/32"/>
        <s v="GA-DANNY-C24.36/34"/>
        <s v="GA-DANNY-C24.38/30"/>
        <s v="GA-DANNY-C24.38/32"/>
        <s v="GA-DANNY-C24.42/36"/>
        <s v="GA-DANNYC24.30-30"/>
        <s v="GA-DANNYC24.30-32"/>
        <s v="GA-DANNYC24.31-30"/>
        <s v="GA-DANNYC24.31-32"/>
        <s v="GA-DANNYC24.32-30"/>
        <s v="GA-DANNYC24.32-32"/>
        <s v="GA-DANNYC24.32-34"/>
        <s v="GA-DANNYC24.32-36"/>
        <s v="GA-DANNYC24.33-34"/>
        <s v="GA-DANNYC24.34-32"/>
        <s v="GA-DANNYC24.34-36"/>
        <s v="GA-DANNYC24.36-32"/>
        <s v="GA-DANNYC24.36-34"/>
        <s v="GA-DANNYC24.36-36"/>
        <s v="GA-DANNYC24.38-32"/>
        <s v="GA-DANNYC24.38-34"/>
        <s v="GA-DANNYC24.36-30"/>
        <s v="1.3345/C24/0-32"/>
        <s v="1.3345/C24/2-34"/>
        <s v="1.3345/C24/4-30"/>
        <s v="1.3345/C24/4-34"/>
        <s v="GA-114097OR.58"/>
        <s v="114097-130-C48"/>
        <s v="114097-130-C50"/>
        <s v="GA-044474OB.48"/>
        <s v="GA-044474OB.54"/>
        <s v="GA-044474OB.46"/>
        <s v="GA-044474OB.50"/>
        <s v="GA-044474OB.52"/>
        <s v="GA-044474OB.56"/>
        <s v="GA-044485OB.52"/>
        <s v="GA-100913"/>
        <s v="GA-100914"/>
        <s v="LOGO"/>
        <s v="LOGO BORST"/>
        <s v="GA-MIKE-A82.W30L32"/>
        <s v="GA-MIKE-A82.W34L32"/>
        <s v="GA-MIKE-A82.W36L32"/>
        <s v="GA-MIKE-A82.W38L32"/>
        <s v="GA-MIKE-A82.W38L34"/>
        <s v="GA-MIKE-A82.30/32"/>
        <s v="GA-MIKE-A82.30/34"/>
        <s v="GA-MIKE-A82.33/32"/>
        <s v="GA-MIKE-A82.33/34"/>
        <s v="GA-MIKE-A82.34/32"/>
        <s v="GA-MIKE-A82.36/32"/>
        <s v="GA-MIKE-A82.36/34"/>
        <s v="GA-MIKE-A82.38/34"/>
        <s v="GA-MIKE-A82.40/32"/>
        <s v="1.3311/A82/2-36"/>
        <s v="2.60.177.06"/>
        <s v="705005blue40/5"/>
        <s v="GA-26.43"/>
        <s v="GA-26.47"/>
        <s v="015850FO-L"/>
        <s v="015850FO-XL"/>
        <s v="GA-10176125.3XL+7"/>
        <s v="GA-10176125.L"/>
        <s v="GA-10176125.M"/>
        <s v="GA-10405925.XL"/>
        <s v="GA-040445OB.2XL"/>
        <s v="GA-040445OB.4XL"/>
        <s v="GA-040445OB.L"/>
        <s v="GA-040445OB.XL"/>
        <s v="GA-040445OB.XXL"/>
        <s v="GA-040445OB.3XL"/>
        <s v="GA-040445OB.M"/>
        <s v="201003BlackXL"/>
        <s v="201003BlackXXL"/>
        <s v="GA-201003BLK.2XL"/>
        <s v="GA-201003BLK.L"/>
        <s v="GA-201003BLK.M"/>
        <s v="GA-201003BLK.XL"/>
        <s v="GA-201003BLK.XS"/>
        <s v="GA-201003DG.2XL"/>
        <s v="GA-201003DG.L"/>
        <s v="GA-201003DG.M"/>
        <s v="GA-201003DG.XL"/>
        <s v="GA-201003BLK.S"/>
        <s v="GA-201003DG.3XL"/>
        <s v="301005DarkgreyXL"/>
        <s v="GA-301005Ant.3XL"/>
        <s v="GA-301005Ant.L"/>
        <s v="GA-301005Ant.M"/>
        <s v="GA-301005ANT.XL"/>
        <s v="GA-301005Ant.XXL"/>
        <s v="GA-301005BLACK.2XL"/>
        <s v="GA-301005Black.3XL"/>
        <s v="GA-301005Black.L"/>
        <s v="GA-301005Black.M"/>
        <s v="GA-301005Black.XL"/>
        <s v="GA-301005Black.XXL"/>
        <s v="GA-301005ANT.2XL"/>
        <s v="GA-301005Ant.4XL"/>
        <s v="GA-301005ANT.S"/>
        <s v="GA-301005BLACK.S"/>
        <s v="646102-17-9"/>
        <s v="GA-652003BLK.120"/>
        <s v="GA-104.001.150"/>
        <s v="GA-104.001.152"/>
        <s v="GA-104.001.156"/>
        <s v="GA-104.001.158"/>
        <s v="GA-104.001.160"/>
        <s v="GA-104.001.148"/>
        <s v="GA-104.001.154"/>
        <s v="GA-107001.3XL"/>
        <s v="GA-107001.M"/>
        <s v="GA-107001.XL"/>
        <s v="GA-107002.2XL"/>
        <s v="GA-107002.3XL"/>
        <s v="GA-107002.XL"/>
        <s v="GA-104004.48"/>
        <s v="GA-104004.54"/>
        <s v="GA-104004.50"/>
        <s v="GA-104004.52"/>
        <s v="GA-104004.56"/>
        <s v="GA-104004.58"/>
        <s v="GA-104004.60"/>
        <s v="GA-JOLLY-ZW.2XL"/>
        <s v="GA-JOLLY-ZW.3XL"/>
        <s v="GA-JOLLY-ZW.L"/>
        <s v="GA-JOLLY-ZW.M"/>
        <s v="GA-JOLLY-ZW.XL"/>
        <s v="GA-JOLLY-ZW.S"/>
        <s v="1025340"/>
        <s v="1003135"/>
        <s v="1014127"/>
        <s v="1016049"/>
        <s v="1001257"/>
        <s v="1012502"/>
        <s v="200003_1000-XL"/>
        <s v="SE1"/>
        <s v="TS.SE1"/>
        <s v="NAAMLABEL"/>
        <s v="SE2"/>
        <s v="GA-PALMER.L"/>
        <s v="GA-PALMER.XL"/>
        <s v="GA-PALMER.2XL"/>
        <s v="GA-PALMER.3XL"/>
        <s v="GA-PALMER.M"/>
        <s v="TSJ2000DarkgreyL"/>
        <s v="GA-402006BLK.XL"/>
        <s v="GA-402006DG.2XL"/>
        <s v="GA-402006BLK.2XL"/>
        <s v="GA-402006BLK.3XL"/>
        <s v="GA-402006BLK.L"/>
        <s v="GA-402006BLK.M"/>
        <s v="GA-04025985OB.2XL"/>
        <s v="GA-04025985OB.3XL"/>
        <s v="GA-04025985OB.L"/>
        <s v="GA-04025985OB.M"/>
        <s v="GA-04025985OB.XL"/>
        <s v="402006DarkgreyL"/>
        <s v="402006DarkgreyM"/>
        <s v="402006DarkgreyXL"/>
        <s v="402006NavyM"/>
        <s v="04025985OB-3XL"/>
        <s v="04025985OB-L"/>
        <s v="04025985OB-M"/>
        <s v="GA-6010.56"/>
        <s v="GA-6010.48"/>
        <s v="GA-6010.50"/>
        <s v="GA-6010.52"/>
        <s v="GA-6010.54"/>
        <s v="GA-6010.58"/>
        <s v="GA-6085.54"/>
        <s v="GA-6085.56"/>
        <s v="GA-6085.48"/>
        <s v="GA-6085.50"/>
        <s v="GA-6085.52"/>
        <s v="GA-6085.58"/>
        <s v="GA-6085.64"/>
        <s v="GA-100556"/>
        <s v="100556-940-ONESIZE"/>
        <s v="044479OB-54"/>
        <s v="KVS-301008DGRY.M"/>
        <s v="GA-040470OB.3XL"/>
        <s v="GA-040470OB.L"/>
        <s v="GA-040470OB.XL"/>
        <s v="GA-040470OB.XXL"/>
        <s v="GA-040470OB.2XL"/>
        <s v="GA-040470OB.4XL"/>
        <s v="GA-040470OB.M"/>
        <s v="GA-301002Ant.XL"/>
        <s v="GA-301002Antl.XXL"/>
        <s v="GA-301002Black.XL"/>
        <s v="GA-301002Black.XXL"/>
        <s v="301002BlackXL"/>
        <s v="301002BlackXXL"/>
        <s v="GA-301002ANT.L"/>
        <s v="GA-301002Ant.M"/>
        <s v="GA-301002ANT.XS"/>
        <s v="GA-301002Black.3XL"/>
        <s v="GA-301002BLACK.L"/>
        <s v="GA-301002BLACK.M"/>
        <s v="107.002.XL"/>
        <s v="602001BlackL"/>
        <s v="602002BlackL"/>
        <s v="GA-04026027OB.L"/>
        <s v="GA-04026027OB.M"/>
        <s v="GA-04026027OB.XL"/>
        <s v="GA-203006OR.XL"/>
        <s v="014064FO-L"/>
        <s v="014064FO-XL"/>
        <s v="GA-JACE+.2XL"/>
        <s v="GA-JACE+.XL"/>
        <s v="GA-JACE+.L"/>
        <s v="GA-JACEBLK.2XL"/>
        <s v="GA-JAZZ.2XL"/>
        <s v="GA-JAZZ.L"/>
        <s v="GA-JAZZ.M"/>
        <s v="GA-JOLLY-ANT.2XL"/>
        <s v="GA-JOLLY-ANT.3XL"/>
        <s v="GA-JOLLY-ANT.L"/>
        <s v="GA-JOLLY-ANT.M"/>
        <s v="GA-JOLLY-ANT.S"/>
        <s v="GA-JOLLY-ANT.XL"/>
        <s v="GA-JOLLY-ZWART.XL"/>
        <s v="KVS-101015DGRY.L"/>
        <s v="KVS-101005DGRY.L"/>
        <s v="453019Orange3XL-4X"/>
        <s v="453019OrangeM-L"/>
        <s v="453019OrangeXL-XXL"/>
        <s v="GA-453019O.M-L"/>
        <s v="GA-453019O.XL-2XL"/>
        <s v="GA-453019OR.M-L"/>
        <s v="GA-453019OR.XL-XXL"/>
        <s v="KVS-502010.50"/>
        <s v="GA-502019BLK.48"/>
        <s v="GA-502019BLK.50"/>
        <s v="GA-502019BLK.56"/>
        <s v="GA-502019BLK.52"/>
        <s v="GA-502019BLK.54"/>
        <s v="GA-502020BLK.52"/>
        <s v="GA-502020DG.46"/>
        <s v="502020Black48"/>
        <s v="502020Darkgrey46"/>
        <s v="GA-502020BLK.48"/>
        <s v="GA-502020BLK.56"/>
        <s v="GA-502020DG.50"/>
        <s v="GA-602008.39-42"/>
        <s v="GA-602008.43-46"/>
        <s v="GA-602008.47-50"/>
        <s v="GA-602008.35-38"/>
        <s v="GA-602009.39-42"/>
        <s v="GA-602009.43-46"/>
        <s v="GA-602009.47-50"/>
        <s v="GA-602009.35-38"/>
        <s v="GA-072395OB.3XL"/>
        <s v="GA-072395OB.L"/>
        <s v="GA-072395OB.M"/>
        <s v="GA-072395OB.XL"/>
        <s v="GA-072395OB.XXL"/>
        <s v="GA-072395OB.2XL"/>
        <s v="GA-072395OB.S"/>
        <s v="072395OB-3XL"/>
        <s v="072395OB-L"/>
        <s v="072395OB-M"/>
        <s v="GA-072396OB.3XL"/>
        <s v="GA-072396OB.L"/>
        <s v="GA-072396OB.M"/>
        <s v="GA-072396OB.XL"/>
        <s v="GA-072396OB.XXL"/>
        <s v="072396FO-L"/>
        <s v="072396FO-M"/>
        <s v="043750OBP-L"/>
        <s v="043750OBP-XL"/>
        <s v="GA-114886.38/32"/>
      </sharedItems>
    </cacheField>
    <cacheField name="maatvoering" numFmtId="0">
      <sharedItems containsMixedTypes="1" containsNumber="1" containsInteger="1" minValue="32" maxValue="160" count="72">
        <n v="58"/>
        <n v="50"/>
        <n v="52"/>
        <n v="54"/>
        <n v="56"/>
        <n v="60"/>
        <s v="36/30"/>
        <s v="bretels"/>
        <n v="36"/>
        <n v="38"/>
        <n v="46"/>
        <s v="s"/>
        <s v="2xl"/>
        <s v="l"/>
        <s v="m"/>
        <s v="xl"/>
        <s v="30/32"/>
        <s v="32/32"/>
        <s v="33/32"/>
        <s v="36/36"/>
        <s v="30/34"/>
        <s v="31/32"/>
        <s v="32/34"/>
        <s v="33/34"/>
        <s v="34/30"/>
        <s v="34/32"/>
        <s v="34/34"/>
        <s v="34/36"/>
        <s v="36/32"/>
        <s v="36/34"/>
        <s v="38/30"/>
        <s v="38/32"/>
        <s v="42/36"/>
        <s v="30/30"/>
        <s v="31/30"/>
        <s v="32/30"/>
        <s v="32/36"/>
        <s v="38/34"/>
        <s v="0/32"/>
        <s v="2/32"/>
        <s v="2/34"/>
        <s v="4/30"/>
        <s v="4/34"/>
        <s v="nvt"/>
        <n v="48"/>
        <s v="riem"/>
        <s v="logo"/>
        <n v="32"/>
        <n v="34"/>
        <s v="40/32"/>
        <s v="hes"/>
        <s v="40/5"/>
        <n v="43"/>
        <n v="47"/>
        <s v="l "/>
        <s v="3xl"/>
        <s v="4xl"/>
        <s v="xxl"/>
        <s v="xs"/>
        <n v="150"/>
        <n v="152"/>
        <n v="156"/>
        <n v="158"/>
        <n v="160"/>
        <n v="148"/>
        <n v="154"/>
        <n v="64"/>
        <s v="39-42"/>
        <s v="43-46"/>
        <s v="47-50"/>
        <s v="35-38"/>
        <s v="parka "/>
      </sharedItems>
    </cacheField>
    <cacheField name="Omschrijving" numFmtId="0">
      <sharedItems count="136">
        <s v="Battle dress harwich hi-vis"/>
        <s v="Battle dress harwich hi-vis "/>
        <s v="BEECH 36/30 "/>
        <s v="Blouse Basis "/>
        <s v="Bodytrouser Holland or/bl "/>
        <s v="BRETELS + CLIP STIERM 562411 "/>
        <s v="BRETELS 537804 STIERMAN TBV ZAAGBROEK"/>
        <s v="BRETELS OREGON 562411 "/>
        <s v="BRETELS STIERM 562411 "/>
        <s v="Burt Heren C54 Blue Denim"/>
        <s v="Clique Classic Lincoln S/S"/>
        <s v="Colbert Dames "/>
        <s v="Colbert Heren "/>
        <s v="Craft thermobroek lang"/>
        <s v="Craft thermobroek lang "/>
        <s v="Craft thermohemd korte mouw"/>
        <s v="Craft thermohemd korte mouw "/>
        <s v="Craft thermohemd lange mouw"/>
        <s v="Craft thermohemd lange mouw "/>
        <s v="Danny c24 stretch"/>
        <s v="Danny c24 stretch "/>
        <s v="DANNY C24 stretch denim"/>
        <s v="DANNY C24 stretch denim "/>
        <s v="Danny men's pant dark"/>
        <s v="Danny men's pant dark "/>
        <s v="DASSY JEANS KNOWFILLE MT. 54 "/>
        <s v="Fristads korte broek hi-vis"/>
        <s v="GA-104.001.162 "/>
        <s v="GA-6085.L "/>
        <s v="GA-JAZZBLK.L "/>
        <s v="High vis korte broek klasse 2 "/>
        <s v="Hi-vis werkbroek"/>
        <s v="Hi-vis werkbroek "/>
        <s v="Holland bodybroek Hi-Vis EN-IS "/>
        <s v="Lederen riem"/>
        <s v="Lederen riem "/>
        <s v="Logo emblemen "/>
        <s v="Logo emblemen borst"/>
        <s v="MIKE A82 DENIM MET DUIMSTOKZAK"/>
        <s v="Mike A82 met duimstokzak "/>
        <s v="Mike men's A82 pant slub "/>
        <s v="M-Wear verkeersvest oranje RWS"/>
        <s v="M-Wear verkeersvest oranje RWS "/>
        <s v="Overhemd Basis "/>
        <s v="Overhemd Capraro Style 26"/>
        <s v="PALM S03 24/7 STRETCH 36-30 "/>
        <s v="Parka fluor orange 5049"/>
        <s v="Pfanner zaagbroek klasse 1"/>
        <s v="Pfanner zaagbroek klasse 1 "/>
        <s v="Pfanner zip neck shirt EN471"/>
        <s v="Polo Thorne"/>
        <s v="Polo Thorne "/>
        <s v="Poloshirt 180 Gram"/>
        <s v="Poloshirt PP180"/>
        <s v="Poloshirt PP180 "/>
        <s v="Polosweater Boord"/>
        <s v="Polosweater Boord "/>
        <s v="Projob 6102 SWEATSHIRT"/>
        <s v="Riem stretch 120cm verstelbaar "/>
        <s v="Rovince teek jeans"/>
        <s v="Rovince teek jeans "/>
        <s v="Rovince teekwerend overhemd "/>
        <s v="Rovince teekwerende broek"/>
        <s v="Rovince teekwerende broek "/>
        <s v="Santino T-shirt"/>
        <s v="Santino T-shirt "/>
        <s v="SANTINO T-shirt Jace + C-neck "/>
        <s v="SANTINO T-shirt Jazz V-neck "/>
        <s v="SANTINO T-shirt Jazz V-neck JAZZ 200156"/>
        <s v="SANTINO T-shirt Jolly"/>
        <s v="SEALEN BORST-EMBLEEM"/>
        <s v="SEALEN BORST-EMBLEEM "/>
        <s v="Sealen klein logo embleem"/>
        <s v="SEALEN LOGO OP BORST"/>
        <s v="SEALEN NAAMLABEL"/>
        <s v="SEALEN NAAMLABEL "/>
        <s v="SEALEN RUG-EMBLEEM "/>
        <s v="SIOEN PARKA PALMER "/>
        <s v="Sioen winterparka"/>
        <s v="Sioen winterparka "/>
        <s v="Soft Shell jack"/>
        <s v="Softshell jack luxe"/>
        <s v="Softshell jack luxe "/>
        <s v="Softshell jack telford"/>
        <s v="SOFTSHELL JACK TELFORD "/>
        <s v="Softshell Luxe"/>
        <s v="Softshell Luxe "/>
        <s v="Softshell Telford or/bl"/>
        <s v="Sticomfort bosmaaierbroek"/>
        <s v="Sticomfort bosmaaierbroek "/>
        <s v="Sticomfort zaagbroek"/>
        <s v="Sticomfort zaagbroek "/>
        <s v="Stretch riem Fristads"/>
        <s v="Stretchriem 994 RB "/>
        <s v="Summerjack Harwich or/bl "/>
        <s v="Sweater ronde hals"/>
        <s v="Sweater Tokio"/>
        <s v="Sweater Tokio "/>
        <s v="Sweatervest Fleece"/>
        <s v="Sweatervest Fleece "/>
        <s v="Teken Overhemd "/>
        <s v="Thermo Onderbroek "/>
        <s v="Thermo Shirt "/>
        <s v="Torgau Fleecejack Hi-Vis"/>
        <s v="Torgau Fleecejack Hi-Vis "/>
        <s v="Tricorp poloshirt cooldry RWS "/>
        <s v="Trousers fluor orange-5049"/>
        <s v="T-shirt Jace extra lang"/>
        <s v="T-shirt Jace extra lang "/>
        <s v="T-shirt jace+ extra lang "/>
        <s v="T-shirt Jazz V-hals "/>
        <s v="T-shirt Jolly ronde hals"/>
        <s v="T-shirt Jolly ronde hals "/>
        <s v="T-shirt ronde hals "/>
        <s v="T-shirt v-hals korte mouw"/>
        <s v="Veiligheidsvest RWS Rits"/>
        <s v="Veiligheidsvest RWS Rits "/>
        <s v="Werkbroek"/>
        <s v="Werkbroek basis kort"/>
        <s v="Werkbroek basis kort "/>
        <s v="Werkbroek twill cordura stretc"/>
        <s v="Werkbroek Twill Cordura Stretc "/>
        <s v="Werksok 2-pack winter 70 gram"/>
        <s v="Werksok 2-pack winter 70 gram "/>
        <s v="Werksok 2-pack zomer 55 gram"/>
        <s v="Werksok 2-pack zomer 55 gram "/>
        <s v="Winter parka Utah"/>
        <s v="Winter parka Utah "/>
        <s v="Winter parka Utah or/bl"/>
        <s v="Winterjack Umag"/>
        <s v="Winterjack Umag "/>
        <s v="Winterjack Umag orange"/>
        <s v="Winterjack Umag orange "/>
        <s v="Winterparka sep. March or/bl "/>
        <s v="Wrangler broek Texas darkstone"/>
        <s v="Wrangler broek Texas darkstone "/>
      </sharedItems>
    </cacheField>
    <cacheField name="Aantal" numFmtId="4">
      <sharedItems containsSemiMixedTypes="0" containsString="0" containsNumber="1" containsInteger="1" minValue="-3" maxValue="1000"/>
    </cacheField>
    <cacheField name="wat is het volgens de kledinglijst" numFmtId="0">
      <sharedItems containsBlank="1" count="48">
        <s v="Parkajas oranje"/>
        <s v="Spijkerbroek stretch"/>
        <s v="Blouse"/>
        <s v="Bodytrousers"/>
        <s v="Bretels"/>
        <s v="Polo"/>
        <s v="Colbert"/>
        <s v="Thermobroek - lang"/>
        <s v="Thermohemd - korte mouw"/>
        <s v="Thermohemd - lang mouw"/>
        <s v="Spijkerbroek  stretch"/>
        <s v="High vis korte broek"/>
        <m/>
        <s v="Tshirt"/>
        <s v="High vis lange broek"/>
        <s v="Body trouser"/>
        <s v="Riem leder"/>
        <s v="Spijkerbroek met duimstokzak"/>
        <s v="Veiligheidshesje"/>
        <s v="Overhemd"/>
        <s v="Spijkerbroek"/>
        <s v="Parkajas oranje zwart"/>
        <s v="Zaagbroek klasse 1"/>
        <s v="Zip neck shirt"/>
        <s v="Veiligheidspolo"/>
        <s v="Poloshirt"/>
        <s v="Polosweater boord"/>
        <s v="Poloshirt cooldry"/>
        <s v="Riem stretch  "/>
        <s v="Werkbroek met teekwerende behandeling (spijker)"/>
        <s v="Teekwerend overhemd (desert)"/>
        <s v="Werkbroek met teekwerende behandeling (groene)"/>
        <s v="tshirt - extra lang"/>
        <s v="Parka jas (blauw)"/>
        <s v="Softshell jack antraciet/zwart"/>
        <s v="Softshell Jack oranje met striping"/>
        <s v="Bosmaaierbroek"/>
        <s v="Zaagbroek"/>
        <s v="Zomerjas (oranje)"/>
        <s v="Sweatervest fleece"/>
        <s v="Sweater - lang mouw"/>
        <s v="Thermo Onderbroek"/>
        <s v="Veiligheidsvest fleece"/>
        <s v="Werkbroek lang"/>
        <s v="Werkbroek kort"/>
        <s v="Sokken"/>
        <s v="Pilotjack (oranje)"/>
        <s v="Parka jas (oranje) march"/>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75">
  <r>
    <d v="2020-05-25T00:00:00"/>
    <x v="0"/>
    <x v="0"/>
    <x v="0"/>
    <n v="1"/>
    <x v="0"/>
  </r>
  <r>
    <d v="2019-10-15T00:00:00"/>
    <x v="1"/>
    <x v="1"/>
    <x v="1"/>
    <n v="1"/>
    <x v="0"/>
  </r>
  <r>
    <d v="2019-10-21T00:00:00"/>
    <x v="2"/>
    <x v="2"/>
    <x v="1"/>
    <n v="1"/>
    <x v="0"/>
  </r>
  <r>
    <d v="2019-10-15T00:00:00"/>
    <x v="2"/>
    <x v="2"/>
    <x v="1"/>
    <n v="1"/>
    <x v="0"/>
  </r>
  <r>
    <d v="2019-10-02T00:00:00"/>
    <x v="3"/>
    <x v="3"/>
    <x v="1"/>
    <n v="1"/>
    <x v="0"/>
  </r>
  <r>
    <d v="2019-10-15T00:00:00"/>
    <x v="3"/>
    <x v="3"/>
    <x v="1"/>
    <n v="1"/>
    <x v="0"/>
  </r>
  <r>
    <d v="2019-10-14T00:00:00"/>
    <x v="4"/>
    <x v="4"/>
    <x v="1"/>
    <n v="1"/>
    <x v="0"/>
  </r>
  <r>
    <d v="2019-10-30T00:00:00"/>
    <x v="5"/>
    <x v="5"/>
    <x v="1"/>
    <n v="1"/>
    <x v="0"/>
  </r>
  <r>
    <d v="2019-12-24T00:00:00"/>
    <x v="6"/>
    <x v="6"/>
    <x v="2"/>
    <n v="3"/>
    <x v="1"/>
  </r>
  <r>
    <d v="2019-10-07T00:00:00"/>
    <x v="7"/>
    <x v="2"/>
    <x v="3"/>
    <n v="2"/>
    <x v="2"/>
  </r>
  <r>
    <d v="2019-09-30T00:00:00"/>
    <x v="8"/>
    <x v="4"/>
    <x v="4"/>
    <n v="1"/>
    <x v="3"/>
  </r>
  <r>
    <d v="2019-10-08T00:00:00"/>
    <x v="8"/>
    <x v="4"/>
    <x v="4"/>
    <n v="1"/>
    <x v="3"/>
  </r>
  <r>
    <d v="2019-09-30T00:00:00"/>
    <x v="9"/>
    <x v="0"/>
    <x v="4"/>
    <n v="1"/>
    <x v="3"/>
  </r>
  <r>
    <d v="2019-10-08T00:00:00"/>
    <x v="9"/>
    <x v="0"/>
    <x v="4"/>
    <n v="1"/>
    <x v="3"/>
  </r>
  <r>
    <d v="2019-08-01T00:00:00"/>
    <x v="6"/>
    <x v="7"/>
    <x v="5"/>
    <n v="13"/>
    <x v="4"/>
  </r>
  <r>
    <d v="2020-07-20T00:00:00"/>
    <x v="6"/>
    <x v="7"/>
    <x v="6"/>
    <n v="10"/>
    <x v="4"/>
  </r>
  <r>
    <d v="2020-01-15T00:00:00"/>
    <x v="6"/>
    <x v="7"/>
    <x v="7"/>
    <n v="1"/>
    <x v="4"/>
  </r>
  <r>
    <d v="2020-01-15T00:00:00"/>
    <x v="6"/>
    <x v="7"/>
    <x v="7"/>
    <n v="3"/>
    <x v="4"/>
  </r>
  <r>
    <d v="2020-01-27T00:00:00"/>
    <x v="6"/>
    <x v="7"/>
    <x v="8"/>
    <n v="5"/>
    <x v="4"/>
  </r>
  <r>
    <d v="2020-05-25T00:00:00"/>
    <x v="10"/>
    <x v="8"/>
    <x v="9"/>
    <n v="2"/>
    <x v="1"/>
  </r>
  <r>
    <d v="2020-05-25T00:00:00"/>
    <x v="11"/>
    <x v="9"/>
    <x v="9"/>
    <n v="2"/>
    <x v="1"/>
  </r>
  <r>
    <d v="2020-05-25T00:00:00"/>
    <x v="12"/>
    <x v="10"/>
    <x v="9"/>
    <n v="2"/>
    <x v="1"/>
  </r>
  <r>
    <d v="2020-10-07T00:00:00"/>
    <x v="13"/>
    <x v="11"/>
    <x v="10"/>
    <n v="2"/>
    <x v="5"/>
  </r>
  <r>
    <d v="2019-10-07T00:00:00"/>
    <x v="14"/>
    <x v="3"/>
    <x v="11"/>
    <n v="1"/>
    <x v="6"/>
  </r>
  <r>
    <d v="2019-10-08T00:00:00"/>
    <x v="15"/>
    <x v="1"/>
    <x v="12"/>
    <n v="1"/>
    <x v="6"/>
  </r>
  <r>
    <d v="2019-11-05T00:00:00"/>
    <x v="16"/>
    <x v="2"/>
    <x v="12"/>
    <n v="1"/>
    <x v="6"/>
  </r>
  <r>
    <d v="2020-10-13T00:00:00"/>
    <x v="17"/>
    <x v="12"/>
    <x v="13"/>
    <n v="5"/>
    <x v="7"/>
  </r>
  <r>
    <d v="2020-02-27T00:00:00"/>
    <x v="18"/>
    <x v="13"/>
    <x v="13"/>
    <n v="3"/>
    <x v="7"/>
  </r>
  <r>
    <d v="2020-10-13T00:00:00"/>
    <x v="19"/>
    <x v="14"/>
    <x v="13"/>
    <n v="2"/>
    <x v="7"/>
  </r>
  <r>
    <d v="2020-02-26T00:00:00"/>
    <x v="20"/>
    <x v="15"/>
    <x v="13"/>
    <n v="3"/>
    <x v="7"/>
  </r>
  <r>
    <d v="2019-11-01T00:00:00"/>
    <x v="17"/>
    <x v="12"/>
    <x v="14"/>
    <n v="2"/>
    <x v="7"/>
  </r>
  <r>
    <d v="2020-01-13T00:00:00"/>
    <x v="17"/>
    <x v="12"/>
    <x v="14"/>
    <n v="1"/>
    <x v="7"/>
  </r>
  <r>
    <d v="2019-11-25T00:00:00"/>
    <x v="18"/>
    <x v="13"/>
    <x v="14"/>
    <n v="1"/>
    <x v="7"/>
  </r>
  <r>
    <d v="2019-10-02T00:00:00"/>
    <x v="18"/>
    <x v="13"/>
    <x v="14"/>
    <n v="1"/>
    <x v="7"/>
  </r>
  <r>
    <d v="2019-10-03T00:00:00"/>
    <x v="18"/>
    <x v="13"/>
    <x v="14"/>
    <n v="2"/>
    <x v="7"/>
  </r>
  <r>
    <d v="2019-11-21T00:00:00"/>
    <x v="18"/>
    <x v="13"/>
    <x v="14"/>
    <n v="1"/>
    <x v="7"/>
  </r>
  <r>
    <d v="2019-12-04T00:00:00"/>
    <x v="18"/>
    <x v="13"/>
    <x v="14"/>
    <n v="1"/>
    <x v="7"/>
  </r>
  <r>
    <d v="2019-12-02T00:00:00"/>
    <x v="18"/>
    <x v="13"/>
    <x v="14"/>
    <n v="2"/>
    <x v="7"/>
  </r>
  <r>
    <d v="2019-12-03T00:00:00"/>
    <x v="18"/>
    <x v="13"/>
    <x v="14"/>
    <n v="2"/>
    <x v="7"/>
  </r>
  <r>
    <d v="2019-12-12T00:00:00"/>
    <x v="18"/>
    <x v="13"/>
    <x v="14"/>
    <n v="1"/>
    <x v="7"/>
  </r>
  <r>
    <d v="2019-10-03T00:00:00"/>
    <x v="19"/>
    <x v="14"/>
    <x v="14"/>
    <n v="2"/>
    <x v="7"/>
  </r>
  <r>
    <d v="2019-11-25T00:00:00"/>
    <x v="19"/>
    <x v="14"/>
    <x v="14"/>
    <n v="2"/>
    <x v="7"/>
  </r>
  <r>
    <d v="2019-11-21T00:00:00"/>
    <x v="19"/>
    <x v="14"/>
    <x v="14"/>
    <n v="2"/>
    <x v="7"/>
  </r>
  <r>
    <d v="2019-12-16T00:00:00"/>
    <x v="19"/>
    <x v="14"/>
    <x v="14"/>
    <n v="3"/>
    <x v="7"/>
  </r>
  <r>
    <d v="2019-10-02T00:00:00"/>
    <x v="21"/>
    <x v="11"/>
    <x v="14"/>
    <n v="2"/>
    <x v="7"/>
  </r>
  <r>
    <d v="2019-10-03T00:00:00"/>
    <x v="20"/>
    <x v="15"/>
    <x v="14"/>
    <n v="2"/>
    <x v="7"/>
  </r>
  <r>
    <d v="2019-10-15T00:00:00"/>
    <x v="20"/>
    <x v="15"/>
    <x v="14"/>
    <n v="2"/>
    <x v="7"/>
  </r>
  <r>
    <d v="2019-12-05T00:00:00"/>
    <x v="20"/>
    <x v="15"/>
    <x v="14"/>
    <n v="5"/>
    <x v="7"/>
  </r>
  <r>
    <d v="2019-12-11T00:00:00"/>
    <x v="20"/>
    <x v="15"/>
    <x v="14"/>
    <n v="2"/>
    <x v="7"/>
  </r>
  <r>
    <d v="2020-02-26T00:00:00"/>
    <x v="22"/>
    <x v="15"/>
    <x v="15"/>
    <n v="2"/>
    <x v="8"/>
  </r>
  <r>
    <d v="2019-11-04T00:00:00"/>
    <x v="23"/>
    <x v="12"/>
    <x v="16"/>
    <n v="2"/>
    <x v="8"/>
  </r>
  <r>
    <d v="2019-10-21T00:00:00"/>
    <x v="24"/>
    <x v="13"/>
    <x v="16"/>
    <n v="3"/>
    <x v="8"/>
  </r>
  <r>
    <d v="2019-10-21T00:00:00"/>
    <x v="24"/>
    <x v="13"/>
    <x v="16"/>
    <n v="2"/>
    <x v="8"/>
  </r>
  <r>
    <d v="2019-10-03T00:00:00"/>
    <x v="24"/>
    <x v="13"/>
    <x v="16"/>
    <n v="2"/>
    <x v="8"/>
  </r>
  <r>
    <d v="2019-10-03T00:00:00"/>
    <x v="24"/>
    <x v="13"/>
    <x v="16"/>
    <n v="2"/>
    <x v="8"/>
  </r>
  <r>
    <d v="2019-11-28T00:00:00"/>
    <x v="24"/>
    <x v="13"/>
    <x v="16"/>
    <n v="4"/>
    <x v="8"/>
  </r>
  <r>
    <d v="2019-11-21T00:00:00"/>
    <x v="24"/>
    <x v="13"/>
    <x v="16"/>
    <n v="2"/>
    <x v="8"/>
  </r>
  <r>
    <d v="2019-12-04T00:00:00"/>
    <x v="24"/>
    <x v="13"/>
    <x v="16"/>
    <n v="1"/>
    <x v="8"/>
  </r>
  <r>
    <d v="2019-12-02T00:00:00"/>
    <x v="24"/>
    <x v="13"/>
    <x v="16"/>
    <n v="2"/>
    <x v="8"/>
  </r>
  <r>
    <d v="2019-12-03T00:00:00"/>
    <x v="24"/>
    <x v="13"/>
    <x v="16"/>
    <n v="2"/>
    <x v="8"/>
  </r>
  <r>
    <d v="2019-12-12T00:00:00"/>
    <x v="24"/>
    <x v="13"/>
    <x v="16"/>
    <n v="1"/>
    <x v="8"/>
  </r>
  <r>
    <d v="2019-11-25T00:00:00"/>
    <x v="25"/>
    <x v="14"/>
    <x v="16"/>
    <n v="2"/>
    <x v="8"/>
  </r>
  <r>
    <d v="2019-10-15T00:00:00"/>
    <x v="26"/>
    <x v="11"/>
    <x v="16"/>
    <n v="2"/>
    <x v="8"/>
  </r>
  <r>
    <d v="2019-12-16T00:00:00"/>
    <x v="22"/>
    <x v="15"/>
    <x v="16"/>
    <n v="2"/>
    <x v="8"/>
  </r>
  <r>
    <d v="2019-10-15T00:00:00"/>
    <x v="22"/>
    <x v="15"/>
    <x v="16"/>
    <n v="2"/>
    <x v="8"/>
  </r>
  <r>
    <d v="2019-10-08T00:00:00"/>
    <x v="22"/>
    <x v="15"/>
    <x v="16"/>
    <n v="3"/>
    <x v="8"/>
  </r>
  <r>
    <d v="2019-10-14T00:00:00"/>
    <x v="22"/>
    <x v="15"/>
    <x v="16"/>
    <n v="2"/>
    <x v="8"/>
  </r>
  <r>
    <d v="2019-10-15T00:00:00"/>
    <x v="22"/>
    <x v="15"/>
    <x v="16"/>
    <n v="2"/>
    <x v="8"/>
  </r>
  <r>
    <d v="2020-01-02T00:00:00"/>
    <x v="22"/>
    <x v="15"/>
    <x v="16"/>
    <n v="3"/>
    <x v="8"/>
  </r>
  <r>
    <d v="2020-10-13T00:00:00"/>
    <x v="27"/>
    <x v="12"/>
    <x v="17"/>
    <n v="5"/>
    <x v="9"/>
  </r>
  <r>
    <d v="2020-02-27T00:00:00"/>
    <x v="28"/>
    <x v="13"/>
    <x v="17"/>
    <n v="3"/>
    <x v="9"/>
  </r>
  <r>
    <d v="2020-10-13T00:00:00"/>
    <x v="29"/>
    <x v="14"/>
    <x v="17"/>
    <n v="2"/>
    <x v="9"/>
  </r>
  <r>
    <d v="2020-02-26T00:00:00"/>
    <x v="30"/>
    <x v="15"/>
    <x v="17"/>
    <n v="2"/>
    <x v="9"/>
  </r>
  <r>
    <d v="2020-01-13T00:00:00"/>
    <x v="27"/>
    <x v="12"/>
    <x v="18"/>
    <n v="1"/>
    <x v="9"/>
  </r>
  <r>
    <d v="2019-11-25T00:00:00"/>
    <x v="28"/>
    <x v="13"/>
    <x v="18"/>
    <n v="2"/>
    <x v="9"/>
  </r>
  <r>
    <d v="2019-10-02T00:00:00"/>
    <x v="28"/>
    <x v="13"/>
    <x v="18"/>
    <n v="1"/>
    <x v="9"/>
  </r>
  <r>
    <d v="2019-10-02T00:00:00"/>
    <x v="28"/>
    <x v="13"/>
    <x v="18"/>
    <n v="1"/>
    <x v="9"/>
  </r>
  <r>
    <d v="2019-11-21T00:00:00"/>
    <x v="28"/>
    <x v="13"/>
    <x v="18"/>
    <n v="1"/>
    <x v="9"/>
  </r>
  <r>
    <d v="2019-12-04T00:00:00"/>
    <x v="28"/>
    <x v="13"/>
    <x v="18"/>
    <n v="1"/>
    <x v="9"/>
  </r>
  <r>
    <d v="2019-12-02T00:00:00"/>
    <x v="28"/>
    <x v="13"/>
    <x v="18"/>
    <n v="2"/>
    <x v="9"/>
  </r>
  <r>
    <d v="2019-12-12T00:00:00"/>
    <x v="28"/>
    <x v="13"/>
    <x v="18"/>
    <n v="1"/>
    <x v="9"/>
  </r>
  <r>
    <d v="2019-12-10T00:00:00"/>
    <x v="28"/>
    <x v="13"/>
    <x v="18"/>
    <n v="2"/>
    <x v="9"/>
  </r>
  <r>
    <d v="2019-12-16T00:00:00"/>
    <x v="28"/>
    <x v="13"/>
    <x v="18"/>
    <n v="3"/>
    <x v="9"/>
  </r>
  <r>
    <d v="2019-11-25T00:00:00"/>
    <x v="29"/>
    <x v="14"/>
    <x v="18"/>
    <n v="2"/>
    <x v="9"/>
  </r>
  <r>
    <d v="2019-10-02T00:00:00"/>
    <x v="31"/>
    <x v="11"/>
    <x v="18"/>
    <n v="2"/>
    <x v="9"/>
  </r>
  <r>
    <d v="2019-10-17T00:00:00"/>
    <x v="30"/>
    <x v="15"/>
    <x v="18"/>
    <n v="2"/>
    <x v="9"/>
  </r>
  <r>
    <d v="2019-11-25T00:00:00"/>
    <x v="30"/>
    <x v="15"/>
    <x v="18"/>
    <n v="5"/>
    <x v="9"/>
  </r>
  <r>
    <d v="2019-09-10T00:00:00"/>
    <x v="30"/>
    <x v="15"/>
    <x v="18"/>
    <n v="5"/>
    <x v="9"/>
  </r>
  <r>
    <d v="2019-10-03T00:00:00"/>
    <x v="30"/>
    <x v="15"/>
    <x v="18"/>
    <n v="2"/>
    <x v="9"/>
  </r>
  <r>
    <d v="2019-10-03T00:00:00"/>
    <x v="30"/>
    <x v="15"/>
    <x v="18"/>
    <n v="2"/>
    <x v="9"/>
  </r>
  <r>
    <d v="2019-10-15T00:00:00"/>
    <x v="30"/>
    <x v="15"/>
    <x v="18"/>
    <n v="2"/>
    <x v="9"/>
  </r>
  <r>
    <d v="2019-11-28T00:00:00"/>
    <x v="30"/>
    <x v="15"/>
    <x v="18"/>
    <n v="2"/>
    <x v="9"/>
  </r>
  <r>
    <d v="2019-12-05T00:00:00"/>
    <x v="30"/>
    <x v="15"/>
    <x v="18"/>
    <n v="5"/>
    <x v="9"/>
  </r>
  <r>
    <d v="2019-12-11T00:00:00"/>
    <x v="30"/>
    <x v="15"/>
    <x v="18"/>
    <n v="2"/>
    <x v="9"/>
  </r>
  <r>
    <d v="2020-08-05T00:00:00"/>
    <x v="32"/>
    <x v="16"/>
    <x v="19"/>
    <n v="2"/>
    <x v="10"/>
  </r>
  <r>
    <d v="2020-03-16T00:00:00"/>
    <x v="33"/>
    <x v="17"/>
    <x v="19"/>
    <n v="2"/>
    <x v="10"/>
  </r>
  <r>
    <d v="2020-02-26T00:00:00"/>
    <x v="34"/>
    <x v="18"/>
    <x v="19"/>
    <n v="2"/>
    <x v="10"/>
  </r>
  <r>
    <d v="2020-03-19T00:00:00"/>
    <x v="35"/>
    <x v="19"/>
    <x v="19"/>
    <n v="2"/>
    <x v="10"/>
  </r>
  <r>
    <d v="2019-10-02T00:00:00"/>
    <x v="32"/>
    <x v="16"/>
    <x v="20"/>
    <n v="2"/>
    <x v="10"/>
  </r>
  <r>
    <d v="2019-10-02T00:00:00"/>
    <x v="32"/>
    <x v="16"/>
    <x v="20"/>
    <n v="2"/>
    <x v="10"/>
  </r>
  <r>
    <d v="2019-10-03T00:00:00"/>
    <x v="32"/>
    <x v="16"/>
    <x v="20"/>
    <n v="2"/>
    <x v="10"/>
  </r>
  <r>
    <d v="2019-10-15T00:00:00"/>
    <x v="32"/>
    <x v="16"/>
    <x v="20"/>
    <n v="1"/>
    <x v="10"/>
  </r>
  <r>
    <d v="2019-11-25T00:00:00"/>
    <x v="32"/>
    <x v="16"/>
    <x v="20"/>
    <n v="2"/>
    <x v="10"/>
  </r>
  <r>
    <d v="2019-10-02T00:00:00"/>
    <x v="36"/>
    <x v="20"/>
    <x v="20"/>
    <n v="2"/>
    <x v="10"/>
  </r>
  <r>
    <d v="2019-10-02T00:00:00"/>
    <x v="36"/>
    <x v="20"/>
    <x v="20"/>
    <n v="1"/>
    <x v="10"/>
  </r>
  <r>
    <d v="2019-10-07T00:00:00"/>
    <x v="36"/>
    <x v="20"/>
    <x v="20"/>
    <n v="2"/>
    <x v="10"/>
  </r>
  <r>
    <d v="2019-10-28T00:00:00"/>
    <x v="37"/>
    <x v="21"/>
    <x v="20"/>
    <n v="2"/>
    <x v="10"/>
  </r>
  <r>
    <d v="2019-10-02T00:00:00"/>
    <x v="33"/>
    <x v="17"/>
    <x v="20"/>
    <n v="2"/>
    <x v="10"/>
  </r>
  <r>
    <d v="2019-10-02T00:00:00"/>
    <x v="33"/>
    <x v="17"/>
    <x v="20"/>
    <n v="2"/>
    <x v="10"/>
  </r>
  <r>
    <d v="2019-12-04T00:00:00"/>
    <x v="33"/>
    <x v="17"/>
    <x v="20"/>
    <n v="2"/>
    <x v="10"/>
  </r>
  <r>
    <d v="2019-12-06T00:00:00"/>
    <x v="33"/>
    <x v="17"/>
    <x v="20"/>
    <n v="1"/>
    <x v="10"/>
  </r>
  <r>
    <d v="2019-12-14T00:00:00"/>
    <x v="33"/>
    <x v="17"/>
    <x v="20"/>
    <n v="1"/>
    <x v="10"/>
  </r>
  <r>
    <d v="2019-10-14T00:00:00"/>
    <x v="33"/>
    <x v="17"/>
    <x v="20"/>
    <n v="3"/>
    <x v="10"/>
  </r>
  <r>
    <d v="2019-10-15T00:00:00"/>
    <x v="33"/>
    <x v="17"/>
    <x v="20"/>
    <n v="2"/>
    <x v="10"/>
  </r>
  <r>
    <d v="2019-10-02T00:00:00"/>
    <x v="38"/>
    <x v="22"/>
    <x v="20"/>
    <n v="2"/>
    <x v="10"/>
  </r>
  <r>
    <d v="2019-10-02T00:00:00"/>
    <x v="38"/>
    <x v="22"/>
    <x v="20"/>
    <n v="2"/>
    <x v="10"/>
  </r>
  <r>
    <d v="2019-10-02T00:00:00"/>
    <x v="38"/>
    <x v="22"/>
    <x v="20"/>
    <n v="2"/>
    <x v="10"/>
  </r>
  <r>
    <d v="2019-10-02T00:00:00"/>
    <x v="34"/>
    <x v="18"/>
    <x v="20"/>
    <n v="1"/>
    <x v="10"/>
  </r>
  <r>
    <d v="2019-08-21T00:00:00"/>
    <x v="34"/>
    <x v="18"/>
    <x v="20"/>
    <n v="3"/>
    <x v="10"/>
  </r>
  <r>
    <d v="2019-10-02T00:00:00"/>
    <x v="39"/>
    <x v="23"/>
    <x v="20"/>
    <n v="1"/>
    <x v="10"/>
  </r>
  <r>
    <d v="2019-10-02T00:00:00"/>
    <x v="39"/>
    <x v="23"/>
    <x v="20"/>
    <n v="1"/>
    <x v="10"/>
  </r>
  <r>
    <d v="2019-08-21T00:00:00"/>
    <x v="40"/>
    <x v="24"/>
    <x v="20"/>
    <n v="3"/>
    <x v="10"/>
  </r>
  <r>
    <d v="2019-11-18T00:00:00"/>
    <x v="40"/>
    <x v="24"/>
    <x v="20"/>
    <n v="5"/>
    <x v="10"/>
  </r>
  <r>
    <d v="2019-12-16T00:00:00"/>
    <x v="40"/>
    <x v="24"/>
    <x v="20"/>
    <n v="2"/>
    <x v="10"/>
  </r>
  <r>
    <d v="2020-01-02T00:00:00"/>
    <x v="40"/>
    <x v="24"/>
    <x v="20"/>
    <n v="1"/>
    <x v="10"/>
  </r>
  <r>
    <d v="2019-10-02T00:00:00"/>
    <x v="41"/>
    <x v="25"/>
    <x v="20"/>
    <n v="1"/>
    <x v="10"/>
  </r>
  <r>
    <d v="2019-10-02T00:00:00"/>
    <x v="41"/>
    <x v="25"/>
    <x v="20"/>
    <n v="2"/>
    <x v="10"/>
  </r>
  <r>
    <d v="2019-10-02T00:00:00"/>
    <x v="41"/>
    <x v="25"/>
    <x v="20"/>
    <n v="2"/>
    <x v="10"/>
  </r>
  <r>
    <d v="2019-10-02T00:00:00"/>
    <x v="41"/>
    <x v="25"/>
    <x v="20"/>
    <n v="2"/>
    <x v="10"/>
  </r>
  <r>
    <d v="2019-10-30T00:00:00"/>
    <x v="41"/>
    <x v="25"/>
    <x v="20"/>
    <n v="3"/>
    <x v="10"/>
  </r>
  <r>
    <d v="2019-10-31T00:00:00"/>
    <x v="41"/>
    <x v="25"/>
    <x v="20"/>
    <n v="1"/>
    <x v="10"/>
  </r>
  <r>
    <d v="2019-11-18T00:00:00"/>
    <x v="41"/>
    <x v="25"/>
    <x v="20"/>
    <n v="1"/>
    <x v="10"/>
  </r>
  <r>
    <d v="2019-08-21T00:00:00"/>
    <x v="41"/>
    <x v="25"/>
    <x v="20"/>
    <n v="1"/>
    <x v="10"/>
  </r>
  <r>
    <d v="2019-08-27T00:00:00"/>
    <x v="41"/>
    <x v="25"/>
    <x v="20"/>
    <n v="2"/>
    <x v="10"/>
  </r>
  <r>
    <d v="2019-10-03T00:00:00"/>
    <x v="41"/>
    <x v="25"/>
    <x v="20"/>
    <n v="4"/>
    <x v="10"/>
  </r>
  <r>
    <d v="2019-10-02T00:00:00"/>
    <x v="41"/>
    <x v="25"/>
    <x v="20"/>
    <n v="2"/>
    <x v="10"/>
  </r>
  <r>
    <d v="2019-10-15T00:00:00"/>
    <x v="41"/>
    <x v="25"/>
    <x v="20"/>
    <n v="2"/>
    <x v="10"/>
  </r>
  <r>
    <d v="2019-10-02T00:00:00"/>
    <x v="42"/>
    <x v="26"/>
    <x v="20"/>
    <n v="2"/>
    <x v="10"/>
  </r>
  <r>
    <d v="2019-10-15T00:00:00"/>
    <x v="42"/>
    <x v="26"/>
    <x v="20"/>
    <n v="2"/>
    <x v="10"/>
  </r>
  <r>
    <d v="2019-10-02T00:00:00"/>
    <x v="43"/>
    <x v="27"/>
    <x v="20"/>
    <n v="2"/>
    <x v="10"/>
  </r>
  <r>
    <d v="2019-10-15T00:00:00"/>
    <x v="43"/>
    <x v="27"/>
    <x v="20"/>
    <n v="2"/>
    <x v="10"/>
  </r>
  <r>
    <d v="2019-10-02T00:00:00"/>
    <x v="44"/>
    <x v="6"/>
    <x v="20"/>
    <n v="1"/>
    <x v="10"/>
  </r>
  <r>
    <d v="2019-10-02T00:00:00"/>
    <x v="45"/>
    <x v="28"/>
    <x v="20"/>
    <n v="2"/>
    <x v="10"/>
  </r>
  <r>
    <d v="2019-10-02T00:00:00"/>
    <x v="45"/>
    <x v="28"/>
    <x v="20"/>
    <n v="1"/>
    <x v="10"/>
  </r>
  <r>
    <d v="2019-10-15T00:00:00"/>
    <x v="45"/>
    <x v="28"/>
    <x v="20"/>
    <n v="2"/>
    <x v="10"/>
  </r>
  <r>
    <d v="2019-11-05T00:00:00"/>
    <x v="45"/>
    <x v="28"/>
    <x v="20"/>
    <n v="2"/>
    <x v="10"/>
  </r>
  <r>
    <d v="2019-10-28T00:00:00"/>
    <x v="46"/>
    <x v="29"/>
    <x v="20"/>
    <n v="2"/>
    <x v="10"/>
  </r>
  <r>
    <d v="2019-11-27T00:00:00"/>
    <x v="46"/>
    <x v="29"/>
    <x v="20"/>
    <n v="1"/>
    <x v="10"/>
  </r>
  <r>
    <d v="2019-11-25T00:00:00"/>
    <x v="46"/>
    <x v="29"/>
    <x v="20"/>
    <n v="2"/>
    <x v="10"/>
  </r>
  <r>
    <d v="2019-10-02T00:00:00"/>
    <x v="35"/>
    <x v="19"/>
    <x v="20"/>
    <n v="2"/>
    <x v="10"/>
  </r>
  <r>
    <d v="2019-09-02T00:00:00"/>
    <x v="35"/>
    <x v="19"/>
    <x v="20"/>
    <n v="1"/>
    <x v="10"/>
  </r>
  <r>
    <d v="2019-10-30T00:00:00"/>
    <x v="35"/>
    <x v="19"/>
    <x v="20"/>
    <n v="2"/>
    <x v="10"/>
  </r>
  <r>
    <d v="2019-11-18T00:00:00"/>
    <x v="47"/>
    <x v="30"/>
    <x v="20"/>
    <n v="2"/>
    <x v="10"/>
  </r>
  <r>
    <d v="2019-10-02T00:00:00"/>
    <x v="48"/>
    <x v="31"/>
    <x v="20"/>
    <n v="2"/>
    <x v="10"/>
  </r>
  <r>
    <d v="2019-10-17T00:00:00"/>
    <x v="48"/>
    <x v="31"/>
    <x v="20"/>
    <n v="2"/>
    <x v="10"/>
  </r>
  <r>
    <d v="2019-12-16T00:00:00"/>
    <x v="48"/>
    <x v="31"/>
    <x v="20"/>
    <n v="4"/>
    <x v="10"/>
  </r>
  <r>
    <d v="2019-10-02T00:00:00"/>
    <x v="49"/>
    <x v="32"/>
    <x v="20"/>
    <n v="2"/>
    <x v="10"/>
  </r>
  <r>
    <d v="2020-10-07T00:00:00"/>
    <x v="50"/>
    <x v="33"/>
    <x v="21"/>
    <n v="2"/>
    <x v="10"/>
  </r>
  <r>
    <d v="2020-08-18T00:00:00"/>
    <x v="51"/>
    <x v="16"/>
    <x v="21"/>
    <n v="2"/>
    <x v="10"/>
  </r>
  <r>
    <d v="2020-09-09T00:00:00"/>
    <x v="51"/>
    <x v="16"/>
    <x v="21"/>
    <n v="2"/>
    <x v="10"/>
  </r>
  <r>
    <d v="2020-09-09T00:00:00"/>
    <x v="51"/>
    <x v="16"/>
    <x v="21"/>
    <n v="2"/>
    <x v="10"/>
  </r>
  <r>
    <d v="2020-09-21T00:00:00"/>
    <x v="51"/>
    <x v="16"/>
    <x v="21"/>
    <n v="1"/>
    <x v="10"/>
  </r>
  <r>
    <d v="2020-10-07T00:00:00"/>
    <x v="52"/>
    <x v="34"/>
    <x v="21"/>
    <n v="2"/>
    <x v="10"/>
  </r>
  <r>
    <d v="2020-07-15T00:00:00"/>
    <x v="53"/>
    <x v="21"/>
    <x v="21"/>
    <n v="2"/>
    <x v="10"/>
  </r>
  <r>
    <d v="2020-09-01T00:00:00"/>
    <x v="53"/>
    <x v="21"/>
    <x v="21"/>
    <n v="1"/>
    <x v="10"/>
  </r>
  <r>
    <d v="2020-10-07T00:00:00"/>
    <x v="53"/>
    <x v="21"/>
    <x v="21"/>
    <n v="2"/>
    <x v="10"/>
  </r>
  <r>
    <d v="2020-09-09T00:00:00"/>
    <x v="54"/>
    <x v="35"/>
    <x v="21"/>
    <n v="2"/>
    <x v="10"/>
  </r>
  <r>
    <d v="2020-09-09T00:00:00"/>
    <x v="55"/>
    <x v="17"/>
    <x v="21"/>
    <n v="2"/>
    <x v="10"/>
  </r>
  <r>
    <d v="2020-09-09T00:00:00"/>
    <x v="55"/>
    <x v="17"/>
    <x v="21"/>
    <n v="2"/>
    <x v="10"/>
  </r>
  <r>
    <d v="2020-09-09T00:00:00"/>
    <x v="55"/>
    <x v="17"/>
    <x v="21"/>
    <n v="2"/>
    <x v="10"/>
  </r>
  <r>
    <d v="2020-09-09T00:00:00"/>
    <x v="55"/>
    <x v="17"/>
    <x v="21"/>
    <n v="2"/>
    <x v="10"/>
  </r>
  <r>
    <d v="2020-07-16T00:00:00"/>
    <x v="56"/>
    <x v="22"/>
    <x v="21"/>
    <n v="1"/>
    <x v="10"/>
  </r>
  <r>
    <d v="2020-09-09T00:00:00"/>
    <x v="56"/>
    <x v="22"/>
    <x v="21"/>
    <n v="2"/>
    <x v="10"/>
  </r>
  <r>
    <d v="2020-09-09T00:00:00"/>
    <x v="56"/>
    <x v="22"/>
    <x v="21"/>
    <n v="2"/>
    <x v="10"/>
  </r>
  <r>
    <d v="2020-10-07T00:00:00"/>
    <x v="57"/>
    <x v="36"/>
    <x v="21"/>
    <n v="2"/>
    <x v="10"/>
  </r>
  <r>
    <d v="2020-09-28T00:00:00"/>
    <x v="58"/>
    <x v="23"/>
    <x v="21"/>
    <n v="1"/>
    <x v="10"/>
  </r>
  <r>
    <d v="2020-07-13T00:00:00"/>
    <x v="59"/>
    <x v="25"/>
    <x v="21"/>
    <n v="2"/>
    <x v="10"/>
  </r>
  <r>
    <d v="2020-08-18T00:00:00"/>
    <x v="59"/>
    <x v="25"/>
    <x v="21"/>
    <n v="2"/>
    <x v="10"/>
  </r>
  <r>
    <d v="2020-09-08T00:00:00"/>
    <x v="59"/>
    <x v="25"/>
    <x v="21"/>
    <n v="2"/>
    <x v="10"/>
  </r>
  <r>
    <d v="2020-09-09T00:00:00"/>
    <x v="59"/>
    <x v="25"/>
    <x v="21"/>
    <n v="2"/>
    <x v="10"/>
  </r>
  <r>
    <d v="2020-09-09T00:00:00"/>
    <x v="59"/>
    <x v="25"/>
    <x v="21"/>
    <n v="2"/>
    <x v="10"/>
  </r>
  <r>
    <d v="2020-09-11T00:00:00"/>
    <x v="59"/>
    <x v="25"/>
    <x v="21"/>
    <n v="2"/>
    <x v="10"/>
  </r>
  <r>
    <d v="2020-10-07T00:00:00"/>
    <x v="59"/>
    <x v="25"/>
    <x v="21"/>
    <n v="2"/>
    <x v="10"/>
  </r>
  <r>
    <d v="2020-10-07T00:00:00"/>
    <x v="59"/>
    <x v="25"/>
    <x v="21"/>
    <n v="2"/>
    <x v="10"/>
  </r>
  <r>
    <d v="2020-06-30T00:00:00"/>
    <x v="60"/>
    <x v="27"/>
    <x v="21"/>
    <n v="2"/>
    <x v="10"/>
  </r>
  <r>
    <d v="2020-09-17T00:00:00"/>
    <x v="60"/>
    <x v="27"/>
    <x v="21"/>
    <n v="2"/>
    <x v="10"/>
  </r>
  <r>
    <d v="2020-07-01T00:00:00"/>
    <x v="61"/>
    <x v="28"/>
    <x v="21"/>
    <n v="1"/>
    <x v="10"/>
  </r>
  <r>
    <d v="2020-07-20T00:00:00"/>
    <x v="61"/>
    <x v="28"/>
    <x v="21"/>
    <n v="2"/>
    <x v="10"/>
  </r>
  <r>
    <d v="2020-09-09T00:00:00"/>
    <x v="61"/>
    <x v="28"/>
    <x v="21"/>
    <n v="2"/>
    <x v="10"/>
  </r>
  <r>
    <d v="2020-09-09T00:00:00"/>
    <x v="61"/>
    <x v="28"/>
    <x v="21"/>
    <n v="2"/>
    <x v="10"/>
  </r>
  <r>
    <d v="2020-09-09T00:00:00"/>
    <x v="61"/>
    <x v="28"/>
    <x v="21"/>
    <n v="2"/>
    <x v="10"/>
  </r>
  <r>
    <d v="2020-09-09T00:00:00"/>
    <x v="62"/>
    <x v="29"/>
    <x v="21"/>
    <n v="2"/>
    <x v="10"/>
  </r>
  <r>
    <d v="2020-09-09T00:00:00"/>
    <x v="63"/>
    <x v="19"/>
    <x v="21"/>
    <n v="2"/>
    <x v="10"/>
  </r>
  <r>
    <d v="2020-09-09T00:00:00"/>
    <x v="64"/>
    <x v="31"/>
    <x v="21"/>
    <n v="2"/>
    <x v="10"/>
  </r>
  <r>
    <d v="2020-09-21T00:00:00"/>
    <x v="65"/>
    <x v="37"/>
    <x v="21"/>
    <n v="2"/>
    <x v="10"/>
  </r>
  <r>
    <d v="2019-06-28T00:00:00"/>
    <x v="66"/>
    <x v="6"/>
    <x v="22"/>
    <n v="3"/>
    <x v="10"/>
  </r>
  <r>
    <d v="2020-10-07T00:00:00"/>
    <x v="67"/>
    <x v="38"/>
    <x v="23"/>
    <n v="1"/>
    <x v="10"/>
  </r>
  <r>
    <d v="2020-05-14T00:00:00"/>
    <x v="68"/>
    <x v="39"/>
    <x v="23"/>
    <n v="1"/>
    <x v="10"/>
  </r>
  <r>
    <d v="2020-08-13T00:00:00"/>
    <x v="68"/>
    <x v="40"/>
    <x v="23"/>
    <n v="3"/>
    <x v="10"/>
  </r>
  <r>
    <d v="2020-08-19T00:00:00"/>
    <x v="69"/>
    <x v="41"/>
    <x v="23"/>
    <n v="1"/>
    <x v="10"/>
  </r>
  <r>
    <d v="2019-07-03T00:00:00"/>
    <x v="70"/>
    <x v="42"/>
    <x v="24"/>
    <n v="1"/>
    <x v="10"/>
  </r>
  <r>
    <d v="2019-09-28T00:00:00"/>
    <x v="6"/>
    <x v="3"/>
    <x v="25"/>
    <n v="1"/>
    <x v="10"/>
  </r>
  <r>
    <d v="2020-07-20T00:00:00"/>
    <x v="71"/>
    <x v="0"/>
    <x v="26"/>
    <n v="2"/>
    <x v="11"/>
  </r>
  <r>
    <d v="2019-10-30T00:00:00"/>
    <x v="6"/>
    <x v="43"/>
    <x v="27"/>
    <n v="2"/>
    <x v="12"/>
  </r>
  <r>
    <d v="2019-11-20T00:00:00"/>
    <x v="6"/>
    <x v="43"/>
    <x v="28"/>
    <n v="1"/>
    <x v="12"/>
  </r>
  <r>
    <d v="2019-11-20T00:00:00"/>
    <x v="6"/>
    <x v="43"/>
    <x v="28"/>
    <n v="1"/>
    <x v="12"/>
  </r>
  <r>
    <d v="2019-11-21T00:00:00"/>
    <x v="6"/>
    <x v="43"/>
    <x v="29"/>
    <n v="4"/>
    <x v="13"/>
  </r>
  <r>
    <d v="2019-08-10T00:00:00"/>
    <x v="72"/>
    <x v="44"/>
    <x v="30"/>
    <n v="3"/>
    <x v="11"/>
  </r>
  <r>
    <d v="2019-08-10T00:00:00"/>
    <x v="73"/>
    <x v="1"/>
    <x v="30"/>
    <n v="3"/>
    <x v="11"/>
  </r>
  <r>
    <d v="2020-03-17T00:00:00"/>
    <x v="74"/>
    <x v="44"/>
    <x v="31"/>
    <n v="1"/>
    <x v="14"/>
  </r>
  <r>
    <d v="2020-05-13T00:00:00"/>
    <x v="74"/>
    <x v="44"/>
    <x v="31"/>
    <n v="1"/>
    <x v="14"/>
  </r>
  <r>
    <d v="2020-06-25T00:00:00"/>
    <x v="75"/>
    <x v="3"/>
    <x v="31"/>
    <n v="1"/>
    <x v="14"/>
  </r>
  <r>
    <d v="2019-10-17T00:00:00"/>
    <x v="76"/>
    <x v="10"/>
    <x v="32"/>
    <n v="1"/>
    <x v="14"/>
  </r>
  <r>
    <d v="2019-08-15T00:00:00"/>
    <x v="74"/>
    <x v="44"/>
    <x v="32"/>
    <n v="1"/>
    <x v="14"/>
  </r>
  <r>
    <d v="2019-10-15T00:00:00"/>
    <x v="77"/>
    <x v="1"/>
    <x v="32"/>
    <n v="1"/>
    <x v="14"/>
  </r>
  <r>
    <d v="2019-12-04T00:00:00"/>
    <x v="78"/>
    <x v="2"/>
    <x v="32"/>
    <n v="1"/>
    <x v="14"/>
  </r>
  <r>
    <d v="2019-09-02T00:00:00"/>
    <x v="78"/>
    <x v="2"/>
    <x v="32"/>
    <n v="2"/>
    <x v="14"/>
  </r>
  <r>
    <d v="2019-09-11T00:00:00"/>
    <x v="75"/>
    <x v="3"/>
    <x v="32"/>
    <n v="1"/>
    <x v="14"/>
  </r>
  <r>
    <d v="2019-10-15T00:00:00"/>
    <x v="75"/>
    <x v="3"/>
    <x v="32"/>
    <n v="2"/>
    <x v="14"/>
  </r>
  <r>
    <d v="2019-10-02T00:00:00"/>
    <x v="79"/>
    <x v="4"/>
    <x v="32"/>
    <n v="1"/>
    <x v="14"/>
  </r>
  <r>
    <d v="2019-10-02T00:00:00"/>
    <x v="79"/>
    <x v="4"/>
    <x v="32"/>
    <n v="3"/>
    <x v="14"/>
  </r>
  <r>
    <d v="2019-10-02T00:00:00"/>
    <x v="79"/>
    <x v="4"/>
    <x v="32"/>
    <n v="1"/>
    <x v="14"/>
  </r>
  <r>
    <d v="2019-11-14T00:00:00"/>
    <x v="79"/>
    <x v="4"/>
    <x v="32"/>
    <n v="2"/>
    <x v="14"/>
  </r>
  <r>
    <d v="2019-10-21T00:00:00"/>
    <x v="80"/>
    <x v="2"/>
    <x v="33"/>
    <n v="1"/>
    <x v="15"/>
  </r>
  <r>
    <d v="2019-10-30T00:00:00"/>
    <x v="80"/>
    <x v="2"/>
    <x v="33"/>
    <n v="1"/>
    <x v="15"/>
  </r>
  <r>
    <d v="2019-12-19T00:00:00"/>
    <x v="80"/>
    <x v="2"/>
    <x v="33"/>
    <n v="1"/>
    <x v="15"/>
  </r>
  <r>
    <d v="2020-10-06T00:00:00"/>
    <x v="81"/>
    <x v="45"/>
    <x v="34"/>
    <n v="1"/>
    <x v="16"/>
  </r>
  <r>
    <d v="2020-10-07T00:00:00"/>
    <x v="81"/>
    <x v="45"/>
    <x v="34"/>
    <n v="1"/>
    <x v="16"/>
  </r>
  <r>
    <d v="2020-10-07T00:00:00"/>
    <x v="81"/>
    <x v="45"/>
    <x v="34"/>
    <n v="1"/>
    <x v="16"/>
  </r>
  <r>
    <d v="2020-10-07T00:00:00"/>
    <x v="81"/>
    <x v="45"/>
    <x v="34"/>
    <n v="1"/>
    <x v="16"/>
  </r>
  <r>
    <d v="2020-10-07T00:00:00"/>
    <x v="81"/>
    <x v="45"/>
    <x v="34"/>
    <n v="1"/>
    <x v="16"/>
  </r>
  <r>
    <d v="2020-10-08T00:00:00"/>
    <x v="81"/>
    <x v="45"/>
    <x v="34"/>
    <n v="1"/>
    <x v="16"/>
  </r>
  <r>
    <d v="2020-06-30T00:00:00"/>
    <x v="82"/>
    <x v="45"/>
    <x v="34"/>
    <n v="1"/>
    <x v="16"/>
  </r>
  <r>
    <d v="2020-06-30T00:00:00"/>
    <x v="82"/>
    <x v="45"/>
    <x v="34"/>
    <n v="1"/>
    <x v="16"/>
  </r>
  <r>
    <d v="2020-06-30T00:00:00"/>
    <x v="82"/>
    <x v="45"/>
    <x v="34"/>
    <n v="1"/>
    <x v="16"/>
  </r>
  <r>
    <d v="2020-06-30T00:00:00"/>
    <x v="82"/>
    <x v="45"/>
    <x v="34"/>
    <n v="1"/>
    <x v="16"/>
  </r>
  <r>
    <d v="2020-06-30T00:00:00"/>
    <x v="82"/>
    <x v="45"/>
    <x v="34"/>
    <n v="1"/>
    <x v="16"/>
  </r>
  <r>
    <d v="2020-06-30T00:00:00"/>
    <x v="82"/>
    <x v="45"/>
    <x v="34"/>
    <n v="1"/>
    <x v="16"/>
  </r>
  <r>
    <d v="2020-07-13T00:00:00"/>
    <x v="82"/>
    <x v="45"/>
    <x v="34"/>
    <n v="1"/>
    <x v="16"/>
  </r>
  <r>
    <d v="2020-08-18T00:00:00"/>
    <x v="82"/>
    <x v="45"/>
    <x v="34"/>
    <n v="1"/>
    <x v="16"/>
  </r>
  <r>
    <d v="2020-08-18T00:00:00"/>
    <x v="82"/>
    <x v="45"/>
    <x v="34"/>
    <n v="1"/>
    <x v="16"/>
  </r>
  <r>
    <d v="2020-08-18T00:00:00"/>
    <x v="82"/>
    <x v="45"/>
    <x v="34"/>
    <n v="1"/>
    <x v="16"/>
  </r>
  <r>
    <d v="2020-08-18T00:00:00"/>
    <x v="82"/>
    <x v="45"/>
    <x v="34"/>
    <n v="1"/>
    <x v="16"/>
  </r>
  <r>
    <d v="2020-08-18T00:00:00"/>
    <x v="82"/>
    <x v="45"/>
    <x v="34"/>
    <n v="1"/>
    <x v="16"/>
  </r>
  <r>
    <d v="2020-08-18T00:00:00"/>
    <x v="82"/>
    <x v="45"/>
    <x v="34"/>
    <n v="1"/>
    <x v="16"/>
  </r>
  <r>
    <d v="2020-09-01T00:00:00"/>
    <x v="82"/>
    <x v="45"/>
    <x v="34"/>
    <n v="1"/>
    <x v="16"/>
  </r>
  <r>
    <d v="2019-12-19T00:00:00"/>
    <x v="81"/>
    <x v="45"/>
    <x v="35"/>
    <n v="1"/>
    <x v="16"/>
  </r>
  <r>
    <d v="2019-12-19T00:00:00"/>
    <x v="82"/>
    <x v="45"/>
    <x v="35"/>
    <n v="1"/>
    <x v="16"/>
  </r>
  <r>
    <d v="2020-01-13T00:00:00"/>
    <x v="82"/>
    <x v="45"/>
    <x v="35"/>
    <n v="2"/>
    <x v="16"/>
  </r>
  <r>
    <d v="2019-05-27T00:00:00"/>
    <x v="83"/>
    <x v="46"/>
    <x v="36"/>
    <n v="1000"/>
    <x v="12"/>
  </r>
  <r>
    <d v="2020-06-09T00:00:00"/>
    <x v="84"/>
    <x v="46"/>
    <x v="37"/>
    <n v="1000"/>
    <x v="12"/>
  </r>
  <r>
    <d v="2020-09-08T00:00:00"/>
    <x v="85"/>
    <x v="47"/>
    <x v="38"/>
    <n v="2"/>
    <x v="17"/>
  </r>
  <r>
    <d v="2020-08-25T00:00:00"/>
    <x v="86"/>
    <x v="47"/>
    <x v="38"/>
    <n v="1"/>
    <x v="17"/>
  </r>
  <r>
    <d v="2020-03-13T00:00:00"/>
    <x v="87"/>
    <x v="47"/>
    <x v="38"/>
    <n v="1"/>
    <x v="17"/>
  </r>
  <r>
    <d v="2020-10-07T00:00:00"/>
    <x v="88"/>
    <x v="47"/>
    <x v="38"/>
    <n v="1"/>
    <x v="17"/>
  </r>
  <r>
    <d v="2020-09-01T00:00:00"/>
    <x v="89"/>
    <x v="48"/>
    <x v="38"/>
    <n v="2"/>
    <x v="17"/>
  </r>
  <r>
    <d v="2019-11-21T00:00:00"/>
    <x v="90"/>
    <x v="16"/>
    <x v="39"/>
    <n v="2"/>
    <x v="17"/>
  </r>
  <r>
    <d v="2019-10-02T00:00:00"/>
    <x v="91"/>
    <x v="20"/>
    <x v="39"/>
    <n v="1"/>
    <x v="17"/>
  </r>
  <r>
    <d v="2019-10-02T00:00:00"/>
    <x v="92"/>
    <x v="18"/>
    <x v="39"/>
    <n v="1"/>
    <x v="17"/>
  </r>
  <r>
    <d v="2019-10-02T00:00:00"/>
    <x v="93"/>
    <x v="23"/>
    <x v="39"/>
    <n v="1"/>
    <x v="17"/>
  </r>
  <r>
    <d v="2019-10-02T00:00:00"/>
    <x v="93"/>
    <x v="23"/>
    <x v="39"/>
    <n v="1"/>
    <x v="17"/>
  </r>
  <r>
    <d v="2019-11-18T00:00:00"/>
    <x v="93"/>
    <x v="23"/>
    <x v="39"/>
    <n v="1"/>
    <x v="17"/>
  </r>
  <r>
    <d v="2019-10-02T00:00:00"/>
    <x v="94"/>
    <x v="25"/>
    <x v="39"/>
    <n v="1"/>
    <x v="17"/>
  </r>
  <r>
    <d v="2019-11-28T00:00:00"/>
    <x v="94"/>
    <x v="25"/>
    <x v="39"/>
    <n v="1"/>
    <x v="17"/>
  </r>
  <r>
    <d v="2019-10-02T00:00:00"/>
    <x v="95"/>
    <x v="28"/>
    <x v="39"/>
    <n v="2"/>
    <x v="17"/>
  </r>
  <r>
    <d v="2019-10-02T00:00:00"/>
    <x v="95"/>
    <x v="28"/>
    <x v="39"/>
    <n v="1"/>
    <x v="17"/>
  </r>
  <r>
    <d v="2019-10-15T00:00:00"/>
    <x v="95"/>
    <x v="28"/>
    <x v="39"/>
    <n v="2"/>
    <x v="17"/>
  </r>
  <r>
    <d v="2019-11-07T00:00:00"/>
    <x v="95"/>
    <x v="28"/>
    <x v="39"/>
    <n v="2"/>
    <x v="17"/>
  </r>
  <r>
    <d v="2019-10-02T00:00:00"/>
    <x v="96"/>
    <x v="29"/>
    <x v="39"/>
    <n v="2"/>
    <x v="17"/>
  </r>
  <r>
    <d v="2019-12-10T00:00:00"/>
    <x v="96"/>
    <x v="29"/>
    <x v="39"/>
    <n v="4"/>
    <x v="17"/>
  </r>
  <r>
    <d v="2019-10-30T00:00:00"/>
    <x v="97"/>
    <x v="37"/>
    <x v="39"/>
    <n v="1"/>
    <x v="17"/>
  </r>
  <r>
    <d v="2019-12-19T00:00:00"/>
    <x v="97"/>
    <x v="37"/>
    <x v="39"/>
    <n v="2"/>
    <x v="17"/>
  </r>
  <r>
    <d v="2019-12-09T00:00:00"/>
    <x v="97"/>
    <x v="37"/>
    <x v="39"/>
    <n v="1"/>
    <x v="17"/>
  </r>
  <r>
    <d v="2019-09-03T00:00:00"/>
    <x v="98"/>
    <x v="49"/>
    <x v="39"/>
    <n v="1"/>
    <x v="17"/>
  </r>
  <r>
    <d v="2019-11-02T00:00:00"/>
    <x v="98"/>
    <x v="49"/>
    <x v="39"/>
    <n v="2"/>
    <x v="17"/>
  </r>
  <r>
    <d v="2019-10-24T00:00:00"/>
    <x v="99"/>
    <x v="8"/>
    <x v="40"/>
    <n v="1"/>
    <x v="17"/>
  </r>
  <r>
    <d v="2020-09-24T00:00:00"/>
    <x v="100"/>
    <x v="50"/>
    <x v="41"/>
    <n v="400"/>
    <x v="18"/>
  </r>
  <r>
    <d v="2020-09-30T00:00:00"/>
    <x v="100"/>
    <x v="50"/>
    <x v="41"/>
    <n v="500"/>
    <x v="18"/>
  </r>
  <r>
    <d v="2019-09-24T00:00:00"/>
    <x v="100"/>
    <x v="50"/>
    <x v="42"/>
    <n v="30"/>
    <x v="18"/>
  </r>
  <r>
    <d v="2019-10-30T00:00:00"/>
    <x v="101"/>
    <x v="51"/>
    <x v="43"/>
    <n v="2"/>
    <x v="19"/>
  </r>
  <r>
    <d v="2019-12-11T00:00:00"/>
    <x v="101"/>
    <x v="51"/>
    <x v="43"/>
    <n v="2"/>
    <x v="19"/>
  </r>
  <r>
    <d v="2020-07-27T00:00:00"/>
    <x v="102"/>
    <x v="52"/>
    <x v="44"/>
    <n v="2"/>
    <x v="19"/>
  </r>
  <r>
    <d v="2020-09-08T00:00:00"/>
    <x v="102"/>
    <x v="52"/>
    <x v="44"/>
    <n v="2"/>
    <x v="19"/>
  </r>
  <r>
    <d v="2020-06-30T00:00:00"/>
    <x v="103"/>
    <x v="53"/>
    <x v="44"/>
    <n v="1"/>
    <x v="19"/>
  </r>
  <r>
    <d v="2020-07-13T00:00:00"/>
    <x v="103"/>
    <x v="53"/>
    <x v="44"/>
    <n v="2"/>
    <x v="19"/>
  </r>
  <r>
    <d v="2020-09-08T00:00:00"/>
    <x v="103"/>
    <x v="53"/>
    <x v="44"/>
    <n v="2"/>
    <x v="19"/>
  </r>
  <r>
    <d v="2019-09-30T00:00:00"/>
    <x v="6"/>
    <x v="6"/>
    <x v="45"/>
    <n v="3"/>
    <x v="20"/>
  </r>
  <r>
    <d v="2020-04-07T00:00:00"/>
    <x v="104"/>
    <x v="54"/>
    <x v="46"/>
    <n v="2"/>
    <x v="21"/>
  </r>
  <r>
    <d v="2020-04-07T00:00:00"/>
    <x v="105"/>
    <x v="15"/>
    <x v="46"/>
    <n v="2"/>
    <x v="21"/>
  </r>
  <r>
    <d v="2020-10-07T00:00:00"/>
    <x v="106"/>
    <x v="55"/>
    <x v="47"/>
    <n v="2"/>
    <x v="22"/>
  </r>
  <r>
    <d v="2020-04-16T00:00:00"/>
    <x v="107"/>
    <x v="13"/>
    <x v="47"/>
    <n v="1"/>
    <x v="22"/>
  </r>
  <r>
    <d v="2019-08-27T00:00:00"/>
    <x v="108"/>
    <x v="14"/>
    <x v="48"/>
    <n v="1"/>
    <x v="22"/>
  </r>
  <r>
    <d v="2020-02-12T00:00:00"/>
    <x v="109"/>
    <x v="15"/>
    <x v="49"/>
    <n v="2"/>
    <x v="23"/>
  </r>
  <r>
    <d v="2020-08-24T00:00:00"/>
    <x v="109"/>
    <x v="15"/>
    <x v="49"/>
    <n v="3"/>
    <x v="23"/>
  </r>
  <r>
    <d v="2020-03-30T00:00:00"/>
    <x v="110"/>
    <x v="12"/>
    <x v="50"/>
    <n v="3"/>
    <x v="24"/>
  </r>
  <r>
    <d v="2020-10-07T00:00:00"/>
    <x v="111"/>
    <x v="56"/>
    <x v="50"/>
    <n v="3"/>
    <x v="24"/>
  </r>
  <r>
    <d v="2020-02-26T00:00:00"/>
    <x v="112"/>
    <x v="13"/>
    <x v="50"/>
    <n v="1"/>
    <x v="24"/>
  </r>
  <r>
    <d v="2020-05-08T00:00:00"/>
    <x v="112"/>
    <x v="13"/>
    <x v="50"/>
    <n v="2"/>
    <x v="24"/>
  </r>
  <r>
    <d v="2020-05-19T00:00:00"/>
    <x v="112"/>
    <x v="13"/>
    <x v="50"/>
    <n v="3"/>
    <x v="24"/>
  </r>
  <r>
    <d v="2020-06-09T00:00:00"/>
    <x v="112"/>
    <x v="13"/>
    <x v="50"/>
    <n v="2"/>
    <x v="24"/>
  </r>
  <r>
    <d v="2020-06-25T00:00:00"/>
    <x v="112"/>
    <x v="13"/>
    <x v="50"/>
    <n v="2"/>
    <x v="24"/>
  </r>
  <r>
    <d v="2020-08-22T00:00:00"/>
    <x v="113"/>
    <x v="15"/>
    <x v="50"/>
    <n v="2"/>
    <x v="24"/>
  </r>
  <r>
    <d v="2020-08-18T00:00:00"/>
    <x v="113"/>
    <x v="15"/>
    <x v="50"/>
    <n v="2"/>
    <x v="24"/>
  </r>
  <r>
    <d v="2020-08-18T00:00:00"/>
    <x v="113"/>
    <x v="15"/>
    <x v="50"/>
    <n v="2"/>
    <x v="24"/>
  </r>
  <r>
    <d v="2020-08-18T00:00:00"/>
    <x v="114"/>
    <x v="57"/>
    <x v="50"/>
    <n v="2"/>
    <x v="24"/>
  </r>
  <r>
    <d v="2019-10-29T00:00:00"/>
    <x v="110"/>
    <x v="12"/>
    <x v="51"/>
    <n v="2"/>
    <x v="24"/>
  </r>
  <r>
    <d v="2019-08-21T00:00:00"/>
    <x v="110"/>
    <x v="12"/>
    <x v="51"/>
    <n v="3"/>
    <x v="24"/>
  </r>
  <r>
    <d v="2019-10-03T00:00:00"/>
    <x v="110"/>
    <x v="12"/>
    <x v="51"/>
    <n v="3"/>
    <x v="24"/>
  </r>
  <r>
    <d v="2019-10-08T00:00:00"/>
    <x v="110"/>
    <x v="12"/>
    <x v="51"/>
    <n v="1"/>
    <x v="24"/>
  </r>
  <r>
    <d v="2019-10-08T00:00:00"/>
    <x v="110"/>
    <x v="12"/>
    <x v="51"/>
    <n v="1"/>
    <x v="24"/>
  </r>
  <r>
    <d v="2019-10-29T00:00:00"/>
    <x v="115"/>
    <x v="55"/>
    <x v="51"/>
    <n v="2"/>
    <x v="24"/>
  </r>
  <r>
    <d v="2019-10-02T00:00:00"/>
    <x v="115"/>
    <x v="55"/>
    <x v="51"/>
    <n v="3"/>
    <x v="24"/>
  </r>
  <r>
    <d v="2019-06-28T00:00:00"/>
    <x v="112"/>
    <x v="13"/>
    <x v="51"/>
    <n v="5"/>
    <x v="24"/>
  </r>
  <r>
    <d v="2019-10-29T00:00:00"/>
    <x v="112"/>
    <x v="13"/>
    <x v="51"/>
    <n v="2"/>
    <x v="24"/>
  </r>
  <r>
    <d v="2019-09-02T00:00:00"/>
    <x v="112"/>
    <x v="13"/>
    <x v="51"/>
    <n v="3"/>
    <x v="24"/>
  </r>
  <r>
    <d v="2019-09-12T00:00:00"/>
    <x v="112"/>
    <x v="13"/>
    <x v="51"/>
    <n v="2"/>
    <x v="24"/>
  </r>
  <r>
    <d v="2019-10-15T00:00:00"/>
    <x v="112"/>
    <x v="13"/>
    <x v="51"/>
    <n v="1"/>
    <x v="24"/>
  </r>
  <r>
    <d v="2019-10-15T00:00:00"/>
    <x v="112"/>
    <x v="13"/>
    <x v="51"/>
    <n v="1"/>
    <x v="24"/>
  </r>
  <r>
    <d v="2019-10-14T00:00:00"/>
    <x v="112"/>
    <x v="13"/>
    <x v="51"/>
    <n v="2"/>
    <x v="24"/>
  </r>
  <r>
    <d v="2019-10-15T00:00:00"/>
    <x v="112"/>
    <x v="13"/>
    <x v="51"/>
    <n v="1"/>
    <x v="24"/>
  </r>
  <r>
    <d v="2019-10-28T00:00:00"/>
    <x v="116"/>
    <x v="14"/>
    <x v="51"/>
    <n v="2"/>
    <x v="24"/>
  </r>
  <r>
    <d v="2019-11-05T00:00:00"/>
    <x v="116"/>
    <x v="14"/>
    <x v="51"/>
    <n v="1"/>
    <x v="24"/>
  </r>
  <r>
    <d v="2019-08-15T00:00:00"/>
    <x v="116"/>
    <x v="14"/>
    <x v="51"/>
    <n v="2"/>
    <x v="24"/>
  </r>
  <r>
    <d v="2019-06-28T00:00:00"/>
    <x v="113"/>
    <x v="15"/>
    <x v="51"/>
    <n v="5"/>
    <x v="24"/>
  </r>
  <r>
    <d v="2019-07-09T00:00:00"/>
    <x v="113"/>
    <x v="15"/>
    <x v="51"/>
    <n v="3"/>
    <x v="24"/>
  </r>
  <r>
    <d v="2019-09-02T00:00:00"/>
    <x v="113"/>
    <x v="15"/>
    <x v="51"/>
    <n v="2"/>
    <x v="24"/>
  </r>
  <r>
    <d v="2019-09-11T00:00:00"/>
    <x v="113"/>
    <x v="15"/>
    <x v="51"/>
    <n v="3"/>
    <x v="24"/>
  </r>
  <r>
    <d v="2019-10-02T00:00:00"/>
    <x v="113"/>
    <x v="15"/>
    <x v="51"/>
    <n v="1"/>
    <x v="24"/>
  </r>
  <r>
    <d v="2019-11-25T00:00:00"/>
    <x v="113"/>
    <x v="15"/>
    <x v="51"/>
    <n v="1"/>
    <x v="24"/>
  </r>
  <r>
    <d v="2020-08-13T00:00:00"/>
    <x v="117"/>
    <x v="15"/>
    <x v="52"/>
    <n v="3"/>
    <x v="25"/>
  </r>
  <r>
    <d v="2020-04-22T00:00:00"/>
    <x v="118"/>
    <x v="57"/>
    <x v="52"/>
    <n v="3"/>
    <x v="25"/>
  </r>
  <r>
    <d v="2020-05-19T00:00:00"/>
    <x v="119"/>
    <x v="12"/>
    <x v="53"/>
    <n v="3"/>
    <x v="25"/>
  </r>
  <r>
    <d v="2020-07-09T00:00:00"/>
    <x v="119"/>
    <x v="12"/>
    <x v="53"/>
    <n v="2"/>
    <x v="25"/>
  </r>
  <r>
    <d v="2020-09-08T00:00:00"/>
    <x v="120"/>
    <x v="13"/>
    <x v="53"/>
    <n v="2"/>
    <x v="25"/>
  </r>
  <r>
    <d v="2020-09-08T00:00:00"/>
    <x v="120"/>
    <x v="13"/>
    <x v="53"/>
    <n v="2"/>
    <x v="25"/>
  </r>
  <r>
    <d v="2020-10-07T00:00:00"/>
    <x v="121"/>
    <x v="14"/>
    <x v="53"/>
    <n v="1"/>
    <x v="25"/>
  </r>
  <r>
    <d v="2020-04-28T00:00:00"/>
    <x v="122"/>
    <x v="15"/>
    <x v="53"/>
    <n v="5"/>
    <x v="25"/>
  </r>
  <r>
    <d v="2020-05-19T00:00:00"/>
    <x v="122"/>
    <x v="15"/>
    <x v="53"/>
    <n v="3"/>
    <x v="25"/>
  </r>
  <r>
    <d v="2020-05-19T00:00:00"/>
    <x v="122"/>
    <x v="15"/>
    <x v="53"/>
    <n v="3"/>
    <x v="25"/>
  </r>
  <r>
    <d v="2020-05-19T00:00:00"/>
    <x v="122"/>
    <x v="15"/>
    <x v="53"/>
    <n v="3"/>
    <x v="25"/>
  </r>
  <r>
    <d v="2020-06-23T00:00:00"/>
    <x v="122"/>
    <x v="15"/>
    <x v="53"/>
    <n v="4"/>
    <x v="25"/>
  </r>
  <r>
    <d v="2020-04-21T00:00:00"/>
    <x v="123"/>
    <x v="58"/>
    <x v="53"/>
    <n v="3"/>
    <x v="25"/>
  </r>
  <r>
    <d v="2020-06-23T00:00:00"/>
    <x v="124"/>
    <x v="12"/>
    <x v="53"/>
    <n v="2"/>
    <x v="25"/>
  </r>
  <r>
    <d v="2020-06-08T00:00:00"/>
    <x v="125"/>
    <x v="13"/>
    <x v="53"/>
    <n v="1"/>
    <x v="25"/>
  </r>
  <r>
    <d v="2020-08-22T00:00:00"/>
    <x v="125"/>
    <x v="13"/>
    <x v="53"/>
    <n v="4"/>
    <x v="25"/>
  </r>
  <r>
    <d v="2020-08-05T00:00:00"/>
    <x v="125"/>
    <x v="13"/>
    <x v="53"/>
    <n v="3"/>
    <x v="25"/>
  </r>
  <r>
    <d v="2020-10-07T00:00:00"/>
    <x v="126"/>
    <x v="14"/>
    <x v="53"/>
    <n v="1"/>
    <x v="25"/>
  </r>
  <r>
    <d v="2020-02-11T00:00:00"/>
    <x v="127"/>
    <x v="15"/>
    <x v="53"/>
    <n v="2"/>
    <x v="25"/>
  </r>
  <r>
    <d v="2019-10-03T00:00:00"/>
    <x v="119"/>
    <x v="12"/>
    <x v="54"/>
    <n v="2"/>
    <x v="25"/>
  </r>
  <r>
    <d v="2019-10-08T00:00:00"/>
    <x v="119"/>
    <x v="12"/>
    <x v="54"/>
    <n v="1"/>
    <x v="25"/>
  </r>
  <r>
    <d v="2020-01-13T00:00:00"/>
    <x v="119"/>
    <x v="12"/>
    <x v="54"/>
    <n v="4"/>
    <x v="25"/>
  </r>
  <r>
    <d v="2019-08-21T00:00:00"/>
    <x v="120"/>
    <x v="13"/>
    <x v="54"/>
    <n v="4"/>
    <x v="25"/>
  </r>
  <r>
    <d v="2019-10-03T00:00:00"/>
    <x v="120"/>
    <x v="13"/>
    <x v="54"/>
    <n v="2"/>
    <x v="25"/>
  </r>
  <r>
    <d v="2019-10-08T00:00:00"/>
    <x v="120"/>
    <x v="13"/>
    <x v="54"/>
    <n v="2"/>
    <x v="25"/>
  </r>
  <r>
    <d v="2019-11-18T00:00:00"/>
    <x v="120"/>
    <x v="13"/>
    <x v="54"/>
    <n v="3"/>
    <x v="25"/>
  </r>
  <r>
    <d v="2019-10-15T00:00:00"/>
    <x v="128"/>
    <x v="11"/>
    <x v="54"/>
    <n v="2"/>
    <x v="25"/>
  </r>
  <r>
    <d v="2019-09-02T00:00:00"/>
    <x v="122"/>
    <x v="15"/>
    <x v="54"/>
    <n v="3"/>
    <x v="25"/>
  </r>
  <r>
    <d v="2019-10-15T00:00:00"/>
    <x v="122"/>
    <x v="15"/>
    <x v="54"/>
    <n v="1"/>
    <x v="25"/>
  </r>
  <r>
    <d v="2019-10-15T00:00:00"/>
    <x v="122"/>
    <x v="15"/>
    <x v="54"/>
    <n v="1"/>
    <x v="25"/>
  </r>
  <r>
    <d v="2019-11-21T00:00:00"/>
    <x v="122"/>
    <x v="15"/>
    <x v="54"/>
    <n v="5"/>
    <x v="25"/>
  </r>
  <r>
    <d v="2019-12-16T00:00:00"/>
    <x v="129"/>
    <x v="55"/>
    <x v="54"/>
    <n v="3"/>
    <x v="25"/>
  </r>
  <r>
    <d v="2019-08-21T00:00:00"/>
    <x v="125"/>
    <x v="13"/>
    <x v="54"/>
    <n v="2"/>
    <x v="25"/>
  </r>
  <r>
    <d v="2019-11-18T00:00:00"/>
    <x v="125"/>
    <x v="13"/>
    <x v="54"/>
    <n v="3"/>
    <x v="25"/>
  </r>
  <r>
    <d v="2019-11-21T00:00:00"/>
    <x v="125"/>
    <x v="13"/>
    <x v="54"/>
    <n v="4"/>
    <x v="25"/>
  </r>
  <r>
    <d v="2019-10-03T00:00:00"/>
    <x v="126"/>
    <x v="14"/>
    <x v="54"/>
    <n v="5"/>
    <x v="25"/>
  </r>
  <r>
    <d v="2020-08-13T00:00:00"/>
    <x v="130"/>
    <x v="15"/>
    <x v="55"/>
    <n v="2"/>
    <x v="26"/>
  </r>
  <r>
    <d v="2020-09-08T00:00:00"/>
    <x v="131"/>
    <x v="55"/>
    <x v="55"/>
    <n v="2"/>
    <x v="26"/>
  </r>
  <r>
    <d v="2020-09-09T00:00:00"/>
    <x v="131"/>
    <x v="55"/>
    <x v="55"/>
    <n v="3"/>
    <x v="26"/>
  </r>
  <r>
    <d v="2020-09-11T00:00:00"/>
    <x v="131"/>
    <x v="55"/>
    <x v="55"/>
    <n v="3"/>
    <x v="26"/>
  </r>
  <r>
    <d v="2020-09-17T00:00:00"/>
    <x v="131"/>
    <x v="55"/>
    <x v="55"/>
    <n v="1"/>
    <x v="26"/>
  </r>
  <r>
    <d v="2020-09-28T00:00:00"/>
    <x v="131"/>
    <x v="55"/>
    <x v="55"/>
    <n v="1"/>
    <x v="26"/>
  </r>
  <r>
    <d v="2020-09-01T00:00:00"/>
    <x v="132"/>
    <x v="13"/>
    <x v="55"/>
    <n v="2"/>
    <x v="26"/>
  </r>
  <r>
    <d v="2020-09-08T00:00:00"/>
    <x v="132"/>
    <x v="13"/>
    <x v="55"/>
    <n v="1"/>
    <x v="26"/>
  </r>
  <r>
    <d v="2020-09-09T00:00:00"/>
    <x v="132"/>
    <x v="13"/>
    <x v="55"/>
    <n v="3"/>
    <x v="26"/>
  </r>
  <r>
    <d v="2020-09-09T00:00:00"/>
    <x v="132"/>
    <x v="13"/>
    <x v="55"/>
    <n v="3"/>
    <x v="26"/>
  </r>
  <r>
    <d v="2020-09-09T00:00:00"/>
    <x v="132"/>
    <x v="13"/>
    <x v="55"/>
    <n v="3"/>
    <x v="26"/>
  </r>
  <r>
    <d v="2020-09-09T00:00:00"/>
    <x v="132"/>
    <x v="13"/>
    <x v="55"/>
    <n v="3"/>
    <x v="26"/>
  </r>
  <r>
    <d v="2020-10-07T00:00:00"/>
    <x v="132"/>
    <x v="13"/>
    <x v="55"/>
    <n v="3"/>
    <x v="26"/>
  </r>
  <r>
    <d v="2020-07-15T00:00:00"/>
    <x v="133"/>
    <x v="14"/>
    <x v="55"/>
    <n v="3"/>
    <x v="26"/>
  </r>
  <r>
    <d v="2020-07-15T00:00:00"/>
    <x v="133"/>
    <x v="14"/>
    <x v="55"/>
    <n v="2"/>
    <x v="26"/>
  </r>
  <r>
    <d v="2020-09-09T00:00:00"/>
    <x v="133"/>
    <x v="14"/>
    <x v="55"/>
    <n v="3"/>
    <x v="26"/>
  </r>
  <r>
    <d v="2020-09-09T00:00:00"/>
    <x v="133"/>
    <x v="14"/>
    <x v="55"/>
    <n v="3"/>
    <x v="26"/>
  </r>
  <r>
    <d v="2020-10-07T00:00:00"/>
    <x v="133"/>
    <x v="14"/>
    <x v="55"/>
    <n v="3"/>
    <x v="26"/>
  </r>
  <r>
    <d v="2020-10-07T00:00:00"/>
    <x v="133"/>
    <x v="14"/>
    <x v="55"/>
    <n v="1"/>
    <x v="26"/>
  </r>
  <r>
    <d v="2020-02-11T00:00:00"/>
    <x v="134"/>
    <x v="15"/>
    <x v="55"/>
    <n v="2"/>
    <x v="26"/>
  </r>
  <r>
    <d v="2020-09-09T00:00:00"/>
    <x v="134"/>
    <x v="15"/>
    <x v="55"/>
    <n v="3"/>
    <x v="26"/>
  </r>
  <r>
    <d v="2020-09-09T00:00:00"/>
    <x v="134"/>
    <x v="15"/>
    <x v="55"/>
    <n v="3"/>
    <x v="26"/>
  </r>
  <r>
    <d v="2020-10-07T00:00:00"/>
    <x v="134"/>
    <x v="15"/>
    <x v="55"/>
    <n v="3"/>
    <x v="26"/>
  </r>
  <r>
    <d v="2020-05-25T00:00:00"/>
    <x v="135"/>
    <x v="57"/>
    <x v="55"/>
    <n v="2"/>
    <x v="26"/>
  </r>
  <r>
    <d v="2020-07-20T00:00:00"/>
    <x v="135"/>
    <x v="57"/>
    <x v="55"/>
    <n v="2"/>
    <x v="26"/>
  </r>
  <r>
    <d v="2020-09-01T00:00:00"/>
    <x v="135"/>
    <x v="57"/>
    <x v="55"/>
    <n v="1"/>
    <x v="26"/>
  </r>
  <r>
    <d v="2020-09-09T00:00:00"/>
    <x v="135"/>
    <x v="57"/>
    <x v="55"/>
    <n v="3"/>
    <x v="26"/>
  </r>
  <r>
    <d v="2020-09-09T00:00:00"/>
    <x v="135"/>
    <x v="57"/>
    <x v="55"/>
    <n v="3"/>
    <x v="26"/>
  </r>
  <r>
    <d v="2020-09-09T00:00:00"/>
    <x v="135"/>
    <x v="57"/>
    <x v="55"/>
    <n v="3"/>
    <x v="26"/>
  </r>
  <r>
    <d v="2020-02-27T00:00:00"/>
    <x v="136"/>
    <x v="12"/>
    <x v="55"/>
    <n v="2"/>
    <x v="26"/>
  </r>
  <r>
    <d v="2020-10-07T00:00:00"/>
    <x v="137"/>
    <x v="55"/>
    <x v="55"/>
    <n v="3"/>
    <x v="26"/>
  </r>
  <r>
    <d v="2020-09-08T00:00:00"/>
    <x v="138"/>
    <x v="13"/>
    <x v="55"/>
    <n v="1"/>
    <x v="26"/>
  </r>
  <r>
    <d v="2020-09-09T00:00:00"/>
    <x v="138"/>
    <x v="13"/>
    <x v="55"/>
    <n v="3"/>
    <x v="26"/>
  </r>
  <r>
    <d v="2020-09-09T00:00:00"/>
    <x v="138"/>
    <x v="13"/>
    <x v="55"/>
    <n v="3"/>
    <x v="26"/>
  </r>
  <r>
    <d v="2020-09-09T00:00:00"/>
    <x v="138"/>
    <x v="13"/>
    <x v="55"/>
    <n v="3"/>
    <x v="26"/>
  </r>
  <r>
    <d v="2020-09-09T00:00:00"/>
    <x v="138"/>
    <x v="13"/>
    <x v="55"/>
    <n v="3"/>
    <x v="26"/>
  </r>
  <r>
    <d v="2020-10-07T00:00:00"/>
    <x v="138"/>
    <x v="13"/>
    <x v="55"/>
    <n v="3"/>
    <x v="26"/>
  </r>
  <r>
    <d v="2020-10-07T00:00:00"/>
    <x v="138"/>
    <x v="13"/>
    <x v="55"/>
    <n v="3"/>
    <x v="26"/>
  </r>
  <r>
    <d v="2020-10-13T00:00:00"/>
    <x v="138"/>
    <x v="13"/>
    <x v="55"/>
    <n v="3"/>
    <x v="26"/>
  </r>
  <r>
    <d v="2020-09-09T00:00:00"/>
    <x v="139"/>
    <x v="14"/>
    <x v="55"/>
    <n v="3"/>
    <x v="26"/>
  </r>
  <r>
    <d v="2020-09-29T00:00:00"/>
    <x v="139"/>
    <x v="14"/>
    <x v="55"/>
    <n v="3"/>
    <x v="26"/>
  </r>
  <r>
    <d v="2020-10-07T00:00:00"/>
    <x v="139"/>
    <x v="14"/>
    <x v="55"/>
    <n v="1"/>
    <x v="26"/>
  </r>
  <r>
    <d v="2020-09-09T00:00:00"/>
    <x v="140"/>
    <x v="15"/>
    <x v="55"/>
    <n v="3"/>
    <x v="26"/>
  </r>
  <r>
    <d v="2020-09-09T00:00:00"/>
    <x v="140"/>
    <x v="15"/>
    <x v="55"/>
    <n v="3"/>
    <x v="26"/>
  </r>
  <r>
    <d v="2020-09-28T00:00:00"/>
    <x v="140"/>
    <x v="15"/>
    <x v="55"/>
    <n v="3"/>
    <x v="26"/>
  </r>
  <r>
    <d v="2020-07-01T00:00:00"/>
    <x v="141"/>
    <x v="57"/>
    <x v="55"/>
    <n v="2"/>
    <x v="26"/>
  </r>
  <r>
    <d v="2020-09-01T00:00:00"/>
    <x v="141"/>
    <x v="57"/>
    <x v="55"/>
    <n v="2"/>
    <x v="26"/>
  </r>
  <r>
    <d v="2019-10-02T00:00:00"/>
    <x v="142"/>
    <x v="12"/>
    <x v="56"/>
    <n v="1"/>
    <x v="26"/>
  </r>
  <r>
    <d v="2019-10-02T00:00:00"/>
    <x v="142"/>
    <x v="12"/>
    <x v="56"/>
    <n v="1"/>
    <x v="26"/>
  </r>
  <r>
    <d v="2019-10-02T00:00:00"/>
    <x v="142"/>
    <x v="12"/>
    <x v="56"/>
    <n v="1"/>
    <x v="26"/>
  </r>
  <r>
    <d v="2019-10-04T00:00:00"/>
    <x v="142"/>
    <x v="12"/>
    <x v="56"/>
    <n v="1"/>
    <x v="26"/>
  </r>
  <r>
    <d v="2019-10-28T00:00:00"/>
    <x v="142"/>
    <x v="12"/>
    <x v="56"/>
    <n v="1"/>
    <x v="26"/>
  </r>
  <r>
    <d v="2019-10-28T00:00:00"/>
    <x v="142"/>
    <x v="12"/>
    <x v="56"/>
    <n v="1"/>
    <x v="26"/>
  </r>
  <r>
    <d v="2019-10-30T00:00:00"/>
    <x v="142"/>
    <x v="12"/>
    <x v="56"/>
    <n v="2"/>
    <x v="26"/>
  </r>
  <r>
    <d v="2019-11-18T00:00:00"/>
    <x v="142"/>
    <x v="12"/>
    <x v="56"/>
    <n v="1"/>
    <x v="26"/>
  </r>
  <r>
    <d v="2019-11-25T00:00:00"/>
    <x v="142"/>
    <x v="12"/>
    <x v="56"/>
    <n v="2"/>
    <x v="26"/>
  </r>
  <r>
    <d v="2019-11-18T00:00:00"/>
    <x v="131"/>
    <x v="55"/>
    <x v="56"/>
    <n v="1"/>
    <x v="26"/>
  </r>
  <r>
    <d v="2019-12-04T00:00:00"/>
    <x v="131"/>
    <x v="55"/>
    <x v="56"/>
    <n v="1"/>
    <x v="26"/>
  </r>
  <r>
    <d v="2019-10-02T00:00:00"/>
    <x v="143"/>
    <x v="56"/>
    <x v="56"/>
    <n v="1"/>
    <x v="26"/>
  </r>
  <r>
    <d v="2019-06-28T00:00:00"/>
    <x v="132"/>
    <x v="13"/>
    <x v="56"/>
    <n v="2"/>
    <x v="26"/>
  </r>
  <r>
    <d v="2019-10-02T00:00:00"/>
    <x v="132"/>
    <x v="13"/>
    <x v="56"/>
    <n v="1"/>
    <x v="26"/>
  </r>
  <r>
    <d v="2019-10-02T00:00:00"/>
    <x v="132"/>
    <x v="13"/>
    <x v="56"/>
    <n v="1"/>
    <x v="26"/>
  </r>
  <r>
    <d v="2019-10-02T00:00:00"/>
    <x v="132"/>
    <x v="13"/>
    <x v="56"/>
    <n v="1"/>
    <x v="26"/>
  </r>
  <r>
    <d v="2019-10-02T00:00:00"/>
    <x v="132"/>
    <x v="13"/>
    <x v="56"/>
    <n v="1"/>
    <x v="26"/>
  </r>
  <r>
    <d v="2019-10-02T00:00:00"/>
    <x v="132"/>
    <x v="13"/>
    <x v="56"/>
    <n v="1"/>
    <x v="26"/>
  </r>
  <r>
    <d v="2019-10-02T00:00:00"/>
    <x v="132"/>
    <x v="13"/>
    <x v="56"/>
    <n v="1"/>
    <x v="26"/>
  </r>
  <r>
    <d v="2019-10-15T00:00:00"/>
    <x v="132"/>
    <x v="13"/>
    <x v="56"/>
    <n v="1"/>
    <x v="26"/>
  </r>
  <r>
    <d v="2019-12-24T00:00:00"/>
    <x v="132"/>
    <x v="13"/>
    <x v="56"/>
    <n v="2"/>
    <x v="26"/>
  </r>
  <r>
    <d v="2019-10-03T00:00:00"/>
    <x v="132"/>
    <x v="13"/>
    <x v="56"/>
    <n v="4"/>
    <x v="26"/>
  </r>
  <r>
    <d v="2019-10-03T00:00:00"/>
    <x v="132"/>
    <x v="13"/>
    <x v="56"/>
    <n v="5"/>
    <x v="26"/>
  </r>
  <r>
    <d v="2019-10-15T00:00:00"/>
    <x v="132"/>
    <x v="13"/>
    <x v="56"/>
    <n v="2"/>
    <x v="26"/>
  </r>
  <r>
    <d v="2019-11-21T00:00:00"/>
    <x v="132"/>
    <x v="13"/>
    <x v="56"/>
    <n v="4"/>
    <x v="26"/>
  </r>
  <r>
    <d v="2019-11-21T00:00:00"/>
    <x v="132"/>
    <x v="13"/>
    <x v="56"/>
    <n v="1"/>
    <x v="26"/>
  </r>
  <r>
    <d v="2019-10-02T00:00:00"/>
    <x v="133"/>
    <x v="14"/>
    <x v="56"/>
    <n v="1"/>
    <x v="26"/>
  </r>
  <r>
    <d v="2019-10-02T00:00:00"/>
    <x v="133"/>
    <x v="14"/>
    <x v="56"/>
    <n v="1"/>
    <x v="26"/>
  </r>
  <r>
    <d v="2019-12-16T00:00:00"/>
    <x v="133"/>
    <x v="14"/>
    <x v="56"/>
    <n v="2"/>
    <x v="26"/>
  </r>
  <r>
    <d v="2019-08-15T00:00:00"/>
    <x v="133"/>
    <x v="14"/>
    <x v="56"/>
    <n v="1"/>
    <x v="26"/>
  </r>
  <r>
    <d v="2019-10-07T00:00:00"/>
    <x v="133"/>
    <x v="14"/>
    <x v="56"/>
    <n v="2"/>
    <x v="26"/>
  </r>
  <r>
    <d v="2019-10-02T00:00:00"/>
    <x v="144"/>
    <x v="11"/>
    <x v="56"/>
    <n v="1"/>
    <x v="26"/>
  </r>
  <r>
    <d v="2019-06-28T00:00:00"/>
    <x v="134"/>
    <x v="15"/>
    <x v="56"/>
    <n v="2"/>
    <x v="26"/>
  </r>
  <r>
    <d v="2019-10-02T00:00:00"/>
    <x v="134"/>
    <x v="15"/>
    <x v="56"/>
    <n v="1"/>
    <x v="26"/>
  </r>
  <r>
    <d v="2019-10-02T00:00:00"/>
    <x v="134"/>
    <x v="15"/>
    <x v="56"/>
    <n v="1"/>
    <x v="26"/>
  </r>
  <r>
    <d v="2019-10-02T00:00:00"/>
    <x v="134"/>
    <x v="15"/>
    <x v="56"/>
    <n v="1"/>
    <x v="26"/>
  </r>
  <r>
    <d v="2019-10-02T00:00:00"/>
    <x v="134"/>
    <x v="15"/>
    <x v="56"/>
    <n v="1"/>
    <x v="26"/>
  </r>
  <r>
    <d v="2019-10-02T00:00:00"/>
    <x v="134"/>
    <x v="15"/>
    <x v="56"/>
    <n v="1"/>
    <x v="26"/>
  </r>
  <r>
    <d v="2019-10-02T00:00:00"/>
    <x v="134"/>
    <x v="15"/>
    <x v="56"/>
    <n v="1"/>
    <x v="26"/>
  </r>
  <r>
    <d v="2019-10-02T00:00:00"/>
    <x v="134"/>
    <x v="15"/>
    <x v="56"/>
    <n v="1"/>
    <x v="26"/>
  </r>
  <r>
    <d v="2019-10-02T00:00:00"/>
    <x v="134"/>
    <x v="15"/>
    <x v="56"/>
    <n v="1"/>
    <x v="26"/>
  </r>
  <r>
    <d v="2019-10-02T00:00:00"/>
    <x v="134"/>
    <x v="15"/>
    <x v="56"/>
    <n v="1"/>
    <x v="26"/>
  </r>
  <r>
    <d v="2019-10-02T00:00:00"/>
    <x v="134"/>
    <x v="15"/>
    <x v="56"/>
    <n v="1"/>
    <x v="26"/>
  </r>
  <r>
    <d v="2019-10-02T00:00:00"/>
    <x v="134"/>
    <x v="15"/>
    <x v="56"/>
    <n v="1"/>
    <x v="26"/>
  </r>
  <r>
    <d v="2019-10-02T00:00:00"/>
    <x v="134"/>
    <x v="15"/>
    <x v="56"/>
    <n v="1"/>
    <x v="26"/>
  </r>
  <r>
    <d v="2019-10-02T00:00:00"/>
    <x v="134"/>
    <x v="15"/>
    <x v="56"/>
    <n v="1"/>
    <x v="26"/>
  </r>
  <r>
    <d v="2019-10-04T00:00:00"/>
    <x v="134"/>
    <x v="15"/>
    <x v="56"/>
    <n v="1"/>
    <x v="26"/>
  </r>
  <r>
    <d v="2019-10-15T00:00:00"/>
    <x v="134"/>
    <x v="15"/>
    <x v="56"/>
    <n v="1"/>
    <x v="26"/>
  </r>
  <r>
    <d v="2019-10-15T00:00:00"/>
    <x v="134"/>
    <x v="15"/>
    <x v="56"/>
    <n v="1"/>
    <x v="26"/>
  </r>
  <r>
    <d v="2019-11-07T00:00:00"/>
    <x v="134"/>
    <x v="15"/>
    <x v="56"/>
    <n v="1"/>
    <x v="26"/>
  </r>
  <r>
    <d v="2019-09-17T00:00:00"/>
    <x v="134"/>
    <x v="15"/>
    <x v="56"/>
    <n v="1"/>
    <x v="26"/>
  </r>
  <r>
    <d v="2019-10-08T00:00:00"/>
    <x v="134"/>
    <x v="15"/>
    <x v="56"/>
    <n v="2"/>
    <x v="26"/>
  </r>
  <r>
    <d v="2019-10-15T00:00:00"/>
    <x v="134"/>
    <x v="15"/>
    <x v="56"/>
    <n v="1"/>
    <x v="26"/>
  </r>
  <r>
    <d v="2019-10-30T00:00:00"/>
    <x v="134"/>
    <x v="15"/>
    <x v="56"/>
    <n v="1"/>
    <x v="26"/>
  </r>
  <r>
    <d v="2019-12-16T00:00:00"/>
    <x v="134"/>
    <x v="15"/>
    <x v="56"/>
    <n v="3"/>
    <x v="26"/>
  </r>
  <r>
    <d v="2019-10-02T00:00:00"/>
    <x v="136"/>
    <x v="12"/>
    <x v="56"/>
    <n v="1"/>
    <x v="26"/>
  </r>
  <r>
    <d v="2019-10-02T00:00:00"/>
    <x v="136"/>
    <x v="12"/>
    <x v="56"/>
    <n v="1"/>
    <x v="26"/>
  </r>
  <r>
    <d v="2019-10-02T00:00:00"/>
    <x v="136"/>
    <x v="12"/>
    <x v="56"/>
    <n v="1"/>
    <x v="26"/>
  </r>
  <r>
    <d v="2019-10-04T00:00:00"/>
    <x v="136"/>
    <x v="12"/>
    <x v="56"/>
    <n v="1"/>
    <x v="26"/>
  </r>
  <r>
    <d v="2019-10-28T00:00:00"/>
    <x v="136"/>
    <x v="12"/>
    <x v="56"/>
    <n v="1"/>
    <x v="26"/>
  </r>
  <r>
    <d v="2019-10-28T00:00:00"/>
    <x v="136"/>
    <x v="12"/>
    <x v="56"/>
    <n v="1"/>
    <x v="26"/>
  </r>
  <r>
    <d v="2019-11-18T00:00:00"/>
    <x v="136"/>
    <x v="12"/>
    <x v="56"/>
    <n v="1"/>
    <x v="26"/>
  </r>
  <r>
    <d v="2019-12-09T00:00:00"/>
    <x v="136"/>
    <x v="12"/>
    <x v="56"/>
    <n v="2"/>
    <x v="26"/>
  </r>
  <r>
    <d v="2020-01-13T00:00:00"/>
    <x v="136"/>
    <x v="12"/>
    <x v="56"/>
    <n v="4"/>
    <x v="26"/>
  </r>
  <r>
    <d v="2019-11-18T00:00:00"/>
    <x v="137"/>
    <x v="55"/>
    <x v="56"/>
    <n v="1"/>
    <x v="26"/>
  </r>
  <r>
    <d v="2019-09-03T00:00:00"/>
    <x v="137"/>
    <x v="55"/>
    <x v="56"/>
    <n v="1"/>
    <x v="26"/>
  </r>
  <r>
    <d v="2019-12-16T00:00:00"/>
    <x v="137"/>
    <x v="55"/>
    <x v="56"/>
    <n v="3"/>
    <x v="26"/>
  </r>
  <r>
    <d v="2019-10-02T00:00:00"/>
    <x v="138"/>
    <x v="13"/>
    <x v="56"/>
    <n v="1"/>
    <x v="26"/>
  </r>
  <r>
    <d v="2019-10-02T00:00:00"/>
    <x v="138"/>
    <x v="13"/>
    <x v="56"/>
    <n v="1"/>
    <x v="26"/>
  </r>
  <r>
    <d v="2019-10-02T00:00:00"/>
    <x v="138"/>
    <x v="13"/>
    <x v="56"/>
    <n v="1"/>
    <x v="26"/>
  </r>
  <r>
    <d v="2019-10-02T00:00:00"/>
    <x v="138"/>
    <x v="13"/>
    <x v="56"/>
    <n v="1"/>
    <x v="26"/>
  </r>
  <r>
    <d v="2019-10-15T00:00:00"/>
    <x v="138"/>
    <x v="13"/>
    <x v="56"/>
    <n v="1"/>
    <x v="26"/>
  </r>
  <r>
    <d v="2019-10-15T00:00:00"/>
    <x v="138"/>
    <x v="13"/>
    <x v="56"/>
    <n v="1"/>
    <x v="26"/>
  </r>
  <r>
    <d v="2019-10-31T00:00:00"/>
    <x v="138"/>
    <x v="13"/>
    <x v="56"/>
    <n v="1"/>
    <x v="26"/>
  </r>
  <r>
    <d v="2019-10-02T00:00:00"/>
    <x v="138"/>
    <x v="13"/>
    <x v="56"/>
    <n v="1"/>
    <x v="26"/>
  </r>
  <r>
    <d v="2019-10-08T00:00:00"/>
    <x v="138"/>
    <x v="13"/>
    <x v="56"/>
    <n v="2"/>
    <x v="26"/>
  </r>
  <r>
    <d v="2019-10-08T00:00:00"/>
    <x v="138"/>
    <x v="13"/>
    <x v="56"/>
    <n v="2"/>
    <x v="26"/>
  </r>
  <r>
    <d v="2019-11-18T00:00:00"/>
    <x v="138"/>
    <x v="13"/>
    <x v="56"/>
    <n v="2"/>
    <x v="26"/>
  </r>
  <r>
    <d v="2019-11-21T00:00:00"/>
    <x v="138"/>
    <x v="13"/>
    <x v="56"/>
    <n v="1"/>
    <x v="26"/>
  </r>
  <r>
    <d v="2019-11-21T00:00:00"/>
    <x v="138"/>
    <x v="13"/>
    <x v="56"/>
    <n v="4"/>
    <x v="26"/>
  </r>
  <r>
    <d v="2019-10-02T00:00:00"/>
    <x v="139"/>
    <x v="14"/>
    <x v="56"/>
    <n v="1"/>
    <x v="26"/>
  </r>
  <r>
    <d v="2019-10-02T00:00:00"/>
    <x v="139"/>
    <x v="14"/>
    <x v="56"/>
    <n v="1"/>
    <x v="26"/>
  </r>
  <r>
    <d v="2019-08-15T00:00:00"/>
    <x v="139"/>
    <x v="14"/>
    <x v="56"/>
    <n v="1"/>
    <x v="26"/>
  </r>
  <r>
    <d v="2019-10-02T00:00:00"/>
    <x v="145"/>
    <x v="11"/>
    <x v="56"/>
    <n v="1"/>
    <x v="26"/>
  </r>
  <r>
    <d v="2019-10-15T00:00:00"/>
    <x v="145"/>
    <x v="11"/>
    <x v="56"/>
    <n v="2"/>
    <x v="26"/>
  </r>
  <r>
    <d v="2019-10-02T00:00:00"/>
    <x v="140"/>
    <x v="15"/>
    <x v="56"/>
    <n v="1"/>
    <x v="26"/>
  </r>
  <r>
    <d v="2019-10-02T00:00:00"/>
    <x v="140"/>
    <x v="15"/>
    <x v="56"/>
    <n v="1"/>
    <x v="26"/>
  </r>
  <r>
    <d v="2019-10-02T00:00:00"/>
    <x v="140"/>
    <x v="15"/>
    <x v="56"/>
    <n v="1"/>
    <x v="26"/>
  </r>
  <r>
    <d v="2019-10-02T00:00:00"/>
    <x v="140"/>
    <x v="15"/>
    <x v="56"/>
    <n v="1"/>
    <x v="26"/>
  </r>
  <r>
    <d v="2019-10-02T00:00:00"/>
    <x v="140"/>
    <x v="15"/>
    <x v="56"/>
    <n v="1"/>
    <x v="26"/>
  </r>
  <r>
    <d v="2019-10-02T00:00:00"/>
    <x v="140"/>
    <x v="15"/>
    <x v="56"/>
    <n v="1"/>
    <x v="26"/>
  </r>
  <r>
    <d v="2019-10-02T00:00:00"/>
    <x v="140"/>
    <x v="15"/>
    <x v="56"/>
    <n v="1"/>
    <x v="26"/>
  </r>
  <r>
    <d v="2019-10-02T00:00:00"/>
    <x v="140"/>
    <x v="15"/>
    <x v="56"/>
    <n v="1"/>
    <x v="26"/>
  </r>
  <r>
    <d v="2019-10-02T00:00:00"/>
    <x v="140"/>
    <x v="15"/>
    <x v="56"/>
    <n v="1"/>
    <x v="26"/>
  </r>
  <r>
    <d v="2019-10-02T00:00:00"/>
    <x v="140"/>
    <x v="15"/>
    <x v="56"/>
    <n v="1"/>
    <x v="26"/>
  </r>
  <r>
    <d v="2019-10-02T00:00:00"/>
    <x v="140"/>
    <x v="15"/>
    <x v="56"/>
    <n v="1"/>
    <x v="26"/>
  </r>
  <r>
    <d v="2019-10-02T00:00:00"/>
    <x v="140"/>
    <x v="15"/>
    <x v="56"/>
    <n v="1"/>
    <x v="26"/>
  </r>
  <r>
    <d v="2019-10-04T00:00:00"/>
    <x v="140"/>
    <x v="15"/>
    <x v="56"/>
    <n v="1"/>
    <x v="26"/>
  </r>
  <r>
    <d v="2019-10-15T00:00:00"/>
    <x v="140"/>
    <x v="15"/>
    <x v="56"/>
    <n v="1"/>
    <x v="26"/>
  </r>
  <r>
    <d v="2019-11-07T00:00:00"/>
    <x v="140"/>
    <x v="15"/>
    <x v="56"/>
    <n v="1"/>
    <x v="26"/>
  </r>
  <r>
    <d v="2019-08-21T00:00:00"/>
    <x v="140"/>
    <x v="15"/>
    <x v="56"/>
    <n v="1"/>
    <x v="26"/>
  </r>
  <r>
    <d v="2019-10-08T00:00:00"/>
    <x v="140"/>
    <x v="15"/>
    <x v="56"/>
    <n v="2"/>
    <x v="26"/>
  </r>
  <r>
    <d v="2019-12-10T00:00:00"/>
    <x v="140"/>
    <x v="15"/>
    <x v="56"/>
    <n v="4"/>
    <x v="26"/>
  </r>
  <r>
    <d v="2020-10-07T00:00:00"/>
    <x v="146"/>
    <x v="15"/>
    <x v="57"/>
    <n v="2"/>
    <x v="27"/>
  </r>
  <r>
    <d v="2019-09-07T00:00:00"/>
    <x v="147"/>
    <x v="45"/>
    <x v="58"/>
    <n v="1"/>
    <x v="28"/>
  </r>
  <r>
    <d v="2019-09-09T00:00:00"/>
    <x v="147"/>
    <x v="45"/>
    <x v="58"/>
    <n v="1"/>
    <x v="28"/>
  </r>
  <r>
    <d v="2019-09-09T00:00:00"/>
    <x v="147"/>
    <x v="45"/>
    <x v="58"/>
    <n v="2"/>
    <x v="28"/>
  </r>
  <r>
    <d v="2019-09-17T00:00:00"/>
    <x v="147"/>
    <x v="45"/>
    <x v="58"/>
    <n v="1"/>
    <x v="28"/>
  </r>
  <r>
    <d v="2019-09-17T00:00:00"/>
    <x v="147"/>
    <x v="45"/>
    <x v="58"/>
    <n v="1"/>
    <x v="28"/>
  </r>
  <r>
    <d v="2019-09-17T00:00:00"/>
    <x v="147"/>
    <x v="45"/>
    <x v="58"/>
    <n v="1"/>
    <x v="28"/>
  </r>
  <r>
    <d v="2019-10-02T00:00:00"/>
    <x v="147"/>
    <x v="45"/>
    <x v="58"/>
    <n v="1"/>
    <x v="28"/>
  </r>
  <r>
    <d v="2019-10-03T00:00:00"/>
    <x v="147"/>
    <x v="45"/>
    <x v="58"/>
    <n v="2"/>
    <x v="28"/>
  </r>
  <r>
    <d v="2019-10-02T00:00:00"/>
    <x v="147"/>
    <x v="45"/>
    <x v="58"/>
    <n v="1"/>
    <x v="28"/>
  </r>
  <r>
    <d v="2019-10-02T00:00:00"/>
    <x v="147"/>
    <x v="45"/>
    <x v="58"/>
    <n v="2"/>
    <x v="28"/>
  </r>
  <r>
    <d v="2019-10-03T00:00:00"/>
    <x v="147"/>
    <x v="45"/>
    <x v="58"/>
    <n v="2"/>
    <x v="28"/>
  </r>
  <r>
    <d v="2019-10-02T00:00:00"/>
    <x v="147"/>
    <x v="45"/>
    <x v="58"/>
    <n v="1"/>
    <x v="28"/>
  </r>
  <r>
    <d v="2019-10-03T00:00:00"/>
    <x v="147"/>
    <x v="45"/>
    <x v="58"/>
    <n v="2"/>
    <x v="28"/>
  </r>
  <r>
    <d v="2019-10-02T00:00:00"/>
    <x v="147"/>
    <x v="45"/>
    <x v="58"/>
    <n v="1"/>
    <x v="28"/>
  </r>
  <r>
    <d v="2019-10-15T00:00:00"/>
    <x v="147"/>
    <x v="45"/>
    <x v="58"/>
    <n v="2"/>
    <x v="28"/>
  </r>
  <r>
    <d v="2019-10-08T00:00:00"/>
    <x v="147"/>
    <x v="45"/>
    <x v="58"/>
    <n v="1"/>
    <x v="28"/>
  </r>
  <r>
    <d v="2019-10-01T00:00:00"/>
    <x v="147"/>
    <x v="45"/>
    <x v="58"/>
    <n v="1"/>
    <x v="28"/>
  </r>
  <r>
    <d v="2019-10-08T00:00:00"/>
    <x v="147"/>
    <x v="45"/>
    <x v="58"/>
    <n v="1"/>
    <x v="28"/>
  </r>
  <r>
    <d v="2019-10-15T00:00:00"/>
    <x v="147"/>
    <x v="45"/>
    <x v="58"/>
    <n v="1"/>
    <x v="28"/>
  </r>
  <r>
    <d v="2019-10-14T00:00:00"/>
    <x v="147"/>
    <x v="45"/>
    <x v="58"/>
    <n v="2"/>
    <x v="28"/>
  </r>
  <r>
    <d v="2019-10-15T00:00:00"/>
    <x v="147"/>
    <x v="45"/>
    <x v="58"/>
    <n v="1"/>
    <x v="28"/>
  </r>
  <r>
    <d v="2019-10-15T00:00:00"/>
    <x v="147"/>
    <x v="45"/>
    <x v="58"/>
    <n v="2"/>
    <x v="28"/>
  </r>
  <r>
    <d v="2019-10-15T00:00:00"/>
    <x v="147"/>
    <x v="45"/>
    <x v="58"/>
    <n v="2"/>
    <x v="28"/>
  </r>
  <r>
    <d v="2019-10-30T00:00:00"/>
    <x v="147"/>
    <x v="45"/>
    <x v="58"/>
    <n v="2"/>
    <x v="28"/>
  </r>
  <r>
    <d v="2019-12-04T00:00:00"/>
    <x v="147"/>
    <x v="45"/>
    <x v="58"/>
    <n v="1"/>
    <x v="28"/>
  </r>
  <r>
    <d v="2020-05-13T00:00:00"/>
    <x v="148"/>
    <x v="59"/>
    <x v="59"/>
    <n v="1"/>
    <x v="29"/>
  </r>
  <r>
    <d v="2020-07-31T00:00:00"/>
    <x v="148"/>
    <x v="59"/>
    <x v="59"/>
    <n v="1"/>
    <x v="29"/>
  </r>
  <r>
    <d v="2020-08-19T00:00:00"/>
    <x v="148"/>
    <x v="59"/>
    <x v="59"/>
    <n v="1"/>
    <x v="29"/>
  </r>
  <r>
    <d v="2020-08-18T00:00:00"/>
    <x v="149"/>
    <x v="60"/>
    <x v="59"/>
    <n v="2"/>
    <x v="29"/>
  </r>
  <r>
    <d v="2020-08-25T00:00:00"/>
    <x v="149"/>
    <x v="60"/>
    <x v="59"/>
    <n v="2"/>
    <x v="29"/>
  </r>
  <r>
    <d v="2020-05-08T00:00:00"/>
    <x v="150"/>
    <x v="61"/>
    <x v="59"/>
    <n v="1"/>
    <x v="29"/>
  </r>
  <r>
    <d v="2020-07-01T00:00:00"/>
    <x v="150"/>
    <x v="61"/>
    <x v="59"/>
    <n v="1"/>
    <x v="29"/>
  </r>
  <r>
    <d v="2020-07-09T00:00:00"/>
    <x v="150"/>
    <x v="61"/>
    <x v="59"/>
    <n v="1"/>
    <x v="29"/>
  </r>
  <r>
    <d v="2020-07-20T00:00:00"/>
    <x v="151"/>
    <x v="62"/>
    <x v="59"/>
    <n v="1"/>
    <x v="29"/>
  </r>
  <r>
    <d v="2020-09-08T00:00:00"/>
    <x v="152"/>
    <x v="63"/>
    <x v="59"/>
    <n v="1"/>
    <x v="29"/>
  </r>
  <r>
    <d v="2019-10-30T00:00:00"/>
    <x v="153"/>
    <x v="64"/>
    <x v="60"/>
    <n v="2"/>
    <x v="29"/>
  </r>
  <r>
    <d v="2019-07-09T00:00:00"/>
    <x v="148"/>
    <x v="59"/>
    <x v="60"/>
    <n v="1"/>
    <x v="29"/>
  </r>
  <r>
    <d v="2019-11-18T00:00:00"/>
    <x v="148"/>
    <x v="59"/>
    <x v="60"/>
    <n v="1"/>
    <x v="29"/>
  </r>
  <r>
    <d v="2019-10-30T00:00:00"/>
    <x v="149"/>
    <x v="60"/>
    <x v="60"/>
    <n v="2"/>
    <x v="29"/>
  </r>
  <r>
    <d v="2019-10-30T00:00:00"/>
    <x v="149"/>
    <x v="60"/>
    <x v="60"/>
    <n v="2"/>
    <x v="29"/>
  </r>
  <r>
    <d v="2019-10-30T00:00:00"/>
    <x v="149"/>
    <x v="60"/>
    <x v="60"/>
    <n v="2"/>
    <x v="29"/>
  </r>
  <r>
    <d v="2019-12-04T00:00:00"/>
    <x v="149"/>
    <x v="60"/>
    <x v="60"/>
    <n v="1"/>
    <x v="29"/>
  </r>
  <r>
    <d v="2019-10-02T00:00:00"/>
    <x v="149"/>
    <x v="60"/>
    <x v="60"/>
    <n v="1"/>
    <x v="29"/>
  </r>
  <r>
    <d v="2019-10-30T00:00:00"/>
    <x v="154"/>
    <x v="65"/>
    <x v="60"/>
    <n v="1"/>
    <x v="29"/>
  </r>
  <r>
    <d v="2019-10-30T00:00:00"/>
    <x v="154"/>
    <x v="65"/>
    <x v="60"/>
    <n v="2"/>
    <x v="29"/>
  </r>
  <r>
    <d v="2019-10-30T00:00:00"/>
    <x v="154"/>
    <x v="65"/>
    <x v="60"/>
    <n v="2"/>
    <x v="29"/>
  </r>
  <r>
    <d v="2019-07-09T00:00:00"/>
    <x v="150"/>
    <x v="61"/>
    <x v="60"/>
    <n v="1"/>
    <x v="29"/>
  </r>
  <r>
    <d v="2019-10-30T00:00:00"/>
    <x v="150"/>
    <x v="61"/>
    <x v="60"/>
    <n v="2"/>
    <x v="29"/>
  </r>
  <r>
    <d v="2019-10-30T00:00:00"/>
    <x v="150"/>
    <x v="61"/>
    <x v="60"/>
    <n v="2"/>
    <x v="29"/>
  </r>
  <r>
    <d v="2019-10-30T00:00:00"/>
    <x v="150"/>
    <x v="61"/>
    <x v="60"/>
    <n v="2"/>
    <x v="29"/>
  </r>
  <r>
    <d v="2020-01-15T00:00:00"/>
    <x v="150"/>
    <x v="61"/>
    <x v="60"/>
    <n v="1"/>
    <x v="29"/>
  </r>
  <r>
    <d v="2019-11-05T00:00:00"/>
    <x v="151"/>
    <x v="62"/>
    <x v="60"/>
    <n v="1"/>
    <x v="29"/>
  </r>
  <r>
    <d v="2019-10-03T00:00:00"/>
    <x v="155"/>
    <x v="55"/>
    <x v="61"/>
    <n v="1"/>
    <x v="30"/>
  </r>
  <r>
    <d v="2019-12-04T00:00:00"/>
    <x v="156"/>
    <x v="14"/>
    <x v="61"/>
    <n v="1"/>
    <x v="30"/>
  </r>
  <r>
    <d v="2019-11-05T00:00:00"/>
    <x v="157"/>
    <x v="15"/>
    <x v="61"/>
    <n v="1"/>
    <x v="30"/>
  </r>
  <r>
    <d v="2019-10-02T00:00:00"/>
    <x v="157"/>
    <x v="15"/>
    <x v="61"/>
    <n v="1"/>
    <x v="30"/>
  </r>
  <r>
    <d v="2019-08-21T00:00:00"/>
    <x v="158"/>
    <x v="12"/>
    <x v="61"/>
    <n v="1"/>
    <x v="30"/>
  </r>
  <r>
    <d v="2019-08-21T00:00:00"/>
    <x v="159"/>
    <x v="55"/>
    <x v="61"/>
    <n v="1"/>
    <x v="30"/>
  </r>
  <r>
    <d v="2019-10-30T00:00:00"/>
    <x v="160"/>
    <x v="15"/>
    <x v="61"/>
    <n v="1"/>
    <x v="30"/>
  </r>
  <r>
    <d v="2019-09-17T00:00:00"/>
    <x v="160"/>
    <x v="15"/>
    <x v="61"/>
    <n v="1"/>
    <x v="30"/>
  </r>
  <r>
    <d v="2020-08-19T00:00:00"/>
    <x v="161"/>
    <x v="44"/>
    <x v="62"/>
    <n v="1"/>
    <x v="31"/>
  </r>
  <r>
    <d v="2020-05-25T00:00:00"/>
    <x v="162"/>
    <x v="3"/>
    <x v="62"/>
    <n v="2"/>
    <x v="31"/>
  </r>
  <r>
    <d v="2019-11-18T00:00:00"/>
    <x v="161"/>
    <x v="44"/>
    <x v="63"/>
    <n v="1"/>
    <x v="31"/>
  </r>
  <r>
    <d v="2019-10-30T00:00:00"/>
    <x v="163"/>
    <x v="1"/>
    <x v="63"/>
    <n v="1"/>
    <x v="31"/>
  </r>
  <r>
    <d v="2019-11-05T00:00:00"/>
    <x v="163"/>
    <x v="1"/>
    <x v="63"/>
    <n v="2"/>
    <x v="31"/>
  </r>
  <r>
    <d v="2019-12-04T00:00:00"/>
    <x v="163"/>
    <x v="1"/>
    <x v="63"/>
    <n v="1"/>
    <x v="31"/>
  </r>
  <r>
    <d v="2019-10-30T00:00:00"/>
    <x v="164"/>
    <x v="2"/>
    <x v="63"/>
    <n v="1"/>
    <x v="31"/>
  </r>
  <r>
    <d v="2019-10-30T00:00:00"/>
    <x v="164"/>
    <x v="2"/>
    <x v="63"/>
    <n v="1"/>
    <x v="31"/>
  </r>
  <r>
    <d v="2019-10-30T00:00:00"/>
    <x v="164"/>
    <x v="2"/>
    <x v="63"/>
    <n v="2"/>
    <x v="31"/>
  </r>
  <r>
    <d v="2019-09-17T00:00:00"/>
    <x v="164"/>
    <x v="2"/>
    <x v="63"/>
    <n v="1"/>
    <x v="31"/>
  </r>
  <r>
    <d v="2019-10-02T00:00:00"/>
    <x v="164"/>
    <x v="2"/>
    <x v="63"/>
    <n v="1"/>
    <x v="31"/>
  </r>
  <r>
    <d v="2019-10-02T00:00:00"/>
    <x v="164"/>
    <x v="2"/>
    <x v="63"/>
    <n v="1"/>
    <x v="31"/>
  </r>
  <r>
    <d v="2019-08-15T00:00:00"/>
    <x v="162"/>
    <x v="3"/>
    <x v="63"/>
    <n v="1"/>
    <x v="31"/>
  </r>
  <r>
    <d v="2019-08-21T00:00:00"/>
    <x v="162"/>
    <x v="3"/>
    <x v="63"/>
    <n v="2"/>
    <x v="31"/>
  </r>
  <r>
    <d v="2019-08-21T00:00:00"/>
    <x v="162"/>
    <x v="3"/>
    <x v="63"/>
    <n v="2"/>
    <x v="31"/>
  </r>
  <r>
    <d v="2019-10-03T00:00:00"/>
    <x v="165"/>
    <x v="4"/>
    <x v="63"/>
    <n v="2"/>
    <x v="31"/>
  </r>
  <r>
    <d v="2020-01-15T00:00:00"/>
    <x v="165"/>
    <x v="4"/>
    <x v="63"/>
    <n v="1"/>
    <x v="31"/>
  </r>
  <r>
    <d v="2019-10-08T00:00:00"/>
    <x v="166"/>
    <x v="0"/>
    <x v="63"/>
    <n v="2"/>
    <x v="31"/>
  </r>
  <r>
    <d v="2019-10-14T00:00:00"/>
    <x v="166"/>
    <x v="0"/>
    <x v="63"/>
    <n v="2"/>
    <x v="31"/>
  </r>
  <r>
    <d v="2019-11-05T00:00:00"/>
    <x v="167"/>
    <x v="5"/>
    <x v="63"/>
    <n v="2"/>
    <x v="31"/>
  </r>
  <r>
    <d v="2019-11-05T00:00:00"/>
    <x v="167"/>
    <x v="5"/>
    <x v="63"/>
    <n v="2"/>
    <x v="31"/>
  </r>
  <r>
    <d v="2020-05-25T00:00:00"/>
    <x v="168"/>
    <x v="12"/>
    <x v="64"/>
    <n v="2"/>
    <x v="13"/>
  </r>
  <r>
    <d v="2020-09-01T00:00:00"/>
    <x v="168"/>
    <x v="12"/>
    <x v="64"/>
    <n v="2"/>
    <x v="13"/>
  </r>
  <r>
    <d v="2020-09-09T00:00:00"/>
    <x v="168"/>
    <x v="12"/>
    <x v="64"/>
    <n v="3"/>
    <x v="13"/>
  </r>
  <r>
    <d v="2020-10-07T00:00:00"/>
    <x v="169"/>
    <x v="55"/>
    <x v="64"/>
    <n v="3"/>
    <x v="13"/>
  </r>
  <r>
    <d v="2020-09-09T00:00:00"/>
    <x v="170"/>
    <x v="13"/>
    <x v="64"/>
    <n v="3"/>
    <x v="13"/>
  </r>
  <r>
    <d v="2020-09-09T00:00:00"/>
    <x v="170"/>
    <x v="13"/>
    <x v="64"/>
    <n v="3"/>
    <x v="13"/>
  </r>
  <r>
    <d v="2020-09-09T00:00:00"/>
    <x v="170"/>
    <x v="13"/>
    <x v="64"/>
    <n v="3"/>
    <x v="13"/>
  </r>
  <r>
    <d v="2020-09-09T00:00:00"/>
    <x v="170"/>
    <x v="13"/>
    <x v="64"/>
    <n v="3"/>
    <x v="13"/>
  </r>
  <r>
    <d v="2020-10-07T00:00:00"/>
    <x v="170"/>
    <x v="13"/>
    <x v="64"/>
    <n v="3"/>
    <x v="13"/>
  </r>
  <r>
    <d v="2020-10-07T00:00:00"/>
    <x v="170"/>
    <x v="13"/>
    <x v="64"/>
    <n v="3"/>
    <x v="13"/>
  </r>
  <r>
    <d v="2020-09-09T00:00:00"/>
    <x v="171"/>
    <x v="14"/>
    <x v="64"/>
    <n v="3"/>
    <x v="13"/>
  </r>
  <r>
    <d v="2020-05-13T00:00:00"/>
    <x v="172"/>
    <x v="15"/>
    <x v="64"/>
    <n v="3"/>
    <x v="13"/>
  </r>
  <r>
    <d v="2020-08-22T00:00:00"/>
    <x v="172"/>
    <x v="15"/>
    <x v="64"/>
    <n v="2"/>
    <x v="13"/>
  </r>
  <r>
    <d v="2020-07-01T00:00:00"/>
    <x v="172"/>
    <x v="15"/>
    <x v="64"/>
    <n v="5"/>
    <x v="13"/>
  </r>
  <r>
    <d v="2020-07-16T00:00:00"/>
    <x v="172"/>
    <x v="15"/>
    <x v="64"/>
    <n v="2"/>
    <x v="13"/>
  </r>
  <r>
    <d v="2020-09-09T00:00:00"/>
    <x v="172"/>
    <x v="15"/>
    <x v="64"/>
    <n v="3"/>
    <x v="13"/>
  </r>
  <r>
    <d v="2020-09-09T00:00:00"/>
    <x v="172"/>
    <x v="15"/>
    <x v="64"/>
    <n v="3"/>
    <x v="13"/>
  </r>
  <r>
    <d v="2019-10-02T00:00:00"/>
    <x v="168"/>
    <x v="12"/>
    <x v="65"/>
    <n v="3"/>
    <x v="13"/>
  </r>
  <r>
    <d v="2019-10-02T00:00:00"/>
    <x v="168"/>
    <x v="12"/>
    <x v="65"/>
    <n v="3"/>
    <x v="13"/>
  </r>
  <r>
    <d v="2019-10-02T00:00:00"/>
    <x v="168"/>
    <x v="12"/>
    <x v="65"/>
    <n v="3"/>
    <x v="13"/>
  </r>
  <r>
    <d v="2019-10-04T00:00:00"/>
    <x v="168"/>
    <x v="12"/>
    <x v="65"/>
    <n v="3"/>
    <x v="13"/>
  </r>
  <r>
    <d v="2019-10-28T00:00:00"/>
    <x v="168"/>
    <x v="12"/>
    <x v="65"/>
    <n v="3"/>
    <x v="13"/>
  </r>
  <r>
    <d v="2019-10-29T00:00:00"/>
    <x v="168"/>
    <x v="12"/>
    <x v="65"/>
    <n v="2"/>
    <x v="13"/>
  </r>
  <r>
    <d v="2019-11-18T00:00:00"/>
    <x v="168"/>
    <x v="12"/>
    <x v="65"/>
    <n v="3"/>
    <x v="13"/>
  </r>
  <r>
    <d v="2019-12-09T00:00:00"/>
    <x v="168"/>
    <x v="12"/>
    <x v="65"/>
    <n v="6"/>
    <x v="13"/>
  </r>
  <r>
    <d v="2019-10-02T00:00:00"/>
    <x v="169"/>
    <x v="55"/>
    <x v="65"/>
    <n v="3"/>
    <x v="13"/>
  </r>
  <r>
    <d v="2019-10-29T00:00:00"/>
    <x v="169"/>
    <x v="55"/>
    <x v="65"/>
    <n v="2"/>
    <x v="13"/>
  </r>
  <r>
    <d v="2019-11-07T00:00:00"/>
    <x v="169"/>
    <x v="55"/>
    <x v="65"/>
    <n v="1"/>
    <x v="13"/>
  </r>
  <r>
    <d v="2019-11-18T00:00:00"/>
    <x v="169"/>
    <x v="55"/>
    <x v="65"/>
    <n v="3"/>
    <x v="13"/>
  </r>
  <r>
    <d v="2019-09-03T00:00:00"/>
    <x v="169"/>
    <x v="55"/>
    <x v="65"/>
    <n v="1"/>
    <x v="13"/>
  </r>
  <r>
    <d v="2019-11-02T00:00:00"/>
    <x v="169"/>
    <x v="55"/>
    <x v="65"/>
    <n v="1"/>
    <x v="13"/>
  </r>
  <r>
    <d v="2019-12-16T00:00:00"/>
    <x v="169"/>
    <x v="55"/>
    <x v="65"/>
    <n v="4"/>
    <x v="13"/>
  </r>
  <r>
    <d v="2019-10-02T00:00:00"/>
    <x v="170"/>
    <x v="13"/>
    <x v="65"/>
    <n v="3"/>
    <x v="13"/>
  </r>
  <r>
    <d v="2019-10-02T00:00:00"/>
    <x v="170"/>
    <x v="13"/>
    <x v="65"/>
    <n v="3"/>
    <x v="13"/>
  </r>
  <r>
    <d v="2019-10-02T00:00:00"/>
    <x v="170"/>
    <x v="13"/>
    <x v="65"/>
    <n v="3"/>
    <x v="13"/>
  </r>
  <r>
    <d v="2019-10-02T00:00:00"/>
    <x v="170"/>
    <x v="13"/>
    <x v="65"/>
    <n v="3"/>
    <x v="13"/>
  </r>
  <r>
    <d v="2019-10-15T00:00:00"/>
    <x v="170"/>
    <x v="13"/>
    <x v="65"/>
    <n v="3"/>
    <x v="13"/>
  </r>
  <r>
    <d v="2019-10-28T00:00:00"/>
    <x v="170"/>
    <x v="13"/>
    <x v="65"/>
    <n v="2"/>
    <x v="13"/>
  </r>
  <r>
    <d v="2019-08-21T00:00:00"/>
    <x v="170"/>
    <x v="13"/>
    <x v="65"/>
    <n v="6"/>
    <x v="13"/>
  </r>
  <r>
    <d v="2019-10-02T00:00:00"/>
    <x v="171"/>
    <x v="14"/>
    <x v="65"/>
    <n v="3"/>
    <x v="13"/>
  </r>
  <r>
    <d v="2019-10-02T00:00:00"/>
    <x v="171"/>
    <x v="14"/>
    <x v="65"/>
    <n v="3"/>
    <x v="13"/>
  </r>
  <r>
    <d v="2019-10-02T00:00:00"/>
    <x v="171"/>
    <x v="14"/>
    <x v="65"/>
    <n v="3"/>
    <x v="13"/>
  </r>
  <r>
    <d v="2019-10-02T00:00:00"/>
    <x v="171"/>
    <x v="14"/>
    <x v="65"/>
    <n v="3"/>
    <x v="13"/>
  </r>
  <r>
    <d v="2019-12-04T00:00:00"/>
    <x v="171"/>
    <x v="14"/>
    <x v="65"/>
    <n v="3"/>
    <x v="13"/>
  </r>
  <r>
    <d v="2019-12-06T00:00:00"/>
    <x v="171"/>
    <x v="14"/>
    <x v="65"/>
    <n v="3"/>
    <x v="13"/>
  </r>
  <r>
    <d v="2019-10-02T00:00:00"/>
    <x v="173"/>
    <x v="11"/>
    <x v="65"/>
    <n v="3"/>
    <x v="13"/>
  </r>
  <r>
    <d v="2019-10-02T00:00:00"/>
    <x v="172"/>
    <x v="15"/>
    <x v="65"/>
    <n v="3"/>
    <x v="13"/>
  </r>
  <r>
    <d v="2019-10-02T00:00:00"/>
    <x v="172"/>
    <x v="15"/>
    <x v="65"/>
    <n v="3"/>
    <x v="13"/>
  </r>
  <r>
    <d v="2019-10-02T00:00:00"/>
    <x v="172"/>
    <x v="15"/>
    <x v="65"/>
    <n v="3"/>
    <x v="13"/>
  </r>
  <r>
    <d v="2019-10-02T00:00:00"/>
    <x v="172"/>
    <x v="15"/>
    <x v="65"/>
    <n v="3"/>
    <x v="13"/>
  </r>
  <r>
    <d v="2019-10-02T00:00:00"/>
    <x v="172"/>
    <x v="15"/>
    <x v="65"/>
    <n v="3"/>
    <x v="13"/>
  </r>
  <r>
    <d v="2019-10-02T00:00:00"/>
    <x v="172"/>
    <x v="15"/>
    <x v="65"/>
    <n v="3"/>
    <x v="13"/>
  </r>
  <r>
    <d v="2019-10-02T00:00:00"/>
    <x v="172"/>
    <x v="15"/>
    <x v="65"/>
    <n v="3"/>
    <x v="13"/>
  </r>
  <r>
    <d v="2019-10-02T00:00:00"/>
    <x v="172"/>
    <x v="15"/>
    <x v="65"/>
    <n v="3"/>
    <x v="13"/>
  </r>
  <r>
    <d v="2019-10-02T00:00:00"/>
    <x v="172"/>
    <x v="15"/>
    <x v="65"/>
    <n v="3"/>
    <x v="13"/>
  </r>
  <r>
    <d v="2019-10-02T00:00:00"/>
    <x v="172"/>
    <x v="15"/>
    <x v="65"/>
    <n v="3"/>
    <x v="13"/>
  </r>
  <r>
    <d v="2019-10-02T00:00:00"/>
    <x v="172"/>
    <x v="15"/>
    <x v="65"/>
    <n v="3"/>
    <x v="13"/>
  </r>
  <r>
    <d v="2019-10-02T00:00:00"/>
    <x v="172"/>
    <x v="15"/>
    <x v="65"/>
    <n v="3"/>
    <x v="13"/>
  </r>
  <r>
    <d v="2019-10-02T00:00:00"/>
    <x v="172"/>
    <x v="15"/>
    <x v="65"/>
    <n v="3"/>
    <x v="13"/>
  </r>
  <r>
    <d v="2019-10-04T00:00:00"/>
    <x v="172"/>
    <x v="15"/>
    <x v="65"/>
    <n v="3"/>
    <x v="13"/>
  </r>
  <r>
    <d v="2019-10-15T00:00:00"/>
    <x v="172"/>
    <x v="15"/>
    <x v="65"/>
    <n v="3"/>
    <x v="13"/>
  </r>
  <r>
    <d v="2019-10-28T00:00:00"/>
    <x v="172"/>
    <x v="15"/>
    <x v="65"/>
    <n v="3"/>
    <x v="13"/>
  </r>
  <r>
    <d v="2019-10-29T00:00:00"/>
    <x v="172"/>
    <x v="15"/>
    <x v="65"/>
    <n v="2"/>
    <x v="13"/>
  </r>
  <r>
    <d v="2019-11-07T00:00:00"/>
    <x v="172"/>
    <x v="15"/>
    <x v="65"/>
    <n v="3"/>
    <x v="13"/>
  </r>
  <r>
    <d v="2019-10-15T00:00:00"/>
    <x v="172"/>
    <x v="15"/>
    <x v="65"/>
    <n v="1"/>
    <x v="13"/>
  </r>
  <r>
    <d v="2019-11-28T00:00:00"/>
    <x v="172"/>
    <x v="15"/>
    <x v="65"/>
    <n v="5"/>
    <x v="13"/>
  </r>
  <r>
    <d v="2019-09-17T00:00:00"/>
    <x v="174"/>
    <x v="12"/>
    <x v="66"/>
    <n v="1"/>
    <x v="32"/>
  </r>
  <r>
    <d v="2019-06-28T00:00:00"/>
    <x v="175"/>
    <x v="12"/>
    <x v="67"/>
    <n v="5"/>
    <x v="13"/>
  </r>
  <r>
    <d v="2019-08-21T00:00:00"/>
    <x v="176"/>
    <x v="12"/>
    <x v="67"/>
    <n v="3"/>
    <x v="13"/>
  </r>
  <r>
    <d v="2019-09-02T00:00:00"/>
    <x v="177"/>
    <x v="12"/>
    <x v="67"/>
    <n v="2"/>
    <x v="13"/>
  </r>
  <r>
    <d v="2019-06-28T00:00:00"/>
    <x v="178"/>
    <x v="12"/>
    <x v="68"/>
    <n v="5"/>
    <x v="13"/>
  </r>
  <r>
    <d v="2020-08-13T00:00:00"/>
    <x v="179"/>
    <x v="13"/>
    <x v="69"/>
    <n v="3"/>
    <x v="13"/>
  </r>
  <r>
    <d v="2020-08-13T00:00:00"/>
    <x v="180"/>
    <x v="13"/>
    <x v="69"/>
    <n v="3"/>
    <x v="13"/>
  </r>
  <r>
    <d v="2020-02-11T00:00:00"/>
    <x v="181"/>
    <x v="46"/>
    <x v="70"/>
    <n v="1"/>
    <x v="12"/>
  </r>
  <r>
    <d v="2020-02-11T00:00:00"/>
    <x v="181"/>
    <x v="46"/>
    <x v="70"/>
    <n v="4"/>
    <x v="12"/>
  </r>
  <r>
    <d v="2020-02-12T00:00:00"/>
    <x v="181"/>
    <x v="46"/>
    <x v="70"/>
    <n v="2"/>
    <x v="12"/>
  </r>
  <r>
    <d v="2020-02-18T00:00:00"/>
    <x v="181"/>
    <x v="46"/>
    <x v="70"/>
    <n v="2"/>
    <x v="12"/>
  </r>
  <r>
    <d v="2020-02-20T00:00:00"/>
    <x v="181"/>
    <x v="46"/>
    <x v="70"/>
    <n v="2"/>
    <x v="12"/>
  </r>
  <r>
    <d v="2020-02-26T00:00:00"/>
    <x v="181"/>
    <x v="46"/>
    <x v="70"/>
    <n v="2"/>
    <x v="12"/>
  </r>
  <r>
    <d v="2020-02-26T00:00:00"/>
    <x v="181"/>
    <x v="46"/>
    <x v="70"/>
    <n v="4"/>
    <x v="12"/>
  </r>
  <r>
    <d v="2020-02-26T00:00:00"/>
    <x v="181"/>
    <x v="46"/>
    <x v="70"/>
    <n v="1"/>
    <x v="12"/>
  </r>
  <r>
    <d v="2020-02-26T00:00:00"/>
    <x v="181"/>
    <x v="46"/>
    <x v="70"/>
    <n v="1"/>
    <x v="12"/>
  </r>
  <r>
    <d v="2020-02-27T00:00:00"/>
    <x v="181"/>
    <x v="46"/>
    <x v="70"/>
    <n v="2"/>
    <x v="12"/>
  </r>
  <r>
    <d v="2020-03-04T00:00:00"/>
    <x v="181"/>
    <x v="46"/>
    <x v="70"/>
    <n v="1"/>
    <x v="12"/>
  </r>
  <r>
    <d v="2020-03-04T00:00:00"/>
    <x v="181"/>
    <x v="46"/>
    <x v="70"/>
    <n v="1"/>
    <x v="12"/>
  </r>
  <r>
    <d v="2020-03-10T00:00:00"/>
    <x v="181"/>
    <x v="46"/>
    <x v="70"/>
    <n v="6"/>
    <x v="12"/>
  </r>
  <r>
    <d v="2020-03-12T00:00:00"/>
    <x v="181"/>
    <x v="46"/>
    <x v="70"/>
    <n v="1"/>
    <x v="12"/>
  </r>
  <r>
    <d v="2020-03-12T00:00:00"/>
    <x v="181"/>
    <x v="46"/>
    <x v="70"/>
    <n v="1"/>
    <x v="12"/>
  </r>
  <r>
    <d v="2020-03-13T00:00:00"/>
    <x v="181"/>
    <x v="46"/>
    <x v="70"/>
    <n v="1"/>
    <x v="12"/>
  </r>
  <r>
    <d v="2020-03-16T00:00:00"/>
    <x v="181"/>
    <x v="46"/>
    <x v="70"/>
    <n v="1"/>
    <x v="12"/>
  </r>
  <r>
    <d v="2020-03-16T00:00:00"/>
    <x v="181"/>
    <x v="46"/>
    <x v="70"/>
    <n v="2"/>
    <x v="12"/>
  </r>
  <r>
    <d v="2020-03-17T00:00:00"/>
    <x v="181"/>
    <x v="46"/>
    <x v="70"/>
    <n v="1"/>
    <x v="12"/>
  </r>
  <r>
    <d v="2020-03-19T00:00:00"/>
    <x v="181"/>
    <x v="46"/>
    <x v="70"/>
    <n v="3"/>
    <x v="12"/>
  </r>
  <r>
    <d v="2020-03-26T00:00:00"/>
    <x v="181"/>
    <x v="46"/>
    <x v="70"/>
    <n v="1"/>
    <x v="12"/>
  </r>
  <r>
    <d v="2020-03-30T00:00:00"/>
    <x v="181"/>
    <x v="46"/>
    <x v="70"/>
    <n v="1"/>
    <x v="12"/>
  </r>
  <r>
    <d v="2020-04-09T00:00:00"/>
    <x v="181"/>
    <x v="46"/>
    <x v="70"/>
    <n v="1"/>
    <x v="12"/>
  </r>
  <r>
    <d v="2020-04-16T00:00:00"/>
    <x v="181"/>
    <x v="46"/>
    <x v="70"/>
    <n v="1"/>
    <x v="12"/>
  </r>
  <r>
    <d v="2020-04-16T00:00:00"/>
    <x v="181"/>
    <x v="46"/>
    <x v="70"/>
    <n v="2"/>
    <x v="12"/>
  </r>
  <r>
    <d v="2020-04-21T00:00:00"/>
    <x v="181"/>
    <x v="46"/>
    <x v="70"/>
    <n v="1"/>
    <x v="12"/>
  </r>
  <r>
    <d v="2020-04-21T00:00:00"/>
    <x v="181"/>
    <x v="46"/>
    <x v="70"/>
    <n v="3"/>
    <x v="12"/>
  </r>
  <r>
    <d v="2019-05-20T00:00:00"/>
    <x v="181"/>
    <x v="46"/>
    <x v="71"/>
    <n v="4"/>
    <x v="12"/>
  </r>
  <r>
    <d v="2019-05-29T00:00:00"/>
    <x v="181"/>
    <x v="46"/>
    <x v="71"/>
    <n v="1"/>
    <x v="12"/>
  </r>
  <r>
    <d v="2019-06-12T00:00:00"/>
    <x v="181"/>
    <x v="46"/>
    <x v="71"/>
    <n v="2"/>
    <x v="12"/>
  </r>
  <r>
    <d v="2019-06-28T00:00:00"/>
    <x v="181"/>
    <x v="46"/>
    <x v="71"/>
    <n v="20"/>
    <x v="12"/>
  </r>
  <r>
    <d v="2019-07-03T00:00:00"/>
    <x v="181"/>
    <x v="46"/>
    <x v="71"/>
    <n v="1"/>
    <x v="12"/>
  </r>
  <r>
    <d v="2019-07-09T00:00:00"/>
    <x v="181"/>
    <x v="46"/>
    <x v="71"/>
    <n v="1"/>
    <x v="12"/>
  </r>
  <r>
    <d v="2019-07-09T00:00:00"/>
    <x v="181"/>
    <x v="46"/>
    <x v="71"/>
    <n v="7"/>
    <x v="12"/>
  </r>
  <r>
    <d v="2019-07-18T00:00:00"/>
    <x v="181"/>
    <x v="46"/>
    <x v="71"/>
    <n v="2"/>
    <x v="12"/>
  </r>
  <r>
    <d v="2019-08-10T00:00:00"/>
    <x v="181"/>
    <x v="46"/>
    <x v="71"/>
    <n v="6"/>
    <x v="12"/>
  </r>
  <r>
    <d v="2019-08-13T00:00:00"/>
    <x v="181"/>
    <x v="46"/>
    <x v="71"/>
    <n v="20"/>
    <x v="12"/>
  </r>
  <r>
    <d v="2019-08-15T00:00:00"/>
    <x v="181"/>
    <x v="46"/>
    <x v="71"/>
    <n v="1"/>
    <x v="12"/>
  </r>
  <r>
    <d v="2019-08-21T00:00:00"/>
    <x v="181"/>
    <x v="46"/>
    <x v="71"/>
    <n v="3"/>
    <x v="12"/>
  </r>
  <r>
    <d v="2019-08-21T00:00:00"/>
    <x v="181"/>
    <x v="46"/>
    <x v="71"/>
    <n v="3"/>
    <x v="12"/>
  </r>
  <r>
    <d v="2019-08-21T00:00:00"/>
    <x v="181"/>
    <x v="46"/>
    <x v="71"/>
    <n v="3"/>
    <x v="12"/>
  </r>
  <r>
    <d v="2019-09-11T00:00:00"/>
    <x v="181"/>
    <x v="46"/>
    <x v="71"/>
    <n v="1"/>
    <x v="12"/>
  </r>
  <r>
    <d v="2019-09-24T00:00:00"/>
    <x v="181"/>
    <x v="46"/>
    <x v="71"/>
    <n v="1"/>
    <x v="12"/>
  </r>
  <r>
    <d v="2019-09-24T00:00:00"/>
    <x v="181"/>
    <x v="46"/>
    <x v="71"/>
    <n v="30"/>
    <x v="12"/>
  </r>
  <r>
    <d v="2019-09-28T00:00:00"/>
    <x v="181"/>
    <x v="46"/>
    <x v="71"/>
    <n v="2"/>
    <x v="12"/>
  </r>
  <r>
    <d v="2019-09-28T00:00:00"/>
    <x v="181"/>
    <x v="46"/>
    <x v="71"/>
    <n v="1"/>
    <x v="12"/>
  </r>
  <r>
    <d v="2019-09-28T00:00:00"/>
    <x v="181"/>
    <x v="46"/>
    <x v="71"/>
    <n v="2"/>
    <x v="12"/>
  </r>
  <r>
    <d v="2019-09-30T00:00:00"/>
    <x v="181"/>
    <x v="46"/>
    <x v="71"/>
    <n v="3"/>
    <x v="12"/>
  </r>
  <r>
    <d v="2019-10-01T00:00:00"/>
    <x v="181"/>
    <x v="46"/>
    <x v="71"/>
    <n v="1"/>
    <x v="12"/>
  </r>
  <r>
    <d v="2019-11-01T00:00:00"/>
    <x v="181"/>
    <x v="46"/>
    <x v="71"/>
    <n v="1"/>
    <x v="12"/>
  </r>
  <r>
    <d v="2019-11-01T00:00:00"/>
    <x v="181"/>
    <x v="46"/>
    <x v="71"/>
    <n v="1"/>
    <x v="12"/>
  </r>
  <r>
    <d v="2019-10-02T00:00:00"/>
    <x v="181"/>
    <x v="46"/>
    <x v="71"/>
    <n v="7"/>
    <x v="12"/>
  </r>
  <r>
    <d v="2019-10-02T00:00:00"/>
    <x v="181"/>
    <x v="46"/>
    <x v="71"/>
    <n v="9"/>
    <x v="12"/>
  </r>
  <r>
    <d v="2019-10-02T00:00:00"/>
    <x v="181"/>
    <x v="46"/>
    <x v="71"/>
    <n v="9"/>
    <x v="12"/>
  </r>
  <r>
    <d v="2019-10-02T00:00:00"/>
    <x v="181"/>
    <x v="46"/>
    <x v="71"/>
    <n v="9"/>
    <x v="12"/>
  </r>
  <r>
    <d v="2019-10-02T00:00:00"/>
    <x v="181"/>
    <x v="46"/>
    <x v="71"/>
    <n v="9"/>
    <x v="12"/>
  </r>
  <r>
    <d v="2019-10-02T00:00:00"/>
    <x v="181"/>
    <x v="46"/>
    <x v="71"/>
    <n v="9"/>
    <x v="12"/>
  </r>
  <r>
    <d v="2019-10-02T00:00:00"/>
    <x v="181"/>
    <x v="46"/>
    <x v="71"/>
    <n v="8"/>
    <x v="12"/>
  </r>
  <r>
    <d v="2019-10-02T00:00:00"/>
    <x v="181"/>
    <x v="46"/>
    <x v="71"/>
    <n v="9"/>
    <x v="12"/>
  </r>
  <r>
    <d v="2019-10-02T00:00:00"/>
    <x v="181"/>
    <x v="46"/>
    <x v="71"/>
    <n v="9"/>
    <x v="12"/>
  </r>
  <r>
    <d v="2019-10-02T00:00:00"/>
    <x v="181"/>
    <x v="46"/>
    <x v="71"/>
    <n v="7"/>
    <x v="12"/>
  </r>
  <r>
    <d v="2019-10-02T00:00:00"/>
    <x v="181"/>
    <x v="46"/>
    <x v="71"/>
    <n v="9"/>
    <x v="12"/>
  </r>
  <r>
    <d v="2019-10-02T00:00:00"/>
    <x v="181"/>
    <x v="46"/>
    <x v="71"/>
    <n v="9"/>
    <x v="12"/>
  </r>
  <r>
    <d v="2019-10-02T00:00:00"/>
    <x v="181"/>
    <x v="46"/>
    <x v="71"/>
    <n v="9"/>
    <x v="12"/>
  </r>
  <r>
    <d v="2019-10-02T00:00:00"/>
    <x v="181"/>
    <x v="46"/>
    <x v="71"/>
    <n v="8"/>
    <x v="12"/>
  </r>
  <r>
    <d v="2019-10-02T00:00:00"/>
    <x v="181"/>
    <x v="46"/>
    <x v="71"/>
    <n v="9"/>
    <x v="12"/>
  </r>
  <r>
    <d v="2019-10-02T00:00:00"/>
    <x v="181"/>
    <x v="46"/>
    <x v="71"/>
    <n v="9"/>
    <x v="12"/>
  </r>
  <r>
    <d v="2019-10-02T00:00:00"/>
    <x v="181"/>
    <x v="46"/>
    <x v="71"/>
    <n v="9"/>
    <x v="12"/>
  </r>
  <r>
    <d v="2019-10-02T00:00:00"/>
    <x v="181"/>
    <x v="46"/>
    <x v="71"/>
    <n v="9"/>
    <x v="12"/>
  </r>
  <r>
    <d v="2019-10-02T00:00:00"/>
    <x v="181"/>
    <x v="46"/>
    <x v="71"/>
    <n v="9"/>
    <x v="12"/>
  </r>
  <r>
    <d v="2019-10-02T00:00:00"/>
    <x v="181"/>
    <x v="46"/>
    <x v="71"/>
    <n v="9"/>
    <x v="12"/>
  </r>
  <r>
    <d v="2019-10-02T00:00:00"/>
    <x v="181"/>
    <x v="46"/>
    <x v="71"/>
    <n v="9"/>
    <x v="12"/>
  </r>
  <r>
    <d v="2019-10-02T00:00:00"/>
    <x v="181"/>
    <x v="46"/>
    <x v="71"/>
    <n v="9"/>
    <x v="12"/>
  </r>
  <r>
    <d v="2019-10-02T00:00:00"/>
    <x v="181"/>
    <x v="46"/>
    <x v="71"/>
    <n v="9"/>
    <x v="12"/>
  </r>
  <r>
    <d v="2019-10-02T00:00:00"/>
    <x v="181"/>
    <x v="46"/>
    <x v="71"/>
    <n v="9"/>
    <x v="12"/>
  </r>
  <r>
    <d v="2019-10-02T00:00:00"/>
    <x v="181"/>
    <x v="46"/>
    <x v="71"/>
    <n v="9"/>
    <x v="12"/>
  </r>
  <r>
    <d v="2019-10-02T00:00:00"/>
    <x v="181"/>
    <x v="46"/>
    <x v="71"/>
    <n v="9"/>
    <x v="12"/>
  </r>
  <r>
    <d v="2019-10-02T00:00:00"/>
    <x v="181"/>
    <x v="46"/>
    <x v="71"/>
    <n v="9"/>
    <x v="12"/>
  </r>
  <r>
    <d v="2019-10-04T00:00:00"/>
    <x v="181"/>
    <x v="46"/>
    <x v="71"/>
    <n v="7"/>
    <x v="12"/>
  </r>
  <r>
    <d v="2019-10-04T00:00:00"/>
    <x v="181"/>
    <x v="46"/>
    <x v="71"/>
    <n v="7"/>
    <x v="12"/>
  </r>
  <r>
    <d v="2019-10-08T00:00:00"/>
    <x v="181"/>
    <x v="46"/>
    <x v="71"/>
    <n v="2"/>
    <x v="12"/>
  </r>
  <r>
    <d v="2019-10-08T00:00:00"/>
    <x v="181"/>
    <x v="46"/>
    <x v="71"/>
    <n v="2"/>
    <x v="12"/>
  </r>
  <r>
    <d v="2019-10-14T00:00:00"/>
    <x v="181"/>
    <x v="46"/>
    <x v="71"/>
    <n v="-2"/>
    <x v="12"/>
  </r>
  <r>
    <d v="2019-10-14T00:00:00"/>
    <x v="181"/>
    <x v="46"/>
    <x v="71"/>
    <n v="2"/>
    <x v="12"/>
  </r>
  <r>
    <d v="2019-10-14T00:00:00"/>
    <x v="181"/>
    <x v="46"/>
    <x v="71"/>
    <n v="1"/>
    <x v="12"/>
  </r>
  <r>
    <d v="2019-10-14T00:00:00"/>
    <x v="181"/>
    <x v="46"/>
    <x v="71"/>
    <n v="1"/>
    <x v="12"/>
  </r>
  <r>
    <d v="2019-10-15T00:00:00"/>
    <x v="181"/>
    <x v="46"/>
    <x v="71"/>
    <n v="2"/>
    <x v="12"/>
  </r>
  <r>
    <d v="2019-10-15T00:00:00"/>
    <x v="181"/>
    <x v="46"/>
    <x v="71"/>
    <n v="4"/>
    <x v="12"/>
  </r>
  <r>
    <d v="2019-10-15T00:00:00"/>
    <x v="181"/>
    <x v="46"/>
    <x v="71"/>
    <n v="4"/>
    <x v="12"/>
  </r>
  <r>
    <d v="2019-10-15T00:00:00"/>
    <x v="181"/>
    <x v="46"/>
    <x v="71"/>
    <n v="1"/>
    <x v="12"/>
  </r>
  <r>
    <d v="2019-10-15T00:00:00"/>
    <x v="181"/>
    <x v="46"/>
    <x v="71"/>
    <n v="1"/>
    <x v="12"/>
  </r>
  <r>
    <d v="2019-10-15T00:00:00"/>
    <x v="181"/>
    <x v="46"/>
    <x v="71"/>
    <n v="1"/>
    <x v="12"/>
  </r>
  <r>
    <d v="2019-10-15T00:00:00"/>
    <x v="181"/>
    <x v="46"/>
    <x v="71"/>
    <n v="1"/>
    <x v="12"/>
  </r>
  <r>
    <d v="2019-10-15T00:00:00"/>
    <x v="181"/>
    <x v="46"/>
    <x v="71"/>
    <n v="1"/>
    <x v="12"/>
  </r>
  <r>
    <d v="2019-10-15T00:00:00"/>
    <x v="181"/>
    <x v="46"/>
    <x v="71"/>
    <n v="1"/>
    <x v="12"/>
  </r>
  <r>
    <d v="2019-10-15T00:00:00"/>
    <x v="181"/>
    <x v="46"/>
    <x v="71"/>
    <n v="2"/>
    <x v="12"/>
  </r>
  <r>
    <d v="2019-10-17T00:00:00"/>
    <x v="181"/>
    <x v="46"/>
    <x v="71"/>
    <n v="2"/>
    <x v="12"/>
  </r>
  <r>
    <d v="2019-10-17T00:00:00"/>
    <x v="181"/>
    <x v="46"/>
    <x v="71"/>
    <n v="2"/>
    <x v="12"/>
  </r>
  <r>
    <d v="2019-10-17T00:00:00"/>
    <x v="181"/>
    <x v="46"/>
    <x v="71"/>
    <n v="1"/>
    <x v="12"/>
  </r>
  <r>
    <d v="2019-10-17T00:00:00"/>
    <x v="181"/>
    <x v="46"/>
    <x v="71"/>
    <n v="1"/>
    <x v="12"/>
  </r>
  <r>
    <d v="2019-10-21T00:00:00"/>
    <x v="181"/>
    <x v="46"/>
    <x v="71"/>
    <n v="1"/>
    <x v="12"/>
  </r>
  <r>
    <d v="2019-10-21T00:00:00"/>
    <x v="181"/>
    <x v="46"/>
    <x v="71"/>
    <n v="1"/>
    <x v="12"/>
  </r>
  <r>
    <d v="2019-10-21T00:00:00"/>
    <x v="181"/>
    <x v="46"/>
    <x v="71"/>
    <n v="1"/>
    <x v="12"/>
  </r>
  <r>
    <d v="2019-10-24T00:00:00"/>
    <x v="181"/>
    <x v="46"/>
    <x v="71"/>
    <n v="1"/>
    <x v="12"/>
  </r>
  <r>
    <d v="2019-10-28T00:00:00"/>
    <x v="181"/>
    <x v="46"/>
    <x v="71"/>
    <n v="4"/>
    <x v="12"/>
  </r>
  <r>
    <d v="2019-10-28T00:00:00"/>
    <x v="181"/>
    <x v="46"/>
    <x v="71"/>
    <n v="2"/>
    <x v="12"/>
  </r>
  <r>
    <d v="2019-10-28T00:00:00"/>
    <x v="181"/>
    <x v="46"/>
    <x v="71"/>
    <n v="5"/>
    <x v="12"/>
  </r>
  <r>
    <d v="2019-10-29T00:00:00"/>
    <x v="181"/>
    <x v="46"/>
    <x v="71"/>
    <n v="6"/>
    <x v="12"/>
  </r>
  <r>
    <d v="2019-10-29T00:00:00"/>
    <x v="181"/>
    <x v="46"/>
    <x v="71"/>
    <n v="6"/>
    <x v="12"/>
  </r>
  <r>
    <d v="2019-10-29T00:00:00"/>
    <x v="181"/>
    <x v="46"/>
    <x v="71"/>
    <n v="8"/>
    <x v="12"/>
  </r>
  <r>
    <d v="2019-10-30T00:00:00"/>
    <x v="181"/>
    <x v="46"/>
    <x v="71"/>
    <n v="1"/>
    <x v="12"/>
  </r>
  <r>
    <d v="2019-10-30T00:00:00"/>
    <x v="181"/>
    <x v="46"/>
    <x v="71"/>
    <n v="1"/>
    <x v="12"/>
  </r>
  <r>
    <d v="2019-10-30T00:00:00"/>
    <x v="181"/>
    <x v="46"/>
    <x v="71"/>
    <n v="1"/>
    <x v="12"/>
  </r>
  <r>
    <d v="2019-10-30T00:00:00"/>
    <x v="181"/>
    <x v="46"/>
    <x v="71"/>
    <n v="1"/>
    <x v="12"/>
  </r>
  <r>
    <d v="2019-10-30T00:00:00"/>
    <x v="181"/>
    <x v="46"/>
    <x v="71"/>
    <n v="1"/>
    <x v="12"/>
  </r>
  <r>
    <d v="2019-10-30T00:00:00"/>
    <x v="181"/>
    <x v="46"/>
    <x v="71"/>
    <n v="5"/>
    <x v="12"/>
  </r>
  <r>
    <d v="2019-10-30T00:00:00"/>
    <x v="181"/>
    <x v="46"/>
    <x v="71"/>
    <n v="1"/>
    <x v="12"/>
  </r>
  <r>
    <d v="2019-10-30T00:00:00"/>
    <x v="181"/>
    <x v="46"/>
    <x v="71"/>
    <n v="2"/>
    <x v="12"/>
  </r>
  <r>
    <d v="2019-10-30T00:00:00"/>
    <x v="181"/>
    <x v="46"/>
    <x v="71"/>
    <n v="1"/>
    <x v="12"/>
  </r>
  <r>
    <d v="2019-10-30T00:00:00"/>
    <x v="181"/>
    <x v="46"/>
    <x v="71"/>
    <n v="1"/>
    <x v="12"/>
  </r>
  <r>
    <d v="2019-11-05T00:00:00"/>
    <x v="181"/>
    <x v="46"/>
    <x v="71"/>
    <n v="1"/>
    <x v="12"/>
  </r>
  <r>
    <d v="2019-11-05T00:00:00"/>
    <x v="181"/>
    <x v="46"/>
    <x v="71"/>
    <n v="5"/>
    <x v="12"/>
  </r>
  <r>
    <d v="2019-11-05T00:00:00"/>
    <x v="181"/>
    <x v="46"/>
    <x v="71"/>
    <n v="1"/>
    <x v="12"/>
  </r>
  <r>
    <d v="2019-11-05T00:00:00"/>
    <x v="181"/>
    <x v="46"/>
    <x v="71"/>
    <n v="5"/>
    <x v="12"/>
  </r>
  <r>
    <d v="2019-11-05T00:00:00"/>
    <x v="181"/>
    <x v="46"/>
    <x v="71"/>
    <n v="1"/>
    <x v="12"/>
  </r>
  <r>
    <d v="2019-11-05T00:00:00"/>
    <x v="181"/>
    <x v="46"/>
    <x v="71"/>
    <n v="2"/>
    <x v="12"/>
  </r>
  <r>
    <d v="2019-11-05T00:00:00"/>
    <x v="181"/>
    <x v="46"/>
    <x v="71"/>
    <n v="2"/>
    <x v="12"/>
  </r>
  <r>
    <d v="2019-11-05T00:00:00"/>
    <x v="181"/>
    <x v="46"/>
    <x v="71"/>
    <n v="1"/>
    <x v="12"/>
  </r>
  <r>
    <d v="2019-11-07T00:00:00"/>
    <x v="181"/>
    <x v="46"/>
    <x v="71"/>
    <n v="4"/>
    <x v="12"/>
  </r>
  <r>
    <d v="2019-11-14T00:00:00"/>
    <x v="181"/>
    <x v="46"/>
    <x v="71"/>
    <n v="1"/>
    <x v="12"/>
  </r>
  <r>
    <d v="2019-11-18T00:00:00"/>
    <x v="181"/>
    <x v="46"/>
    <x v="71"/>
    <n v="1"/>
    <x v="12"/>
  </r>
  <r>
    <d v="2019-11-18T00:00:00"/>
    <x v="181"/>
    <x v="46"/>
    <x v="71"/>
    <n v="5"/>
    <x v="12"/>
  </r>
  <r>
    <d v="2019-11-18T00:00:00"/>
    <x v="181"/>
    <x v="46"/>
    <x v="71"/>
    <n v="1"/>
    <x v="12"/>
  </r>
  <r>
    <d v="2019-11-18T00:00:00"/>
    <x v="181"/>
    <x v="46"/>
    <x v="71"/>
    <n v="4"/>
    <x v="12"/>
  </r>
  <r>
    <d v="2019-11-20T00:00:00"/>
    <x v="181"/>
    <x v="46"/>
    <x v="71"/>
    <n v="1"/>
    <x v="12"/>
  </r>
  <r>
    <d v="2019-11-20T00:00:00"/>
    <x v="181"/>
    <x v="46"/>
    <x v="71"/>
    <n v="1"/>
    <x v="12"/>
  </r>
  <r>
    <d v="2019-11-20T00:00:00"/>
    <x v="181"/>
    <x v="46"/>
    <x v="71"/>
    <n v="1"/>
    <x v="12"/>
  </r>
  <r>
    <d v="2019-11-25T00:00:00"/>
    <x v="181"/>
    <x v="46"/>
    <x v="71"/>
    <n v="1"/>
    <x v="12"/>
  </r>
  <r>
    <d v="2019-12-04T00:00:00"/>
    <x v="181"/>
    <x v="46"/>
    <x v="71"/>
    <n v="3"/>
    <x v="12"/>
  </r>
  <r>
    <d v="2019-12-04T00:00:00"/>
    <x v="181"/>
    <x v="46"/>
    <x v="71"/>
    <n v="1"/>
    <x v="12"/>
  </r>
  <r>
    <d v="2019-12-04T00:00:00"/>
    <x v="181"/>
    <x v="46"/>
    <x v="71"/>
    <n v="1"/>
    <x v="12"/>
  </r>
  <r>
    <d v="2019-12-06T00:00:00"/>
    <x v="181"/>
    <x v="46"/>
    <x v="71"/>
    <n v="2"/>
    <x v="12"/>
  </r>
  <r>
    <d v="2019-12-06T00:00:00"/>
    <x v="181"/>
    <x v="46"/>
    <x v="71"/>
    <n v="1"/>
    <x v="12"/>
  </r>
  <r>
    <d v="2019-12-09T00:00:00"/>
    <x v="181"/>
    <x v="46"/>
    <x v="71"/>
    <n v="1"/>
    <x v="12"/>
  </r>
  <r>
    <d v="2019-12-09T00:00:00"/>
    <x v="181"/>
    <x v="46"/>
    <x v="71"/>
    <n v="1"/>
    <x v="12"/>
  </r>
  <r>
    <d v="2019-12-11T00:00:00"/>
    <x v="181"/>
    <x v="46"/>
    <x v="71"/>
    <n v="2"/>
    <x v="12"/>
  </r>
  <r>
    <d v="2019-12-11T00:00:00"/>
    <x v="181"/>
    <x v="46"/>
    <x v="71"/>
    <n v="1"/>
    <x v="12"/>
  </r>
  <r>
    <d v="2019-12-14T00:00:00"/>
    <x v="181"/>
    <x v="46"/>
    <x v="71"/>
    <n v="1"/>
    <x v="12"/>
  </r>
  <r>
    <d v="2019-12-16T00:00:00"/>
    <x v="181"/>
    <x v="46"/>
    <x v="71"/>
    <n v="2"/>
    <x v="12"/>
  </r>
  <r>
    <d v="2019-12-19T00:00:00"/>
    <x v="181"/>
    <x v="46"/>
    <x v="71"/>
    <n v="2"/>
    <x v="12"/>
  </r>
  <r>
    <d v="2019-12-24T00:00:00"/>
    <x v="181"/>
    <x v="46"/>
    <x v="71"/>
    <n v="2"/>
    <x v="12"/>
  </r>
  <r>
    <d v="2019-12-24T00:00:00"/>
    <x v="181"/>
    <x v="46"/>
    <x v="71"/>
    <n v="3"/>
    <x v="12"/>
  </r>
  <r>
    <d v="2019-08-15T00:00:00"/>
    <x v="181"/>
    <x v="46"/>
    <x v="71"/>
    <n v="7"/>
    <x v="12"/>
  </r>
  <r>
    <d v="2019-08-10T00:00:00"/>
    <x v="181"/>
    <x v="46"/>
    <x v="71"/>
    <n v="1"/>
    <x v="12"/>
  </r>
  <r>
    <d v="2019-08-21T00:00:00"/>
    <x v="181"/>
    <x v="46"/>
    <x v="71"/>
    <n v="5"/>
    <x v="12"/>
  </r>
  <r>
    <d v="2019-09-02T00:00:00"/>
    <x v="181"/>
    <x v="46"/>
    <x v="71"/>
    <n v="7"/>
    <x v="12"/>
  </r>
  <r>
    <d v="2019-09-17T00:00:00"/>
    <x v="181"/>
    <x v="46"/>
    <x v="71"/>
    <n v="2"/>
    <x v="12"/>
  </r>
  <r>
    <d v="2019-08-21T00:00:00"/>
    <x v="181"/>
    <x v="46"/>
    <x v="71"/>
    <n v="8"/>
    <x v="12"/>
  </r>
  <r>
    <d v="2019-09-17T00:00:00"/>
    <x v="181"/>
    <x v="46"/>
    <x v="71"/>
    <n v="2"/>
    <x v="12"/>
  </r>
  <r>
    <d v="2019-09-03T00:00:00"/>
    <x v="181"/>
    <x v="46"/>
    <x v="71"/>
    <n v="4"/>
    <x v="12"/>
  </r>
  <r>
    <d v="2019-08-26T00:00:00"/>
    <x v="181"/>
    <x v="46"/>
    <x v="71"/>
    <n v="2"/>
    <x v="12"/>
  </r>
  <r>
    <d v="2019-08-27T00:00:00"/>
    <x v="181"/>
    <x v="46"/>
    <x v="71"/>
    <n v="1"/>
    <x v="12"/>
  </r>
  <r>
    <d v="2019-08-21T00:00:00"/>
    <x v="181"/>
    <x v="46"/>
    <x v="71"/>
    <n v="4"/>
    <x v="12"/>
  </r>
  <r>
    <d v="2019-09-02T00:00:00"/>
    <x v="181"/>
    <x v="46"/>
    <x v="71"/>
    <n v="6"/>
    <x v="12"/>
  </r>
  <r>
    <d v="2019-08-27T00:00:00"/>
    <x v="181"/>
    <x v="46"/>
    <x v="71"/>
    <n v="3"/>
    <x v="12"/>
  </r>
  <r>
    <d v="2019-09-02T00:00:00"/>
    <x v="181"/>
    <x v="46"/>
    <x v="71"/>
    <n v="4"/>
    <x v="12"/>
  </r>
  <r>
    <d v="2019-09-02T00:00:00"/>
    <x v="181"/>
    <x v="46"/>
    <x v="71"/>
    <n v="11"/>
    <x v="12"/>
  </r>
  <r>
    <d v="2019-09-11T00:00:00"/>
    <x v="181"/>
    <x v="46"/>
    <x v="71"/>
    <n v="2"/>
    <x v="12"/>
  </r>
  <r>
    <d v="2019-09-11T00:00:00"/>
    <x v="181"/>
    <x v="46"/>
    <x v="71"/>
    <n v="10"/>
    <x v="12"/>
  </r>
  <r>
    <d v="2019-09-12T00:00:00"/>
    <x v="181"/>
    <x v="46"/>
    <x v="71"/>
    <n v="5"/>
    <x v="12"/>
  </r>
  <r>
    <d v="2019-09-12T00:00:00"/>
    <x v="181"/>
    <x v="46"/>
    <x v="71"/>
    <n v="1"/>
    <x v="12"/>
  </r>
  <r>
    <d v="2019-09-17T00:00:00"/>
    <x v="181"/>
    <x v="46"/>
    <x v="71"/>
    <n v="2"/>
    <x v="12"/>
  </r>
  <r>
    <d v="2019-09-17T00:00:00"/>
    <x v="181"/>
    <x v="46"/>
    <x v="71"/>
    <n v="2"/>
    <x v="12"/>
  </r>
  <r>
    <d v="2019-10-02T00:00:00"/>
    <x v="181"/>
    <x v="46"/>
    <x v="71"/>
    <n v="5"/>
    <x v="12"/>
  </r>
  <r>
    <d v="2019-10-02T00:00:00"/>
    <x v="181"/>
    <x v="46"/>
    <x v="71"/>
    <n v="7"/>
    <x v="12"/>
  </r>
  <r>
    <d v="2019-10-03T00:00:00"/>
    <x v="181"/>
    <x v="46"/>
    <x v="71"/>
    <n v="12"/>
    <x v="12"/>
  </r>
  <r>
    <d v="2019-10-02T00:00:00"/>
    <x v="181"/>
    <x v="46"/>
    <x v="71"/>
    <n v="3"/>
    <x v="12"/>
  </r>
  <r>
    <d v="2019-10-02T00:00:00"/>
    <x v="181"/>
    <x v="46"/>
    <x v="71"/>
    <n v="2"/>
    <x v="12"/>
  </r>
  <r>
    <d v="2019-10-03T00:00:00"/>
    <x v="181"/>
    <x v="46"/>
    <x v="71"/>
    <n v="20"/>
    <x v="12"/>
  </r>
  <r>
    <d v="2019-10-02T00:00:00"/>
    <x v="181"/>
    <x v="46"/>
    <x v="71"/>
    <n v="2"/>
    <x v="12"/>
  </r>
  <r>
    <d v="2019-10-03T00:00:00"/>
    <x v="181"/>
    <x v="46"/>
    <x v="71"/>
    <n v="10"/>
    <x v="12"/>
  </r>
  <r>
    <d v="2019-10-02T00:00:00"/>
    <x v="181"/>
    <x v="46"/>
    <x v="71"/>
    <n v="3"/>
    <x v="12"/>
  </r>
  <r>
    <d v="2019-10-02T00:00:00"/>
    <x v="181"/>
    <x v="46"/>
    <x v="71"/>
    <n v="3"/>
    <x v="12"/>
  </r>
  <r>
    <d v="2019-10-15T00:00:00"/>
    <x v="181"/>
    <x v="46"/>
    <x v="71"/>
    <n v="8"/>
    <x v="12"/>
  </r>
  <r>
    <d v="2019-10-08T00:00:00"/>
    <x v="181"/>
    <x v="46"/>
    <x v="71"/>
    <n v="2"/>
    <x v="12"/>
  </r>
  <r>
    <d v="2019-10-17T00:00:00"/>
    <x v="181"/>
    <x v="46"/>
    <x v="71"/>
    <n v="7"/>
    <x v="12"/>
  </r>
  <r>
    <d v="2019-10-08T00:00:00"/>
    <x v="181"/>
    <x v="46"/>
    <x v="71"/>
    <n v="4"/>
    <x v="12"/>
  </r>
  <r>
    <d v="2019-10-07T00:00:00"/>
    <x v="181"/>
    <x v="46"/>
    <x v="71"/>
    <n v="4"/>
    <x v="12"/>
  </r>
  <r>
    <d v="2019-10-15T00:00:00"/>
    <x v="181"/>
    <x v="46"/>
    <x v="71"/>
    <n v="1"/>
    <x v="12"/>
  </r>
  <r>
    <d v="2019-10-08T00:00:00"/>
    <x v="181"/>
    <x v="46"/>
    <x v="71"/>
    <n v="6"/>
    <x v="12"/>
  </r>
  <r>
    <d v="2019-10-08T00:00:00"/>
    <x v="181"/>
    <x v="46"/>
    <x v="71"/>
    <n v="1"/>
    <x v="12"/>
  </r>
  <r>
    <d v="2019-10-08T00:00:00"/>
    <x v="181"/>
    <x v="46"/>
    <x v="71"/>
    <n v="3"/>
    <x v="12"/>
  </r>
  <r>
    <d v="2019-10-15T00:00:00"/>
    <x v="181"/>
    <x v="46"/>
    <x v="71"/>
    <n v="5"/>
    <x v="12"/>
  </r>
  <r>
    <d v="2019-10-14T00:00:00"/>
    <x v="181"/>
    <x v="46"/>
    <x v="71"/>
    <n v="7"/>
    <x v="12"/>
  </r>
  <r>
    <d v="2019-10-08T00:00:00"/>
    <x v="181"/>
    <x v="46"/>
    <x v="71"/>
    <n v="5"/>
    <x v="12"/>
  </r>
  <r>
    <d v="2019-10-15T00:00:00"/>
    <x v="181"/>
    <x v="46"/>
    <x v="71"/>
    <n v="3"/>
    <x v="12"/>
  </r>
  <r>
    <d v="2019-10-15T00:00:00"/>
    <x v="181"/>
    <x v="46"/>
    <x v="71"/>
    <n v="2"/>
    <x v="12"/>
  </r>
  <r>
    <d v="2019-10-08T00:00:00"/>
    <x v="181"/>
    <x v="46"/>
    <x v="71"/>
    <n v="1"/>
    <x v="12"/>
  </r>
  <r>
    <d v="2019-10-15T00:00:00"/>
    <x v="181"/>
    <x v="46"/>
    <x v="71"/>
    <n v="6"/>
    <x v="12"/>
  </r>
  <r>
    <d v="2019-10-15T00:00:00"/>
    <x v="181"/>
    <x v="46"/>
    <x v="71"/>
    <n v="4"/>
    <x v="12"/>
  </r>
  <r>
    <d v="2019-10-15T00:00:00"/>
    <x v="181"/>
    <x v="46"/>
    <x v="71"/>
    <n v="4"/>
    <x v="12"/>
  </r>
  <r>
    <d v="2019-10-14T00:00:00"/>
    <x v="181"/>
    <x v="46"/>
    <x v="71"/>
    <n v="4"/>
    <x v="12"/>
  </r>
  <r>
    <d v="2019-10-15T00:00:00"/>
    <x v="181"/>
    <x v="46"/>
    <x v="71"/>
    <n v="4"/>
    <x v="12"/>
  </r>
  <r>
    <d v="2019-10-15T00:00:00"/>
    <x v="181"/>
    <x v="46"/>
    <x v="71"/>
    <n v="2"/>
    <x v="12"/>
  </r>
  <r>
    <d v="2019-10-15T00:00:00"/>
    <x v="181"/>
    <x v="46"/>
    <x v="71"/>
    <n v="2"/>
    <x v="12"/>
  </r>
  <r>
    <d v="2019-10-14T00:00:00"/>
    <x v="181"/>
    <x v="46"/>
    <x v="71"/>
    <n v="2"/>
    <x v="12"/>
  </r>
  <r>
    <d v="2019-10-30T00:00:00"/>
    <x v="181"/>
    <x v="46"/>
    <x v="71"/>
    <n v="1"/>
    <x v="12"/>
  </r>
  <r>
    <d v="2019-10-30T00:00:00"/>
    <x v="181"/>
    <x v="46"/>
    <x v="71"/>
    <n v="1"/>
    <x v="12"/>
  </r>
  <r>
    <d v="2019-11-02T00:00:00"/>
    <x v="181"/>
    <x v="46"/>
    <x v="71"/>
    <n v="2"/>
    <x v="12"/>
  </r>
  <r>
    <d v="2019-10-30T00:00:00"/>
    <x v="181"/>
    <x v="46"/>
    <x v="71"/>
    <n v="4"/>
    <x v="12"/>
  </r>
  <r>
    <d v="2019-11-14T00:00:00"/>
    <x v="181"/>
    <x v="46"/>
    <x v="71"/>
    <n v="2"/>
    <x v="12"/>
  </r>
  <r>
    <d v="2019-11-13T00:00:00"/>
    <x v="181"/>
    <x v="46"/>
    <x v="71"/>
    <n v="1"/>
    <x v="12"/>
  </r>
  <r>
    <d v="2019-11-20T00:00:00"/>
    <x v="181"/>
    <x v="46"/>
    <x v="71"/>
    <n v="1"/>
    <x v="12"/>
  </r>
  <r>
    <d v="2019-11-18T00:00:00"/>
    <x v="181"/>
    <x v="46"/>
    <x v="71"/>
    <n v="13"/>
    <x v="12"/>
  </r>
  <r>
    <d v="2019-11-28T00:00:00"/>
    <x v="181"/>
    <x v="46"/>
    <x v="71"/>
    <n v="1"/>
    <x v="12"/>
  </r>
  <r>
    <d v="2019-11-25T00:00:00"/>
    <x v="181"/>
    <x v="46"/>
    <x v="71"/>
    <n v="3"/>
    <x v="12"/>
  </r>
  <r>
    <d v="2019-11-21T00:00:00"/>
    <x v="181"/>
    <x v="46"/>
    <x v="71"/>
    <n v="21"/>
    <x v="12"/>
  </r>
  <r>
    <d v="2019-11-25T00:00:00"/>
    <x v="181"/>
    <x v="46"/>
    <x v="71"/>
    <n v="5"/>
    <x v="12"/>
  </r>
  <r>
    <d v="2019-11-25T00:00:00"/>
    <x v="181"/>
    <x v="46"/>
    <x v="71"/>
    <n v="2"/>
    <x v="12"/>
  </r>
  <r>
    <d v="2019-12-04T00:00:00"/>
    <x v="181"/>
    <x v="46"/>
    <x v="71"/>
    <n v="2"/>
    <x v="12"/>
  </r>
  <r>
    <d v="2019-12-09T00:00:00"/>
    <x v="181"/>
    <x v="46"/>
    <x v="71"/>
    <n v="1"/>
    <x v="12"/>
  </r>
  <r>
    <d v="2019-12-04T00:00:00"/>
    <x v="181"/>
    <x v="46"/>
    <x v="71"/>
    <n v="2"/>
    <x v="12"/>
  </r>
  <r>
    <d v="2019-12-06T00:00:00"/>
    <x v="181"/>
    <x v="46"/>
    <x v="71"/>
    <n v="1"/>
    <x v="12"/>
  </r>
  <r>
    <d v="2019-12-09T00:00:00"/>
    <x v="181"/>
    <x v="46"/>
    <x v="71"/>
    <n v="3"/>
    <x v="12"/>
  </r>
  <r>
    <d v="2019-12-10T00:00:00"/>
    <x v="181"/>
    <x v="46"/>
    <x v="71"/>
    <n v="17"/>
    <x v="12"/>
  </r>
  <r>
    <d v="2019-12-11T00:00:00"/>
    <x v="181"/>
    <x v="46"/>
    <x v="71"/>
    <n v="1"/>
    <x v="12"/>
  </r>
  <r>
    <d v="2019-12-16T00:00:00"/>
    <x v="181"/>
    <x v="46"/>
    <x v="71"/>
    <n v="15"/>
    <x v="12"/>
  </r>
  <r>
    <d v="2019-12-17T00:00:00"/>
    <x v="181"/>
    <x v="46"/>
    <x v="71"/>
    <n v="1"/>
    <x v="12"/>
  </r>
  <r>
    <d v="2019-12-17T00:00:00"/>
    <x v="181"/>
    <x v="46"/>
    <x v="71"/>
    <n v="1"/>
    <x v="12"/>
  </r>
  <r>
    <d v="2019-12-17T00:00:00"/>
    <x v="181"/>
    <x v="46"/>
    <x v="71"/>
    <n v="1"/>
    <x v="12"/>
  </r>
  <r>
    <d v="2019-12-17T00:00:00"/>
    <x v="181"/>
    <x v="46"/>
    <x v="71"/>
    <n v="1"/>
    <x v="12"/>
  </r>
  <r>
    <d v="2019-12-19T00:00:00"/>
    <x v="181"/>
    <x v="46"/>
    <x v="71"/>
    <n v="1"/>
    <x v="12"/>
  </r>
  <r>
    <d v="2019-12-16T00:00:00"/>
    <x v="181"/>
    <x v="46"/>
    <x v="71"/>
    <n v="5"/>
    <x v="12"/>
  </r>
  <r>
    <d v="2020-01-02T00:00:00"/>
    <x v="181"/>
    <x v="46"/>
    <x v="71"/>
    <n v="2"/>
    <x v="12"/>
  </r>
  <r>
    <d v="2020-01-09T00:00:00"/>
    <x v="181"/>
    <x v="46"/>
    <x v="71"/>
    <n v="1"/>
    <x v="12"/>
  </r>
  <r>
    <d v="2020-01-09T00:00:00"/>
    <x v="181"/>
    <x v="46"/>
    <x v="71"/>
    <n v="1"/>
    <x v="12"/>
  </r>
  <r>
    <d v="2020-01-15T00:00:00"/>
    <x v="181"/>
    <x v="46"/>
    <x v="71"/>
    <n v="2"/>
    <x v="12"/>
  </r>
  <r>
    <d v="2020-01-31T00:00:00"/>
    <x v="181"/>
    <x v="46"/>
    <x v="71"/>
    <n v="1"/>
    <x v="12"/>
  </r>
  <r>
    <d v="2020-01-28T00:00:00"/>
    <x v="181"/>
    <x v="46"/>
    <x v="71"/>
    <n v="1"/>
    <x v="12"/>
  </r>
  <r>
    <d v="2020-01-28T00:00:00"/>
    <x v="181"/>
    <x v="46"/>
    <x v="71"/>
    <n v="1"/>
    <x v="12"/>
  </r>
  <r>
    <d v="2020-04-22T00:00:00"/>
    <x v="181"/>
    <x v="46"/>
    <x v="72"/>
    <n v="3"/>
    <x v="12"/>
  </r>
  <r>
    <d v="2020-04-28T00:00:00"/>
    <x v="181"/>
    <x v="46"/>
    <x v="72"/>
    <n v="5"/>
    <x v="12"/>
  </r>
  <r>
    <d v="2020-04-28T00:00:00"/>
    <x v="181"/>
    <x v="46"/>
    <x v="72"/>
    <n v="1"/>
    <x v="12"/>
  </r>
  <r>
    <d v="2020-05-14T00:00:00"/>
    <x v="182"/>
    <x v="46"/>
    <x v="73"/>
    <n v="1"/>
    <x v="12"/>
  </r>
  <r>
    <d v="2020-02-11T00:00:00"/>
    <x v="183"/>
    <x v="46"/>
    <x v="74"/>
    <n v="1"/>
    <x v="12"/>
  </r>
  <r>
    <d v="2020-02-12T00:00:00"/>
    <x v="183"/>
    <x v="46"/>
    <x v="74"/>
    <n v="2"/>
    <x v="12"/>
  </r>
  <r>
    <d v="2020-02-26T00:00:00"/>
    <x v="183"/>
    <x v="46"/>
    <x v="74"/>
    <n v="4"/>
    <x v="12"/>
  </r>
  <r>
    <d v="2020-02-26T00:00:00"/>
    <x v="183"/>
    <x v="46"/>
    <x v="74"/>
    <n v="1"/>
    <x v="12"/>
  </r>
  <r>
    <d v="2020-02-26T00:00:00"/>
    <x v="183"/>
    <x v="46"/>
    <x v="74"/>
    <n v="1"/>
    <x v="12"/>
  </r>
  <r>
    <d v="2020-03-10T00:00:00"/>
    <x v="183"/>
    <x v="46"/>
    <x v="74"/>
    <n v="6"/>
    <x v="12"/>
  </r>
  <r>
    <d v="2020-03-12T00:00:00"/>
    <x v="183"/>
    <x v="46"/>
    <x v="74"/>
    <n v="1"/>
    <x v="12"/>
  </r>
  <r>
    <d v="2020-03-16T00:00:00"/>
    <x v="183"/>
    <x v="46"/>
    <x v="74"/>
    <n v="1"/>
    <x v="12"/>
  </r>
  <r>
    <d v="2020-03-17T00:00:00"/>
    <x v="183"/>
    <x v="46"/>
    <x v="74"/>
    <n v="1"/>
    <x v="12"/>
  </r>
  <r>
    <d v="2020-03-30T00:00:00"/>
    <x v="183"/>
    <x v="46"/>
    <x v="74"/>
    <n v="3"/>
    <x v="12"/>
  </r>
  <r>
    <d v="2020-04-09T00:00:00"/>
    <x v="183"/>
    <x v="46"/>
    <x v="74"/>
    <n v="3"/>
    <x v="12"/>
  </r>
  <r>
    <d v="2020-04-16T00:00:00"/>
    <x v="183"/>
    <x v="46"/>
    <x v="74"/>
    <n v="1"/>
    <x v="12"/>
  </r>
  <r>
    <d v="2020-04-16T00:00:00"/>
    <x v="183"/>
    <x v="46"/>
    <x v="74"/>
    <n v="2"/>
    <x v="12"/>
  </r>
  <r>
    <d v="2020-04-21T00:00:00"/>
    <x v="183"/>
    <x v="46"/>
    <x v="74"/>
    <n v="1"/>
    <x v="12"/>
  </r>
  <r>
    <d v="2020-04-21T00:00:00"/>
    <x v="183"/>
    <x v="46"/>
    <x v="74"/>
    <n v="-3"/>
    <x v="12"/>
  </r>
  <r>
    <d v="2020-05-13T00:00:00"/>
    <x v="183"/>
    <x v="46"/>
    <x v="74"/>
    <n v="1"/>
    <x v="12"/>
  </r>
  <r>
    <d v="2019-05-20T00:00:00"/>
    <x v="183"/>
    <x v="46"/>
    <x v="75"/>
    <n v="4"/>
    <x v="12"/>
  </r>
  <r>
    <d v="2019-05-29T00:00:00"/>
    <x v="183"/>
    <x v="46"/>
    <x v="75"/>
    <n v="1"/>
    <x v="12"/>
  </r>
  <r>
    <d v="2019-06-12T00:00:00"/>
    <x v="183"/>
    <x v="46"/>
    <x v="75"/>
    <n v="2"/>
    <x v="12"/>
  </r>
  <r>
    <d v="2019-07-09T00:00:00"/>
    <x v="183"/>
    <x v="46"/>
    <x v="75"/>
    <n v="5"/>
    <x v="12"/>
  </r>
  <r>
    <d v="2019-08-10T00:00:00"/>
    <x v="183"/>
    <x v="46"/>
    <x v="75"/>
    <n v="6"/>
    <x v="12"/>
  </r>
  <r>
    <d v="2019-09-11T00:00:00"/>
    <x v="183"/>
    <x v="46"/>
    <x v="75"/>
    <n v="1"/>
    <x v="12"/>
  </r>
  <r>
    <d v="2019-09-24T00:00:00"/>
    <x v="183"/>
    <x v="46"/>
    <x v="75"/>
    <n v="1"/>
    <x v="12"/>
  </r>
  <r>
    <d v="2019-11-01T00:00:00"/>
    <x v="183"/>
    <x v="46"/>
    <x v="75"/>
    <n v="1"/>
    <x v="12"/>
  </r>
  <r>
    <d v="2019-11-01T00:00:00"/>
    <x v="183"/>
    <x v="46"/>
    <x v="75"/>
    <n v="1"/>
    <x v="12"/>
  </r>
  <r>
    <d v="2019-10-08T00:00:00"/>
    <x v="183"/>
    <x v="46"/>
    <x v="75"/>
    <n v="2"/>
    <x v="12"/>
  </r>
  <r>
    <d v="2019-10-14T00:00:00"/>
    <x v="183"/>
    <x v="46"/>
    <x v="75"/>
    <n v="1"/>
    <x v="12"/>
  </r>
  <r>
    <d v="2019-10-15T00:00:00"/>
    <x v="183"/>
    <x v="46"/>
    <x v="75"/>
    <n v="1"/>
    <x v="12"/>
  </r>
  <r>
    <d v="2019-10-17T00:00:00"/>
    <x v="183"/>
    <x v="46"/>
    <x v="75"/>
    <n v="2"/>
    <x v="12"/>
  </r>
  <r>
    <d v="2019-10-21T00:00:00"/>
    <x v="183"/>
    <x v="46"/>
    <x v="75"/>
    <n v="1"/>
    <x v="12"/>
  </r>
  <r>
    <d v="2019-10-21T00:00:00"/>
    <x v="183"/>
    <x v="46"/>
    <x v="75"/>
    <n v="1"/>
    <x v="12"/>
  </r>
  <r>
    <d v="2019-10-28T00:00:00"/>
    <x v="183"/>
    <x v="46"/>
    <x v="75"/>
    <n v="3"/>
    <x v="12"/>
  </r>
  <r>
    <d v="2019-10-29T00:00:00"/>
    <x v="183"/>
    <x v="46"/>
    <x v="75"/>
    <n v="2"/>
    <x v="12"/>
  </r>
  <r>
    <d v="2019-10-29T00:00:00"/>
    <x v="183"/>
    <x v="46"/>
    <x v="75"/>
    <n v="2"/>
    <x v="12"/>
  </r>
  <r>
    <d v="2019-10-29T00:00:00"/>
    <x v="183"/>
    <x v="46"/>
    <x v="75"/>
    <n v="4"/>
    <x v="12"/>
  </r>
  <r>
    <d v="2019-10-30T00:00:00"/>
    <x v="183"/>
    <x v="46"/>
    <x v="75"/>
    <n v="1"/>
    <x v="12"/>
  </r>
  <r>
    <d v="2019-10-30T00:00:00"/>
    <x v="183"/>
    <x v="46"/>
    <x v="75"/>
    <n v="1"/>
    <x v="12"/>
  </r>
  <r>
    <d v="2019-11-05T00:00:00"/>
    <x v="183"/>
    <x v="46"/>
    <x v="75"/>
    <n v="3"/>
    <x v="12"/>
  </r>
  <r>
    <d v="2019-11-05T00:00:00"/>
    <x v="183"/>
    <x v="46"/>
    <x v="75"/>
    <n v="1"/>
    <x v="12"/>
  </r>
  <r>
    <d v="2019-11-05T00:00:00"/>
    <x v="183"/>
    <x v="46"/>
    <x v="75"/>
    <n v="5"/>
    <x v="12"/>
  </r>
  <r>
    <d v="2019-11-14T00:00:00"/>
    <x v="183"/>
    <x v="46"/>
    <x v="75"/>
    <n v="1"/>
    <x v="12"/>
  </r>
  <r>
    <d v="2019-11-18T00:00:00"/>
    <x v="183"/>
    <x v="46"/>
    <x v="75"/>
    <n v="1"/>
    <x v="12"/>
  </r>
  <r>
    <d v="2019-11-18T00:00:00"/>
    <x v="183"/>
    <x v="46"/>
    <x v="75"/>
    <n v="1"/>
    <x v="12"/>
  </r>
  <r>
    <d v="2019-11-20T00:00:00"/>
    <x v="183"/>
    <x v="46"/>
    <x v="75"/>
    <n v="1"/>
    <x v="12"/>
  </r>
  <r>
    <d v="2019-11-20T00:00:00"/>
    <x v="183"/>
    <x v="46"/>
    <x v="75"/>
    <n v="1"/>
    <x v="12"/>
  </r>
  <r>
    <d v="2019-11-20T00:00:00"/>
    <x v="183"/>
    <x v="46"/>
    <x v="75"/>
    <n v="1"/>
    <x v="12"/>
  </r>
  <r>
    <d v="2019-11-25T00:00:00"/>
    <x v="183"/>
    <x v="46"/>
    <x v="75"/>
    <n v="1"/>
    <x v="12"/>
  </r>
  <r>
    <d v="2019-12-04T00:00:00"/>
    <x v="183"/>
    <x v="46"/>
    <x v="75"/>
    <n v="1"/>
    <x v="12"/>
  </r>
  <r>
    <d v="2019-12-06T00:00:00"/>
    <x v="183"/>
    <x v="46"/>
    <x v="75"/>
    <n v="1"/>
    <x v="12"/>
  </r>
  <r>
    <d v="2019-12-09T00:00:00"/>
    <x v="183"/>
    <x v="46"/>
    <x v="75"/>
    <n v="1"/>
    <x v="12"/>
  </r>
  <r>
    <d v="2019-12-09T00:00:00"/>
    <x v="183"/>
    <x v="46"/>
    <x v="75"/>
    <n v="1"/>
    <x v="12"/>
  </r>
  <r>
    <d v="2019-08-15T00:00:00"/>
    <x v="183"/>
    <x v="46"/>
    <x v="75"/>
    <n v="5"/>
    <x v="12"/>
  </r>
  <r>
    <d v="2019-08-10T00:00:00"/>
    <x v="183"/>
    <x v="46"/>
    <x v="75"/>
    <n v="1"/>
    <x v="12"/>
  </r>
  <r>
    <d v="2019-08-27T00:00:00"/>
    <x v="183"/>
    <x v="46"/>
    <x v="75"/>
    <n v="1"/>
    <x v="12"/>
  </r>
  <r>
    <d v="2019-08-21T00:00:00"/>
    <x v="183"/>
    <x v="46"/>
    <x v="75"/>
    <n v="4"/>
    <x v="12"/>
  </r>
  <r>
    <d v="2019-08-27T00:00:00"/>
    <x v="183"/>
    <x v="46"/>
    <x v="75"/>
    <n v="3"/>
    <x v="12"/>
  </r>
  <r>
    <d v="2019-09-02T00:00:00"/>
    <x v="183"/>
    <x v="46"/>
    <x v="75"/>
    <n v="11"/>
    <x v="12"/>
  </r>
  <r>
    <d v="2019-09-11T00:00:00"/>
    <x v="183"/>
    <x v="46"/>
    <x v="75"/>
    <n v="2"/>
    <x v="12"/>
  </r>
  <r>
    <d v="2019-09-11T00:00:00"/>
    <x v="183"/>
    <x v="46"/>
    <x v="75"/>
    <n v="10"/>
    <x v="12"/>
  </r>
  <r>
    <d v="2019-09-12T00:00:00"/>
    <x v="183"/>
    <x v="46"/>
    <x v="75"/>
    <n v="4"/>
    <x v="12"/>
  </r>
  <r>
    <d v="2019-10-02T00:00:00"/>
    <x v="183"/>
    <x v="46"/>
    <x v="75"/>
    <n v="5"/>
    <x v="12"/>
  </r>
  <r>
    <d v="2019-10-02T00:00:00"/>
    <x v="183"/>
    <x v="46"/>
    <x v="75"/>
    <n v="7"/>
    <x v="12"/>
  </r>
  <r>
    <d v="2019-10-03T00:00:00"/>
    <x v="183"/>
    <x v="46"/>
    <x v="75"/>
    <n v="1"/>
    <x v="12"/>
  </r>
  <r>
    <d v="2019-10-02T00:00:00"/>
    <x v="183"/>
    <x v="46"/>
    <x v="75"/>
    <n v="3"/>
    <x v="12"/>
  </r>
  <r>
    <d v="2019-10-03T00:00:00"/>
    <x v="183"/>
    <x v="46"/>
    <x v="75"/>
    <n v="5"/>
    <x v="12"/>
  </r>
  <r>
    <d v="2019-10-02T00:00:00"/>
    <x v="183"/>
    <x v="46"/>
    <x v="75"/>
    <n v="3"/>
    <x v="12"/>
  </r>
  <r>
    <d v="2019-10-15T00:00:00"/>
    <x v="183"/>
    <x v="46"/>
    <x v="75"/>
    <n v="3"/>
    <x v="12"/>
  </r>
  <r>
    <d v="2019-10-08T00:00:00"/>
    <x v="183"/>
    <x v="46"/>
    <x v="75"/>
    <n v="2"/>
    <x v="12"/>
  </r>
  <r>
    <d v="2019-10-17T00:00:00"/>
    <x v="183"/>
    <x v="46"/>
    <x v="75"/>
    <n v="4"/>
    <x v="12"/>
  </r>
  <r>
    <d v="2019-10-08T00:00:00"/>
    <x v="183"/>
    <x v="46"/>
    <x v="75"/>
    <n v="1"/>
    <x v="12"/>
  </r>
  <r>
    <d v="2019-10-08T00:00:00"/>
    <x v="183"/>
    <x v="46"/>
    <x v="75"/>
    <n v="2"/>
    <x v="12"/>
  </r>
  <r>
    <d v="2019-10-15T00:00:00"/>
    <x v="183"/>
    <x v="46"/>
    <x v="75"/>
    <n v="5"/>
    <x v="12"/>
  </r>
  <r>
    <d v="2019-10-15T00:00:00"/>
    <x v="183"/>
    <x v="46"/>
    <x v="75"/>
    <n v="6"/>
    <x v="12"/>
  </r>
  <r>
    <d v="2019-10-15T00:00:00"/>
    <x v="183"/>
    <x v="46"/>
    <x v="75"/>
    <n v="4"/>
    <x v="12"/>
  </r>
  <r>
    <d v="2019-10-15T00:00:00"/>
    <x v="183"/>
    <x v="46"/>
    <x v="75"/>
    <n v="4"/>
    <x v="12"/>
  </r>
  <r>
    <d v="2019-10-14T00:00:00"/>
    <x v="183"/>
    <x v="46"/>
    <x v="75"/>
    <n v="3"/>
    <x v="12"/>
  </r>
  <r>
    <d v="2019-10-15T00:00:00"/>
    <x v="183"/>
    <x v="46"/>
    <x v="75"/>
    <n v="2"/>
    <x v="12"/>
  </r>
  <r>
    <d v="2019-10-14T00:00:00"/>
    <x v="183"/>
    <x v="46"/>
    <x v="75"/>
    <n v="2"/>
    <x v="12"/>
  </r>
  <r>
    <d v="2019-10-30T00:00:00"/>
    <x v="183"/>
    <x v="46"/>
    <x v="75"/>
    <n v="1"/>
    <x v="12"/>
  </r>
  <r>
    <d v="2019-11-14T00:00:00"/>
    <x v="183"/>
    <x v="46"/>
    <x v="75"/>
    <n v="2"/>
    <x v="12"/>
  </r>
  <r>
    <d v="2019-11-20T00:00:00"/>
    <x v="183"/>
    <x v="46"/>
    <x v="75"/>
    <n v="1"/>
    <x v="12"/>
  </r>
  <r>
    <d v="2019-11-14T00:00:00"/>
    <x v="183"/>
    <x v="46"/>
    <x v="75"/>
    <n v="2"/>
    <x v="12"/>
  </r>
  <r>
    <d v="2019-11-25T00:00:00"/>
    <x v="183"/>
    <x v="46"/>
    <x v="75"/>
    <n v="1"/>
    <x v="12"/>
  </r>
  <r>
    <d v="2019-11-25T00:00:00"/>
    <x v="183"/>
    <x v="46"/>
    <x v="75"/>
    <n v="2"/>
    <x v="12"/>
  </r>
  <r>
    <d v="2019-12-02T00:00:00"/>
    <x v="183"/>
    <x v="46"/>
    <x v="75"/>
    <n v="2"/>
    <x v="12"/>
  </r>
  <r>
    <d v="2019-12-09T00:00:00"/>
    <x v="183"/>
    <x v="46"/>
    <x v="75"/>
    <n v="1"/>
    <x v="12"/>
  </r>
  <r>
    <d v="2019-12-06T00:00:00"/>
    <x v="183"/>
    <x v="46"/>
    <x v="75"/>
    <n v="1"/>
    <x v="12"/>
  </r>
  <r>
    <d v="2019-12-11T00:00:00"/>
    <x v="183"/>
    <x v="46"/>
    <x v="75"/>
    <n v="1"/>
    <x v="12"/>
  </r>
  <r>
    <d v="2019-12-17T00:00:00"/>
    <x v="183"/>
    <x v="46"/>
    <x v="75"/>
    <n v="1"/>
    <x v="12"/>
  </r>
  <r>
    <d v="2019-12-17T00:00:00"/>
    <x v="183"/>
    <x v="46"/>
    <x v="75"/>
    <n v="1"/>
    <x v="12"/>
  </r>
  <r>
    <d v="2019-12-17T00:00:00"/>
    <x v="183"/>
    <x v="46"/>
    <x v="75"/>
    <n v="1"/>
    <x v="12"/>
  </r>
  <r>
    <d v="2019-12-17T00:00:00"/>
    <x v="183"/>
    <x v="46"/>
    <x v="75"/>
    <n v="1"/>
    <x v="12"/>
  </r>
  <r>
    <d v="2019-12-19T00:00:00"/>
    <x v="183"/>
    <x v="46"/>
    <x v="75"/>
    <n v="1"/>
    <x v="12"/>
  </r>
  <r>
    <d v="2020-01-09T00:00:00"/>
    <x v="183"/>
    <x v="46"/>
    <x v="75"/>
    <n v="1"/>
    <x v="12"/>
  </r>
  <r>
    <d v="2020-01-28T00:00:00"/>
    <x v="183"/>
    <x v="46"/>
    <x v="75"/>
    <n v="1"/>
    <x v="12"/>
  </r>
  <r>
    <d v="2020-01-28T00:00:00"/>
    <x v="183"/>
    <x v="46"/>
    <x v="75"/>
    <n v="1"/>
    <x v="12"/>
  </r>
  <r>
    <d v="2019-12-02T00:00:00"/>
    <x v="184"/>
    <x v="46"/>
    <x v="76"/>
    <n v="2"/>
    <x v="12"/>
  </r>
  <r>
    <d v="2019-10-08T00:00:00"/>
    <x v="6"/>
    <x v="46"/>
    <x v="77"/>
    <n v="1"/>
    <x v="12"/>
  </r>
  <r>
    <d v="2020-02-20T00:00:00"/>
    <x v="185"/>
    <x v="54"/>
    <x v="78"/>
    <n v="2"/>
    <x v="33"/>
  </r>
  <r>
    <d v="2020-09-08T00:00:00"/>
    <x v="185"/>
    <x v="54"/>
    <x v="78"/>
    <n v="1"/>
    <x v="33"/>
  </r>
  <r>
    <d v="2020-09-01T00:00:00"/>
    <x v="186"/>
    <x v="15"/>
    <x v="78"/>
    <n v="2"/>
    <x v="33"/>
  </r>
  <r>
    <d v="2019-09-28T00:00:00"/>
    <x v="187"/>
    <x v="12"/>
    <x v="79"/>
    <n v="1"/>
    <x v="33"/>
  </r>
  <r>
    <d v="2019-10-14T00:00:00"/>
    <x v="187"/>
    <x v="12"/>
    <x v="79"/>
    <n v="1"/>
    <x v="33"/>
  </r>
  <r>
    <d v="2019-10-14T00:00:00"/>
    <x v="188"/>
    <x v="55"/>
    <x v="79"/>
    <n v="1"/>
    <x v="33"/>
  </r>
  <r>
    <d v="2019-10-15T00:00:00"/>
    <x v="185"/>
    <x v="13"/>
    <x v="79"/>
    <n v="1"/>
    <x v="33"/>
  </r>
  <r>
    <d v="2019-09-28T00:00:00"/>
    <x v="189"/>
    <x v="14"/>
    <x v="79"/>
    <n v="1"/>
    <x v="33"/>
  </r>
  <r>
    <d v="2019-10-01T00:00:00"/>
    <x v="186"/>
    <x v="15"/>
    <x v="79"/>
    <n v="1"/>
    <x v="33"/>
  </r>
  <r>
    <d v="2019-10-15T00:00:00"/>
    <x v="186"/>
    <x v="15"/>
    <x v="79"/>
    <n v="1"/>
    <x v="33"/>
  </r>
  <r>
    <d v="2019-12-10T00:00:00"/>
    <x v="186"/>
    <x v="15"/>
    <x v="79"/>
    <n v="1"/>
    <x v="33"/>
  </r>
  <r>
    <d v="2020-03-16T00:00:00"/>
    <x v="190"/>
    <x v="13"/>
    <x v="80"/>
    <n v="1"/>
    <x v="34"/>
  </r>
  <r>
    <d v="2020-03-12T00:00:00"/>
    <x v="191"/>
    <x v="15"/>
    <x v="81"/>
    <n v="1"/>
    <x v="34"/>
  </r>
  <r>
    <d v="2020-03-30T00:00:00"/>
    <x v="191"/>
    <x v="15"/>
    <x v="81"/>
    <n v="1"/>
    <x v="34"/>
  </r>
  <r>
    <d v="2020-04-09T00:00:00"/>
    <x v="191"/>
    <x v="15"/>
    <x v="81"/>
    <n v="1"/>
    <x v="34"/>
  </r>
  <r>
    <d v="2020-06-15T00:00:00"/>
    <x v="191"/>
    <x v="15"/>
    <x v="81"/>
    <n v="1"/>
    <x v="34"/>
  </r>
  <r>
    <d v="2020-10-01T00:00:00"/>
    <x v="191"/>
    <x v="15"/>
    <x v="81"/>
    <n v="1"/>
    <x v="34"/>
  </r>
  <r>
    <d v="2020-03-19T00:00:00"/>
    <x v="192"/>
    <x v="12"/>
    <x v="81"/>
    <n v="1"/>
    <x v="34"/>
  </r>
  <r>
    <d v="2019-09-28T00:00:00"/>
    <x v="193"/>
    <x v="12"/>
    <x v="82"/>
    <n v="1"/>
    <x v="34"/>
  </r>
  <r>
    <d v="2019-10-30T00:00:00"/>
    <x v="193"/>
    <x v="12"/>
    <x v="82"/>
    <n v="1"/>
    <x v="34"/>
  </r>
  <r>
    <d v="2019-10-14T00:00:00"/>
    <x v="193"/>
    <x v="12"/>
    <x v="82"/>
    <n v="1"/>
    <x v="34"/>
  </r>
  <r>
    <d v="2019-10-14T00:00:00"/>
    <x v="193"/>
    <x v="12"/>
    <x v="82"/>
    <n v="1"/>
    <x v="34"/>
  </r>
  <r>
    <d v="2020-01-13T00:00:00"/>
    <x v="194"/>
    <x v="55"/>
    <x v="82"/>
    <n v="1"/>
    <x v="34"/>
  </r>
  <r>
    <d v="2019-10-17T00:00:00"/>
    <x v="195"/>
    <x v="13"/>
    <x v="82"/>
    <n v="1"/>
    <x v="34"/>
  </r>
  <r>
    <d v="2019-10-21T00:00:00"/>
    <x v="195"/>
    <x v="13"/>
    <x v="82"/>
    <n v="1"/>
    <x v="34"/>
  </r>
  <r>
    <d v="2019-10-03T00:00:00"/>
    <x v="195"/>
    <x v="13"/>
    <x v="82"/>
    <n v="1"/>
    <x v="34"/>
  </r>
  <r>
    <d v="2019-10-03T00:00:00"/>
    <x v="195"/>
    <x v="13"/>
    <x v="82"/>
    <n v="1"/>
    <x v="34"/>
  </r>
  <r>
    <d v="2019-10-17T00:00:00"/>
    <x v="196"/>
    <x v="14"/>
    <x v="82"/>
    <n v="1"/>
    <x v="34"/>
  </r>
  <r>
    <d v="2019-08-21T00:00:00"/>
    <x v="191"/>
    <x v="15"/>
    <x v="82"/>
    <n v="1"/>
    <x v="34"/>
  </r>
  <r>
    <d v="2019-09-02T00:00:00"/>
    <x v="191"/>
    <x v="15"/>
    <x v="82"/>
    <n v="1"/>
    <x v="34"/>
  </r>
  <r>
    <d v="2019-11-13T00:00:00"/>
    <x v="191"/>
    <x v="15"/>
    <x v="82"/>
    <n v="1"/>
    <x v="34"/>
  </r>
  <r>
    <d v="2019-12-16T00:00:00"/>
    <x v="191"/>
    <x v="15"/>
    <x v="82"/>
    <n v="2"/>
    <x v="34"/>
  </r>
  <r>
    <d v="2019-10-08T00:00:00"/>
    <x v="192"/>
    <x v="12"/>
    <x v="82"/>
    <n v="1"/>
    <x v="34"/>
  </r>
  <r>
    <d v="2020-02-26T00:00:00"/>
    <x v="197"/>
    <x v="12"/>
    <x v="83"/>
    <n v="1"/>
    <x v="35"/>
  </r>
  <r>
    <d v="2020-05-27T00:00:00"/>
    <x v="197"/>
    <x v="12"/>
    <x v="83"/>
    <n v="1"/>
    <x v="35"/>
  </r>
  <r>
    <d v="2020-07-01T00:00:00"/>
    <x v="197"/>
    <x v="12"/>
    <x v="83"/>
    <n v="1"/>
    <x v="35"/>
  </r>
  <r>
    <d v="2020-09-09T00:00:00"/>
    <x v="197"/>
    <x v="12"/>
    <x v="83"/>
    <n v="1"/>
    <x v="35"/>
  </r>
  <r>
    <d v="2020-09-09T00:00:00"/>
    <x v="197"/>
    <x v="12"/>
    <x v="83"/>
    <n v="1"/>
    <x v="35"/>
  </r>
  <r>
    <d v="2020-09-09T00:00:00"/>
    <x v="197"/>
    <x v="12"/>
    <x v="83"/>
    <n v="1"/>
    <x v="35"/>
  </r>
  <r>
    <d v="2020-09-09T00:00:00"/>
    <x v="197"/>
    <x v="12"/>
    <x v="83"/>
    <n v="1"/>
    <x v="35"/>
  </r>
  <r>
    <d v="2020-05-27T00:00:00"/>
    <x v="198"/>
    <x v="55"/>
    <x v="83"/>
    <n v="1"/>
    <x v="35"/>
  </r>
  <r>
    <d v="2020-06-02T00:00:00"/>
    <x v="198"/>
    <x v="55"/>
    <x v="83"/>
    <n v="1"/>
    <x v="35"/>
  </r>
  <r>
    <d v="2020-07-20T00:00:00"/>
    <x v="198"/>
    <x v="55"/>
    <x v="83"/>
    <n v="1"/>
    <x v="35"/>
  </r>
  <r>
    <d v="2020-09-09T00:00:00"/>
    <x v="198"/>
    <x v="55"/>
    <x v="83"/>
    <n v="1"/>
    <x v="35"/>
  </r>
  <r>
    <d v="2020-09-09T00:00:00"/>
    <x v="198"/>
    <x v="55"/>
    <x v="83"/>
    <n v="1"/>
    <x v="35"/>
  </r>
  <r>
    <d v="2020-09-11T00:00:00"/>
    <x v="198"/>
    <x v="55"/>
    <x v="83"/>
    <n v="1"/>
    <x v="35"/>
  </r>
  <r>
    <d v="2020-10-07T00:00:00"/>
    <x v="198"/>
    <x v="55"/>
    <x v="83"/>
    <n v="1"/>
    <x v="35"/>
  </r>
  <r>
    <d v="2020-09-09T00:00:00"/>
    <x v="199"/>
    <x v="54"/>
    <x v="83"/>
    <n v="1"/>
    <x v="35"/>
  </r>
  <r>
    <d v="2020-09-09T00:00:00"/>
    <x v="199"/>
    <x v="54"/>
    <x v="83"/>
    <n v="1"/>
    <x v="35"/>
  </r>
  <r>
    <d v="2020-09-09T00:00:00"/>
    <x v="199"/>
    <x v="54"/>
    <x v="83"/>
    <n v="1"/>
    <x v="35"/>
  </r>
  <r>
    <d v="2020-09-09T00:00:00"/>
    <x v="199"/>
    <x v="54"/>
    <x v="83"/>
    <n v="1"/>
    <x v="35"/>
  </r>
  <r>
    <d v="2020-09-09T00:00:00"/>
    <x v="199"/>
    <x v="54"/>
    <x v="83"/>
    <n v="1"/>
    <x v="35"/>
  </r>
  <r>
    <d v="2020-09-09T00:00:00"/>
    <x v="199"/>
    <x v="54"/>
    <x v="83"/>
    <n v="1"/>
    <x v="35"/>
  </r>
  <r>
    <d v="2020-09-09T00:00:00"/>
    <x v="199"/>
    <x v="54"/>
    <x v="83"/>
    <n v="1"/>
    <x v="35"/>
  </r>
  <r>
    <d v="2020-10-07T00:00:00"/>
    <x v="199"/>
    <x v="54"/>
    <x v="83"/>
    <n v="1"/>
    <x v="35"/>
  </r>
  <r>
    <d v="2020-10-07T00:00:00"/>
    <x v="199"/>
    <x v="54"/>
    <x v="83"/>
    <n v="1"/>
    <x v="35"/>
  </r>
  <r>
    <d v="2020-10-07T00:00:00"/>
    <x v="199"/>
    <x v="54"/>
    <x v="83"/>
    <n v="1"/>
    <x v="35"/>
  </r>
  <r>
    <d v="2020-06-02T00:00:00"/>
    <x v="200"/>
    <x v="14"/>
    <x v="83"/>
    <n v="1"/>
    <x v="35"/>
  </r>
  <r>
    <d v="2020-09-09T00:00:00"/>
    <x v="200"/>
    <x v="14"/>
    <x v="83"/>
    <n v="1"/>
    <x v="35"/>
  </r>
  <r>
    <d v="2020-10-07T00:00:00"/>
    <x v="200"/>
    <x v="14"/>
    <x v="83"/>
    <n v="1"/>
    <x v="35"/>
  </r>
  <r>
    <d v="2020-09-09T00:00:00"/>
    <x v="201"/>
    <x v="15"/>
    <x v="83"/>
    <n v="1"/>
    <x v="35"/>
  </r>
  <r>
    <d v="2020-09-09T00:00:00"/>
    <x v="201"/>
    <x v="15"/>
    <x v="83"/>
    <n v="1"/>
    <x v="35"/>
  </r>
  <r>
    <d v="2020-09-09T00:00:00"/>
    <x v="201"/>
    <x v="15"/>
    <x v="83"/>
    <n v="1"/>
    <x v="35"/>
  </r>
  <r>
    <d v="2020-10-07T00:00:00"/>
    <x v="201"/>
    <x v="15"/>
    <x v="83"/>
    <n v="1"/>
    <x v="35"/>
  </r>
  <r>
    <d v="2019-07-09T00:00:00"/>
    <x v="197"/>
    <x v="12"/>
    <x v="84"/>
    <n v="1"/>
    <x v="35"/>
  </r>
  <r>
    <d v="2019-08-21T00:00:00"/>
    <x v="197"/>
    <x v="12"/>
    <x v="84"/>
    <n v="1"/>
    <x v="35"/>
  </r>
  <r>
    <d v="2019-10-02T00:00:00"/>
    <x v="197"/>
    <x v="12"/>
    <x v="84"/>
    <n v="1"/>
    <x v="35"/>
  </r>
  <r>
    <d v="2019-10-15T00:00:00"/>
    <x v="199"/>
    <x v="13"/>
    <x v="84"/>
    <n v="1"/>
    <x v="35"/>
  </r>
  <r>
    <d v="2019-10-17T00:00:00"/>
    <x v="200"/>
    <x v="14"/>
    <x v="84"/>
    <n v="1"/>
    <x v="35"/>
  </r>
  <r>
    <d v="2019-10-30T00:00:00"/>
    <x v="201"/>
    <x v="15"/>
    <x v="84"/>
    <n v="1"/>
    <x v="35"/>
  </r>
  <r>
    <d v="2019-11-14T00:00:00"/>
    <x v="201"/>
    <x v="15"/>
    <x v="84"/>
    <n v="1"/>
    <x v="35"/>
  </r>
  <r>
    <d v="2019-09-02T00:00:00"/>
    <x v="201"/>
    <x v="15"/>
    <x v="84"/>
    <n v="1"/>
    <x v="35"/>
  </r>
  <r>
    <d v="2019-08-27T00:00:00"/>
    <x v="201"/>
    <x v="15"/>
    <x v="84"/>
    <n v="1"/>
    <x v="35"/>
  </r>
  <r>
    <d v="2019-09-11T00:00:00"/>
    <x v="201"/>
    <x v="15"/>
    <x v="84"/>
    <n v="1"/>
    <x v="35"/>
  </r>
  <r>
    <d v="2019-10-02T00:00:00"/>
    <x v="201"/>
    <x v="15"/>
    <x v="84"/>
    <n v="1"/>
    <x v="35"/>
  </r>
  <r>
    <d v="2019-10-15T00:00:00"/>
    <x v="201"/>
    <x v="15"/>
    <x v="84"/>
    <n v="1"/>
    <x v="35"/>
  </r>
  <r>
    <d v="2019-11-21T00:00:00"/>
    <x v="201"/>
    <x v="15"/>
    <x v="84"/>
    <n v="1"/>
    <x v="35"/>
  </r>
  <r>
    <d v="2019-11-25T00:00:00"/>
    <x v="201"/>
    <x v="15"/>
    <x v="84"/>
    <n v="1"/>
    <x v="35"/>
  </r>
  <r>
    <d v="2019-12-02T00:00:00"/>
    <x v="201"/>
    <x v="15"/>
    <x v="84"/>
    <n v="1"/>
    <x v="35"/>
  </r>
  <r>
    <d v="2019-12-11T00:00:00"/>
    <x v="201"/>
    <x v="15"/>
    <x v="84"/>
    <n v="1"/>
    <x v="35"/>
  </r>
  <r>
    <d v="2020-03-04T00:00:00"/>
    <x v="202"/>
    <x v="13"/>
    <x v="85"/>
    <n v="1"/>
    <x v="34"/>
  </r>
  <r>
    <d v="2020-04-28T00:00:00"/>
    <x v="202"/>
    <x v="13"/>
    <x v="85"/>
    <n v="1"/>
    <x v="34"/>
  </r>
  <r>
    <d v="2020-03-26T00:00:00"/>
    <x v="203"/>
    <x v="14"/>
    <x v="85"/>
    <n v="1"/>
    <x v="34"/>
  </r>
  <r>
    <d v="2020-08-13T00:00:00"/>
    <x v="204"/>
    <x v="15"/>
    <x v="85"/>
    <n v="1"/>
    <x v="34"/>
  </r>
  <r>
    <d v="2019-09-28T00:00:00"/>
    <x v="205"/>
    <x v="14"/>
    <x v="86"/>
    <n v="1"/>
    <x v="34"/>
  </r>
  <r>
    <d v="2020-03-10T00:00:00"/>
    <x v="206"/>
    <x v="55"/>
    <x v="87"/>
    <n v="1"/>
    <x v="35"/>
  </r>
  <r>
    <d v="2020-03-10T00:00:00"/>
    <x v="207"/>
    <x v="13"/>
    <x v="87"/>
    <n v="1"/>
    <x v="35"/>
  </r>
  <r>
    <d v="2020-03-10T00:00:00"/>
    <x v="208"/>
    <x v="14"/>
    <x v="87"/>
    <n v="1"/>
    <x v="35"/>
  </r>
  <r>
    <d v="2020-07-01T00:00:00"/>
    <x v="209"/>
    <x v="4"/>
    <x v="88"/>
    <n v="1"/>
    <x v="36"/>
  </r>
  <r>
    <d v="2019-11-21T00:00:00"/>
    <x v="210"/>
    <x v="44"/>
    <x v="89"/>
    <n v="1"/>
    <x v="36"/>
  </r>
  <r>
    <d v="2019-12-09T00:00:00"/>
    <x v="210"/>
    <x v="44"/>
    <x v="89"/>
    <n v="1"/>
    <x v="36"/>
  </r>
  <r>
    <d v="2019-08-15T00:00:00"/>
    <x v="210"/>
    <x v="44"/>
    <x v="89"/>
    <n v="1"/>
    <x v="36"/>
  </r>
  <r>
    <d v="2019-09-02T00:00:00"/>
    <x v="211"/>
    <x v="1"/>
    <x v="89"/>
    <n v="1"/>
    <x v="36"/>
  </r>
  <r>
    <d v="2019-09-12T00:00:00"/>
    <x v="212"/>
    <x v="2"/>
    <x v="89"/>
    <n v="1"/>
    <x v="36"/>
  </r>
  <r>
    <d v="2019-10-14T00:00:00"/>
    <x v="213"/>
    <x v="3"/>
    <x v="89"/>
    <n v="1"/>
    <x v="36"/>
  </r>
  <r>
    <d v="2019-12-06T00:00:00"/>
    <x v="213"/>
    <x v="3"/>
    <x v="89"/>
    <n v="1"/>
    <x v="36"/>
  </r>
  <r>
    <d v="2019-11-20T00:00:00"/>
    <x v="209"/>
    <x v="4"/>
    <x v="89"/>
    <n v="1"/>
    <x v="36"/>
  </r>
  <r>
    <d v="2019-09-02T00:00:00"/>
    <x v="209"/>
    <x v="4"/>
    <x v="89"/>
    <n v="1"/>
    <x v="36"/>
  </r>
  <r>
    <d v="2019-09-11T00:00:00"/>
    <x v="209"/>
    <x v="4"/>
    <x v="89"/>
    <n v="1"/>
    <x v="36"/>
  </r>
  <r>
    <d v="2019-07-09T00:00:00"/>
    <x v="214"/>
    <x v="0"/>
    <x v="89"/>
    <n v="1"/>
    <x v="36"/>
  </r>
  <r>
    <d v="2020-04-21T00:00:00"/>
    <x v="215"/>
    <x v="3"/>
    <x v="90"/>
    <n v="1"/>
    <x v="37"/>
  </r>
  <r>
    <d v="2020-07-20T00:00:00"/>
    <x v="216"/>
    <x v="4"/>
    <x v="90"/>
    <n v="1"/>
    <x v="37"/>
  </r>
  <r>
    <d v="2020-10-01T00:00:00"/>
    <x v="216"/>
    <x v="4"/>
    <x v="90"/>
    <n v="1"/>
    <x v="37"/>
  </r>
  <r>
    <d v="2019-11-25T00:00:00"/>
    <x v="217"/>
    <x v="44"/>
    <x v="91"/>
    <n v="1"/>
    <x v="37"/>
  </r>
  <r>
    <d v="2019-09-02T00:00:00"/>
    <x v="218"/>
    <x v="1"/>
    <x v="91"/>
    <n v="1"/>
    <x v="37"/>
  </r>
  <r>
    <d v="2019-09-12T00:00:00"/>
    <x v="219"/>
    <x v="2"/>
    <x v="91"/>
    <n v="1"/>
    <x v="37"/>
  </r>
  <r>
    <d v="2019-12-06T00:00:00"/>
    <x v="215"/>
    <x v="3"/>
    <x v="91"/>
    <n v="1"/>
    <x v="37"/>
  </r>
  <r>
    <d v="2020-01-09T00:00:00"/>
    <x v="220"/>
    <x v="0"/>
    <x v="91"/>
    <n v="1"/>
    <x v="37"/>
  </r>
  <r>
    <d v="2020-01-28T00:00:00"/>
    <x v="221"/>
    <x v="66"/>
    <x v="91"/>
    <n v="1"/>
    <x v="37"/>
  </r>
  <r>
    <d v="2020-01-28T00:00:00"/>
    <x v="221"/>
    <x v="66"/>
    <x v="91"/>
    <n v="1"/>
    <x v="37"/>
  </r>
  <r>
    <d v="2020-04-29T00:00:00"/>
    <x v="222"/>
    <x v="45"/>
    <x v="92"/>
    <n v="1"/>
    <x v="28"/>
  </r>
  <r>
    <d v="2020-05-18T00:00:00"/>
    <x v="222"/>
    <x v="45"/>
    <x v="92"/>
    <n v="1"/>
    <x v="28"/>
  </r>
  <r>
    <d v="2020-07-16T00:00:00"/>
    <x v="222"/>
    <x v="45"/>
    <x v="92"/>
    <n v="1"/>
    <x v="28"/>
  </r>
  <r>
    <d v="2019-12-02T00:00:00"/>
    <x v="223"/>
    <x v="45"/>
    <x v="93"/>
    <n v="1"/>
    <x v="28"/>
  </r>
  <r>
    <d v="2019-05-29T00:00:00"/>
    <x v="224"/>
    <x v="3"/>
    <x v="94"/>
    <n v="1"/>
    <x v="38"/>
  </r>
  <r>
    <d v="2020-04-09T00:00:00"/>
    <x v="225"/>
    <x v="14"/>
    <x v="95"/>
    <n v="2"/>
    <x v="39"/>
  </r>
  <r>
    <d v="2020-10-07T00:00:00"/>
    <x v="226"/>
    <x v="55"/>
    <x v="96"/>
    <n v="1"/>
    <x v="40"/>
  </r>
  <r>
    <d v="2020-02-26T00:00:00"/>
    <x v="227"/>
    <x v="13"/>
    <x v="96"/>
    <n v="1"/>
    <x v="40"/>
  </r>
  <r>
    <d v="2020-06-25T00:00:00"/>
    <x v="228"/>
    <x v="15"/>
    <x v="96"/>
    <n v="1"/>
    <x v="40"/>
  </r>
  <r>
    <d v="2020-07-20T00:00:00"/>
    <x v="229"/>
    <x v="57"/>
    <x v="96"/>
    <n v="1"/>
    <x v="40"/>
  </r>
  <r>
    <d v="2020-10-13T00:00:00"/>
    <x v="229"/>
    <x v="57"/>
    <x v="96"/>
    <n v="2"/>
    <x v="40"/>
  </r>
  <r>
    <d v="2019-10-17T00:00:00"/>
    <x v="230"/>
    <x v="12"/>
    <x v="97"/>
    <n v="2"/>
    <x v="40"/>
  </r>
  <r>
    <d v="2019-10-21T00:00:00"/>
    <x v="230"/>
    <x v="12"/>
    <x v="97"/>
    <n v="1"/>
    <x v="40"/>
  </r>
  <r>
    <d v="2019-10-03T00:00:00"/>
    <x v="230"/>
    <x v="12"/>
    <x v="97"/>
    <n v="1"/>
    <x v="40"/>
  </r>
  <r>
    <d v="2019-11-05T00:00:00"/>
    <x v="226"/>
    <x v="55"/>
    <x v="97"/>
    <n v="2"/>
    <x v="40"/>
  </r>
  <r>
    <d v="2019-10-08T00:00:00"/>
    <x v="226"/>
    <x v="55"/>
    <x v="97"/>
    <n v="2"/>
    <x v="40"/>
  </r>
  <r>
    <d v="2019-11-05T00:00:00"/>
    <x v="231"/>
    <x v="56"/>
    <x v="97"/>
    <n v="2"/>
    <x v="40"/>
  </r>
  <r>
    <d v="2019-10-02T00:00:00"/>
    <x v="231"/>
    <x v="56"/>
    <x v="97"/>
    <n v="1"/>
    <x v="40"/>
  </r>
  <r>
    <d v="2019-09-02T00:00:00"/>
    <x v="227"/>
    <x v="13"/>
    <x v="97"/>
    <n v="3"/>
    <x v="40"/>
  </r>
  <r>
    <d v="2019-10-15T00:00:00"/>
    <x v="227"/>
    <x v="13"/>
    <x v="97"/>
    <n v="1"/>
    <x v="40"/>
  </r>
  <r>
    <d v="2019-10-14T00:00:00"/>
    <x v="227"/>
    <x v="13"/>
    <x v="97"/>
    <n v="1"/>
    <x v="40"/>
  </r>
  <r>
    <d v="2019-12-02T00:00:00"/>
    <x v="227"/>
    <x v="13"/>
    <x v="97"/>
    <n v="1"/>
    <x v="40"/>
  </r>
  <r>
    <d v="2019-08-15T00:00:00"/>
    <x v="232"/>
    <x v="14"/>
    <x v="97"/>
    <n v="1"/>
    <x v="40"/>
  </r>
  <r>
    <d v="2019-10-15T00:00:00"/>
    <x v="232"/>
    <x v="14"/>
    <x v="97"/>
    <n v="1"/>
    <x v="40"/>
  </r>
  <r>
    <d v="2019-07-09T00:00:00"/>
    <x v="228"/>
    <x v="15"/>
    <x v="97"/>
    <n v="1"/>
    <x v="40"/>
  </r>
  <r>
    <d v="2019-10-28T00:00:00"/>
    <x v="228"/>
    <x v="15"/>
    <x v="97"/>
    <n v="1"/>
    <x v="40"/>
  </r>
  <r>
    <d v="2019-10-29T00:00:00"/>
    <x v="228"/>
    <x v="15"/>
    <x v="97"/>
    <n v="2"/>
    <x v="40"/>
  </r>
  <r>
    <d v="2019-09-02T00:00:00"/>
    <x v="228"/>
    <x v="15"/>
    <x v="97"/>
    <n v="2"/>
    <x v="40"/>
  </r>
  <r>
    <d v="2019-08-26T00:00:00"/>
    <x v="228"/>
    <x v="15"/>
    <x v="97"/>
    <n v="2"/>
    <x v="40"/>
  </r>
  <r>
    <d v="2019-09-11T00:00:00"/>
    <x v="228"/>
    <x v="15"/>
    <x v="97"/>
    <n v="2"/>
    <x v="40"/>
  </r>
  <r>
    <d v="2019-10-02T00:00:00"/>
    <x v="228"/>
    <x v="15"/>
    <x v="97"/>
    <n v="1"/>
    <x v="40"/>
  </r>
  <r>
    <d v="2019-10-15T00:00:00"/>
    <x v="228"/>
    <x v="15"/>
    <x v="97"/>
    <n v="2"/>
    <x v="40"/>
  </r>
  <r>
    <d v="2019-10-15T00:00:00"/>
    <x v="228"/>
    <x v="15"/>
    <x v="97"/>
    <n v="2"/>
    <x v="40"/>
  </r>
  <r>
    <d v="2019-10-15T00:00:00"/>
    <x v="228"/>
    <x v="15"/>
    <x v="97"/>
    <n v="1"/>
    <x v="40"/>
  </r>
  <r>
    <d v="2019-10-15T00:00:00"/>
    <x v="228"/>
    <x v="15"/>
    <x v="97"/>
    <n v="1"/>
    <x v="40"/>
  </r>
  <r>
    <d v="2020-10-07T00:00:00"/>
    <x v="233"/>
    <x v="15"/>
    <x v="98"/>
    <n v="1"/>
    <x v="39"/>
  </r>
  <r>
    <d v="2020-10-07T00:00:00"/>
    <x v="233"/>
    <x v="15"/>
    <x v="98"/>
    <n v="1"/>
    <x v="39"/>
  </r>
  <r>
    <d v="2020-10-07T00:00:00"/>
    <x v="234"/>
    <x v="57"/>
    <x v="98"/>
    <n v="1"/>
    <x v="39"/>
  </r>
  <r>
    <d v="2020-09-01T00:00:00"/>
    <x v="235"/>
    <x v="15"/>
    <x v="98"/>
    <n v="2"/>
    <x v="39"/>
  </r>
  <r>
    <d v="2020-07-20T00:00:00"/>
    <x v="236"/>
    <x v="57"/>
    <x v="98"/>
    <n v="1"/>
    <x v="39"/>
  </r>
  <r>
    <d v="2019-10-02T00:00:00"/>
    <x v="237"/>
    <x v="15"/>
    <x v="99"/>
    <n v="1"/>
    <x v="39"/>
  </r>
  <r>
    <d v="2019-10-02T00:00:00"/>
    <x v="237"/>
    <x v="15"/>
    <x v="99"/>
    <n v="1"/>
    <x v="39"/>
  </r>
  <r>
    <d v="2019-10-02T00:00:00"/>
    <x v="237"/>
    <x v="15"/>
    <x v="99"/>
    <n v="1"/>
    <x v="39"/>
  </r>
  <r>
    <d v="2019-10-02T00:00:00"/>
    <x v="237"/>
    <x v="15"/>
    <x v="99"/>
    <n v="1"/>
    <x v="39"/>
  </r>
  <r>
    <d v="2019-10-02T00:00:00"/>
    <x v="238"/>
    <x v="57"/>
    <x v="99"/>
    <n v="1"/>
    <x v="39"/>
  </r>
  <r>
    <d v="2019-10-17T00:00:00"/>
    <x v="239"/>
    <x v="13"/>
    <x v="99"/>
    <n v="1"/>
    <x v="39"/>
  </r>
  <r>
    <d v="2019-12-04T00:00:00"/>
    <x v="240"/>
    <x v="14"/>
    <x v="99"/>
    <n v="1"/>
    <x v="39"/>
  </r>
  <r>
    <d v="2019-10-17T00:00:00"/>
    <x v="240"/>
    <x v="14"/>
    <x v="99"/>
    <n v="1"/>
    <x v="39"/>
  </r>
  <r>
    <d v="2019-11-18T00:00:00"/>
    <x v="233"/>
    <x v="15"/>
    <x v="99"/>
    <n v="1"/>
    <x v="39"/>
  </r>
  <r>
    <d v="2019-10-08T00:00:00"/>
    <x v="233"/>
    <x v="15"/>
    <x v="99"/>
    <n v="1"/>
    <x v="39"/>
  </r>
  <r>
    <d v="2019-12-10T00:00:00"/>
    <x v="233"/>
    <x v="15"/>
    <x v="99"/>
    <n v="2"/>
    <x v="39"/>
  </r>
  <r>
    <d v="2020-01-02T00:00:00"/>
    <x v="233"/>
    <x v="15"/>
    <x v="99"/>
    <n v="1"/>
    <x v="39"/>
  </r>
  <r>
    <d v="2019-10-30T00:00:00"/>
    <x v="241"/>
    <x v="58"/>
    <x v="99"/>
    <n v="1"/>
    <x v="39"/>
  </r>
  <r>
    <d v="2019-10-15T00:00:00"/>
    <x v="234"/>
    <x v="57"/>
    <x v="99"/>
    <n v="1"/>
    <x v="39"/>
  </r>
  <r>
    <d v="2019-10-14T00:00:00"/>
    <x v="234"/>
    <x v="57"/>
    <x v="99"/>
    <n v="1"/>
    <x v="39"/>
  </r>
  <r>
    <d v="2019-11-25T00:00:00"/>
    <x v="234"/>
    <x v="57"/>
    <x v="99"/>
    <n v="1"/>
    <x v="39"/>
  </r>
  <r>
    <d v="2019-12-16T00:00:00"/>
    <x v="242"/>
    <x v="55"/>
    <x v="99"/>
    <n v="3"/>
    <x v="39"/>
  </r>
  <r>
    <d v="2019-10-02T00:00:00"/>
    <x v="243"/>
    <x v="13"/>
    <x v="99"/>
    <n v="2"/>
    <x v="39"/>
  </r>
  <r>
    <d v="2019-12-06T00:00:00"/>
    <x v="244"/>
    <x v="14"/>
    <x v="99"/>
    <n v="1"/>
    <x v="39"/>
  </r>
  <r>
    <d v="2019-10-17T00:00:00"/>
    <x v="244"/>
    <x v="14"/>
    <x v="99"/>
    <n v="1"/>
    <x v="39"/>
  </r>
  <r>
    <d v="2019-09-02T00:00:00"/>
    <x v="235"/>
    <x v="15"/>
    <x v="99"/>
    <n v="1"/>
    <x v="39"/>
  </r>
  <r>
    <d v="2019-10-15T00:00:00"/>
    <x v="235"/>
    <x v="15"/>
    <x v="99"/>
    <n v="1"/>
    <x v="39"/>
  </r>
  <r>
    <d v="2019-10-08T00:00:00"/>
    <x v="235"/>
    <x v="15"/>
    <x v="99"/>
    <n v="1"/>
    <x v="39"/>
  </r>
  <r>
    <d v="2019-06-12T00:00:00"/>
    <x v="245"/>
    <x v="15"/>
    <x v="100"/>
    <n v="1"/>
    <x v="30"/>
  </r>
  <r>
    <d v="2019-11-28T00:00:00"/>
    <x v="246"/>
    <x v="13"/>
    <x v="101"/>
    <n v="1"/>
    <x v="41"/>
  </r>
  <r>
    <d v="2019-11-28T00:00:00"/>
    <x v="247"/>
    <x v="13"/>
    <x v="102"/>
    <n v="1"/>
    <x v="8"/>
  </r>
  <r>
    <d v="2020-02-26T00:00:00"/>
    <x v="248"/>
    <x v="13"/>
    <x v="103"/>
    <n v="1"/>
    <x v="42"/>
  </r>
  <r>
    <d v="2020-10-01T00:00:00"/>
    <x v="248"/>
    <x v="13"/>
    <x v="103"/>
    <n v="1"/>
    <x v="42"/>
  </r>
  <r>
    <d v="2020-04-16T00:00:00"/>
    <x v="249"/>
    <x v="14"/>
    <x v="103"/>
    <n v="1"/>
    <x v="42"/>
  </r>
  <r>
    <d v="2019-12-09T00:00:00"/>
    <x v="248"/>
    <x v="13"/>
    <x v="104"/>
    <n v="1"/>
    <x v="42"/>
  </r>
  <r>
    <d v="2019-12-09T00:00:00"/>
    <x v="248"/>
    <x v="13"/>
    <x v="104"/>
    <n v="1"/>
    <x v="42"/>
  </r>
  <r>
    <d v="2019-11-14T00:00:00"/>
    <x v="250"/>
    <x v="15"/>
    <x v="104"/>
    <n v="1"/>
    <x v="42"/>
  </r>
  <r>
    <d v="2019-09-11T00:00:00"/>
    <x v="251"/>
    <x v="15"/>
    <x v="105"/>
    <n v="2"/>
    <x v="27"/>
  </r>
  <r>
    <d v="2020-04-07T00:00:00"/>
    <x v="252"/>
    <x v="13"/>
    <x v="106"/>
    <n v="2"/>
    <x v="14"/>
  </r>
  <r>
    <d v="2020-04-07T00:00:00"/>
    <x v="253"/>
    <x v="15"/>
    <x v="106"/>
    <n v="2"/>
    <x v="14"/>
  </r>
  <r>
    <d v="2020-09-01T00:00:00"/>
    <x v="254"/>
    <x v="12"/>
    <x v="107"/>
    <n v="6"/>
    <x v="32"/>
  </r>
  <r>
    <d v="2020-04-28T00:00:00"/>
    <x v="255"/>
    <x v="15"/>
    <x v="107"/>
    <n v="5"/>
    <x v="32"/>
  </r>
  <r>
    <d v="2020-05-01T00:00:00"/>
    <x v="255"/>
    <x v="15"/>
    <x v="107"/>
    <n v="5"/>
    <x v="32"/>
  </r>
  <r>
    <d v="2020-08-22T00:00:00"/>
    <x v="255"/>
    <x v="15"/>
    <x v="107"/>
    <n v="4"/>
    <x v="32"/>
  </r>
  <r>
    <d v="2020-09-08T00:00:00"/>
    <x v="255"/>
    <x v="15"/>
    <x v="107"/>
    <n v="5"/>
    <x v="32"/>
  </r>
  <r>
    <d v="2019-12-09T00:00:00"/>
    <x v="254"/>
    <x v="12"/>
    <x v="108"/>
    <n v="6"/>
    <x v="32"/>
  </r>
  <r>
    <d v="2019-11-21T00:00:00"/>
    <x v="256"/>
    <x v="13"/>
    <x v="108"/>
    <n v="2"/>
    <x v="32"/>
  </r>
  <r>
    <d v="2020-01-22T00:00:00"/>
    <x v="257"/>
    <x v="12"/>
    <x v="109"/>
    <n v="4"/>
    <x v="32"/>
  </r>
  <r>
    <d v="2019-10-02T00:00:00"/>
    <x v="258"/>
    <x v="12"/>
    <x v="110"/>
    <n v="3"/>
    <x v="13"/>
  </r>
  <r>
    <d v="2019-11-21T00:00:00"/>
    <x v="259"/>
    <x v="13"/>
    <x v="110"/>
    <n v="4"/>
    <x v="13"/>
  </r>
  <r>
    <d v="2019-08-21T00:00:00"/>
    <x v="260"/>
    <x v="14"/>
    <x v="110"/>
    <n v="2"/>
    <x v="13"/>
  </r>
  <r>
    <d v="2020-05-25T00:00:00"/>
    <x v="261"/>
    <x v="12"/>
    <x v="111"/>
    <n v="3"/>
    <x v="13"/>
  </r>
  <r>
    <d v="2020-06-23T00:00:00"/>
    <x v="261"/>
    <x v="12"/>
    <x v="111"/>
    <n v="5"/>
    <x v="13"/>
  </r>
  <r>
    <d v="2020-09-09T00:00:00"/>
    <x v="261"/>
    <x v="12"/>
    <x v="111"/>
    <n v="3"/>
    <x v="13"/>
  </r>
  <r>
    <d v="2020-09-09T00:00:00"/>
    <x v="261"/>
    <x v="12"/>
    <x v="111"/>
    <n v="3"/>
    <x v="13"/>
  </r>
  <r>
    <d v="2020-09-08T00:00:00"/>
    <x v="262"/>
    <x v="55"/>
    <x v="111"/>
    <n v="3"/>
    <x v="13"/>
  </r>
  <r>
    <d v="2020-09-09T00:00:00"/>
    <x v="262"/>
    <x v="55"/>
    <x v="111"/>
    <n v="3"/>
    <x v="13"/>
  </r>
  <r>
    <d v="2020-09-11T00:00:00"/>
    <x v="262"/>
    <x v="55"/>
    <x v="111"/>
    <n v="3"/>
    <x v="13"/>
  </r>
  <r>
    <d v="2020-09-09T00:00:00"/>
    <x v="263"/>
    <x v="13"/>
    <x v="111"/>
    <n v="3"/>
    <x v="13"/>
  </r>
  <r>
    <d v="2020-09-09T00:00:00"/>
    <x v="263"/>
    <x v="13"/>
    <x v="111"/>
    <n v="3"/>
    <x v="13"/>
  </r>
  <r>
    <d v="2020-09-09T00:00:00"/>
    <x v="263"/>
    <x v="13"/>
    <x v="111"/>
    <n v="3"/>
    <x v="13"/>
  </r>
  <r>
    <d v="2020-09-09T00:00:00"/>
    <x v="263"/>
    <x v="13"/>
    <x v="111"/>
    <n v="3"/>
    <x v="13"/>
  </r>
  <r>
    <d v="2020-09-09T00:00:00"/>
    <x v="263"/>
    <x v="13"/>
    <x v="111"/>
    <n v="3"/>
    <x v="13"/>
  </r>
  <r>
    <d v="2020-10-07T00:00:00"/>
    <x v="263"/>
    <x v="13"/>
    <x v="111"/>
    <n v="3"/>
    <x v="13"/>
  </r>
  <r>
    <d v="2020-07-15T00:00:00"/>
    <x v="264"/>
    <x v="14"/>
    <x v="111"/>
    <n v="5"/>
    <x v="13"/>
  </r>
  <r>
    <d v="2020-09-09T00:00:00"/>
    <x v="264"/>
    <x v="14"/>
    <x v="111"/>
    <n v="3"/>
    <x v="13"/>
  </r>
  <r>
    <d v="2020-09-09T00:00:00"/>
    <x v="264"/>
    <x v="14"/>
    <x v="111"/>
    <n v="3"/>
    <x v="13"/>
  </r>
  <r>
    <d v="2020-10-13T00:00:00"/>
    <x v="264"/>
    <x v="14"/>
    <x v="111"/>
    <n v="1"/>
    <x v="13"/>
  </r>
  <r>
    <d v="2020-10-07T00:00:00"/>
    <x v="265"/>
    <x v="11"/>
    <x v="111"/>
    <n v="3"/>
    <x v="13"/>
  </r>
  <r>
    <d v="2020-09-09T00:00:00"/>
    <x v="266"/>
    <x v="15"/>
    <x v="111"/>
    <n v="3"/>
    <x v="13"/>
  </r>
  <r>
    <d v="2020-10-07T00:00:00"/>
    <x v="266"/>
    <x v="15"/>
    <x v="111"/>
    <n v="3"/>
    <x v="13"/>
  </r>
  <r>
    <d v="2019-10-02T00:00:00"/>
    <x v="261"/>
    <x v="12"/>
    <x v="112"/>
    <n v="2"/>
    <x v="13"/>
  </r>
  <r>
    <d v="2019-10-02T00:00:00"/>
    <x v="261"/>
    <x v="12"/>
    <x v="112"/>
    <n v="2"/>
    <x v="13"/>
  </r>
  <r>
    <d v="2019-10-02T00:00:00"/>
    <x v="261"/>
    <x v="12"/>
    <x v="112"/>
    <n v="2"/>
    <x v="13"/>
  </r>
  <r>
    <d v="2019-10-04T00:00:00"/>
    <x v="261"/>
    <x v="12"/>
    <x v="112"/>
    <n v="2"/>
    <x v="13"/>
  </r>
  <r>
    <d v="2019-10-28T00:00:00"/>
    <x v="261"/>
    <x v="12"/>
    <x v="112"/>
    <n v="2"/>
    <x v="13"/>
  </r>
  <r>
    <d v="2019-10-29T00:00:00"/>
    <x v="261"/>
    <x v="12"/>
    <x v="112"/>
    <n v="2"/>
    <x v="13"/>
  </r>
  <r>
    <d v="2019-11-18T00:00:00"/>
    <x v="261"/>
    <x v="12"/>
    <x v="112"/>
    <n v="2"/>
    <x v="13"/>
  </r>
  <r>
    <d v="2019-10-14T00:00:00"/>
    <x v="261"/>
    <x v="12"/>
    <x v="112"/>
    <n v="6"/>
    <x v="13"/>
  </r>
  <r>
    <d v="2019-10-14T00:00:00"/>
    <x v="261"/>
    <x v="12"/>
    <x v="112"/>
    <n v="6"/>
    <x v="13"/>
  </r>
  <r>
    <d v="2019-10-02T00:00:00"/>
    <x v="262"/>
    <x v="55"/>
    <x v="112"/>
    <n v="2"/>
    <x v="13"/>
  </r>
  <r>
    <d v="2019-10-29T00:00:00"/>
    <x v="262"/>
    <x v="55"/>
    <x v="112"/>
    <n v="2"/>
    <x v="13"/>
  </r>
  <r>
    <d v="2019-11-07T00:00:00"/>
    <x v="262"/>
    <x v="55"/>
    <x v="112"/>
    <n v="3"/>
    <x v="13"/>
  </r>
  <r>
    <d v="2019-11-18T00:00:00"/>
    <x v="262"/>
    <x v="55"/>
    <x v="112"/>
    <n v="2"/>
    <x v="13"/>
  </r>
  <r>
    <d v="2019-09-17T00:00:00"/>
    <x v="262"/>
    <x v="55"/>
    <x v="112"/>
    <n v="2"/>
    <x v="13"/>
  </r>
  <r>
    <d v="2019-12-04T00:00:00"/>
    <x v="262"/>
    <x v="55"/>
    <x v="112"/>
    <n v="1"/>
    <x v="13"/>
  </r>
  <r>
    <d v="2019-10-02T00:00:00"/>
    <x v="263"/>
    <x v="13"/>
    <x v="112"/>
    <n v="2"/>
    <x v="13"/>
  </r>
  <r>
    <d v="2019-10-02T00:00:00"/>
    <x v="263"/>
    <x v="13"/>
    <x v="112"/>
    <n v="2"/>
    <x v="13"/>
  </r>
  <r>
    <d v="2019-10-02T00:00:00"/>
    <x v="263"/>
    <x v="13"/>
    <x v="112"/>
    <n v="2"/>
    <x v="13"/>
  </r>
  <r>
    <d v="2019-10-02T00:00:00"/>
    <x v="263"/>
    <x v="13"/>
    <x v="112"/>
    <n v="2"/>
    <x v="13"/>
  </r>
  <r>
    <d v="2019-10-15T00:00:00"/>
    <x v="263"/>
    <x v="13"/>
    <x v="112"/>
    <n v="2"/>
    <x v="13"/>
  </r>
  <r>
    <d v="2019-10-28T00:00:00"/>
    <x v="263"/>
    <x v="13"/>
    <x v="112"/>
    <n v="2"/>
    <x v="13"/>
  </r>
  <r>
    <d v="2019-10-03T00:00:00"/>
    <x v="263"/>
    <x v="13"/>
    <x v="112"/>
    <n v="7"/>
    <x v="13"/>
  </r>
  <r>
    <d v="2019-10-02T00:00:00"/>
    <x v="264"/>
    <x v="14"/>
    <x v="112"/>
    <n v="2"/>
    <x v="13"/>
  </r>
  <r>
    <d v="2019-10-02T00:00:00"/>
    <x v="264"/>
    <x v="14"/>
    <x v="112"/>
    <n v="2"/>
    <x v="13"/>
  </r>
  <r>
    <d v="2019-10-02T00:00:00"/>
    <x v="264"/>
    <x v="14"/>
    <x v="112"/>
    <n v="2"/>
    <x v="13"/>
  </r>
  <r>
    <d v="2019-10-02T00:00:00"/>
    <x v="264"/>
    <x v="14"/>
    <x v="112"/>
    <n v="2"/>
    <x v="13"/>
  </r>
  <r>
    <d v="2019-10-31T00:00:00"/>
    <x v="264"/>
    <x v="14"/>
    <x v="112"/>
    <n v="1"/>
    <x v="13"/>
  </r>
  <r>
    <d v="2019-12-04T00:00:00"/>
    <x v="264"/>
    <x v="14"/>
    <x v="112"/>
    <n v="2"/>
    <x v="13"/>
  </r>
  <r>
    <d v="2019-10-03T00:00:00"/>
    <x v="264"/>
    <x v="14"/>
    <x v="112"/>
    <n v="5"/>
    <x v="13"/>
  </r>
  <r>
    <d v="2019-10-02T00:00:00"/>
    <x v="265"/>
    <x v="11"/>
    <x v="112"/>
    <n v="2"/>
    <x v="13"/>
  </r>
  <r>
    <d v="2019-10-02T00:00:00"/>
    <x v="266"/>
    <x v="15"/>
    <x v="112"/>
    <n v="2"/>
    <x v="13"/>
  </r>
  <r>
    <d v="2019-10-02T00:00:00"/>
    <x v="266"/>
    <x v="15"/>
    <x v="112"/>
    <n v="2"/>
    <x v="13"/>
  </r>
  <r>
    <d v="2019-10-02T00:00:00"/>
    <x v="266"/>
    <x v="15"/>
    <x v="112"/>
    <n v="2"/>
    <x v="13"/>
  </r>
  <r>
    <d v="2019-10-02T00:00:00"/>
    <x v="266"/>
    <x v="15"/>
    <x v="112"/>
    <n v="2"/>
    <x v="13"/>
  </r>
  <r>
    <d v="2019-10-02T00:00:00"/>
    <x v="266"/>
    <x v="15"/>
    <x v="112"/>
    <n v="2"/>
    <x v="13"/>
  </r>
  <r>
    <d v="2019-10-02T00:00:00"/>
    <x v="266"/>
    <x v="15"/>
    <x v="112"/>
    <n v="2"/>
    <x v="13"/>
  </r>
  <r>
    <d v="2019-10-02T00:00:00"/>
    <x v="266"/>
    <x v="15"/>
    <x v="112"/>
    <n v="2"/>
    <x v="13"/>
  </r>
  <r>
    <d v="2019-10-02T00:00:00"/>
    <x v="266"/>
    <x v="15"/>
    <x v="112"/>
    <n v="2"/>
    <x v="13"/>
  </r>
  <r>
    <d v="2019-10-02T00:00:00"/>
    <x v="266"/>
    <x v="15"/>
    <x v="112"/>
    <n v="2"/>
    <x v="13"/>
  </r>
  <r>
    <d v="2019-10-02T00:00:00"/>
    <x v="266"/>
    <x v="15"/>
    <x v="112"/>
    <n v="2"/>
    <x v="13"/>
  </r>
  <r>
    <d v="2019-10-02T00:00:00"/>
    <x v="266"/>
    <x v="15"/>
    <x v="112"/>
    <n v="2"/>
    <x v="13"/>
  </r>
  <r>
    <d v="2019-10-02T00:00:00"/>
    <x v="266"/>
    <x v="15"/>
    <x v="112"/>
    <n v="2"/>
    <x v="13"/>
  </r>
  <r>
    <d v="2019-10-02T00:00:00"/>
    <x v="266"/>
    <x v="15"/>
    <x v="112"/>
    <n v="2"/>
    <x v="13"/>
  </r>
  <r>
    <d v="2019-10-02T00:00:00"/>
    <x v="266"/>
    <x v="15"/>
    <x v="112"/>
    <n v="2"/>
    <x v="13"/>
  </r>
  <r>
    <d v="2019-10-04T00:00:00"/>
    <x v="266"/>
    <x v="15"/>
    <x v="112"/>
    <n v="2"/>
    <x v="13"/>
  </r>
  <r>
    <d v="2019-10-28T00:00:00"/>
    <x v="266"/>
    <x v="15"/>
    <x v="112"/>
    <n v="2"/>
    <x v="13"/>
  </r>
  <r>
    <d v="2019-10-29T00:00:00"/>
    <x v="266"/>
    <x v="15"/>
    <x v="112"/>
    <n v="2"/>
    <x v="13"/>
  </r>
  <r>
    <d v="2019-10-30T00:00:00"/>
    <x v="266"/>
    <x v="15"/>
    <x v="112"/>
    <n v="2"/>
    <x v="13"/>
  </r>
  <r>
    <d v="2019-11-07T00:00:00"/>
    <x v="266"/>
    <x v="15"/>
    <x v="112"/>
    <n v="2"/>
    <x v="13"/>
  </r>
  <r>
    <d v="2019-09-02T00:00:00"/>
    <x v="266"/>
    <x v="15"/>
    <x v="112"/>
    <n v="4"/>
    <x v="13"/>
  </r>
  <r>
    <d v="2019-10-30T00:00:00"/>
    <x v="266"/>
    <x v="15"/>
    <x v="112"/>
    <n v="5"/>
    <x v="13"/>
  </r>
  <r>
    <d v="2019-12-10T00:00:00"/>
    <x v="266"/>
    <x v="15"/>
    <x v="112"/>
    <n v="2"/>
    <x v="13"/>
  </r>
  <r>
    <d v="2019-12-10T00:00:00"/>
    <x v="266"/>
    <x v="15"/>
    <x v="112"/>
    <n v="4"/>
    <x v="13"/>
  </r>
  <r>
    <d v="2019-10-02T00:00:00"/>
    <x v="267"/>
    <x v="15"/>
    <x v="112"/>
    <n v="3"/>
    <x v="13"/>
  </r>
  <r>
    <d v="2020-04-09T00:00:00"/>
    <x v="268"/>
    <x v="13"/>
    <x v="113"/>
    <n v="2"/>
    <x v="13"/>
  </r>
  <r>
    <d v="2020-04-09T00:00:00"/>
    <x v="269"/>
    <x v="13"/>
    <x v="114"/>
    <n v="6"/>
    <x v="13"/>
  </r>
  <r>
    <d v="2020-05-25T00:00:00"/>
    <x v="270"/>
    <x v="56"/>
    <x v="115"/>
    <n v="10"/>
    <x v="18"/>
  </r>
  <r>
    <d v="2020-05-25T00:00:00"/>
    <x v="271"/>
    <x v="13"/>
    <x v="115"/>
    <n v="5"/>
    <x v="18"/>
  </r>
  <r>
    <d v="2020-09-10T00:00:00"/>
    <x v="271"/>
    <x v="13"/>
    <x v="115"/>
    <n v="10"/>
    <x v="18"/>
  </r>
  <r>
    <d v="2020-05-25T00:00:00"/>
    <x v="272"/>
    <x v="57"/>
    <x v="115"/>
    <n v="15"/>
    <x v="18"/>
  </r>
  <r>
    <d v="2020-09-10T00:00:00"/>
    <x v="272"/>
    <x v="57"/>
    <x v="115"/>
    <n v="10"/>
    <x v="18"/>
  </r>
  <r>
    <d v="2019-08-13T00:00:00"/>
    <x v="270"/>
    <x v="56"/>
    <x v="116"/>
    <n v="10"/>
    <x v="18"/>
  </r>
  <r>
    <d v="2019-08-13T00:00:00"/>
    <x v="272"/>
    <x v="57"/>
    <x v="116"/>
    <n v="10"/>
    <x v="18"/>
  </r>
  <r>
    <d v="2019-10-02T00:00:00"/>
    <x v="273"/>
    <x v="13"/>
    <x v="116"/>
    <n v="1"/>
    <x v="18"/>
  </r>
  <r>
    <d v="2019-10-14T00:00:00"/>
    <x v="274"/>
    <x v="12"/>
    <x v="116"/>
    <n v="1"/>
    <x v="18"/>
  </r>
  <r>
    <d v="2019-09-12T00:00:00"/>
    <x v="275"/>
    <x v="13"/>
    <x v="116"/>
    <n v="1"/>
    <x v="18"/>
  </r>
  <r>
    <d v="2019-09-17T00:00:00"/>
    <x v="276"/>
    <x v="57"/>
    <x v="116"/>
    <n v="2"/>
    <x v="18"/>
  </r>
  <r>
    <d v="2020-04-09T00:00:00"/>
    <x v="277"/>
    <x v="1"/>
    <x v="117"/>
    <n v="3"/>
    <x v="43"/>
  </r>
  <r>
    <d v="2020-08-22T00:00:00"/>
    <x v="278"/>
    <x v="44"/>
    <x v="118"/>
    <n v="2"/>
    <x v="44"/>
  </r>
  <r>
    <d v="2020-08-18T00:00:00"/>
    <x v="278"/>
    <x v="44"/>
    <x v="118"/>
    <n v="1"/>
    <x v="44"/>
  </r>
  <r>
    <d v="2020-08-22T00:00:00"/>
    <x v="279"/>
    <x v="1"/>
    <x v="118"/>
    <n v="2"/>
    <x v="44"/>
  </r>
  <r>
    <d v="2020-07-08T00:00:00"/>
    <x v="279"/>
    <x v="1"/>
    <x v="118"/>
    <n v="2"/>
    <x v="44"/>
  </r>
  <r>
    <d v="2020-08-24T00:00:00"/>
    <x v="279"/>
    <x v="1"/>
    <x v="118"/>
    <n v="2"/>
    <x v="44"/>
  </r>
  <r>
    <d v="2020-07-01T00:00:00"/>
    <x v="280"/>
    <x v="4"/>
    <x v="118"/>
    <n v="2"/>
    <x v="44"/>
  </r>
  <r>
    <d v="2019-07-18T00:00:00"/>
    <x v="281"/>
    <x v="2"/>
    <x v="119"/>
    <n v="2"/>
    <x v="44"/>
  </r>
  <r>
    <d v="2019-09-12T00:00:00"/>
    <x v="282"/>
    <x v="3"/>
    <x v="119"/>
    <n v="1"/>
    <x v="44"/>
  </r>
  <r>
    <d v="2019-10-08T00:00:00"/>
    <x v="282"/>
    <x v="3"/>
    <x v="119"/>
    <n v="1"/>
    <x v="44"/>
  </r>
  <r>
    <d v="2020-08-25T00:00:00"/>
    <x v="283"/>
    <x v="2"/>
    <x v="120"/>
    <n v="1"/>
    <x v="43"/>
  </r>
  <r>
    <d v="2020-05-09T00:00:00"/>
    <x v="284"/>
    <x v="10"/>
    <x v="120"/>
    <n v="1"/>
    <x v="43"/>
  </r>
  <r>
    <d v="2019-10-15T00:00:00"/>
    <x v="285"/>
    <x v="44"/>
    <x v="121"/>
    <n v="2"/>
    <x v="43"/>
  </r>
  <r>
    <d v="2019-09-17T00:00:00"/>
    <x v="286"/>
    <x v="10"/>
    <x v="121"/>
    <n v="1"/>
    <x v="43"/>
  </r>
  <r>
    <d v="2019-10-03T00:00:00"/>
    <x v="287"/>
    <x v="44"/>
    <x v="121"/>
    <n v="1"/>
    <x v="43"/>
  </r>
  <r>
    <d v="2019-10-03T00:00:00"/>
    <x v="287"/>
    <x v="44"/>
    <x v="121"/>
    <n v="1"/>
    <x v="43"/>
  </r>
  <r>
    <d v="2019-10-08T00:00:00"/>
    <x v="287"/>
    <x v="44"/>
    <x v="121"/>
    <n v="2"/>
    <x v="43"/>
  </r>
  <r>
    <d v="2019-09-03T00:00:00"/>
    <x v="288"/>
    <x v="4"/>
    <x v="121"/>
    <n v="1"/>
    <x v="43"/>
  </r>
  <r>
    <d v="2019-08-21T00:00:00"/>
    <x v="289"/>
    <x v="1"/>
    <x v="121"/>
    <n v="1"/>
    <x v="43"/>
  </r>
  <r>
    <d v="2019-10-30T00:00:00"/>
    <x v="289"/>
    <x v="1"/>
    <x v="121"/>
    <n v="1"/>
    <x v="43"/>
  </r>
  <r>
    <d v="2020-09-29T00:00:00"/>
    <x v="290"/>
    <x v="67"/>
    <x v="122"/>
    <n v="4"/>
    <x v="45"/>
  </r>
  <r>
    <d v="2020-02-26T00:00:00"/>
    <x v="291"/>
    <x v="68"/>
    <x v="122"/>
    <n v="5"/>
    <x v="45"/>
  </r>
  <r>
    <d v="2020-02-27T00:00:00"/>
    <x v="291"/>
    <x v="68"/>
    <x v="122"/>
    <n v="5"/>
    <x v="45"/>
  </r>
  <r>
    <d v="2020-03-03T00:00:00"/>
    <x v="291"/>
    <x v="68"/>
    <x v="122"/>
    <n v="3"/>
    <x v="45"/>
  </r>
  <r>
    <d v="2020-03-27T00:00:00"/>
    <x v="291"/>
    <x v="68"/>
    <x v="122"/>
    <n v="5"/>
    <x v="45"/>
  </r>
  <r>
    <d v="2020-07-15T00:00:00"/>
    <x v="291"/>
    <x v="68"/>
    <x v="122"/>
    <n v="5"/>
    <x v="45"/>
  </r>
  <r>
    <d v="2020-07-16T00:00:00"/>
    <x v="291"/>
    <x v="68"/>
    <x v="122"/>
    <n v="5"/>
    <x v="45"/>
  </r>
  <r>
    <d v="2020-09-01T00:00:00"/>
    <x v="291"/>
    <x v="68"/>
    <x v="122"/>
    <n v="8"/>
    <x v="45"/>
  </r>
  <r>
    <d v="2020-09-01T00:00:00"/>
    <x v="291"/>
    <x v="68"/>
    <x v="122"/>
    <n v="10"/>
    <x v="45"/>
  </r>
  <r>
    <d v="2020-09-28T00:00:00"/>
    <x v="291"/>
    <x v="68"/>
    <x v="122"/>
    <n v="5"/>
    <x v="45"/>
  </r>
  <r>
    <d v="2020-09-28T00:00:00"/>
    <x v="291"/>
    <x v="68"/>
    <x v="122"/>
    <n v="5"/>
    <x v="45"/>
  </r>
  <r>
    <d v="2020-10-01T00:00:00"/>
    <x v="291"/>
    <x v="68"/>
    <x v="122"/>
    <n v="5"/>
    <x v="45"/>
  </r>
  <r>
    <d v="2020-10-13T00:00:00"/>
    <x v="291"/>
    <x v="68"/>
    <x v="122"/>
    <n v="10"/>
    <x v="45"/>
  </r>
  <r>
    <d v="2020-04-02T00:00:00"/>
    <x v="292"/>
    <x v="69"/>
    <x v="122"/>
    <n v="5"/>
    <x v="45"/>
  </r>
  <r>
    <d v="2020-09-08T00:00:00"/>
    <x v="292"/>
    <x v="69"/>
    <x v="122"/>
    <n v="3"/>
    <x v="45"/>
  </r>
  <r>
    <d v="2019-10-15T00:00:00"/>
    <x v="293"/>
    <x v="70"/>
    <x v="123"/>
    <n v="2"/>
    <x v="45"/>
  </r>
  <r>
    <d v="2019-08-15T00:00:00"/>
    <x v="290"/>
    <x v="67"/>
    <x v="123"/>
    <n v="2"/>
    <x v="45"/>
  </r>
  <r>
    <d v="2019-09-11T00:00:00"/>
    <x v="290"/>
    <x v="67"/>
    <x v="123"/>
    <n v="5"/>
    <x v="45"/>
  </r>
  <r>
    <d v="2019-10-03T00:00:00"/>
    <x v="290"/>
    <x v="67"/>
    <x v="123"/>
    <n v="5"/>
    <x v="45"/>
  </r>
  <r>
    <d v="2019-10-17T00:00:00"/>
    <x v="290"/>
    <x v="67"/>
    <x v="123"/>
    <n v="2"/>
    <x v="45"/>
  </r>
  <r>
    <d v="2019-11-13T00:00:00"/>
    <x v="290"/>
    <x v="67"/>
    <x v="123"/>
    <n v="10"/>
    <x v="45"/>
  </r>
  <r>
    <d v="2019-11-21T00:00:00"/>
    <x v="290"/>
    <x v="67"/>
    <x v="123"/>
    <n v="5"/>
    <x v="45"/>
  </r>
  <r>
    <d v="2019-10-25T00:00:00"/>
    <x v="291"/>
    <x v="68"/>
    <x v="123"/>
    <n v="5"/>
    <x v="45"/>
  </r>
  <r>
    <d v="2019-09-12T00:00:00"/>
    <x v="291"/>
    <x v="68"/>
    <x v="123"/>
    <n v="5"/>
    <x v="45"/>
  </r>
  <r>
    <d v="2019-10-02T00:00:00"/>
    <x v="291"/>
    <x v="68"/>
    <x v="123"/>
    <n v="5"/>
    <x v="45"/>
  </r>
  <r>
    <d v="2019-10-03T00:00:00"/>
    <x v="291"/>
    <x v="68"/>
    <x v="123"/>
    <n v="5"/>
    <x v="45"/>
  </r>
  <r>
    <d v="2019-10-03T00:00:00"/>
    <x v="291"/>
    <x v="68"/>
    <x v="123"/>
    <n v="5"/>
    <x v="45"/>
  </r>
  <r>
    <d v="2019-10-02T00:00:00"/>
    <x v="291"/>
    <x v="68"/>
    <x v="123"/>
    <n v="4"/>
    <x v="45"/>
  </r>
  <r>
    <d v="2019-10-02T00:00:00"/>
    <x v="291"/>
    <x v="68"/>
    <x v="123"/>
    <n v="4"/>
    <x v="45"/>
  </r>
  <r>
    <d v="2019-10-02T00:00:00"/>
    <x v="291"/>
    <x v="68"/>
    <x v="123"/>
    <n v="5"/>
    <x v="45"/>
  </r>
  <r>
    <d v="2019-10-15T00:00:00"/>
    <x v="291"/>
    <x v="68"/>
    <x v="123"/>
    <n v="5"/>
    <x v="45"/>
  </r>
  <r>
    <d v="2019-10-08T00:00:00"/>
    <x v="291"/>
    <x v="68"/>
    <x v="123"/>
    <n v="5"/>
    <x v="45"/>
  </r>
  <r>
    <d v="2019-10-15T00:00:00"/>
    <x v="291"/>
    <x v="68"/>
    <x v="123"/>
    <n v="3"/>
    <x v="45"/>
  </r>
  <r>
    <d v="2019-10-14T00:00:00"/>
    <x v="291"/>
    <x v="68"/>
    <x v="123"/>
    <n v="5"/>
    <x v="45"/>
  </r>
  <r>
    <d v="2019-10-15T00:00:00"/>
    <x v="291"/>
    <x v="68"/>
    <x v="123"/>
    <n v="3"/>
    <x v="45"/>
  </r>
  <r>
    <d v="2019-10-08T00:00:00"/>
    <x v="291"/>
    <x v="68"/>
    <x v="123"/>
    <n v="10"/>
    <x v="45"/>
  </r>
  <r>
    <d v="2019-10-15T00:00:00"/>
    <x v="291"/>
    <x v="68"/>
    <x v="123"/>
    <n v="2"/>
    <x v="45"/>
  </r>
  <r>
    <d v="2019-10-14T00:00:00"/>
    <x v="291"/>
    <x v="68"/>
    <x v="123"/>
    <n v="5"/>
    <x v="45"/>
  </r>
  <r>
    <d v="2019-10-29T00:00:00"/>
    <x v="291"/>
    <x v="68"/>
    <x v="123"/>
    <n v="4"/>
    <x v="45"/>
  </r>
  <r>
    <d v="2019-10-30T00:00:00"/>
    <x v="291"/>
    <x v="68"/>
    <x v="123"/>
    <n v="10"/>
    <x v="45"/>
  </r>
  <r>
    <d v="2019-11-25T00:00:00"/>
    <x v="291"/>
    <x v="68"/>
    <x v="123"/>
    <n v="3"/>
    <x v="45"/>
  </r>
  <r>
    <d v="2019-12-04T00:00:00"/>
    <x v="291"/>
    <x v="68"/>
    <x v="123"/>
    <n v="5"/>
    <x v="45"/>
  </r>
  <r>
    <d v="2019-11-28T00:00:00"/>
    <x v="291"/>
    <x v="68"/>
    <x v="123"/>
    <n v="2"/>
    <x v="45"/>
  </r>
  <r>
    <d v="2019-12-04T00:00:00"/>
    <x v="291"/>
    <x v="68"/>
    <x v="123"/>
    <n v="3"/>
    <x v="45"/>
  </r>
  <r>
    <d v="2019-12-10T00:00:00"/>
    <x v="291"/>
    <x v="68"/>
    <x v="123"/>
    <n v="10"/>
    <x v="45"/>
  </r>
  <r>
    <d v="2019-12-05T00:00:00"/>
    <x v="291"/>
    <x v="68"/>
    <x v="123"/>
    <n v="10"/>
    <x v="45"/>
  </r>
  <r>
    <d v="2019-12-12T00:00:00"/>
    <x v="291"/>
    <x v="68"/>
    <x v="123"/>
    <n v="5"/>
    <x v="45"/>
  </r>
  <r>
    <d v="2019-12-16T00:00:00"/>
    <x v="291"/>
    <x v="68"/>
    <x v="123"/>
    <n v="1"/>
    <x v="45"/>
  </r>
  <r>
    <d v="2019-12-16T00:00:00"/>
    <x v="291"/>
    <x v="68"/>
    <x v="123"/>
    <n v="5"/>
    <x v="45"/>
  </r>
  <r>
    <d v="2019-12-19T00:00:00"/>
    <x v="291"/>
    <x v="68"/>
    <x v="123"/>
    <n v="5"/>
    <x v="45"/>
  </r>
  <r>
    <d v="2020-01-02T00:00:00"/>
    <x v="291"/>
    <x v="68"/>
    <x v="123"/>
    <n v="5"/>
    <x v="45"/>
  </r>
  <r>
    <d v="2019-10-15T00:00:00"/>
    <x v="292"/>
    <x v="69"/>
    <x v="123"/>
    <n v="5"/>
    <x v="45"/>
  </r>
  <r>
    <d v="2020-05-01T00:00:00"/>
    <x v="294"/>
    <x v="67"/>
    <x v="124"/>
    <n v="5"/>
    <x v="45"/>
  </r>
  <r>
    <d v="2020-02-26T00:00:00"/>
    <x v="295"/>
    <x v="68"/>
    <x v="124"/>
    <n v="5"/>
    <x v="45"/>
  </r>
  <r>
    <d v="2020-03-03T00:00:00"/>
    <x v="295"/>
    <x v="68"/>
    <x v="124"/>
    <n v="3"/>
    <x v="45"/>
  </r>
  <r>
    <d v="2020-03-27T00:00:00"/>
    <x v="295"/>
    <x v="68"/>
    <x v="124"/>
    <n v="5"/>
    <x v="45"/>
  </r>
  <r>
    <d v="2020-04-29T00:00:00"/>
    <x v="295"/>
    <x v="68"/>
    <x v="124"/>
    <n v="5"/>
    <x v="45"/>
  </r>
  <r>
    <d v="2020-08-22T00:00:00"/>
    <x v="295"/>
    <x v="68"/>
    <x v="124"/>
    <n v="4"/>
    <x v="45"/>
  </r>
  <r>
    <d v="2020-06-25T00:00:00"/>
    <x v="295"/>
    <x v="68"/>
    <x v="124"/>
    <n v="2"/>
    <x v="45"/>
  </r>
  <r>
    <d v="2020-07-15T00:00:00"/>
    <x v="295"/>
    <x v="68"/>
    <x v="124"/>
    <n v="5"/>
    <x v="45"/>
  </r>
  <r>
    <d v="2020-09-01T00:00:00"/>
    <x v="295"/>
    <x v="68"/>
    <x v="124"/>
    <n v="2"/>
    <x v="45"/>
  </r>
  <r>
    <d v="2020-09-01T00:00:00"/>
    <x v="295"/>
    <x v="68"/>
    <x v="124"/>
    <n v="10"/>
    <x v="45"/>
  </r>
  <r>
    <d v="2020-09-28T00:00:00"/>
    <x v="295"/>
    <x v="68"/>
    <x v="124"/>
    <n v="5"/>
    <x v="45"/>
  </r>
  <r>
    <d v="2020-04-02T00:00:00"/>
    <x v="296"/>
    <x v="69"/>
    <x v="124"/>
    <n v="5"/>
    <x v="45"/>
  </r>
  <r>
    <d v="2020-10-07T00:00:00"/>
    <x v="296"/>
    <x v="69"/>
    <x v="124"/>
    <n v="7"/>
    <x v="45"/>
  </r>
  <r>
    <d v="2019-10-15T00:00:00"/>
    <x v="297"/>
    <x v="70"/>
    <x v="125"/>
    <n v="2"/>
    <x v="45"/>
  </r>
  <r>
    <d v="2019-09-11T00:00:00"/>
    <x v="294"/>
    <x v="67"/>
    <x v="125"/>
    <n v="5"/>
    <x v="45"/>
  </r>
  <r>
    <d v="2019-10-03T00:00:00"/>
    <x v="294"/>
    <x v="67"/>
    <x v="125"/>
    <n v="5"/>
    <x v="45"/>
  </r>
  <r>
    <d v="2019-11-13T00:00:00"/>
    <x v="294"/>
    <x v="67"/>
    <x v="125"/>
    <n v="10"/>
    <x v="45"/>
  </r>
  <r>
    <d v="2019-11-21T00:00:00"/>
    <x v="294"/>
    <x v="67"/>
    <x v="125"/>
    <n v="5"/>
    <x v="45"/>
  </r>
  <r>
    <d v="2019-08-21T00:00:00"/>
    <x v="295"/>
    <x v="68"/>
    <x v="125"/>
    <n v="2"/>
    <x v="45"/>
  </r>
  <r>
    <d v="2019-09-12T00:00:00"/>
    <x v="295"/>
    <x v="68"/>
    <x v="125"/>
    <n v="5"/>
    <x v="45"/>
  </r>
  <r>
    <d v="2019-10-02T00:00:00"/>
    <x v="295"/>
    <x v="68"/>
    <x v="125"/>
    <n v="5"/>
    <x v="45"/>
  </r>
  <r>
    <d v="2019-10-03T00:00:00"/>
    <x v="295"/>
    <x v="68"/>
    <x v="125"/>
    <n v="5"/>
    <x v="45"/>
  </r>
  <r>
    <d v="2019-10-03T00:00:00"/>
    <x v="295"/>
    <x v="68"/>
    <x v="125"/>
    <n v="5"/>
    <x v="45"/>
  </r>
  <r>
    <d v="2019-10-02T00:00:00"/>
    <x v="295"/>
    <x v="68"/>
    <x v="125"/>
    <n v="5"/>
    <x v="45"/>
  </r>
  <r>
    <d v="2019-10-02T00:00:00"/>
    <x v="295"/>
    <x v="68"/>
    <x v="125"/>
    <n v="4"/>
    <x v="45"/>
  </r>
  <r>
    <d v="2019-10-02T00:00:00"/>
    <x v="295"/>
    <x v="68"/>
    <x v="125"/>
    <n v="5"/>
    <x v="45"/>
  </r>
  <r>
    <d v="2019-10-08T00:00:00"/>
    <x v="295"/>
    <x v="68"/>
    <x v="125"/>
    <n v="5"/>
    <x v="45"/>
  </r>
  <r>
    <d v="2019-10-08T00:00:00"/>
    <x v="295"/>
    <x v="68"/>
    <x v="125"/>
    <n v="5"/>
    <x v="45"/>
  </r>
  <r>
    <d v="2019-10-15T00:00:00"/>
    <x v="295"/>
    <x v="68"/>
    <x v="125"/>
    <n v="5"/>
    <x v="45"/>
  </r>
  <r>
    <d v="2019-10-08T00:00:00"/>
    <x v="295"/>
    <x v="68"/>
    <x v="125"/>
    <n v="5"/>
    <x v="45"/>
  </r>
  <r>
    <d v="2019-10-15T00:00:00"/>
    <x v="295"/>
    <x v="68"/>
    <x v="125"/>
    <n v="4"/>
    <x v="45"/>
  </r>
  <r>
    <d v="2019-10-30T00:00:00"/>
    <x v="295"/>
    <x v="68"/>
    <x v="125"/>
    <n v="10"/>
    <x v="45"/>
  </r>
  <r>
    <d v="2019-12-10T00:00:00"/>
    <x v="295"/>
    <x v="68"/>
    <x v="125"/>
    <n v="10"/>
    <x v="45"/>
  </r>
  <r>
    <d v="2019-12-19T00:00:00"/>
    <x v="295"/>
    <x v="68"/>
    <x v="125"/>
    <n v="5"/>
    <x v="45"/>
  </r>
  <r>
    <d v="2019-10-15T00:00:00"/>
    <x v="296"/>
    <x v="69"/>
    <x v="125"/>
    <n v="4"/>
    <x v="45"/>
  </r>
  <r>
    <d v="2020-03-04T00:00:00"/>
    <x v="298"/>
    <x v="71"/>
    <x v="126"/>
    <n v="1"/>
    <x v="0"/>
  </r>
  <r>
    <d v="2020-09-09T00:00:00"/>
    <x v="298"/>
    <x v="71"/>
    <x v="126"/>
    <n v="1"/>
    <x v="0"/>
  </r>
  <r>
    <d v="2020-09-09T00:00:00"/>
    <x v="298"/>
    <x v="71"/>
    <x v="126"/>
    <n v="1"/>
    <x v="0"/>
  </r>
  <r>
    <d v="2020-09-11T00:00:00"/>
    <x v="298"/>
    <x v="71"/>
    <x v="126"/>
    <n v="1"/>
    <x v="0"/>
  </r>
  <r>
    <d v="2020-10-07T00:00:00"/>
    <x v="298"/>
    <x v="71"/>
    <x v="126"/>
    <n v="1"/>
    <x v="0"/>
  </r>
  <r>
    <d v="2020-10-07T00:00:00"/>
    <x v="298"/>
    <x v="71"/>
    <x v="126"/>
    <n v="1"/>
    <x v="0"/>
  </r>
  <r>
    <d v="2020-02-26T00:00:00"/>
    <x v="299"/>
    <x v="71"/>
    <x v="126"/>
    <n v="1"/>
    <x v="0"/>
  </r>
  <r>
    <d v="2020-09-09T00:00:00"/>
    <x v="299"/>
    <x v="71"/>
    <x v="126"/>
    <n v="1"/>
    <x v="0"/>
  </r>
  <r>
    <d v="2020-09-09T00:00:00"/>
    <x v="299"/>
    <x v="71"/>
    <x v="126"/>
    <n v="1"/>
    <x v="0"/>
  </r>
  <r>
    <d v="2020-09-09T00:00:00"/>
    <x v="299"/>
    <x v="71"/>
    <x v="126"/>
    <n v="1"/>
    <x v="0"/>
  </r>
  <r>
    <d v="2020-09-09T00:00:00"/>
    <x v="299"/>
    <x v="71"/>
    <x v="126"/>
    <n v="1"/>
    <x v="0"/>
  </r>
  <r>
    <d v="2020-10-07T00:00:00"/>
    <x v="299"/>
    <x v="71"/>
    <x v="126"/>
    <n v="1"/>
    <x v="0"/>
  </r>
  <r>
    <d v="2020-10-07T00:00:00"/>
    <x v="300"/>
    <x v="71"/>
    <x v="126"/>
    <n v="1"/>
    <x v="0"/>
  </r>
  <r>
    <d v="2020-02-13T00:00:00"/>
    <x v="301"/>
    <x v="71"/>
    <x v="126"/>
    <n v="1"/>
    <x v="0"/>
  </r>
  <r>
    <d v="2020-09-09T00:00:00"/>
    <x v="301"/>
    <x v="71"/>
    <x v="126"/>
    <n v="1"/>
    <x v="0"/>
  </r>
  <r>
    <d v="2020-09-09T00:00:00"/>
    <x v="301"/>
    <x v="71"/>
    <x v="126"/>
    <n v="1"/>
    <x v="0"/>
  </r>
  <r>
    <d v="2020-09-09T00:00:00"/>
    <x v="301"/>
    <x v="71"/>
    <x v="126"/>
    <n v="1"/>
    <x v="0"/>
  </r>
  <r>
    <d v="2020-10-07T00:00:00"/>
    <x v="301"/>
    <x v="71"/>
    <x v="126"/>
    <n v="1"/>
    <x v="0"/>
  </r>
  <r>
    <d v="2020-07-01T00:00:00"/>
    <x v="302"/>
    <x v="71"/>
    <x v="126"/>
    <n v="1"/>
    <x v="0"/>
  </r>
  <r>
    <d v="2020-09-09T00:00:00"/>
    <x v="302"/>
    <x v="71"/>
    <x v="126"/>
    <n v="1"/>
    <x v="0"/>
  </r>
  <r>
    <d v="2020-09-09T00:00:00"/>
    <x v="302"/>
    <x v="71"/>
    <x v="126"/>
    <n v="1"/>
    <x v="0"/>
  </r>
  <r>
    <d v="2020-09-09T00:00:00"/>
    <x v="302"/>
    <x v="71"/>
    <x v="126"/>
    <n v="1"/>
    <x v="0"/>
  </r>
  <r>
    <d v="2020-09-09T00:00:00"/>
    <x v="302"/>
    <x v="71"/>
    <x v="126"/>
    <n v="1"/>
    <x v="0"/>
  </r>
  <r>
    <d v="2019-11-01T00:00:00"/>
    <x v="303"/>
    <x v="71"/>
    <x v="127"/>
    <n v="1"/>
    <x v="0"/>
  </r>
  <r>
    <d v="2019-11-01T00:00:00"/>
    <x v="303"/>
    <x v="71"/>
    <x v="127"/>
    <n v="1"/>
    <x v="0"/>
  </r>
  <r>
    <d v="2019-10-14T00:00:00"/>
    <x v="303"/>
    <x v="71"/>
    <x v="127"/>
    <n v="1"/>
    <x v="0"/>
  </r>
  <r>
    <d v="2019-11-05T00:00:00"/>
    <x v="298"/>
    <x v="71"/>
    <x v="127"/>
    <n v="1"/>
    <x v="0"/>
  </r>
  <r>
    <d v="2019-11-05T00:00:00"/>
    <x v="298"/>
    <x v="71"/>
    <x v="127"/>
    <n v="1"/>
    <x v="0"/>
  </r>
  <r>
    <d v="2019-10-03T00:00:00"/>
    <x v="298"/>
    <x v="71"/>
    <x v="127"/>
    <n v="1"/>
    <x v="0"/>
  </r>
  <r>
    <d v="2019-11-25T00:00:00"/>
    <x v="299"/>
    <x v="71"/>
    <x v="127"/>
    <n v="1"/>
    <x v="0"/>
  </r>
  <r>
    <d v="2019-10-03T00:00:00"/>
    <x v="299"/>
    <x v="71"/>
    <x v="127"/>
    <n v="1"/>
    <x v="0"/>
  </r>
  <r>
    <d v="2019-10-15T00:00:00"/>
    <x v="299"/>
    <x v="71"/>
    <x v="127"/>
    <n v="1"/>
    <x v="0"/>
  </r>
  <r>
    <d v="2019-10-17T00:00:00"/>
    <x v="304"/>
    <x v="71"/>
    <x v="127"/>
    <n v="1"/>
    <x v="0"/>
  </r>
  <r>
    <d v="2019-10-17T00:00:00"/>
    <x v="304"/>
    <x v="71"/>
    <x v="127"/>
    <n v="1"/>
    <x v="0"/>
  </r>
  <r>
    <d v="2019-10-15T00:00:00"/>
    <x v="301"/>
    <x v="71"/>
    <x v="127"/>
    <n v="1"/>
    <x v="0"/>
  </r>
  <r>
    <d v="2019-09-02T00:00:00"/>
    <x v="301"/>
    <x v="71"/>
    <x v="127"/>
    <n v="1"/>
    <x v="0"/>
  </r>
  <r>
    <d v="2019-10-08T00:00:00"/>
    <x v="301"/>
    <x v="71"/>
    <x v="127"/>
    <n v="1"/>
    <x v="0"/>
  </r>
  <r>
    <d v="2019-09-11T00:00:00"/>
    <x v="302"/>
    <x v="71"/>
    <x v="127"/>
    <n v="1"/>
    <x v="0"/>
  </r>
  <r>
    <d v="2020-03-10T00:00:00"/>
    <x v="305"/>
    <x v="55"/>
    <x v="128"/>
    <n v="1"/>
    <x v="0"/>
  </r>
  <r>
    <d v="2020-03-10T00:00:00"/>
    <x v="306"/>
    <x v="13"/>
    <x v="128"/>
    <n v="1"/>
    <x v="0"/>
  </r>
  <r>
    <d v="2020-03-10T00:00:00"/>
    <x v="307"/>
    <x v="14"/>
    <x v="128"/>
    <n v="1"/>
    <x v="0"/>
  </r>
  <r>
    <d v="2020-02-26T00:00:00"/>
    <x v="308"/>
    <x v="55"/>
    <x v="129"/>
    <n v="1"/>
    <x v="46"/>
  </r>
  <r>
    <d v="2020-09-09T00:00:00"/>
    <x v="309"/>
    <x v="13"/>
    <x v="129"/>
    <n v="1"/>
    <x v="46"/>
  </r>
  <r>
    <d v="2020-09-09T00:00:00"/>
    <x v="309"/>
    <x v="13"/>
    <x v="129"/>
    <n v="1"/>
    <x v="46"/>
  </r>
  <r>
    <d v="2020-09-09T00:00:00"/>
    <x v="309"/>
    <x v="13"/>
    <x v="129"/>
    <n v="1"/>
    <x v="46"/>
  </r>
  <r>
    <d v="2020-10-07T00:00:00"/>
    <x v="309"/>
    <x v="13"/>
    <x v="129"/>
    <n v="1"/>
    <x v="46"/>
  </r>
  <r>
    <d v="2020-10-07T00:00:00"/>
    <x v="309"/>
    <x v="13"/>
    <x v="129"/>
    <n v="1"/>
    <x v="46"/>
  </r>
  <r>
    <d v="2020-04-16T00:00:00"/>
    <x v="310"/>
    <x v="14"/>
    <x v="129"/>
    <n v="1"/>
    <x v="46"/>
  </r>
  <r>
    <d v="2020-09-09T00:00:00"/>
    <x v="310"/>
    <x v="14"/>
    <x v="129"/>
    <n v="1"/>
    <x v="46"/>
  </r>
  <r>
    <d v="2020-02-11T00:00:00"/>
    <x v="311"/>
    <x v="15"/>
    <x v="129"/>
    <n v="1"/>
    <x v="46"/>
  </r>
  <r>
    <d v="2020-05-25T00:00:00"/>
    <x v="311"/>
    <x v="15"/>
    <x v="129"/>
    <n v="1"/>
    <x v="46"/>
  </r>
  <r>
    <d v="2019-12-17T00:00:00"/>
    <x v="308"/>
    <x v="55"/>
    <x v="130"/>
    <n v="1"/>
    <x v="46"/>
  </r>
  <r>
    <d v="2019-12-17T00:00:00"/>
    <x v="308"/>
    <x v="55"/>
    <x v="130"/>
    <n v="1"/>
    <x v="46"/>
  </r>
  <r>
    <d v="2019-12-17T00:00:00"/>
    <x v="308"/>
    <x v="55"/>
    <x v="130"/>
    <n v="1"/>
    <x v="46"/>
  </r>
  <r>
    <d v="2019-08-10T00:00:00"/>
    <x v="309"/>
    <x v="13"/>
    <x v="130"/>
    <n v="1"/>
    <x v="46"/>
  </r>
  <r>
    <d v="2019-10-02T00:00:00"/>
    <x v="309"/>
    <x v="13"/>
    <x v="130"/>
    <n v="1"/>
    <x v="46"/>
  </r>
  <r>
    <d v="2019-10-15T00:00:00"/>
    <x v="309"/>
    <x v="13"/>
    <x v="130"/>
    <n v="1"/>
    <x v="46"/>
  </r>
  <r>
    <d v="2019-10-15T00:00:00"/>
    <x v="309"/>
    <x v="13"/>
    <x v="130"/>
    <n v="1"/>
    <x v="46"/>
  </r>
  <r>
    <d v="2019-12-09T00:00:00"/>
    <x v="310"/>
    <x v="14"/>
    <x v="130"/>
    <n v="1"/>
    <x v="46"/>
  </r>
  <r>
    <d v="2019-09-24T00:00:00"/>
    <x v="311"/>
    <x v="15"/>
    <x v="130"/>
    <n v="1"/>
    <x v="46"/>
  </r>
  <r>
    <d v="2019-09-02T00:00:00"/>
    <x v="311"/>
    <x v="15"/>
    <x v="130"/>
    <n v="1"/>
    <x v="46"/>
  </r>
  <r>
    <d v="2019-10-15T00:00:00"/>
    <x v="311"/>
    <x v="15"/>
    <x v="130"/>
    <n v="1"/>
    <x v="46"/>
  </r>
  <r>
    <d v="2019-11-14T00:00:00"/>
    <x v="311"/>
    <x v="15"/>
    <x v="130"/>
    <n v="1"/>
    <x v="46"/>
  </r>
  <r>
    <d v="2019-12-17T00:00:00"/>
    <x v="311"/>
    <x v="15"/>
    <x v="130"/>
    <n v="1"/>
    <x v="46"/>
  </r>
  <r>
    <d v="2019-10-15T00:00:00"/>
    <x v="312"/>
    <x v="57"/>
    <x v="130"/>
    <n v="1"/>
    <x v="46"/>
  </r>
  <r>
    <d v="2020-10-12T00:00:00"/>
    <x v="313"/>
    <x v="14"/>
    <x v="131"/>
    <n v="1"/>
    <x v="46"/>
  </r>
  <r>
    <d v="2019-12-03T00:00:00"/>
    <x v="314"/>
    <x v="14"/>
    <x v="132"/>
    <n v="1"/>
    <x v="46"/>
  </r>
  <r>
    <d v="2019-05-20T00:00:00"/>
    <x v="315"/>
    <x v="13"/>
    <x v="133"/>
    <n v="1"/>
    <x v="47"/>
  </r>
  <r>
    <d v="2019-05-20T00:00:00"/>
    <x v="316"/>
    <x v="15"/>
    <x v="133"/>
    <n v="1"/>
    <x v="47"/>
  </r>
  <r>
    <d v="2019-06-12T00:00:00"/>
    <x v="316"/>
    <x v="15"/>
    <x v="133"/>
    <n v="1"/>
    <x v="47"/>
  </r>
  <r>
    <d v="2020-02-18T00:00:00"/>
    <x v="317"/>
    <x v="31"/>
    <x v="134"/>
    <n v="2"/>
    <x v="20"/>
  </r>
  <r>
    <d v="2019-10-15T00:00:00"/>
    <x v="317"/>
    <x v="31"/>
    <x v="135"/>
    <n v="2"/>
    <x v="20"/>
  </r>
  <r>
    <d v="2019-12-04T00:00:00"/>
    <x v="317"/>
    <x v="31"/>
    <x v="135"/>
    <n v="1"/>
    <x v="2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731847C-358F-48B2-94D4-1C188BC00FD6}" name="Draaitabel1" cacheId="4" applyNumberFormats="0" applyBorderFormats="0" applyFontFormats="0" applyPatternFormats="0" applyAlignmentFormats="0" applyWidthHeightFormats="1" dataCaption="Waarden" updatedVersion="6" minRefreshableVersion="3" useAutoFormatting="1" itemPrintTitles="1" createdVersion="6" indent="0" outline="1" outlineData="1" multipleFieldFilters="0">
  <location ref="A3:C375" firstHeaderRow="0" firstDataRow="1" firstDataCol="1"/>
  <pivotFields count="6">
    <pivotField numFmtId="166" subtotalTop="0" showAll="0" defaultSubtotal="0"/>
    <pivotField axis="axisRow" subtotalTop="0" showAll="0" defaultSubtotal="0">
      <items count="318">
        <item x="6"/>
        <item x="252"/>
        <item x="253"/>
        <item x="104"/>
        <item x="105"/>
        <item x="13"/>
        <item x="206"/>
        <item x="207"/>
        <item x="208"/>
        <item x="315"/>
        <item x="316"/>
        <item x="224"/>
        <item x="8"/>
        <item x="9"/>
        <item x="305"/>
        <item x="306"/>
        <item x="307"/>
        <item x="313"/>
        <item x="314"/>
        <item x="99"/>
        <item x="10"/>
        <item x="11"/>
        <item x="12"/>
        <item x="67"/>
        <item x="68"/>
        <item x="69"/>
        <item x="70"/>
        <item x="178"/>
        <item x="175"/>
        <item x="223"/>
        <item x="179"/>
        <item x="176"/>
        <item x="177"/>
        <item x="174"/>
        <item x="245"/>
        <item x="72"/>
        <item x="73"/>
        <item x="100"/>
        <item x="180"/>
        <item x="117"/>
        <item x="118"/>
        <item x="237"/>
        <item x="238"/>
        <item x="130"/>
        <item x="202"/>
        <item x="203"/>
        <item x="204"/>
        <item x="205"/>
        <item x="14"/>
        <item x="15"/>
        <item x="16"/>
        <item x="270"/>
        <item x="271"/>
        <item x="272"/>
        <item x="285"/>
        <item x="286"/>
        <item x="246"/>
        <item x="247"/>
        <item x="146"/>
        <item x="101"/>
        <item x="7"/>
        <item x="197"/>
        <item x="198"/>
        <item x="199"/>
        <item x="200"/>
        <item x="201"/>
        <item x="248"/>
        <item x="249"/>
        <item x="250"/>
        <item x="110"/>
        <item x="115"/>
        <item x="111"/>
        <item x="112"/>
        <item x="116"/>
        <item x="113"/>
        <item x="114"/>
        <item x="230"/>
        <item x="226"/>
        <item x="231"/>
        <item x="227"/>
        <item x="232"/>
        <item x="228"/>
        <item x="229"/>
        <item x="76"/>
        <item x="74"/>
        <item x="77"/>
        <item x="78"/>
        <item x="75"/>
        <item x="79"/>
        <item x="1"/>
        <item x="2"/>
        <item x="3"/>
        <item x="4"/>
        <item x="0"/>
        <item x="5"/>
        <item x="80"/>
        <item x="303"/>
        <item x="298"/>
        <item x="299"/>
        <item x="300"/>
        <item x="304"/>
        <item x="301"/>
        <item x="302"/>
        <item x="308"/>
        <item x="309"/>
        <item x="310"/>
        <item x="311"/>
        <item x="312"/>
        <item x="222"/>
        <item x="81"/>
        <item x="82"/>
        <item x="106"/>
        <item x="107"/>
        <item x="108"/>
        <item x="153"/>
        <item x="148"/>
        <item x="149"/>
        <item x="154"/>
        <item x="150"/>
        <item x="151"/>
        <item x="152"/>
        <item x="161"/>
        <item x="163"/>
        <item x="164"/>
        <item x="162"/>
        <item x="165"/>
        <item x="166"/>
        <item x="167"/>
        <item x="109"/>
        <item x="155"/>
        <item x="156"/>
        <item x="157"/>
        <item x="158"/>
        <item x="159"/>
        <item x="160"/>
        <item x="71"/>
        <item x="317"/>
        <item x="27"/>
        <item x="28"/>
        <item x="29"/>
        <item x="31"/>
        <item x="30"/>
        <item x="23"/>
        <item x="24"/>
        <item x="25"/>
        <item x="26"/>
        <item x="22"/>
        <item x="17"/>
        <item x="18"/>
        <item x="19"/>
        <item x="21"/>
        <item x="20"/>
        <item x="119"/>
        <item x="120"/>
        <item x="121"/>
        <item x="128"/>
        <item x="122"/>
        <item x="123"/>
        <item x="124"/>
        <item x="129"/>
        <item x="125"/>
        <item x="126"/>
        <item x="127"/>
        <item x="251"/>
        <item x="102"/>
        <item x="103"/>
        <item x="239"/>
        <item x="240"/>
        <item x="233"/>
        <item x="241"/>
        <item x="234"/>
        <item x="242"/>
        <item x="243"/>
        <item x="244"/>
        <item x="235"/>
        <item x="236"/>
        <item x="142"/>
        <item x="131"/>
        <item x="143"/>
        <item x="132"/>
        <item x="133"/>
        <item x="144"/>
        <item x="134"/>
        <item x="135"/>
        <item x="136"/>
        <item x="137"/>
        <item x="138"/>
        <item x="139"/>
        <item x="145"/>
        <item x="140"/>
        <item x="141"/>
        <item x="193"/>
        <item x="194"/>
        <item x="195"/>
        <item x="196"/>
        <item x="191"/>
        <item x="192"/>
        <item x="273"/>
        <item x="274"/>
        <item x="275"/>
        <item x="276"/>
        <item x="278"/>
        <item x="279"/>
        <item x="281"/>
        <item x="282"/>
        <item x="280"/>
        <item x="287"/>
        <item x="283"/>
        <item x="288"/>
        <item x="284"/>
        <item x="289"/>
        <item x="210"/>
        <item x="211"/>
        <item x="212"/>
        <item x="213"/>
        <item x="209"/>
        <item x="214"/>
        <item x="293"/>
        <item x="290"/>
        <item x="291"/>
        <item x="292"/>
        <item x="297"/>
        <item x="294"/>
        <item x="295"/>
        <item x="296"/>
        <item x="217"/>
        <item x="218"/>
        <item x="219"/>
        <item x="215"/>
        <item x="216"/>
        <item x="220"/>
        <item x="221"/>
        <item x="147"/>
        <item x="32"/>
        <item x="36"/>
        <item x="50"/>
        <item x="51"/>
        <item x="37"/>
        <item x="52"/>
        <item x="53"/>
        <item x="33"/>
        <item x="38"/>
        <item x="54"/>
        <item x="55"/>
        <item x="56"/>
        <item x="57"/>
        <item x="34"/>
        <item x="39"/>
        <item x="58"/>
        <item x="40"/>
        <item x="41"/>
        <item x="42"/>
        <item x="43"/>
        <item x="59"/>
        <item x="60"/>
        <item x="44"/>
        <item x="45"/>
        <item x="46"/>
        <item x="35"/>
        <item x="66"/>
        <item x="61"/>
        <item x="62"/>
        <item x="63"/>
        <item x="47"/>
        <item x="48"/>
        <item x="64"/>
        <item x="65"/>
        <item x="49"/>
        <item x="254"/>
        <item x="256"/>
        <item x="255"/>
        <item x="257"/>
        <item x="258"/>
        <item x="259"/>
        <item x="260"/>
        <item x="261"/>
        <item x="262"/>
        <item x="263"/>
        <item x="264"/>
        <item x="265"/>
        <item x="266"/>
        <item x="168"/>
        <item x="169"/>
        <item x="170"/>
        <item x="171"/>
        <item x="173"/>
        <item x="172"/>
        <item x="267"/>
        <item x="90"/>
        <item x="91"/>
        <item x="92"/>
        <item x="93"/>
        <item x="94"/>
        <item x="95"/>
        <item x="96"/>
        <item x="97"/>
        <item x="98"/>
        <item x="85"/>
        <item x="86"/>
        <item x="87"/>
        <item x="88"/>
        <item x="89"/>
        <item x="187"/>
        <item x="188"/>
        <item x="185"/>
        <item x="189"/>
        <item x="186"/>
        <item x="269"/>
        <item x="268"/>
        <item x="225"/>
        <item x="277"/>
        <item x="83"/>
        <item x="84"/>
        <item x="183"/>
        <item x="181"/>
        <item x="184"/>
        <item x="182"/>
        <item x="190"/>
      </items>
    </pivotField>
    <pivotField dataField="1" subtotalTop="0" showAll="0" defaultSubtotal="0">
      <items count="72">
        <item x="47"/>
        <item x="48"/>
        <item x="8"/>
        <item x="9"/>
        <item x="52"/>
        <item x="10"/>
        <item x="53"/>
        <item x="44"/>
        <item x="1"/>
        <item x="2"/>
        <item x="3"/>
        <item x="4"/>
        <item x="0"/>
        <item x="5"/>
        <item x="66"/>
        <item x="64"/>
        <item x="59"/>
        <item x="60"/>
        <item x="65"/>
        <item x="61"/>
        <item x="62"/>
        <item x="63"/>
        <item x="38"/>
        <item x="39"/>
        <item x="40"/>
        <item x="12"/>
        <item x="33"/>
        <item x="16"/>
        <item x="20"/>
        <item x="34"/>
        <item x="21"/>
        <item x="35"/>
        <item x="17"/>
        <item x="22"/>
        <item x="36"/>
        <item x="18"/>
        <item x="23"/>
        <item x="24"/>
        <item x="25"/>
        <item x="26"/>
        <item x="27"/>
        <item x="70"/>
        <item x="6"/>
        <item x="28"/>
        <item x="29"/>
        <item x="19"/>
        <item x="30"/>
        <item x="31"/>
        <item x="37"/>
        <item x="67"/>
        <item x="55"/>
        <item x="41"/>
        <item x="42"/>
        <item x="49"/>
        <item x="51"/>
        <item x="32"/>
        <item x="68"/>
        <item x="69"/>
        <item x="56"/>
        <item x="7"/>
        <item x="50"/>
        <item x="13"/>
        <item x="54"/>
        <item x="46"/>
        <item x="14"/>
        <item x="43"/>
        <item x="71"/>
        <item x="45"/>
        <item x="11"/>
        <item x="15"/>
        <item x="58"/>
        <item x="57"/>
      </items>
    </pivotField>
    <pivotField subtotalTop="0" showAll="0" defaultSubtotal="0">
      <items count="1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s>
    </pivotField>
    <pivotField dataField="1" numFmtId="4" subtotalTop="0" showAll="0" defaultSubtotal="0"/>
    <pivotField axis="axisRow" subtotalTop="0" showAll="0" defaultSubtotal="0">
      <items count="48">
        <item x="2"/>
        <item x="15"/>
        <item x="3"/>
        <item x="36"/>
        <item x="4"/>
        <item x="6"/>
        <item x="11"/>
        <item x="14"/>
        <item x="19"/>
        <item x="33"/>
        <item x="47"/>
        <item x="0"/>
        <item x="21"/>
        <item x="46"/>
        <item x="5"/>
        <item x="25"/>
        <item x="27"/>
        <item x="26"/>
        <item x="16"/>
        <item x="28"/>
        <item x="34"/>
        <item x="35"/>
        <item x="45"/>
        <item x="20"/>
        <item x="10"/>
        <item x="17"/>
        <item x="1"/>
        <item x="40"/>
        <item x="39"/>
        <item x="30"/>
        <item x="41"/>
        <item x="7"/>
        <item x="8"/>
        <item x="9"/>
        <item x="13"/>
        <item x="32"/>
        <item x="18"/>
        <item x="24"/>
        <item x="42"/>
        <item x="44"/>
        <item x="43"/>
        <item x="31"/>
        <item x="29"/>
        <item x="37"/>
        <item x="22"/>
        <item x="23"/>
        <item x="38"/>
        <item x="12"/>
      </items>
    </pivotField>
  </pivotFields>
  <rowFields count="2">
    <field x="5"/>
    <field x="1"/>
  </rowFields>
  <rowItems count="372">
    <i>
      <x/>
    </i>
    <i r="1">
      <x v="60"/>
    </i>
    <i>
      <x v="1"/>
    </i>
    <i r="1">
      <x v="95"/>
    </i>
    <i>
      <x v="2"/>
    </i>
    <i r="1">
      <x v="12"/>
    </i>
    <i r="1">
      <x v="13"/>
    </i>
    <i>
      <x v="3"/>
    </i>
    <i r="1">
      <x v="211"/>
    </i>
    <i r="1">
      <x v="212"/>
    </i>
    <i r="1">
      <x v="213"/>
    </i>
    <i r="1">
      <x v="214"/>
    </i>
    <i r="1">
      <x v="215"/>
    </i>
    <i r="1">
      <x v="216"/>
    </i>
    <i>
      <x v="4"/>
    </i>
    <i r="1">
      <x/>
    </i>
    <i>
      <x v="5"/>
    </i>
    <i r="1">
      <x v="48"/>
    </i>
    <i r="1">
      <x v="49"/>
    </i>
    <i r="1">
      <x v="50"/>
    </i>
    <i>
      <x v="6"/>
    </i>
    <i r="1">
      <x v="35"/>
    </i>
    <i r="1">
      <x v="36"/>
    </i>
    <i r="1">
      <x v="135"/>
    </i>
    <i>
      <x v="7"/>
    </i>
    <i r="1">
      <x v="1"/>
    </i>
    <i r="1">
      <x v="2"/>
    </i>
    <i r="1">
      <x v="83"/>
    </i>
    <i r="1">
      <x v="84"/>
    </i>
    <i r="1">
      <x v="85"/>
    </i>
    <i r="1">
      <x v="86"/>
    </i>
    <i r="1">
      <x v="87"/>
    </i>
    <i r="1">
      <x v="88"/>
    </i>
    <i>
      <x v="8"/>
    </i>
    <i r="1">
      <x v="59"/>
    </i>
    <i r="1">
      <x v="164"/>
    </i>
    <i r="1">
      <x v="165"/>
    </i>
    <i>
      <x v="9"/>
    </i>
    <i r="1">
      <x v="302"/>
    </i>
    <i r="1">
      <x v="303"/>
    </i>
    <i r="1">
      <x v="304"/>
    </i>
    <i r="1">
      <x v="305"/>
    </i>
    <i r="1">
      <x v="306"/>
    </i>
    <i>
      <x v="10"/>
    </i>
    <i r="1">
      <x v="9"/>
    </i>
    <i r="1">
      <x v="10"/>
    </i>
    <i>
      <x v="11"/>
    </i>
    <i r="1">
      <x v="14"/>
    </i>
    <i r="1">
      <x v="15"/>
    </i>
    <i r="1">
      <x v="16"/>
    </i>
    <i r="1">
      <x v="89"/>
    </i>
    <i r="1">
      <x v="90"/>
    </i>
    <i r="1">
      <x v="91"/>
    </i>
    <i r="1">
      <x v="92"/>
    </i>
    <i r="1">
      <x v="93"/>
    </i>
    <i r="1">
      <x v="94"/>
    </i>
    <i r="1">
      <x v="96"/>
    </i>
    <i r="1">
      <x v="97"/>
    </i>
    <i r="1">
      <x v="98"/>
    </i>
    <i r="1">
      <x v="99"/>
    </i>
    <i r="1">
      <x v="100"/>
    </i>
    <i r="1">
      <x v="101"/>
    </i>
    <i r="1">
      <x v="102"/>
    </i>
    <i>
      <x v="12"/>
    </i>
    <i r="1">
      <x v="3"/>
    </i>
    <i r="1">
      <x v="4"/>
    </i>
    <i>
      <x v="13"/>
    </i>
    <i r="1">
      <x v="17"/>
    </i>
    <i r="1">
      <x v="18"/>
    </i>
    <i r="1">
      <x v="103"/>
    </i>
    <i r="1">
      <x v="104"/>
    </i>
    <i r="1">
      <x v="105"/>
    </i>
    <i r="1">
      <x v="106"/>
    </i>
    <i r="1">
      <x v="107"/>
    </i>
    <i>
      <x v="14"/>
    </i>
    <i r="1">
      <x v="5"/>
    </i>
    <i>
      <x v="15"/>
    </i>
    <i r="1">
      <x v="39"/>
    </i>
    <i r="1">
      <x v="40"/>
    </i>
    <i r="1">
      <x v="152"/>
    </i>
    <i r="1">
      <x v="153"/>
    </i>
    <i r="1">
      <x v="154"/>
    </i>
    <i r="1">
      <x v="155"/>
    </i>
    <i r="1">
      <x v="156"/>
    </i>
    <i r="1">
      <x v="157"/>
    </i>
    <i r="1">
      <x v="158"/>
    </i>
    <i r="1">
      <x v="159"/>
    </i>
    <i r="1">
      <x v="160"/>
    </i>
    <i r="1">
      <x v="161"/>
    </i>
    <i r="1">
      <x v="162"/>
    </i>
    <i>
      <x v="16"/>
    </i>
    <i r="1">
      <x v="58"/>
    </i>
    <i r="1">
      <x v="163"/>
    </i>
    <i>
      <x v="17"/>
    </i>
    <i r="1">
      <x v="43"/>
    </i>
    <i r="1">
      <x v="176"/>
    </i>
    <i r="1">
      <x v="177"/>
    </i>
    <i r="1">
      <x v="178"/>
    </i>
    <i r="1">
      <x v="179"/>
    </i>
    <i r="1">
      <x v="180"/>
    </i>
    <i r="1">
      <x v="181"/>
    </i>
    <i r="1">
      <x v="182"/>
    </i>
    <i r="1">
      <x v="183"/>
    </i>
    <i r="1">
      <x v="184"/>
    </i>
    <i r="1">
      <x v="185"/>
    </i>
    <i r="1">
      <x v="186"/>
    </i>
    <i r="1">
      <x v="187"/>
    </i>
    <i r="1">
      <x v="188"/>
    </i>
    <i r="1">
      <x v="189"/>
    </i>
    <i r="1">
      <x v="190"/>
    </i>
    <i>
      <x v="18"/>
    </i>
    <i r="1">
      <x v="109"/>
    </i>
    <i r="1">
      <x v="110"/>
    </i>
    <i>
      <x v="19"/>
    </i>
    <i r="1">
      <x v="29"/>
    </i>
    <i r="1">
      <x v="108"/>
    </i>
    <i r="1">
      <x v="232"/>
    </i>
    <i>
      <x v="20"/>
    </i>
    <i r="1">
      <x v="44"/>
    </i>
    <i r="1">
      <x v="45"/>
    </i>
    <i r="1">
      <x v="46"/>
    </i>
    <i r="1">
      <x v="47"/>
    </i>
    <i r="1">
      <x v="191"/>
    </i>
    <i r="1">
      <x v="192"/>
    </i>
    <i r="1">
      <x v="193"/>
    </i>
    <i r="1">
      <x v="194"/>
    </i>
    <i r="1">
      <x v="195"/>
    </i>
    <i r="1">
      <x v="196"/>
    </i>
    <i r="1">
      <x v="317"/>
    </i>
    <i>
      <x v="21"/>
    </i>
    <i r="1">
      <x v="6"/>
    </i>
    <i r="1">
      <x v="7"/>
    </i>
    <i r="1">
      <x v="8"/>
    </i>
    <i r="1">
      <x v="61"/>
    </i>
    <i r="1">
      <x v="62"/>
    </i>
    <i r="1">
      <x v="63"/>
    </i>
    <i r="1">
      <x v="64"/>
    </i>
    <i r="1">
      <x v="65"/>
    </i>
    <i>
      <x v="22"/>
    </i>
    <i r="1">
      <x v="217"/>
    </i>
    <i r="1">
      <x v="218"/>
    </i>
    <i r="1">
      <x v="219"/>
    </i>
    <i r="1">
      <x v="220"/>
    </i>
    <i r="1">
      <x v="221"/>
    </i>
    <i r="1">
      <x v="222"/>
    </i>
    <i r="1">
      <x v="223"/>
    </i>
    <i r="1">
      <x v="224"/>
    </i>
    <i>
      <x v="23"/>
    </i>
    <i r="1">
      <x/>
    </i>
    <i r="1">
      <x v="136"/>
    </i>
    <i>
      <x v="24"/>
    </i>
    <i r="1">
      <x/>
    </i>
    <i r="1">
      <x v="23"/>
    </i>
    <i r="1">
      <x v="24"/>
    </i>
    <i r="1">
      <x v="25"/>
    </i>
    <i r="1">
      <x v="26"/>
    </i>
    <i r="1">
      <x v="233"/>
    </i>
    <i r="1">
      <x v="234"/>
    </i>
    <i r="1">
      <x v="235"/>
    </i>
    <i r="1">
      <x v="236"/>
    </i>
    <i r="1">
      <x v="237"/>
    </i>
    <i r="1">
      <x v="238"/>
    </i>
    <i r="1">
      <x v="239"/>
    </i>
    <i r="1">
      <x v="240"/>
    </i>
    <i r="1">
      <x v="241"/>
    </i>
    <i r="1">
      <x v="242"/>
    </i>
    <i r="1">
      <x v="243"/>
    </i>
    <i r="1">
      <x v="244"/>
    </i>
    <i r="1">
      <x v="245"/>
    </i>
    <i r="1">
      <x v="246"/>
    </i>
    <i r="1">
      <x v="247"/>
    </i>
    <i r="1">
      <x v="248"/>
    </i>
    <i r="1">
      <x v="249"/>
    </i>
    <i r="1">
      <x v="250"/>
    </i>
    <i r="1">
      <x v="251"/>
    </i>
    <i r="1">
      <x v="252"/>
    </i>
    <i r="1">
      <x v="253"/>
    </i>
    <i r="1">
      <x v="254"/>
    </i>
    <i r="1">
      <x v="255"/>
    </i>
    <i r="1">
      <x v="256"/>
    </i>
    <i r="1">
      <x v="257"/>
    </i>
    <i r="1">
      <x v="258"/>
    </i>
    <i r="1">
      <x v="259"/>
    </i>
    <i r="1">
      <x v="260"/>
    </i>
    <i r="1">
      <x v="261"/>
    </i>
    <i r="1">
      <x v="262"/>
    </i>
    <i r="1">
      <x v="263"/>
    </i>
    <i r="1">
      <x v="264"/>
    </i>
    <i r="1">
      <x v="265"/>
    </i>
    <i r="1">
      <x v="266"/>
    </i>
    <i r="1">
      <x v="267"/>
    </i>
    <i>
      <x v="25"/>
    </i>
    <i r="1">
      <x v="19"/>
    </i>
    <i r="1">
      <x v="288"/>
    </i>
    <i r="1">
      <x v="289"/>
    </i>
    <i r="1">
      <x v="290"/>
    </i>
    <i r="1">
      <x v="291"/>
    </i>
    <i r="1">
      <x v="292"/>
    </i>
    <i r="1">
      <x v="293"/>
    </i>
    <i r="1">
      <x v="294"/>
    </i>
    <i r="1">
      <x v="295"/>
    </i>
    <i r="1">
      <x v="296"/>
    </i>
    <i r="1">
      <x v="297"/>
    </i>
    <i r="1">
      <x v="298"/>
    </i>
    <i r="1">
      <x v="299"/>
    </i>
    <i r="1">
      <x v="300"/>
    </i>
    <i r="1">
      <x v="301"/>
    </i>
    <i>
      <x v="26"/>
    </i>
    <i r="1">
      <x/>
    </i>
    <i r="1">
      <x v="20"/>
    </i>
    <i r="1">
      <x v="21"/>
    </i>
    <i r="1">
      <x v="22"/>
    </i>
    <i>
      <x v="27"/>
    </i>
    <i r="1">
      <x v="76"/>
    </i>
    <i r="1">
      <x v="77"/>
    </i>
    <i r="1">
      <x v="78"/>
    </i>
    <i r="1">
      <x v="79"/>
    </i>
    <i r="1">
      <x v="80"/>
    </i>
    <i r="1">
      <x v="81"/>
    </i>
    <i r="1">
      <x v="82"/>
    </i>
    <i>
      <x v="28"/>
    </i>
    <i r="1">
      <x v="41"/>
    </i>
    <i r="1">
      <x v="42"/>
    </i>
    <i r="1">
      <x v="166"/>
    </i>
    <i r="1">
      <x v="167"/>
    </i>
    <i r="1">
      <x v="168"/>
    </i>
    <i r="1">
      <x v="169"/>
    </i>
    <i r="1">
      <x v="170"/>
    </i>
    <i r="1">
      <x v="171"/>
    </i>
    <i r="1">
      <x v="172"/>
    </i>
    <i r="1">
      <x v="173"/>
    </i>
    <i r="1">
      <x v="174"/>
    </i>
    <i r="1">
      <x v="175"/>
    </i>
    <i r="1">
      <x v="309"/>
    </i>
    <i>
      <x v="29"/>
    </i>
    <i r="1">
      <x v="34"/>
    </i>
    <i r="1">
      <x v="129"/>
    </i>
    <i r="1">
      <x v="130"/>
    </i>
    <i r="1">
      <x v="131"/>
    </i>
    <i r="1">
      <x v="132"/>
    </i>
    <i r="1">
      <x v="133"/>
    </i>
    <i r="1">
      <x v="134"/>
    </i>
    <i>
      <x v="30"/>
    </i>
    <i r="1">
      <x v="56"/>
    </i>
    <i>
      <x v="31"/>
    </i>
    <i r="1">
      <x v="147"/>
    </i>
    <i r="1">
      <x v="148"/>
    </i>
    <i r="1">
      <x v="149"/>
    </i>
    <i r="1">
      <x v="150"/>
    </i>
    <i r="1">
      <x v="151"/>
    </i>
    <i>
      <x v="32"/>
    </i>
    <i r="1">
      <x v="57"/>
    </i>
    <i r="1">
      <x v="142"/>
    </i>
    <i r="1">
      <x v="143"/>
    </i>
    <i r="1">
      <x v="144"/>
    </i>
    <i r="1">
      <x v="145"/>
    </i>
    <i r="1">
      <x v="146"/>
    </i>
    <i>
      <x v="33"/>
    </i>
    <i r="1">
      <x v="137"/>
    </i>
    <i r="1">
      <x v="138"/>
    </i>
    <i r="1">
      <x v="139"/>
    </i>
    <i r="1">
      <x v="140"/>
    </i>
    <i r="1">
      <x v="141"/>
    </i>
    <i>
      <x v="34"/>
    </i>
    <i r="1">
      <x/>
    </i>
    <i r="1">
      <x v="27"/>
    </i>
    <i r="1">
      <x v="28"/>
    </i>
    <i r="1">
      <x v="30"/>
    </i>
    <i r="1">
      <x v="31"/>
    </i>
    <i r="1">
      <x v="32"/>
    </i>
    <i r="1">
      <x v="38"/>
    </i>
    <i r="1">
      <x v="272"/>
    </i>
    <i r="1">
      <x v="273"/>
    </i>
    <i r="1">
      <x v="274"/>
    </i>
    <i r="1">
      <x v="275"/>
    </i>
    <i r="1">
      <x v="276"/>
    </i>
    <i r="1">
      <x v="277"/>
    </i>
    <i r="1">
      <x v="278"/>
    </i>
    <i r="1">
      <x v="279"/>
    </i>
    <i r="1">
      <x v="280"/>
    </i>
    <i r="1">
      <x v="281"/>
    </i>
    <i r="1">
      <x v="282"/>
    </i>
    <i r="1">
      <x v="283"/>
    </i>
    <i r="1">
      <x v="284"/>
    </i>
    <i r="1">
      <x v="285"/>
    </i>
    <i r="1">
      <x v="286"/>
    </i>
    <i r="1">
      <x v="287"/>
    </i>
    <i r="1">
      <x v="307"/>
    </i>
    <i r="1">
      <x v="308"/>
    </i>
    <i>
      <x v="35"/>
    </i>
    <i r="1">
      <x v="33"/>
    </i>
    <i r="1">
      <x v="268"/>
    </i>
    <i r="1">
      <x v="269"/>
    </i>
    <i r="1">
      <x v="270"/>
    </i>
    <i r="1">
      <x v="271"/>
    </i>
    <i>
      <x v="36"/>
    </i>
    <i r="1">
      <x v="37"/>
    </i>
    <i r="1">
      <x v="51"/>
    </i>
    <i r="1">
      <x v="52"/>
    </i>
    <i r="1">
      <x v="53"/>
    </i>
    <i r="1">
      <x v="197"/>
    </i>
    <i r="1">
      <x v="198"/>
    </i>
    <i r="1">
      <x v="199"/>
    </i>
    <i r="1">
      <x v="200"/>
    </i>
    <i>
      <x v="37"/>
    </i>
    <i r="1">
      <x v="69"/>
    </i>
    <i r="1">
      <x v="70"/>
    </i>
    <i r="1">
      <x v="71"/>
    </i>
    <i r="1">
      <x v="72"/>
    </i>
    <i r="1">
      <x v="73"/>
    </i>
    <i r="1">
      <x v="74"/>
    </i>
    <i r="1">
      <x v="75"/>
    </i>
    <i>
      <x v="38"/>
    </i>
    <i r="1">
      <x v="66"/>
    </i>
    <i r="1">
      <x v="67"/>
    </i>
    <i r="1">
      <x v="68"/>
    </i>
    <i>
      <x v="39"/>
    </i>
    <i r="1">
      <x v="201"/>
    </i>
    <i r="1">
      <x v="202"/>
    </i>
    <i r="1">
      <x v="203"/>
    </i>
    <i r="1">
      <x v="204"/>
    </i>
    <i r="1">
      <x v="205"/>
    </i>
    <i>
      <x v="40"/>
    </i>
    <i r="1">
      <x v="54"/>
    </i>
    <i r="1">
      <x v="55"/>
    </i>
    <i r="1">
      <x v="206"/>
    </i>
    <i r="1">
      <x v="207"/>
    </i>
    <i r="1">
      <x v="208"/>
    </i>
    <i r="1">
      <x v="209"/>
    </i>
    <i r="1">
      <x v="210"/>
    </i>
    <i r="1">
      <x v="310"/>
    </i>
    <i>
      <x v="41"/>
    </i>
    <i r="1">
      <x v="121"/>
    </i>
    <i r="1">
      <x v="122"/>
    </i>
    <i r="1">
      <x v="123"/>
    </i>
    <i r="1">
      <x v="124"/>
    </i>
    <i r="1">
      <x v="125"/>
    </i>
    <i r="1">
      <x v="126"/>
    </i>
    <i r="1">
      <x v="127"/>
    </i>
    <i>
      <x v="42"/>
    </i>
    <i r="1">
      <x v="114"/>
    </i>
    <i r="1">
      <x v="115"/>
    </i>
    <i r="1">
      <x v="116"/>
    </i>
    <i r="1">
      <x v="117"/>
    </i>
    <i r="1">
      <x v="118"/>
    </i>
    <i r="1">
      <x v="119"/>
    </i>
    <i r="1">
      <x v="120"/>
    </i>
    <i>
      <x v="43"/>
    </i>
    <i r="1">
      <x v="225"/>
    </i>
    <i r="1">
      <x v="226"/>
    </i>
    <i r="1">
      <x v="227"/>
    </i>
    <i r="1">
      <x v="228"/>
    </i>
    <i r="1">
      <x v="229"/>
    </i>
    <i r="1">
      <x v="230"/>
    </i>
    <i r="1">
      <x v="231"/>
    </i>
    <i>
      <x v="44"/>
    </i>
    <i r="1">
      <x v="111"/>
    </i>
    <i r="1">
      <x v="112"/>
    </i>
    <i r="1">
      <x v="113"/>
    </i>
    <i>
      <x v="45"/>
    </i>
    <i r="1">
      <x v="128"/>
    </i>
    <i>
      <x v="46"/>
    </i>
    <i r="1">
      <x v="11"/>
    </i>
    <i>
      <x v="47"/>
    </i>
    <i r="1">
      <x/>
    </i>
    <i r="1">
      <x v="311"/>
    </i>
    <i r="1">
      <x v="312"/>
    </i>
    <i r="1">
      <x v="313"/>
    </i>
    <i r="1">
      <x v="314"/>
    </i>
    <i r="1">
      <x v="315"/>
    </i>
    <i r="1">
      <x v="316"/>
    </i>
    <i t="grand">
      <x/>
    </i>
  </rowItems>
  <colFields count="1">
    <field x="-2"/>
  </colFields>
  <colItems count="2">
    <i>
      <x/>
    </i>
    <i i="1">
      <x v="1"/>
    </i>
  </colItems>
  <dataFields count="2">
    <dataField name="Som van Aantal" fld="4" baseField="0" baseItem="0"/>
    <dataField name="Aantal van maatvoering"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BC34E-D915-4678-97FE-A1EFFD81E19A}">
  <sheetPr>
    <pageSetUpPr fitToPage="1"/>
  </sheetPr>
  <dimension ref="A1:F14"/>
  <sheetViews>
    <sheetView tabSelected="1" view="pageBreakPreview" zoomScale="110" zoomScaleNormal="100" zoomScaleSheetLayoutView="110" workbookViewId="0">
      <selection sqref="A1:F1"/>
    </sheetView>
  </sheetViews>
  <sheetFormatPr defaultRowHeight="15" x14ac:dyDescent="0.25"/>
  <cols>
    <col min="1" max="6" width="16.7109375" customWidth="1"/>
  </cols>
  <sheetData>
    <row r="1" spans="1:6" x14ac:dyDescent="0.25">
      <c r="A1" s="151" t="s">
        <v>519</v>
      </c>
      <c r="B1" s="152"/>
      <c r="C1" s="152"/>
      <c r="D1" s="152"/>
      <c r="E1" s="152"/>
      <c r="F1" s="153"/>
    </row>
    <row r="2" spans="1:6" ht="91.5" customHeight="1" x14ac:dyDescent="0.25">
      <c r="A2" s="105"/>
      <c r="B2" s="106"/>
      <c r="C2" s="106"/>
      <c r="D2" s="106"/>
      <c r="E2" s="106"/>
      <c r="F2" s="107"/>
    </row>
    <row r="3" spans="1:6" s="56" customFormat="1" ht="140.25" customHeight="1" x14ac:dyDescent="0.25">
      <c r="A3" s="148" t="s">
        <v>490</v>
      </c>
      <c r="B3" s="149"/>
      <c r="C3" s="149"/>
      <c r="D3" s="149"/>
      <c r="E3" s="149"/>
      <c r="F3" s="150"/>
    </row>
    <row r="4" spans="1:6" s="56" customFormat="1" ht="15" customHeight="1" x14ac:dyDescent="0.25">
      <c r="A4" s="148" t="s">
        <v>488</v>
      </c>
      <c r="B4" s="149"/>
      <c r="C4" s="149"/>
      <c r="D4" s="149"/>
      <c r="E4" s="149"/>
      <c r="F4" s="150"/>
    </row>
    <row r="5" spans="1:6" s="56" customFormat="1" ht="136.5" customHeight="1" x14ac:dyDescent="0.25">
      <c r="A5" s="148" t="s">
        <v>526</v>
      </c>
      <c r="B5" s="149"/>
      <c r="C5" s="150"/>
      <c r="D5" s="148" t="s">
        <v>525</v>
      </c>
      <c r="E5" s="149"/>
      <c r="F5" s="150"/>
    </row>
    <row r="6" spans="1:6" s="56" customFormat="1" ht="17.25" customHeight="1" x14ac:dyDescent="0.25">
      <c r="A6" s="154" t="s">
        <v>489</v>
      </c>
      <c r="B6" s="155"/>
      <c r="C6" s="155"/>
      <c r="D6" s="155"/>
      <c r="E6" s="155"/>
      <c r="F6" s="156"/>
    </row>
    <row r="7" spans="1:6" s="56" customFormat="1" ht="33.75" customHeight="1" x14ac:dyDescent="0.25">
      <c r="A7" s="154" t="s">
        <v>548</v>
      </c>
      <c r="B7" s="155"/>
      <c r="C7" s="155"/>
      <c r="D7" s="155"/>
      <c r="E7" s="155"/>
      <c r="F7" s="156"/>
    </row>
    <row r="8" spans="1:6" ht="58.5" customHeight="1" x14ac:dyDescent="0.25">
      <c r="A8" s="148" t="s">
        <v>482</v>
      </c>
      <c r="B8" s="149"/>
      <c r="C8" s="149"/>
      <c r="D8" s="149"/>
      <c r="E8" s="149"/>
      <c r="F8" s="150"/>
    </row>
    <row r="14" spans="1:6" x14ac:dyDescent="0.25">
      <c r="B14" s="56"/>
    </row>
  </sheetData>
  <mergeCells count="8">
    <mergeCell ref="A8:F8"/>
    <mergeCell ref="A5:C5"/>
    <mergeCell ref="D5:F5"/>
    <mergeCell ref="A1:F1"/>
    <mergeCell ref="A3:F3"/>
    <mergeCell ref="A4:F4"/>
    <mergeCell ref="A6:F6"/>
    <mergeCell ref="A7:F7"/>
  </mergeCells>
  <pageMargins left="0.7" right="0.7" top="0.75" bottom="0.75" header="0.3" footer="0.3"/>
  <pageSetup paperSize="9" scale="8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C3277-2A0D-4812-958E-CCA331E208C8}">
  <sheetPr>
    <pageSetUpPr fitToPage="1"/>
  </sheetPr>
  <dimension ref="A1:K79"/>
  <sheetViews>
    <sheetView zoomScale="90" zoomScaleNormal="90" workbookViewId="0">
      <selection sqref="A1:K1"/>
    </sheetView>
  </sheetViews>
  <sheetFormatPr defaultColWidth="9.140625" defaultRowHeight="14.25" x14ac:dyDescent="0.2"/>
  <cols>
    <col min="1" max="1" width="55.7109375" style="4" customWidth="1"/>
    <col min="2" max="2" width="30.5703125" style="4" customWidth="1"/>
    <col min="3" max="3" width="29.85546875" style="4" customWidth="1"/>
    <col min="4" max="4" width="25" style="4" customWidth="1"/>
    <col min="5" max="5" width="27.5703125" style="4" customWidth="1"/>
    <col min="6" max="6" width="18.140625" style="4" customWidth="1"/>
    <col min="7" max="7" width="22.28515625" style="4" customWidth="1"/>
    <col min="8" max="8" width="28.7109375" style="4" customWidth="1"/>
    <col min="9" max="9" width="20.7109375" style="4" customWidth="1"/>
    <col min="10" max="11" width="18.42578125" style="4" customWidth="1"/>
    <col min="12" max="16384" width="9.140625" style="4"/>
  </cols>
  <sheetData>
    <row r="1" spans="1:11" ht="18" x14ac:dyDescent="0.2">
      <c r="A1" s="169" t="s">
        <v>501</v>
      </c>
      <c r="B1" s="170"/>
      <c r="C1" s="170"/>
      <c r="D1" s="170"/>
      <c r="E1" s="170"/>
      <c r="F1" s="170"/>
      <c r="G1" s="170"/>
      <c r="H1" s="170"/>
      <c r="I1" s="170"/>
      <c r="J1" s="170"/>
      <c r="K1" s="171"/>
    </row>
    <row r="2" spans="1:11" s="60" customFormat="1" ht="15" customHeight="1" x14ac:dyDescent="0.2">
      <c r="A2" s="172" t="s">
        <v>492</v>
      </c>
      <c r="B2" s="173"/>
      <c r="C2" s="173"/>
      <c r="D2" s="173"/>
      <c r="E2" s="173"/>
      <c r="F2" s="173"/>
      <c r="G2" s="173"/>
      <c r="H2" s="173"/>
      <c r="I2" s="173"/>
      <c r="J2" s="173"/>
      <c r="K2" s="174"/>
    </row>
    <row r="3" spans="1:11" s="60" customFormat="1" ht="12.75" x14ac:dyDescent="0.2">
      <c r="A3" s="73"/>
      <c r="B3" s="38"/>
      <c r="C3" s="74"/>
      <c r="J3" s="6"/>
      <c r="K3" s="6"/>
    </row>
    <row r="4" spans="1:11" ht="26.25" customHeight="1" x14ac:dyDescent="0.2">
      <c r="A4" s="19" t="s">
        <v>422</v>
      </c>
      <c r="B4" s="175" t="s">
        <v>421</v>
      </c>
      <c r="C4" s="175" t="s">
        <v>20</v>
      </c>
      <c r="D4" s="175" t="s">
        <v>28</v>
      </c>
      <c r="E4" s="175" t="s">
        <v>21</v>
      </c>
      <c r="F4" s="175" t="s">
        <v>22</v>
      </c>
      <c r="G4" s="175" t="s">
        <v>23</v>
      </c>
      <c r="H4" s="175" t="s">
        <v>465</v>
      </c>
      <c r="I4" s="175" t="s">
        <v>436</v>
      </c>
      <c r="J4" s="177" t="s">
        <v>24</v>
      </c>
      <c r="K4" s="178"/>
    </row>
    <row r="5" spans="1:11" x14ac:dyDescent="0.2">
      <c r="A5" s="20"/>
      <c r="B5" s="176"/>
      <c r="C5" s="182"/>
      <c r="D5" s="176"/>
      <c r="E5" s="182"/>
      <c r="F5" s="176"/>
      <c r="G5" s="182"/>
      <c r="H5" s="176"/>
      <c r="I5" s="176"/>
      <c r="J5" s="21" t="s">
        <v>25</v>
      </c>
      <c r="K5" s="21" t="s">
        <v>26</v>
      </c>
    </row>
    <row r="6" spans="1:11" s="61" customFormat="1" ht="18.75" customHeight="1" x14ac:dyDescent="0.25">
      <c r="A6" s="84" t="s">
        <v>440</v>
      </c>
      <c r="B6" s="80"/>
      <c r="C6" s="80"/>
      <c r="D6" s="85"/>
      <c r="E6" s="80"/>
      <c r="F6" s="115">
        <f>VLOOKUP(A6,'Kledinglijst per draaggroep'!A:N,9,FALSE)</f>
        <v>6</v>
      </c>
      <c r="G6" s="77">
        <v>0</v>
      </c>
      <c r="H6" s="80"/>
      <c r="I6" s="77">
        <v>0</v>
      </c>
      <c r="J6" s="78">
        <f>(I6+G6)*F6</f>
        <v>0</v>
      </c>
      <c r="K6" s="78">
        <f t="shared" ref="K6:K22" si="0">J6*1.21</f>
        <v>0</v>
      </c>
    </row>
    <row r="7" spans="1:11" s="61" customFormat="1" ht="18.75" customHeight="1" x14ac:dyDescent="0.25">
      <c r="A7" s="76" t="s">
        <v>442</v>
      </c>
      <c r="B7" s="80"/>
      <c r="C7" s="80"/>
      <c r="D7" s="85"/>
      <c r="E7" s="80"/>
      <c r="F7" s="115">
        <f>VLOOKUP(A7,'Kledinglijst per draaggroep'!A:N,9,FALSE)</f>
        <v>12</v>
      </c>
      <c r="G7" s="77">
        <v>0</v>
      </c>
      <c r="H7" s="80"/>
      <c r="I7" s="77">
        <v>0</v>
      </c>
      <c r="J7" s="78">
        <f t="shared" ref="J7:J22" si="1">(I7+G7)*F7</f>
        <v>0</v>
      </c>
      <c r="K7" s="78">
        <f t="shared" si="0"/>
        <v>0</v>
      </c>
    </row>
    <row r="8" spans="1:11" s="61" customFormat="1" ht="18.75" customHeight="1" x14ac:dyDescent="0.25">
      <c r="A8" s="76" t="s">
        <v>448</v>
      </c>
      <c r="B8" s="80"/>
      <c r="C8" s="80"/>
      <c r="D8" s="85"/>
      <c r="E8" s="80"/>
      <c r="F8" s="115">
        <f>VLOOKUP(A8,'Kledinglijst per draaggroep'!A:N,9,FALSE)</f>
        <v>9</v>
      </c>
      <c r="G8" s="77">
        <v>0</v>
      </c>
      <c r="H8" s="80"/>
      <c r="I8" s="77">
        <v>0</v>
      </c>
      <c r="J8" s="78">
        <f t="shared" si="1"/>
        <v>0</v>
      </c>
      <c r="K8" s="78">
        <f t="shared" si="0"/>
        <v>0</v>
      </c>
    </row>
    <row r="9" spans="1:11" s="61" customFormat="1" ht="18.75" customHeight="1" x14ac:dyDescent="0.25">
      <c r="A9" s="76" t="s">
        <v>450</v>
      </c>
      <c r="B9" s="80"/>
      <c r="C9" s="80"/>
      <c r="D9" s="85"/>
      <c r="E9" s="80"/>
      <c r="F9" s="115">
        <f>VLOOKUP(A9,'Kledinglijst per draaggroep'!A:N,9,FALSE)</f>
        <v>9</v>
      </c>
      <c r="G9" s="77">
        <v>0</v>
      </c>
      <c r="H9" s="80"/>
      <c r="I9" s="77">
        <v>0</v>
      </c>
      <c r="J9" s="78">
        <f t="shared" si="1"/>
        <v>0</v>
      </c>
      <c r="K9" s="78">
        <f t="shared" si="0"/>
        <v>0</v>
      </c>
    </row>
    <row r="10" spans="1:11" s="61" customFormat="1" ht="18.75" customHeight="1" x14ac:dyDescent="0.25">
      <c r="A10" s="76" t="s">
        <v>456</v>
      </c>
      <c r="B10" s="80"/>
      <c r="C10" s="80"/>
      <c r="D10" s="85"/>
      <c r="E10" s="80"/>
      <c r="F10" s="115">
        <f>VLOOKUP(A10,'Kledinglijst per draaggroep'!A:N,9,FALSE)</f>
        <v>6</v>
      </c>
      <c r="G10" s="77">
        <v>0</v>
      </c>
      <c r="H10" s="80"/>
      <c r="I10" s="77">
        <v>0</v>
      </c>
      <c r="J10" s="78">
        <f t="shared" si="1"/>
        <v>0</v>
      </c>
      <c r="K10" s="78">
        <f t="shared" si="0"/>
        <v>0</v>
      </c>
    </row>
    <row r="11" spans="1:11" s="61" customFormat="1" ht="18.75" customHeight="1" x14ac:dyDescent="0.25">
      <c r="A11" s="76" t="s">
        <v>460</v>
      </c>
      <c r="B11" s="80"/>
      <c r="C11" s="80"/>
      <c r="D11" s="85"/>
      <c r="E11" s="80"/>
      <c r="F11" s="115">
        <f>VLOOKUP(A11,'Kledinglijst per draaggroep'!A:N,9,FALSE)</f>
        <v>6</v>
      </c>
      <c r="G11" s="77">
        <v>0</v>
      </c>
      <c r="H11" s="80"/>
      <c r="I11" s="77">
        <v>0</v>
      </c>
      <c r="J11" s="78">
        <f t="shared" si="1"/>
        <v>0</v>
      </c>
      <c r="K11" s="78">
        <f t="shared" si="0"/>
        <v>0</v>
      </c>
    </row>
    <row r="12" spans="1:11" s="61" customFormat="1" ht="18.75" customHeight="1" x14ac:dyDescent="0.25">
      <c r="A12" s="76" t="s">
        <v>464</v>
      </c>
      <c r="B12" s="80"/>
      <c r="C12" s="80"/>
      <c r="D12" s="85"/>
      <c r="E12" s="80"/>
      <c r="F12" s="115">
        <f>VLOOKUP(A12,'Kledinglijst per draaggroep'!A:N,9,FALSE)</f>
        <v>6</v>
      </c>
      <c r="G12" s="77">
        <v>0</v>
      </c>
      <c r="H12" s="80"/>
      <c r="I12" s="77">
        <v>0</v>
      </c>
      <c r="J12" s="78">
        <f t="shared" si="1"/>
        <v>0</v>
      </c>
      <c r="K12" s="78">
        <f t="shared" si="0"/>
        <v>0</v>
      </c>
    </row>
    <row r="13" spans="1:11" s="121" customFormat="1" ht="50.25" customHeight="1" x14ac:dyDescent="0.25">
      <c r="A13" s="185" t="s">
        <v>503</v>
      </c>
      <c r="B13" s="186"/>
      <c r="C13" s="122" t="s">
        <v>20</v>
      </c>
      <c r="D13" s="123" t="s">
        <v>28</v>
      </c>
      <c r="E13" s="122" t="s">
        <v>21</v>
      </c>
      <c r="F13" s="119" t="s">
        <v>30</v>
      </c>
      <c r="G13" s="120" t="s">
        <v>23</v>
      </c>
      <c r="H13" s="122" t="s">
        <v>504</v>
      </c>
      <c r="I13" s="122" t="s">
        <v>505</v>
      </c>
      <c r="J13" s="124" t="s">
        <v>394</v>
      </c>
      <c r="K13" s="124" t="s">
        <v>395</v>
      </c>
    </row>
    <row r="14" spans="1:11" s="61" customFormat="1" ht="18" customHeight="1" x14ac:dyDescent="0.25">
      <c r="A14" s="183"/>
      <c r="B14" s="184"/>
      <c r="C14" s="80"/>
      <c r="D14" s="85"/>
      <c r="E14" s="80"/>
      <c r="F14" s="118">
        <f>'Kledinglijst per draaggroep'!$I$70</f>
        <v>6</v>
      </c>
      <c r="G14" s="77">
        <v>0</v>
      </c>
      <c r="H14" s="80"/>
      <c r="I14" s="77">
        <v>0</v>
      </c>
      <c r="J14" s="78">
        <f t="shared" ref="J14:J16" si="2">(I14+G14)*F14</f>
        <v>0</v>
      </c>
      <c r="K14" s="78">
        <f t="shared" ref="K14:K16" si="3">J14*1.21</f>
        <v>0</v>
      </c>
    </row>
    <row r="15" spans="1:11" s="61" customFormat="1" ht="18" customHeight="1" x14ac:dyDescent="0.25">
      <c r="A15" s="183"/>
      <c r="B15" s="184"/>
      <c r="C15" s="80"/>
      <c r="D15" s="85"/>
      <c r="E15" s="80"/>
      <c r="F15" s="118">
        <f>'Kledinglijst per draaggroep'!$I$70</f>
        <v>6</v>
      </c>
      <c r="G15" s="77">
        <v>0</v>
      </c>
      <c r="H15" s="80"/>
      <c r="I15" s="77">
        <v>0</v>
      </c>
      <c r="J15" s="78">
        <f t="shared" si="2"/>
        <v>0</v>
      </c>
      <c r="K15" s="78">
        <f t="shared" si="3"/>
        <v>0</v>
      </c>
    </row>
    <row r="16" spans="1:11" s="61" customFormat="1" ht="18" customHeight="1" x14ac:dyDescent="0.25">
      <c r="A16" s="183"/>
      <c r="B16" s="184"/>
      <c r="C16" s="80"/>
      <c r="D16" s="85"/>
      <c r="E16" s="80"/>
      <c r="F16" s="118">
        <f>'Kledinglijst per draaggroep'!$I$70</f>
        <v>6</v>
      </c>
      <c r="G16" s="77">
        <v>0</v>
      </c>
      <c r="H16" s="80"/>
      <c r="I16" s="77">
        <v>0</v>
      </c>
      <c r="J16" s="78">
        <f t="shared" si="2"/>
        <v>0</v>
      </c>
      <c r="K16" s="78">
        <f t="shared" si="3"/>
        <v>0</v>
      </c>
    </row>
    <row r="17" spans="1:11" s="61" customFormat="1" ht="52.5" customHeight="1" x14ac:dyDescent="0.25">
      <c r="A17" s="185" t="s">
        <v>491</v>
      </c>
      <c r="B17" s="186"/>
      <c r="C17" s="122" t="s">
        <v>20</v>
      </c>
      <c r="D17" s="123" t="s">
        <v>28</v>
      </c>
      <c r="E17" s="122" t="s">
        <v>21</v>
      </c>
      <c r="F17" s="119" t="s">
        <v>30</v>
      </c>
      <c r="G17" s="120" t="s">
        <v>23</v>
      </c>
      <c r="H17" s="122" t="s">
        <v>504</v>
      </c>
      <c r="I17" s="122" t="s">
        <v>505</v>
      </c>
      <c r="J17" s="124" t="s">
        <v>394</v>
      </c>
      <c r="K17" s="124" t="s">
        <v>395</v>
      </c>
    </row>
    <row r="18" spans="1:11" s="61" customFormat="1" ht="18" customHeight="1" x14ac:dyDescent="0.25">
      <c r="A18" s="183"/>
      <c r="B18" s="184"/>
      <c r="C18" s="80"/>
      <c r="D18" s="85"/>
      <c r="E18" s="80"/>
      <c r="F18" s="117"/>
      <c r="G18" s="77">
        <v>0</v>
      </c>
      <c r="H18" s="80"/>
      <c r="I18" s="77">
        <v>0</v>
      </c>
      <c r="J18" s="78">
        <f t="shared" ref="J18:J21" si="4">(I18+G18)*F18</f>
        <v>0</v>
      </c>
      <c r="K18" s="78">
        <f t="shared" ref="K18:K21" si="5">J18*1.21</f>
        <v>0</v>
      </c>
    </row>
    <row r="19" spans="1:11" s="61" customFormat="1" ht="18" customHeight="1" x14ac:dyDescent="0.25">
      <c r="A19" s="183"/>
      <c r="B19" s="184"/>
      <c r="C19" s="80"/>
      <c r="D19" s="85"/>
      <c r="E19" s="80"/>
      <c r="F19" s="117"/>
      <c r="G19" s="77">
        <v>0</v>
      </c>
      <c r="H19" s="80"/>
      <c r="I19" s="77">
        <v>0</v>
      </c>
      <c r="J19" s="78">
        <f t="shared" si="4"/>
        <v>0</v>
      </c>
      <c r="K19" s="78">
        <f t="shared" si="5"/>
        <v>0</v>
      </c>
    </row>
    <row r="20" spans="1:11" s="61" customFormat="1" ht="18" customHeight="1" x14ac:dyDescent="0.25">
      <c r="A20" s="183"/>
      <c r="B20" s="184"/>
      <c r="C20" s="80"/>
      <c r="D20" s="85"/>
      <c r="E20" s="80"/>
      <c r="F20" s="117"/>
      <c r="G20" s="77">
        <v>0</v>
      </c>
      <c r="H20" s="80"/>
      <c r="I20" s="77">
        <v>0</v>
      </c>
      <c r="J20" s="78">
        <f t="shared" si="4"/>
        <v>0</v>
      </c>
      <c r="K20" s="78">
        <f t="shared" si="5"/>
        <v>0</v>
      </c>
    </row>
    <row r="21" spans="1:11" s="61" customFormat="1" ht="18" customHeight="1" x14ac:dyDescent="0.25">
      <c r="A21" s="183"/>
      <c r="B21" s="184"/>
      <c r="C21" s="80"/>
      <c r="D21" s="85"/>
      <c r="E21" s="80"/>
      <c r="F21" s="117"/>
      <c r="G21" s="77">
        <v>0</v>
      </c>
      <c r="H21" s="80"/>
      <c r="I21" s="77">
        <v>0</v>
      </c>
      <c r="J21" s="78">
        <f t="shared" si="4"/>
        <v>0</v>
      </c>
      <c r="K21" s="78">
        <f t="shared" si="5"/>
        <v>0</v>
      </c>
    </row>
    <row r="22" spans="1:11" s="61" customFormat="1" ht="18" customHeight="1" x14ac:dyDescent="0.25">
      <c r="A22" s="183"/>
      <c r="B22" s="184"/>
      <c r="C22" s="80"/>
      <c r="D22" s="85"/>
      <c r="E22" s="80"/>
      <c r="F22" s="117"/>
      <c r="G22" s="77">
        <v>0</v>
      </c>
      <c r="H22" s="80"/>
      <c r="I22" s="77">
        <v>0</v>
      </c>
      <c r="J22" s="78">
        <f t="shared" si="1"/>
        <v>0</v>
      </c>
      <c r="K22" s="78">
        <f t="shared" si="0"/>
        <v>0</v>
      </c>
    </row>
    <row r="23" spans="1:11" s="60" customFormat="1" ht="28.5" customHeight="1" x14ac:dyDescent="0.2">
      <c r="A23" s="179" t="s">
        <v>502</v>
      </c>
      <c r="B23" s="180"/>
      <c r="C23" s="180"/>
      <c r="D23" s="180"/>
      <c r="E23" s="180"/>
      <c r="F23" s="180"/>
      <c r="G23" s="180"/>
      <c r="H23" s="180"/>
      <c r="I23" s="181"/>
      <c r="J23" s="22">
        <f>SUM(J6:J22)</f>
        <v>0</v>
      </c>
      <c r="K23" s="23">
        <f>SUM(K6:K22)</f>
        <v>0</v>
      </c>
    </row>
    <row r="24" spans="1:11" s="60" customFormat="1" ht="15.75" customHeight="1" x14ac:dyDescent="0.2"/>
    <row r="25" spans="1:11" s="60" customFormat="1" ht="15.75" customHeight="1" x14ac:dyDescent="0.2">
      <c r="G25" s="8"/>
      <c r="H25" s="8"/>
      <c r="I25" s="8"/>
    </row>
    <row r="26" spans="1:11" s="60" customFormat="1" ht="15.75" customHeight="1" x14ac:dyDescent="0.2"/>
    <row r="27" spans="1:11" s="60" customFormat="1" ht="37.5" customHeight="1" x14ac:dyDescent="0.2"/>
    <row r="28" spans="1:11" s="60" customFormat="1" ht="15.75" customHeight="1" x14ac:dyDescent="0.2"/>
    <row r="29" spans="1:11" s="60" customFormat="1" ht="15.75" customHeight="1" x14ac:dyDescent="0.2"/>
    <row r="30" spans="1:11" s="60" customFormat="1" ht="15.75" customHeight="1" x14ac:dyDescent="0.2"/>
    <row r="31" spans="1:11" s="60" customFormat="1" ht="15.75" customHeight="1" x14ac:dyDescent="0.2"/>
    <row r="32" spans="1:11" s="60" customFormat="1" ht="15.75" customHeight="1" x14ac:dyDescent="0.2"/>
    <row r="33" spans="3:3" s="60" customFormat="1" ht="15.75" customHeight="1" x14ac:dyDescent="0.2"/>
    <row r="34" spans="3:3" s="60" customFormat="1" ht="15.75" customHeight="1" x14ac:dyDescent="0.2"/>
    <row r="35" spans="3:3" s="60" customFormat="1" ht="15.75" customHeight="1" x14ac:dyDescent="0.2"/>
    <row r="36" spans="3:3" s="60" customFormat="1" ht="15.75" customHeight="1" x14ac:dyDescent="0.2"/>
    <row r="37" spans="3:3" s="60" customFormat="1" ht="15.75" customHeight="1" x14ac:dyDescent="0.2"/>
    <row r="38" spans="3:3" s="60" customFormat="1" ht="15.75" customHeight="1" x14ac:dyDescent="0.2"/>
    <row r="39" spans="3:3" s="60" customFormat="1" ht="15.75" customHeight="1" x14ac:dyDescent="0.2"/>
    <row r="40" spans="3:3" s="60" customFormat="1" ht="15.75" customHeight="1" x14ac:dyDescent="0.2"/>
    <row r="41" spans="3:3" s="60" customFormat="1" ht="15.75" customHeight="1" x14ac:dyDescent="0.2"/>
    <row r="42" spans="3:3" s="60" customFormat="1" ht="15.75" customHeight="1" x14ac:dyDescent="0.2"/>
    <row r="43" spans="3:3" s="60" customFormat="1" ht="33" customHeight="1" x14ac:dyDescent="0.2"/>
    <row r="44" spans="3:3" s="60" customFormat="1" ht="15.75" customHeight="1" x14ac:dyDescent="0.2"/>
    <row r="45" spans="3:3" s="60" customFormat="1" ht="15.75" customHeight="1" x14ac:dyDescent="0.2"/>
    <row r="46" spans="3:3" s="60" customFormat="1" ht="15.75" customHeight="1" x14ac:dyDescent="0.2">
      <c r="C46" s="60" t="s">
        <v>381</v>
      </c>
    </row>
    <row r="47" spans="3:3" s="60" customFormat="1" ht="15.75" customHeight="1" x14ac:dyDescent="0.2"/>
    <row r="48" spans="3:3" s="60" customFormat="1" ht="15.75" customHeight="1" x14ac:dyDescent="0.2"/>
    <row r="49" s="60" customFormat="1" ht="15.75" customHeight="1" x14ac:dyDescent="0.2"/>
    <row r="50" s="60" customFormat="1" ht="15.75" customHeight="1" x14ac:dyDescent="0.2"/>
    <row r="51" s="60" customFormat="1" ht="15.75" customHeight="1" x14ac:dyDescent="0.2"/>
    <row r="52" s="60" customFormat="1" ht="15.75" customHeight="1" x14ac:dyDescent="0.2"/>
    <row r="53" s="60" customFormat="1" ht="15.75" customHeight="1" x14ac:dyDescent="0.2"/>
    <row r="54" s="60" customFormat="1" ht="15.75" customHeight="1" x14ac:dyDescent="0.2"/>
    <row r="55" s="60" customFormat="1" ht="15.75" customHeight="1" x14ac:dyDescent="0.2"/>
    <row r="56" s="60" customFormat="1" ht="15.75" customHeight="1" x14ac:dyDescent="0.2"/>
    <row r="57" s="60" customFormat="1" ht="15.75" customHeight="1" x14ac:dyDescent="0.2"/>
    <row r="58" s="60" customFormat="1" ht="15.75" customHeight="1" x14ac:dyDescent="0.2"/>
    <row r="59" s="60" customFormat="1" ht="15.75" customHeight="1" x14ac:dyDescent="0.2"/>
    <row r="60" s="60" customFormat="1" ht="15.75" customHeight="1" x14ac:dyDescent="0.2"/>
    <row r="61" s="60" customFormat="1" ht="15.75" customHeight="1" x14ac:dyDescent="0.2"/>
    <row r="62" s="60" customFormat="1" ht="15.75" customHeight="1" x14ac:dyDescent="0.2"/>
    <row r="63" s="60" customFormat="1" ht="15.75" customHeight="1" x14ac:dyDescent="0.2"/>
    <row r="64" s="60" customFormat="1" ht="15.75" customHeight="1" x14ac:dyDescent="0.2"/>
    <row r="65" s="60" customFormat="1" ht="15.75" customHeight="1" x14ac:dyDescent="0.2"/>
    <row r="66" s="60" customFormat="1" ht="15.75" customHeight="1" x14ac:dyDescent="0.2"/>
    <row r="67" s="60" customFormat="1" ht="15.75" customHeight="1" x14ac:dyDescent="0.2"/>
    <row r="68" s="60" customFormat="1" ht="15.75" customHeight="1" x14ac:dyDescent="0.2"/>
    <row r="69" s="60" customFormat="1" ht="15.75" customHeight="1" x14ac:dyDescent="0.2"/>
    <row r="70" s="60" customFormat="1" ht="15.75" customHeight="1" x14ac:dyDescent="0.2"/>
    <row r="71" s="60" customFormat="1" ht="15.75" customHeight="1" x14ac:dyDescent="0.2"/>
    <row r="72" s="60" customFormat="1" ht="15.75" customHeight="1" x14ac:dyDescent="0.2"/>
    <row r="73" s="60" customFormat="1" ht="15.75" customHeight="1" x14ac:dyDescent="0.2"/>
    <row r="74" s="60" customFormat="1" ht="15.75" customHeight="1" x14ac:dyDescent="0.2"/>
    <row r="75" s="60" customFormat="1" ht="15.75" customHeight="1" x14ac:dyDescent="0.2"/>
    <row r="76" s="60" customFormat="1" ht="15.75" customHeight="1" x14ac:dyDescent="0.2"/>
    <row r="77" s="60" customFormat="1" ht="15.75" customHeight="1" x14ac:dyDescent="0.2"/>
    <row r="78" s="60" customFormat="1" ht="12.75" x14ac:dyDescent="0.2"/>
    <row r="79" s="60" customFormat="1" ht="12.75" x14ac:dyDescent="0.2"/>
  </sheetData>
  <mergeCells count="22">
    <mergeCell ref="A1:K1"/>
    <mergeCell ref="A2:K2"/>
    <mergeCell ref="B4:B5"/>
    <mergeCell ref="C4:C5"/>
    <mergeCell ref="D4:D5"/>
    <mergeCell ref="E4:E5"/>
    <mergeCell ref="F4:F5"/>
    <mergeCell ref="G4:G5"/>
    <mergeCell ref="H4:H5"/>
    <mergeCell ref="I4:I5"/>
    <mergeCell ref="J4:K4"/>
    <mergeCell ref="A23:I23"/>
    <mergeCell ref="A13:B13"/>
    <mergeCell ref="A14:B14"/>
    <mergeCell ref="A15:B15"/>
    <mergeCell ref="A16:B16"/>
    <mergeCell ref="A17:B17"/>
    <mergeCell ref="A18:B18"/>
    <mergeCell ref="A19:B19"/>
    <mergeCell ref="A20:B20"/>
    <mergeCell ref="A21:B21"/>
    <mergeCell ref="A22:B22"/>
  </mergeCells>
  <pageMargins left="0.7" right="0.7" top="0.75" bottom="0.75" header="0.3" footer="0.3"/>
  <pageSetup paperSize="9" scale="4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44FDD-BB68-4E5E-B5FA-9103582ABC3A}">
  <sheetPr>
    <pageSetUpPr fitToPage="1"/>
  </sheetPr>
  <dimension ref="A1:K88"/>
  <sheetViews>
    <sheetView zoomScale="90" zoomScaleNormal="90" workbookViewId="0">
      <selection sqref="A1:K1"/>
    </sheetView>
  </sheetViews>
  <sheetFormatPr defaultColWidth="9.140625" defaultRowHeight="14.25" x14ac:dyDescent="0.2"/>
  <cols>
    <col min="1" max="1" width="55.7109375" style="4" customWidth="1"/>
    <col min="2" max="2" width="30.5703125" style="4" customWidth="1"/>
    <col min="3" max="3" width="29.85546875" style="4" customWidth="1"/>
    <col min="4" max="4" width="25" style="4" customWidth="1"/>
    <col min="5" max="5" width="27.5703125" style="4" customWidth="1"/>
    <col min="6" max="6" width="18.140625" style="4" customWidth="1"/>
    <col min="7" max="7" width="22.28515625" style="4" customWidth="1"/>
    <col min="8" max="8" width="28.7109375" style="4" customWidth="1"/>
    <col min="9" max="9" width="20.7109375" style="4" customWidth="1"/>
    <col min="10" max="11" width="18.42578125" style="4" customWidth="1"/>
    <col min="12" max="16384" width="9.140625" style="4"/>
  </cols>
  <sheetData>
    <row r="1" spans="1:11" ht="18" x14ac:dyDescent="0.2">
      <c r="A1" s="169" t="s">
        <v>506</v>
      </c>
      <c r="B1" s="170"/>
      <c r="C1" s="170"/>
      <c r="D1" s="170"/>
      <c r="E1" s="170"/>
      <c r="F1" s="170"/>
      <c r="G1" s="170"/>
      <c r="H1" s="170"/>
      <c r="I1" s="170"/>
      <c r="J1" s="170"/>
      <c r="K1" s="171"/>
    </row>
    <row r="2" spans="1:11" s="60" customFormat="1" ht="15" customHeight="1" x14ac:dyDescent="0.2">
      <c r="A2" s="172" t="s">
        <v>492</v>
      </c>
      <c r="B2" s="173"/>
      <c r="C2" s="173"/>
      <c r="D2" s="173"/>
      <c r="E2" s="173"/>
      <c r="F2" s="173"/>
      <c r="G2" s="173"/>
      <c r="H2" s="173"/>
      <c r="I2" s="173"/>
      <c r="J2" s="173"/>
      <c r="K2" s="174"/>
    </row>
    <row r="3" spans="1:11" s="60" customFormat="1" ht="12.75" x14ac:dyDescent="0.2">
      <c r="A3" s="73"/>
      <c r="B3" s="38"/>
      <c r="C3" s="74"/>
      <c r="J3" s="6"/>
      <c r="K3" s="6"/>
    </row>
    <row r="4" spans="1:11" ht="26.25" customHeight="1" x14ac:dyDescent="0.2">
      <c r="A4" s="19" t="s">
        <v>422</v>
      </c>
      <c r="B4" s="175" t="s">
        <v>421</v>
      </c>
      <c r="C4" s="175" t="s">
        <v>20</v>
      </c>
      <c r="D4" s="175" t="s">
        <v>28</v>
      </c>
      <c r="E4" s="175" t="s">
        <v>21</v>
      </c>
      <c r="F4" s="175" t="s">
        <v>22</v>
      </c>
      <c r="G4" s="175" t="s">
        <v>23</v>
      </c>
      <c r="H4" s="175" t="s">
        <v>465</v>
      </c>
      <c r="I4" s="175" t="s">
        <v>436</v>
      </c>
      <c r="J4" s="177" t="s">
        <v>24</v>
      </c>
      <c r="K4" s="178"/>
    </row>
    <row r="5" spans="1:11" x14ac:dyDescent="0.2">
      <c r="A5" s="20"/>
      <c r="B5" s="176"/>
      <c r="C5" s="182"/>
      <c r="D5" s="176"/>
      <c r="E5" s="182"/>
      <c r="F5" s="176"/>
      <c r="G5" s="182"/>
      <c r="H5" s="176"/>
      <c r="I5" s="176"/>
      <c r="J5" s="21" t="s">
        <v>25</v>
      </c>
      <c r="K5" s="21" t="s">
        <v>26</v>
      </c>
    </row>
    <row r="6" spans="1:11" s="61" customFormat="1" ht="18.75" customHeight="1" x14ac:dyDescent="0.25">
      <c r="A6" s="84" t="s">
        <v>441</v>
      </c>
      <c r="B6" s="80"/>
      <c r="C6" s="80"/>
      <c r="D6" s="85"/>
      <c r="E6" s="80"/>
      <c r="F6" s="115">
        <f>VLOOKUP(A6,'Kledinglijst per draaggroep'!A:N,10,FALSE)</f>
        <v>14</v>
      </c>
      <c r="G6" s="77">
        <v>0</v>
      </c>
      <c r="H6" s="80"/>
      <c r="I6" s="77">
        <v>0</v>
      </c>
      <c r="J6" s="78">
        <f>(I6+G6)*F6</f>
        <v>0</v>
      </c>
      <c r="K6" s="78">
        <f t="shared" ref="K6:K31" si="0">J6*1.21</f>
        <v>0</v>
      </c>
    </row>
    <row r="7" spans="1:11" s="61" customFormat="1" ht="18.75" customHeight="1" x14ac:dyDescent="0.25">
      <c r="A7" s="84" t="s">
        <v>442</v>
      </c>
      <c r="B7" s="80"/>
      <c r="C7" s="80"/>
      <c r="D7" s="85"/>
      <c r="E7" s="80"/>
      <c r="F7" s="115">
        <f>VLOOKUP(A7,'Kledinglijst per draaggroep'!A:N,10,FALSE)</f>
        <v>6</v>
      </c>
      <c r="G7" s="77">
        <v>0</v>
      </c>
      <c r="H7" s="80"/>
      <c r="I7" s="77">
        <v>0</v>
      </c>
      <c r="J7" s="78">
        <f>(I7+G7)*F7</f>
        <v>0</v>
      </c>
      <c r="K7" s="78">
        <f t="shared" si="0"/>
        <v>0</v>
      </c>
    </row>
    <row r="8" spans="1:11" s="61" customFormat="1" ht="26.25" customHeight="1" x14ac:dyDescent="0.25">
      <c r="A8" s="84" t="s">
        <v>443</v>
      </c>
      <c r="B8" s="80"/>
      <c r="C8" s="80"/>
      <c r="D8" s="85"/>
      <c r="E8" s="80"/>
      <c r="F8" s="115">
        <f>VLOOKUP(A8,'Kledinglijst per draaggroep'!A:N,10,FALSE)</f>
        <v>7</v>
      </c>
      <c r="G8" s="77">
        <v>0</v>
      </c>
      <c r="H8" s="80"/>
      <c r="I8" s="77">
        <v>0</v>
      </c>
      <c r="J8" s="78">
        <f t="shared" ref="J8:J31" si="1">(I8+G8)*F8</f>
        <v>0</v>
      </c>
      <c r="K8" s="78">
        <f t="shared" si="0"/>
        <v>0</v>
      </c>
    </row>
    <row r="9" spans="1:11" s="61" customFormat="1" ht="26.25" customHeight="1" x14ac:dyDescent="0.25">
      <c r="A9" s="84" t="s">
        <v>444</v>
      </c>
      <c r="B9" s="80"/>
      <c r="C9" s="80"/>
      <c r="D9" s="85"/>
      <c r="E9" s="80"/>
      <c r="F9" s="115">
        <f>VLOOKUP(A9,'Kledinglijst per draaggroep'!A:N,10,FALSE)</f>
        <v>3</v>
      </c>
      <c r="G9" s="77">
        <v>0</v>
      </c>
      <c r="H9" s="80"/>
      <c r="I9" s="77">
        <v>0</v>
      </c>
      <c r="J9" s="78">
        <f t="shared" si="1"/>
        <v>0</v>
      </c>
      <c r="K9" s="78">
        <f t="shared" si="0"/>
        <v>0</v>
      </c>
    </row>
    <row r="10" spans="1:11" s="61" customFormat="1" ht="18.75" customHeight="1" x14ac:dyDescent="0.25">
      <c r="A10" s="76" t="s">
        <v>447</v>
      </c>
      <c r="B10" s="80"/>
      <c r="C10" s="80"/>
      <c r="D10" s="85"/>
      <c r="E10" s="80"/>
      <c r="F10" s="115">
        <f>VLOOKUP(A10,'Kledinglijst per draaggroep'!A:N,10,FALSE)</f>
        <v>17.5</v>
      </c>
      <c r="G10" s="77">
        <v>0</v>
      </c>
      <c r="H10" s="80"/>
      <c r="I10" s="77">
        <v>0</v>
      </c>
      <c r="J10" s="78">
        <f t="shared" si="1"/>
        <v>0</v>
      </c>
      <c r="K10" s="78">
        <f t="shared" si="0"/>
        <v>0</v>
      </c>
    </row>
    <row r="11" spans="1:11" s="61" customFormat="1" ht="18.75" customHeight="1" x14ac:dyDescent="0.25">
      <c r="A11" s="76" t="s">
        <v>448</v>
      </c>
      <c r="B11" s="80"/>
      <c r="C11" s="80"/>
      <c r="D11" s="85"/>
      <c r="E11" s="80"/>
      <c r="F11" s="115">
        <f>VLOOKUP(A11,'Kledinglijst per draaggroep'!A:N,10,FALSE)</f>
        <v>4.5</v>
      </c>
      <c r="G11" s="77">
        <v>0</v>
      </c>
      <c r="H11" s="80"/>
      <c r="I11" s="77">
        <v>0</v>
      </c>
      <c r="J11" s="78">
        <f t="shared" si="1"/>
        <v>0</v>
      </c>
      <c r="K11" s="78">
        <f t="shared" si="0"/>
        <v>0</v>
      </c>
    </row>
    <row r="12" spans="1:11" s="61" customFormat="1" ht="18.75" customHeight="1" x14ac:dyDescent="0.25">
      <c r="A12" s="76" t="s">
        <v>449</v>
      </c>
      <c r="B12" s="80"/>
      <c r="C12" s="80"/>
      <c r="D12" s="85"/>
      <c r="E12" s="80"/>
      <c r="F12" s="115">
        <f>VLOOKUP(A12,'Kledinglijst per draaggroep'!A:N,10,FALSE)</f>
        <v>17.5</v>
      </c>
      <c r="G12" s="77">
        <v>0</v>
      </c>
      <c r="H12" s="80"/>
      <c r="I12" s="77">
        <v>0</v>
      </c>
      <c r="J12" s="78">
        <f t="shared" si="1"/>
        <v>0</v>
      </c>
      <c r="K12" s="78">
        <f t="shared" si="0"/>
        <v>0</v>
      </c>
    </row>
    <row r="13" spans="1:11" s="61" customFormat="1" ht="18.75" customHeight="1" x14ac:dyDescent="0.25">
      <c r="A13" s="76" t="s">
        <v>450</v>
      </c>
      <c r="B13" s="80"/>
      <c r="C13" s="80"/>
      <c r="D13" s="85"/>
      <c r="E13" s="80"/>
      <c r="F13" s="115">
        <f>VLOOKUP(A13,'Kledinglijst per draaggroep'!A:N,10,FALSE)</f>
        <v>4.5</v>
      </c>
      <c r="G13" s="77">
        <v>0</v>
      </c>
      <c r="H13" s="80"/>
      <c r="I13" s="77">
        <v>0</v>
      </c>
      <c r="J13" s="78">
        <f t="shared" si="1"/>
        <v>0</v>
      </c>
      <c r="K13" s="78">
        <f t="shared" si="0"/>
        <v>0</v>
      </c>
    </row>
    <row r="14" spans="1:11" s="61" customFormat="1" ht="18.75" customHeight="1" x14ac:dyDescent="0.25">
      <c r="A14" s="76" t="s">
        <v>463</v>
      </c>
      <c r="B14" s="80"/>
      <c r="C14" s="80"/>
      <c r="D14" s="85"/>
      <c r="E14" s="80"/>
      <c r="F14" s="115">
        <f>VLOOKUP(A14,'Kledinglijst per draaggroep'!A:N,10,FALSE)</f>
        <v>7</v>
      </c>
      <c r="G14" s="77">
        <v>0</v>
      </c>
      <c r="H14" s="80"/>
      <c r="I14" s="77">
        <v>0</v>
      </c>
      <c r="J14" s="78">
        <f t="shared" si="1"/>
        <v>0</v>
      </c>
      <c r="K14" s="78">
        <f t="shared" si="0"/>
        <v>0</v>
      </c>
    </row>
    <row r="15" spans="1:11" s="61" customFormat="1" ht="18.75" customHeight="1" x14ac:dyDescent="0.25">
      <c r="A15" s="76" t="s">
        <v>464</v>
      </c>
      <c r="B15" s="80"/>
      <c r="C15" s="80"/>
      <c r="D15" s="85"/>
      <c r="E15" s="80"/>
      <c r="F15" s="115">
        <f>VLOOKUP(A15,'Kledinglijst per draaggroep'!A:N,10,FALSE)</f>
        <v>3</v>
      </c>
      <c r="G15" s="77">
        <v>0</v>
      </c>
      <c r="H15" s="80"/>
      <c r="I15" s="77">
        <v>0</v>
      </c>
      <c r="J15" s="78">
        <f t="shared" si="1"/>
        <v>0</v>
      </c>
      <c r="K15" s="78">
        <f t="shared" si="0"/>
        <v>0</v>
      </c>
    </row>
    <row r="16" spans="1:11" s="61" customFormat="1" ht="18.75" customHeight="1" x14ac:dyDescent="0.25">
      <c r="A16" s="76" t="s">
        <v>419</v>
      </c>
      <c r="B16" s="80"/>
      <c r="C16" s="80"/>
      <c r="D16" s="85"/>
      <c r="E16" s="80"/>
      <c r="F16" s="115">
        <f>VLOOKUP(A16,'Kledinglijst per draaggroep'!A:N,10,FALSE)</f>
        <v>14</v>
      </c>
      <c r="G16" s="77">
        <v>0</v>
      </c>
      <c r="H16" s="80"/>
      <c r="I16" s="77">
        <v>0</v>
      </c>
      <c r="J16" s="78">
        <f t="shared" si="1"/>
        <v>0</v>
      </c>
      <c r="K16" s="78">
        <f t="shared" si="0"/>
        <v>0</v>
      </c>
    </row>
    <row r="17" spans="1:11" s="61" customFormat="1" ht="18.75" customHeight="1" x14ac:dyDescent="0.25">
      <c r="A17" s="76" t="s">
        <v>420</v>
      </c>
      <c r="B17" s="80"/>
      <c r="C17" s="80"/>
      <c r="D17" s="85"/>
      <c r="E17" s="80"/>
      <c r="F17" s="115">
        <f>VLOOKUP(A17,'Kledinglijst per draaggroep'!A:N,10,FALSE)</f>
        <v>3</v>
      </c>
      <c r="G17" s="77">
        <v>0</v>
      </c>
      <c r="H17" s="80"/>
      <c r="I17" s="77">
        <v>0</v>
      </c>
      <c r="J17" s="78">
        <f t="shared" si="1"/>
        <v>0</v>
      </c>
      <c r="K17" s="78">
        <f t="shared" si="0"/>
        <v>0</v>
      </c>
    </row>
    <row r="18" spans="1:11" s="61" customFormat="1" ht="18.75" customHeight="1" x14ac:dyDescent="0.25">
      <c r="A18" s="76" t="s">
        <v>410</v>
      </c>
      <c r="B18" s="80"/>
      <c r="C18" s="80"/>
      <c r="D18" s="85"/>
      <c r="E18" s="80"/>
      <c r="F18" s="115">
        <f>VLOOKUP(A18,'Kledinglijst per draaggroep'!A:N,10,FALSE)</f>
        <v>10</v>
      </c>
      <c r="G18" s="77">
        <v>0</v>
      </c>
      <c r="H18" s="80"/>
      <c r="I18" s="77">
        <v>0</v>
      </c>
      <c r="J18" s="78">
        <f t="shared" si="1"/>
        <v>0</v>
      </c>
      <c r="K18" s="78">
        <f t="shared" si="0"/>
        <v>0</v>
      </c>
    </row>
    <row r="19" spans="1:11" s="61" customFormat="1" ht="18.75" customHeight="1" x14ac:dyDescent="0.25">
      <c r="A19" s="76" t="s">
        <v>405</v>
      </c>
      <c r="B19" s="80"/>
      <c r="C19" s="80"/>
      <c r="D19" s="85"/>
      <c r="E19" s="80"/>
      <c r="F19" s="115">
        <f>VLOOKUP(A19,'Kledinglijst per draaggroep'!A:N,10,FALSE)</f>
        <v>10</v>
      </c>
      <c r="G19" s="77">
        <v>0</v>
      </c>
      <c r="H19" s="80"/>
      <c r="I19" s="77">
        <v>0</v>
      </c>
      <c r="J19" s="78">
        <f t="shared" si="1"/>
        <v>0</v>
      </c>
      <c r="K19" s="78">
        <f t="shared" si="0"/>
        <v>0</v>
      </c>
    </row>
    <row r="20" spans="1:11" s="61" customFormat="1" ht="18.75" customHeight="1" x14ac:dyDescent="0.25">
      <c r="A20" s="76" t="s">
        <v>407</v>
      </c>
      <c r="B20" s="80"/>
      <c r="C20" s="80"/>
      <c r="D20" s="85"/>
      <c r="E20" s="80"/>
      <c r="F20" s="115">
        <f>VLOOKUP(A20,'Kledinglijst per draaggroep'!A:N,10,FALSE)</f>
        <v>3</v>
      </c>
      <c r="G20" s="77">
        <v>0</v>
      </c>
      <c r="H20" s="80"/>
      <c r="I20" s="77">
        <v>0</v>
      </c>
      <c r="J20" s="78">
        <f>(I20+G20+I20)*F20</f>
        <v>0</v>
      </c>
      <c r="K20" s="78">
        <f>J20*1.21</f>
        <v>0</v>
      </c>
    </row>
    <row r="21" spans="1:11" s="61" customFormat="1" ht="18.75" customHeight="1" x14ac:dyDescent="0.25">
      <c r="A21" s="76" t="s">
        <v>406</v>
      </c>
      <c r="B21" s="80"/>
      <c r="C21" s="80"/>
      <c r="D21" s="85"/>
      <c r="E21" s="80"/>
      <c r="F21" s="115">
        <f>VLOOKUP(A21,'Kledinglijst per draaggroep'!A:N,10,FALSE)</f>
        <v>3</v>
      </c>
      <c r="G21" s="77">
        <v>0</v>
      </c>
      <c r="H21" s="80"/>
      <c r="I21" s="77">
        <v>0</v>
      </c>
      <c r="J21" s="78">
        <f>(I21+G21+I21)*F21</f>
        <v>0</v>
      </c>
      <c r="K21" s="78">
        <f t="shared" si="0"/>
        <v>0</v>
      </c>
    </row>
    <row r="22" spans="1:11" s="121" customFormat="1" ht="50.25" customHeight="1" x14ac:dyDescent="0.25">
      <c r="A22" s="185" t="s">
        <v>503</v>
      </c>
      <c r="B22" s="186"/>
      <c r="C22" s="122" t="s">
        <v>20</v>
      </c>
      <c r="D22" s="123" t="s">
        <v>28</v>
      </c>
      <c r="E22" s="122" t="s">
        <v>21</v>
      </c>
      <c r="F22" s="119" t="s">
        <v>30</v>
      </c>
      <c r="G22" s="120" t="s">
        <v>23</v>
      </c>
      <c r="H22" s="122" t="s">
        <v>504</v>
      </c>
      <c r="I22" s="122" t="s">
        <v>505</v>
      </c>
      <c r="J22" s="124" t="s">
        <v>394</v>
      </c>
      <c r="K22" s="124" t="s">
        <v>395</v>
      </c>
    </row>
    <row r="23" spans="1:11" s="61" customFormat="1" ht="18" customHeight="1" x14ac:dyDescent="0.25">
      <c r="A23" s="183"/>
      <c r="B23" s="184"/>
      <c r="C23" s="80"/>
      <c r="D23" s="85"/>
      <c r="E23" s="80"/>
      <c r="F23" s="118">
        <f>'Kledinglijst per draaggroep'!$J$70</f>
        <v>10</v>
      </c>
      <c r="G23" s="77">
        <v>0</v>
      </c>
      <c r="H23" s="80"/>
      <c r="I23" s="77">
        <v>0</v>
      </c>
      <c r="J23" s="78">
        <f t="shared" ref="J23:J25" si="2">(I23+G23)*F23</f>
        <v>0</v>
      </c>
      <c r="K23" s="78">
        <f t="shared" ref="K23:K25" si="3">J23*1.21</f>
        <v>0</v>
      </c>
    </row>
    <row r="24" spans="1:11" s="61" customFormat="1" ht="18" customHeight="1" x14ac:dyDescent="0.25">
      <c r="A24" s="183"/>
      <c r="B24" s="184"/>
      <c r="C24" s="80"/>
      <c r="D24" s="85"/>
      <c r="E24" s="80"/>
      <c r="F24" s="118">
        <f>'Kledinglijst per draaggroep'!$J$70</f>
        <v>10</v>
      </c>
      <c r="G24" s="77">
        <v>0</v>
      </c>
      <c r="H24" s="80"/>
      <c r="I24" s="77">
        <v>0</v>
      </c>
      <c r="J24" s="78">
        <f t="shared" si="2"/>
        <v>0</v>
      </c>
      <c r="K24" s="78">
        <f t="shared" si="3"/>
        <v>0</v>
      </c>
    </row>
    <row r="25" spans="1:11" s="61" customFormat="1" ht="18" customHeight="1" x14ac:dyDescent="0.25">
      <c r="A25" s="183"/>
      <c r="B25" s="184"/>
      <c r="C25" s="80"/>
      <c r="D25" s="85"/>
      <c r="E25" s="80"/>
      <c r="F25" s="118">
        <f>'Kledinglijst per draaggroep'!$J$70</f>
        <v>10</v>
      </c>
      <c r="G25" s="77">
        <v>0</v>
      </c>
      <c r="H25" s="80"/>
      <c r="I25" s="77">
        <v>0</v>
      </c>
      <c r="J25" s="78">
        <f t="shared" si="2"/>
        <v>0</v>
      </c>
      <c r="K25" s="78">
        <f t="shared" si="3"/>
        <v>0</v>
      </c>
    </row>
    <row r="26" spans="1:11" s="61" customFormat="1" ht="52.5" customHeight="1" x14ac:dyDescent="0.25">
      <c r="A26" s="185" t="s">
        <v>491</v>
      </c>
      <c r="B26" s="186"/>
      <c r="C26" s="122" t="s">
        <v>20</v>
      </c>
      <c r="D26" s="123" t="s">
        <v>28</v>
      </c>
      <c r="E26" s="122" t="s">
        <v>21</v>
      </c>
      <c r="F26" s="119" t="s">
        <v>30</v>
      </c>
      <c r="G26" s="120" t="s">
        <v>23</v>
      </c>
      <c r="H26" s="122" t="s">
        <v>504</v>
      </c>
      <c r="I26" s="122" t="s">
        <v>505</v>
      </c>
      <c r="J26" s="124" t="s">
        <v>394</v>
      </c>
      <c r="K26" s="124" t="s">
        <v>395</v>
      </c>
    </row>
    <row r="27" spans="1:11" s="61" customFormat="1" ht="18" customHeight="1" x14ac:dyDescent="0.25">
      <c r="A27" s="183"/>
      <c r="B27" s="184"/>
      <c r="C27" s="80"/>
      <c r="D27" s="85"/>
      <c r="E27" s="80"/>
      <c r="F27" s="117"/>
      <c r="G27" s="77">
        <v>0</v>
      </c>
      <c r="H27" s="80"/>
      <c r="I27" s="77">
        <v>0</v>
      </c>
      <c r="J27" s="78">
        <f t="shared" ref="J27:J30" si="4">(I27+G27)*F27</f>
        <v>0</v>
      </c>
      <c r="K27" s="78">
        <f t="shared" ref="K27:K30" si="5">J27*1.21</f>
        <v>0</v>
      </c>
    </row>
    <row r="28" spans="1:11" s="61" customFormat="1" ht="18" customHeight="1" x14ac:dyDescent="0.25">
      <c r="A28" s="183"/>
      <c r="B28" s="184"/>
      <c r="C28" s="80"/>
      <c r="D28" s="85"/>
      <c r="E28" s="80"/>
      <c r="F28" s="117"/>
      <c r="G28" s="77">
        <v>0</v>
      </c>
      <c r="H28" s="80"/>
      <c r="I28" s="77">
        <v>0</v>
      </c>
      <c r="J28" s="78">
        <f t="shared" si="4"/>
        <v>0</v>
      </c>
      <c r="K28" s="78">
        <f t="shared" si="5"/>
        <v>0</v>
      </c>
    </row>
    <row r="29" spans="1:11" s="61" customFormat="1" ht="18" customHeight="1" x14ac:dyDescent="0.25">
      <c r="A29" s="183"/>
      <c r="B29" s="184"/>
      <c r="C29" s="80"/>
      <c r="D29" s="85"/>
      <c r="E29" s="80"/>
      <c r="F29" s="117"/>
      <c r="G29" s="77">
        <v>0</v>
      </c>
      <c r="H29" s="80"/>
      <c r="I29" s="77">
        <v>0</v>
      </c>
      <c r="J29" s="78">
        <f t="shared" si="4"/>
        <v>0</v>
      </c>
      <c r="K29" s="78">
        <f t="shared" si="5"/>
        <v>0</v>
      </c>
    </row>
    <row r="30" spans="1:11" s="61" customFormat="1" ht="18" customHeight="1" x14ac:dyDescent="0.25">
      <c r="A30" s="183"/>
      <c r="B30" s="184"/>
      <c r="C30" s="80"/>
      <c r="D30" s="85"/>
      <c r="E30" s="80"/>
      <c r="F30" s="117"/>
      <c r="G30" s="77">
        <v>0</v>
      </c>
      <c r="H30" s="80"/>
      <c r="I30" s="77">
        <v>0</v>
      </c>
      <c r="J30" s="78">
        <f t="shared" si="4"/>
        <v>0</v>
      </c>
      <c r="K30" s="78">
        <f t="shared" si="5"/>
        <v>0</v>
      </c>
    </row>
    <row r="31" spans="1:11" s="61" customFormat="1" ht="18" customHeight="1" x14ac:dyDescent="0.25">
      <c r="A31" s="183"/>
      <c r="B31" s="184"/>
      <c r="C31" s="80"/>
      <c r="D31" s="85"/>
      <c r="E31" s="80"/>
      <c r="F31" s="117"/>
      <c r="G31" s="77">
        <v>0</v>
      </c>
      <c r="H31" s="80"/>
      <c r="I31" s="77">
        <v>0</v>
      </c>
      <c r="J31" s="78">
        <f t="shared" si="1"/>
        <v>0</v>
      </c>
      <c r="K31" s="78">
        <f t="shared" si="0"/>
        <v>0</v>
      </c>
    </row>
    <row r="32" spans="1:11" s="60" customFormat="1" ht="28.5" customHeight="1" x14ac:dyDescent="0.2">
      <c r="A32" s="179" t="s">
        <v>507</v>
      </c>
      <c r="B32" s="180"/>
      <c r="C32" s="180"/>
      <c r="D32" s="180"/>
      <c r="E32" s="180"/>
      <c r="F32" s="180"/>
      <c r="G32" s="180"/>
      <c r="H32" s="180"/>
      <c r="I32" s="181"/>
      <c r="J32" s="22">
        <f>SUM(J6:J31)</f>
        <v>0</v>
      </c>
      <c r="K32" s="23">
        <f>SUM(K6:K31)</f>
        <v>0</v>
      </c>
    </row>
    <row r="33" spans="7:9" s="60" customFormat="1" ht="15.75" customHeight="1" x14ac:dyDescent="0.2"/>
    <row r="34" spans="7:9" s="60" customFormat="1" ht="15.75" customHeight="1" x14ac:dyDescent="0.2">
      <c r="G34" s="8"/>
      <c r="H34" s="8"/>
      <c r="I34" s="8"/>
    </row>
    <row r="35" spans="7:9" s="60" customFormat="1" ht="15.75" customHeight="1" x14ac:dyDescent="0.2"/>
    <row r="36" spans="7:9" s="60" customFormat="1" ht="37.5" customHeight="1" x14ac:dyDescent="0.2"/>
    <row r="37" spans="7:9" s="60" customFormat="1" ht="15.75" customHeight="1" x14ac:dyDescent="0.2"/>
    <row r="38" spans="7:9" s="60" customFormat="1" ht="15.75" customHeight="1" x14ac:dyDescent="0.2"/>
    <row r="39" spans="7:9" s="60" customFormat="1" ht="15.75" customHeight="1" x14ac:dyDescent="0.2"/>
    <row r="40" spans="7:9" s="60" customFormat="1" ht="15.75" customHeight="1" x14ac:dyDescent="0.2"/>
    <row r="41" spans="7:9" s="60" customFormat="1" ht="15.75" customHeight="1" x14ac:dyDescent="0.2"/>
    <row r="42" spans="7:9" s="60" customFormat="1" ht="15.75" customHeight="1" x14ac:dyDescent="0.2"/>
    <row r="43" spans="7:9" s="60" customFormat="1" ht="15.75" customHeight="1" x14ac:dyDescent="0.2"/>
    <row r="44" spans="7:9" s="60" customFormat="1" ht="15.75" customHeight="1" x14ac:dyDescent="0.2"/>
    <row r="45" spans="7:9" s="60" customFormat="1" ht="15.75" customHeight="1" x14ac:dyDescent="0.2"/>
    <row r="46" spans="7:9" s="60" customFormat="1" ht="15.75" customHeight="1" x14ac:dyDescent="0.2"/>
    <row r="47" spans="7:9" s="60" customFormat="1" ht="15.75" customHeight="1" x14ac:dyDescent="0.2"/>
    <row r="48" spans="7:9" s="60" customFormat="1" ht="15.75" customHeight="1" x14ac:dyDescent="0.2"/>
    <row r="49" spans="3:3" s="60" customFormat="1" ht="15.75" customHeight="1" x14ac:dyDescent="0.2"/>
    <row r="50" spans="3:3" s="60" customFormat="1" ht="15.75" customHeight="1" x14ac:dyDescent="0.2"/>
    <row r="51" spans="3:3" s="60" customFormat="1" ht="15.75" customHeight="1" x14ac:dyDescent="0.2"/>
    <row r="52" spans="3:3" s="60" customFormat="1" ht="33" customHeight="1" x14ac:dyDescent="0.2"/>
    <row r="53" spans="3:3" s="60" customFormat="1" ht="15.75" customHeight="1" x14ac:dyDescent="0.2"/>
    <row r="54" spans="3:3" s="60" customFormat="1" ht="15.75" customHeight="1" x14ac:dyDescent="0.2"/>
    <row r="55" spans="3:3" s="60" customFormat="1" ht="15.75" customHeight="1" x14ac:dyDescent="0.2">
      <c r="C55" s="60" t="s">
        <v>381</v>
      </c>
    </row>
    <row r="56" spans="3:3" s="60" customFormat="1" ht="15.75" customHeight="1" x14ac:dyDescent="0.2"/>
    <row r="57" spans="3:3" s="60" customFormat="1" ht="15.75" customHeight="1" x14ac:dyDescent="0.2"/>
    <row r="58" spans="3:3" s="60" customFormat="1" ht="15.75" customHeight="1" x14ac:dyDescent="0.2"/>
    <row r="59" spans="3:3" s="60" customFormat="1" ht="15.75" customHeight="1" x14ac:dyDescent="0.2"/>
    <row r="60" spans="3:3" s="60" customFormat="1" ht="15.75" customHeight="1" x14ac:dyDescent="0.2"/>
    <row r="61" spans="3:3" s="60" customFormat="1" ht="15.75" customHeight="1" x14ac:dyDescent="0.2"/>
    <row r="62" spans="3:3" s="60" customFormat="1" ht="15.75" customHeight="1" x14ac:dyDescent="0.2"/>
    <row r="63" spans="3:3" s="60" customFormat="1" ht="15.75" customHeight="1" x14ac:dyDescent="0.2"/>
    <row r="64" spans="3:3" s="60" customFormat="1" ht="15.75" customHeight="1" x14ac:dyDescent="0.2"/>
    <row r="65" s="60" customFormat="1" ht="15.75" customHeight="1" x14ac:dyDescent="0.2"/>
    <row r="66" s="60" customFormat="1" ht="15.75" customHeight="1" x14ac:dyDescent="0.2"/>
    <row r="67" s="60" customFormat="1" ht="15.75" customHeight="1" x14ac:dyDescent="0.2"/>
    <row r="68" s="60" customFormat="1" ht="15.75" customHeight="1" x14ac:dyDescent="0.2"/>
    <row r="69" s="60" customFormat="1" ht="15.75" customHeight="1" x14ac:dyDescent="0.2"/>
    <row r="70" s="60" customFormat="1" ht="15.75" customHeight="1" x14ac:dyDescent="0.2"/>
    <row r="71" s="60" customFormat="1" ht="15.75" customHeight="1" x14ac:dyDescent="0.2"/>
    <row r="72" s="60" customFormat="1" ht="15.75" customHeight="1" x14ac:dyDescent="0.2"/>
    <row r="73" s="60" customFormat="1" ht="15.75" customHeight="1" x14ac:dyDescent="0.2"/>
    <row r="74" s="60" customFormat="1" ht="15.75" customHeight="1" x14ac:dyDescent="0.2"/>
    <row r="75" s="60" customFormat="1" ht="15.75" customHeight="1" x14ac:dyDescent="0.2"/>
    <row r="76" s="60" customFormat="1" ht="15.75" customHeight="1" x14ac:dyDescent="0.2"/>
    <row r="77" s="60" customFormat="1" ht="15.75" customHeight="1" x14ac:dyDescent="0.2"/>
    <row r="78" s="60" customFormat="1" ht="15.75" customHeight="1" x14ac:dyDescent="0.2"/>
    <row r="79" s="60" customFormat="1" ht="15.75" customHeight="1" x14ac:dyDescent="0.2"/>
    <row r="80" s="60" customFormat="1" ht="15.75" customHeight="1" x14ac:dyDescent="0.2"/>
    <row r="81" s="60" customFormat="1" ht="15.75" customHeight="1" x14ac:dyDescent="0.2"/>
    <row r="82" s="60" customFormat="1" ht="15.75" customHeight="1" x14ac:dyDescent="0.2"/>
    <row r="83" s="60" customFormat="1" ht="15.75" customHeight="1" x14ac:dyDescent="0.2"/>
    <row r="84" s="60" customFormat="1" ht="15.75" customHeight="1" x14ac:dyDescent="0.2"/>
    <row r="85" s="60" customFormat="1" ht="15.75" customHeight="1" x14ac:dyDescent="0.2"/>
    <row r="86" s="60" customFormat="1" ht="15.75" customHeight="1" x14ac:dyDescent="0.2"/>
    <row r="87" s="60" customFormat="1" ht="12.75" x14ac:dyDescent="0.2"/>
    <row r="88" s="60" customFormat="1" ht="12.75" x14ac:dyDescent="0.2"/>
  </sheetData>
  <mergeCells count="22">
    <mergeCell ref="A1:K1"/>
    <mergeCell ref="A2:K2"/>
    <mergeCell ref="B4:B5"/>
    <mergeCell ref="C4:C5"/>
    <mergeCell ref="D4:D5"/>
    <mergeCell ref="E4:E5"/>
    <mergeCell ref="F4:F5"/>
    <mergeCell ref="G4:G5"/>
    <mergeCell ref="H4:H5"/>
    <mergeCell ref="I4:I5"/>
    <mergeCell ref="A32:I32"/>
    <mergeCell ref="J4:K4"/>
    <mergeCell ref="A22:B22"/>
    <mergeCell ref="A23:B23"/>
    <mergeCell ref="A24:B24"/>
    <mergeCell ref="A25:B25"/>
    <mergeCell ref="A26:B26"/>
    <mergeCell ref="A27:B27"/>
    <mergeCell ref="A28:B28"/>
    <mergeCell ref="A29:B29"/>
    <mergeCell ref="A30:B30"/>
    <mergeCell ref="A31:B31"/>
  </mergeCells>
  <pageMargins left="0.7" right="0.7" top="0.75" bottom="0.75" header="0.3" footer="0.3"/>
  <pageSetup paperSize="9" scale="4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25A73-974F-461B-8E93-E159B29806DD}">
  <sheetPr>
    <pageSetUpPr fitToPage="1"/>
  </sheetPr>
  <dimension ref="A1:K82"/>
  <sheetViews>
    <sheetView zoomScale="90" zoomScaleNormal="90" workbookViewId="0">
      <selection sqref="A1:K1"/>
    </sheetView>
  </sheetViews>
  <sheetFormatPr defaultColWidth="9.140625" defaultRowHeight="14.25" x14ac:dyDescent="0.2"/>
  <cols>
    <col min="1" max="1" width="55.7109375" style="4" customWidth="1"/>
    <col min="2" max="2" width="30.5703125" style="4" customWidth="1"/>
    <col min="3" max="3" width="29.85546875" style="4" customWidth="1"/>
    <col min="4" max="4" width="25" style="4" customWidth="1"/>
    <col min="5" max="5" width="27.5703125" style="4" customWidth="1"/>
    <col min="6" max="6" width="18.140625" style="4" customWidth="1"/>
    <col min="7" max="7" width="22.28515625" style="4" customWidth="1"/>
    <col min="8" max="8" width="28.7109375" style="4" customWidth="1"/>
    <col min="9" max="9" width="20.7109375" style="4" customWidth="1"/>
    <col min="10" max="11" width="18.42578125" style="4" customWidth="1"/>
    <col min="12" max="16384" width="9.140625" style="4"/>
  </cols>
  <sheetData>
    <row r="1" spans="1:11" ht="18" x14ac:dyDescent="0.2">
      <c r="A1" s="169" t="s">
        <v>537</v>
      </c>
      <c r="B1" s="170"/>
      <c r="C1" s="170"/>
      <c r="D1" s="170"/>
      <c r="E1" s="170"/>
      <c r="F1" s="170"/>
      <c r="G1" s="170"/>
      <c r="H1" s="170"/>
      <c r="I1" s="170"/>
      <c r="J1" s="170"/>
      <c r="K1" s="171"/>
    </row>
    <row r="2" spans="1:11" s="60" customFormat="1" ht="15" customHeight="1" x14ac:dyDescent="0.2">
      <c r="A2" s="172" t="s">
        <v>492</v>
      </c>
      <c r="B2" s="173"/>
      <c r="C2" s="173"/>
      <c r="D2" s="173"/>
      <c r="E2" s="173"/>
      <c r="F2" s="173"/>
      <c r="G2" s="173"/>
      <c r="H2" s="173"/>
      <c r="I2" s="173"/>
      <c r="J2" s="173"/>
      <c r="K2" s="174"/>
    </row>
    <row r="3" spans="1:11" s="60" customFormat="1" ht="12.75" x14ac:dyDescent="0.2">
      <c r="A3" s="73"/>
      <c r="B3" s="38"/>
      <c r="C3" s="74"/>
      <c r="J3" s="6"/>
      <c r="K3" s="6"/>
    </row>
    <row r="4" spans="1:11" ht="26.25" customHeight="1" x14ac:dyDescent="0.2">
      <c r="A4" s="19" t="s">
        <v>422</v>
      </c>
      <c r="B4" s="175" t="s">
        <v>421</v>
      </c>
      <c r="C4" s="175" t="s">
        <v>20</v>
      </c>
      <c r="D4" s="175" t="s">
        <v>28</v>
      </c>
      <c r="E4" s="175" t="s">
        <v>21</v>
      </c>
      <c r="F4" s="175" t="s">
        <v>22</v>
      </c>
      <c r="G4" s="175" t="s">
        <v>23</v>
      </c>
      <c r="H4" s="175" t="s">
        <v>465</v>
      </c>
      <c r="I4" s="175" t="s">
        <v>436</v>
      </c>
      <c r="J4" s="177" t="s">
        <v>24</v>
      </c>
      <c r="K4" s="178"/>
    </row>
    <row r="5" spans="1:11" x14ac:dyDescent="0.2">
      <c r="A5" s="20"/>
      <c r="B5" s="176"/>
      <c r="C5" s="182"/>
      <c r="D5" s="176"/>
      <c r="E5" s="182"/>
      <c r="F5" s="176"/>
      <c r="G5" s="182"/>
      <c r="H5" s="176"/>
      <c r="I5" s="176"/>
      <c r="J5" s="21" t="s">
        <v>25</v>
      </c>
      <c r="K5" s="21" t="s">
        <v>26</v>
      </c>
    </row>
    <row r="6" spans="1:11" s="61" customFormat="1" ht="18.75" customHeight="1" x14ac:dyDescent="0.25">
      <c r="A6" s="84" t="s">
        <v>445</v>
      </c>
      <c r="B6" s="80"/>
      <c r="C6" s="80"/>
      <c r="D6" s="85"/>
      <c r="E6" s="80"/>
      <c r="F6" s="115">
        <f>VLOOKUP(A6,'Kledinglijst per draaggroep'!A:N,11,FALSE)</f>
        <v>20</v>
      </c>
      <c r="G6" s="77">
        <v>0</v>
      </c>
      <c r="H6" s="80"/>
      <c r="I6" s="77">
        <v>0</v>
      </c>
      <c r="J6" s="78">
        <f t="shared" ref="J6:J25" si="0">(I6+G6)*F6</f>
        <v>0</v>
      </c>
      <c r="K6" s="78">
        <f t="shared" ref="K6:K25" si="1">J6*1.21</f>
        <v>0</v>
      </c>
    </row>
    <row r="7" spans="1:11" s="61" customFormat="1" ht="18.75" customHeight="1" x14ac:dyDescent="0.25">
      <c r="A7" s="84" t="s">
        <v>446</v>
      </c>
      <c r="B7" s="80"/>
      <c r="C7" s="80"/>
      <c r="D7" s="85"/>
      <c r="E7" s="80"/>
      <c r="F7" s="115">
        <f>VLOOKUP(A7,'Kledinglijst per draaggroep'!A:N,11,FALSE)</f>
        <v>22.5</v>
      </c>
      <c r="G7" s="77">
        <v>0</v>
      </c>
      <c r="H7" s="80"/>
      <c r="I7" s="77">
        <v>0</v>
      </c>
      <c r="J7" s="78">
        <f t="shared" si="0"/>
        <v>0</v>
      </c>
      <c r="K7" s="78">
        <f t="shared" si="1"/>
        <v>0</v>
      </c>
    </row>
    <row r="8" spans="1:11" s="61" customFormat="1" ht="18.75" customHeight="1" x14ac:dyDescent="0.25">
      <c r="A8" s="76" t="s">
        <v>447</v>
      </c>
      <c r="B8" s="80"/>
      <c r="C8" s="80"/>
      <c r="D8" s="85"/>
      <c r="E8" s="80"/>
      <c r="F8" s="115">
        <f>VLOOKUP(A8,'Kledinglijst per draaggroep'!A:N,11,FALSE)</f>
        <v>70</v>
      </c>
      <c r="G8" s="77">
        <v>0</v>
      </c>
      <c r="H8" s="80"/>
      <c r="I8" s="77">
        <v>0</v>
      </c>
      <c r="J8" s="78">
        <f t="shared" si="0"/>
        <v>0</v>
      </c>
      <c r="K8" s="78">
        <f t="shared" si="1"/>
        <v>0</v>
      </c>
    </row>
    <row r="9" spans="1:11" s="61" customFormat="1" ht="18.75" customHeight="1" x14ac:dyDescent="0.25">
      <c r="A9" s="76" t="s">
        <v>448</v>
      </c>
      <c r="B9" s="80"/>
      <c r="C9" s="80"/>
      <c r="D9" s="85"/>
      <c r="E9" s="80"/>
      <c r="F9" s="115">
        <f>VLOOKUP(A9,'Kledinglijst per draaggroep'!A:N,11,FALSE)</f>
        <v>67.5</v>
      </c>
      <c r="G9" s="77">
        <v>0</v>
      </c>
      <c r="H9" s="80"/>
      <c r="I9" s="77">
        <v>0</v>
      </c>
      <c r="J9" s="78">
        <f t="shared" si="0"/>
        <v>0</v>
      </c>
      <c r="K9" s="78">
        <f t="shared" si="1"/>
        <v>0</v>
      </c>
    </row>
    <row r="10" spans="1:11" s="61" customFormat="1" ht="18.75" customHeight="1" x14ac:dyDescent="0.25">
      <c r="A10" s="76" t="s">
        <v>449</v>
      </c>
      <c r="B10" s="80"/>
      <c r="C10" s="80"/>
      <c r="D10" s="85"/>
      <c r="E10" s="80"/>
      <c r="F10" s="115">
        <f>VLOOKUP(A10,'Kledinglijst per draaggroep'!A:N,11,FALSE)</f>
        <v>70</v>
      </c>
      <c r="G10" s="77">
        <v>0</v>
      </c>
      <c r="H10" s="80"/>
      <c r="I10" s="77">
        <v>0</v>
      </c>
      <c r="J10" s="78">
        <f t="shared" si="0"/>
        <v>0</v>
      </c>
      <c r="K10" s="78">
        <f t="shared" si="1"/>
        <v>0</v>
      </c>
    </row>
    <row r="11" spans="1:11" s="61" customFormat="1" ht="18.75" customHeight="1" x14ac:dyDescent="0.25">
      <c r="A11" s="76" t="s">
        <v>450</v>
      </c>
      <c r="B11" s="80"/>
      <c r="C11" s="80"/>
      <c r="D11" s="85"/>
      <c r="E11" s="80"/>
      <c r="F11" s="115">
        <f>VLOOKUP(A11,'Kledinglijst per draaggroep'!A:N,11,FALSE)</f>
        <v>67.5</v>
      </c>
      <c r="G11" s="77">
        <v>0</v>
      </c>
      <c r="H11" s="80"/>
      <c r="I11" s="77">
        <v>0</v>
      </c>
      <c r="J11" s="78">
        <f t="shared" si="0"/>
        <v>0</v>
      </c>
      <c r="K11" s="78">
        <f t="shared" si="1"/>
        <v>0</v>
      </c>
    </row>
    <row r="12" spans="1:11" s="61" customFormat="1" ht="18.75" customHeight="1" x14ac:dyDescent="0.25">
      <c r="A12" s="76" t="s">
        <v>419</v>
      </c>
      <c r="B12" s="80"/>
      <c r="C12" s="80"/>
      <c r="D12" s="85"/>
      <c r="E12" s="80"/>
      <c r="F12" s="115">
        <f>VLOOKUP(A12,'Kledinglijst per draaggroep'!A:N,11,FALSE)</f>
        <v>4</v>
      </c>
      <c r="G12" s="77">
        <v>0</v>
      </c>
      <c r="H12" s="80"/>
      <c r="I12" s="77">
        <v>0</v>
      </c>
      <c r="J12" s="78">
        <f t="shared" si="0"/>
        <v>0</v>
      </c>
      <c r="K12" s="78">
        <f t="shared" si="1"/>
        <v>0</v>
      </c>
    </row>
    <row r="13" spans="1:11" s="61" customFormat="1" ht="18.75" customHeight="1" x14ac:dyDescent="0.25">
      <c r="A13" s="76" t="s">
        <v>420</v>
      </c>
      <c r="B13" s="80"/>
      <c r="C13" s="80"/>
      <c r="D13" s="85"/>
      <c r="E13" s="80"/>
      <c r="F13" s="115">
        <f>VLOOKUP(A13,'Kledinglijst per draaggroep'!A:N,11,FALSE)</f>
        <v>4.5</v>
      </c>
      <c r="G13" s="77">
        <v>0</v>
      </c>
      <c r="H13" s="80"/>
      <c r="I13" s="77">
        <v>0</v>
      </c>
      <c r="J13" s="78">
        <f t="shared" si="0"/>
        <v>0</v>
      </c>
      <c r="K13" s="78">
        <f t="shared" si="1"/>
        <v>0</v>
      </c>
    </row>
    <row r="14" spans="1:11" s="61" customFormat="1" ht="18.75" customHeight="1" x14ac:dyDescent="0.25">
      <c r="A14" s="76" t="s">
        <v>411</v>
      </c>
      <c r="B14" s="80"/>
      <c r="C14" s="80"/>
      <c r="D14" s="85"/>
      <c r="E14" s="80"/>
      <c r="F14" s="115">
        <f>VLOOKUP(A14,'Kledinglijst per draaggroep'!A:N,11,FALSE)</f>
        <v>68</v>
      </c>
      <c r="G14" s="77">
        <v>0</v>
      </c>
      <c r="H14" s="80"/>
      <c r="I14" s="77">
        <v>0</v>
      </c>
      <c r="J14" s="78">
        <f t="shared" si="0"/>
        <v>0</v>
      </c>
      <c r="K14" s="78">
        <f t="shared" si="1"/>
        <v>0</v>
      </c>
    </row>
    <row r="15" spans="1:11" s="61" customFormat="1" ht="18.75" customHeight="1" x14ac:dyDescent="0.25">
      <c r="A15" s="76" t="s">
        <v>414</v>
      </c>
      <c r="B15" s="80"/>
      <c r="C15" s="80"/>
      <c r="D15" s="85"/>
      <c r="E15" s="80"/>
      <c r="F15" s="115">
        <f>VLOOKUP(A15,'Kledinglijst per draaggroep'!A:N,11,FALSE)</f>
        <v>20</v>
      </c>
      <c r="G15" s="77">
        <v>0</v>
      </c>
      <c r="H15" s="80"/>
      <c r="I15" s="77">
        <v>0</v>
      </c>
      <c r="J15" s="78">
        <f t="shared" si="0"/>
        <v>0</v>
      </c>
      <c r="K15" s="78">
        <f t="shared" si="1"/>
        <v>0</v>
      </c>
    </row>
    <row r="16" spans="1:11" s="121" customFormat="1" ht="50.25" customHeight="1" x14ac:dyDescent="0.25">
      <c r="A16" s="185" t="s">
        <v>503</v>
      </c>
      <c r="B16" s="186"/>
      <c r="C16" s="122" t="s">
        <v>20</v>
      </c>
      <c r="D16" s="123" t="s">
        <v>28</v>
      </c>
      <c r="E16" s="122" t="s">
        <v>21</v>
      </c>
      <c r="F16" s="119" t="s">
        <v>30</v>
      </c>
      <c r="G16" s="120" t="s">
        <v>23</v>
      </c>
      <c r="H16" s="122" t="s">
        <v>504</v>
      </c>
      <c r="I16" s="122" t="s">
        <v>505</v>
      </c>
      <c r="J16" s="124" t="s">
        <v>394</v>
      </c>
      <c r="K16" s="124" t="s">
        <v>395</v>
      </c>
    </row>
    <row r="17" spans="1:11" s="61" customFormat="1" ht="18" customHeight="1" x14ac:dyDescent="0.25">
      <c r="A17" s="183"/>
      <c r="B17" s="184"/>
      <c r="C17" s="80"/>
      <c r="D17" s="85"/>
      <c r="E17" s="80"/>
      <c r="F17" s="118">
        <f>'Kledinglijst per draaggroep'!$K$70</f>
        <v>85</v>
      </c>
      <c r="G17" s="77">
        <v>0</v>
      </c>
      <c r="H17" s="80"/>
      <c r="I17" s="77">
        <v>0</v>
      </c>
      <c r="J17" s="78">
        <f t="shared" ref="J17:J19" si="2">(I17+G17)*F17</f>
        <v>0</v>
      </c>
      <c r="K17" s="78">
        <f t="shared" ref="K17:K19" si="3">J17*1.21</f>
        <v>0</v>
      </c>
    </row>
    <row r="18" spans="1:11" s="61" customFormat="1" ht="18" customHeight="1" x14ac:dyDescent="0.25">
      <c r="A18" s="183"/>
      <c r="B18" s="184"/>
      <c r="C18" s="80"/>
      <c r="D18" s="85"/>
      <c r="E18" s="80"/>
      <c r="F18" s="118">
        <f>'Kledinglijst per draaggroep'!$K$70</f>
        <v>85</v>
      </c>
      <c r="G18" s="77">
        <v>0</v>
      </c>
      <c r="H18" s="80"/>
      <c r="I18" s="77">
        <v>0</v>
      </c>
      <c r="J18" s="78">
        <f t="shared" si="2"/>
        <v>0</v>
      </c>
      <c r="K18" s="78">
        <f t="shared" si="3"/>
        <v>0</v>
      </c>
    </row>
    <row r="19" spans="1:11" s="61" customFormat="1" ht="18" customHeight="1" x14ac:dyDescent="0.25">
      <c r="A19" s="183"/>
      <c r="B19" s="184"/>
      <c r="C19" s="80"/>
      <c r="D19" s="85"/>
      <c r="E19" s="80"/>
      <c r="F19" s="118">
        <f>'Kledinglijst per draaggroep'!$K$70</f>
        <v>85</v>
      </c>
      <c r="G19" s="77">
        <v>0</v>
      </c>
      <c r="H19" s="80"/>
      <c r="I19" s="77">
        <v>0</v>
      </c>
      <c r="J19" s="78">
        <f t="shared" si="2"/>
        <v>0</v>
      </c>
      <c r="K19" s="78">
        <f t="shared" si="3"/>
        <v>0</v>
      </c>
    </row>
    <row r="20" spans="1:11" s="61" customFormat="1" ht="52.5" customHeight="1" x14ac:dyDescent="0.25">
      <c r="A20" s="185" t="s">
        <v>491</v>
      </c>
      <c r="B20" s="186"/>
      <c r="C20" s="122" t="s">
        <v>20</v>
      </c>
      <c r="D20" s="123" t="s">
        <v>28</v>
      </c>
      <c r="E20" s="122" t="s">
        <v>21</v>
      </c>
      <c r="F20" s="119" t="s">
        <v>30</v>
      </c>
      <c r="G20" s="120" t="s">
        <v>23</v>
      </c>
      <c r="H20" s="122" t="s">
        <v>504</v>
      </c>
      <c r="I20" s="122" t="s">
        <v>505</v>
      </c>
      <c r="J20" s="124" t="s">
        <v>394</v>
      </c>
      <c r="K20" s="124" t="s">
        <v>395</v>
      </c>
    </row>
    <row r="21" spans="1:11" s="61" customFormat="1" ht="18" customHeight="1" x14ac:dyDescent="0.25">
      <c r="A21" s="183"/>
      <c r="B21" s="184"/>
      <c r="C21" s="80"/>
      <c r="D21" s="85"/>
      <c r="E21" s="80"/>
      <c r="F21" s="117"/>
      <c r="G21" s="77">
        <v>0</v>
      </c>
      <c r="H21" s="80"/>
      <c r="I21" s="77">
        <v>0</v>
      </c>
      <c r="J21" s="78">
        <f t="shared" ref="J21:J24" si="4">(I21+G21)*F21</f>
        <v>0</v>
      </c>
      <c r="K21" s="78">
        <f t="shared" ref="K21:K24" si="5">J21*1.21</f>
        <v>0</v>
      </c>
    </row>
    <row r="22" spans="1:11" s="61" customFormat="1" ht="18" customHeight="1" x14ac:dyDescent="0.25">
      <c r="A22" s="183"/>
      <c r="B22" s="184"/>
      <c r="C22" s="80"/>
      <c r="D22" s="85"/>
      <c r="E22" s="80"/>
      <c r="F22" s="117"/>
      <c r="G22" s="77">
        <v>0</v>
      </c>
      <c r="H22" s="80"/>
      <c r="I22" s="77">
        <v>0</v>
      </c>
      <c r="J22" s="78">
        <f t="shared" si="4"/>
        <v>0</v>
      </c>
      <c r="K22" s="78">
        <f t="shared" si="5"/>
        <v>0</v>
      </c>
    </row>
    <row r="23" spans="1:11" s="61" customFormat="1" ht="18" customHeight="1" x14ac:dyDescent="0.25">
      <c r="A23" s="183"/>
      <c r="B23" s="184"/>
      <c r="C23" s="80"/>
      <c r="D23" s="85"/>
      <c r="E23" s="80"/>
      <c r="F23" s="117"/>
      <c r="G23" s="77">
        <v>0</v>
      </c>
      <c r="H23" s="80"/>
      <c r="I23" s="77">
        <v>0</v>
      </c>
      <c r="J23" s="78">
        <f t="shared" si="4"/>
        <v>0</v>
      </c>
      <c r="K23" s="78">
        <f t="shared" si="5"/>
        <v>0</v>
      </c>
    </row>
    <row r="24" spans="1:11" s="61" customFormat="1" ht="18" customHeight="1" x14ac:dyDescent="0.25">
      <c r="A24" s="183"/>
      <c r="B24" s="184"/>
      <c r="C24" s="80"/>
      <c r="D24" s="85"/>
      <c r="E24" s="80"/>
      <c r="F24" s="117"/>
      <c r="G24" s="77">
        <v>0</v>
      </c>
      <c r="H24" s="80"/>
      <c r="I24" s="77">
        <v>0</v>
      </c>
      <c r="J24" s="78">
        <f t="shared" si="4"/>
        <v>0</v>
      </c>
      <c r="K24" s="78">
        <f t="shared" si="5"/>
        <v>0</v>
      </c>
    </row>
    <row r="25" spans="1:11" s="61" customFormat="1" ht="18" customHeight="1" x14ac:dyDescent="0.25">
      <c r="A25" s="183"/>
      <c r="B25" s="184"/>
      <c r="C25" s="80"/>
      <c r="D25" s="85"/>
      <c r="E25" s="80"/>
      <c r="F25" s="117"/>
      <c r="G25" s="77">
        <v>0</v>
      </c>
      <c r="H25" s="80"/>
      <c r="I25" s="77">
        <v>0</v>
      </c>
      <c r="J25" s="78">
        <f t="shared" si="0"/>
        <v>0</v>
      </c>
      <c r="K25" s="78">
        <f t="shared" si="1"/>
        <v>0</v>
      </c>
    </row>
    <row r="26" spans="1:11" s="60" customFormat="1" ht="28.5" customHeight="1" x14ac:dyDescent="0.2">
      <c r="A26" s="179" t="s">
        <v>538</v>
      </c>
      <c r="B26" s="180"/>
      <c r="C26" s="180"/>
      <c r="D26" s="180"/>
      <c r="E26" s="180"/>
      <c r="F26" s="180"/>
      <c r="G26" s="180"/>
      <c r="H26" s="180"/>
      <c r="I26" s="181"/>
      <c r="J26" s="22">
        <f>SUM(J6:J25)</f>
        <v>0</v>
      </c>
      <c r="K26" s="23">
        <f>SUM(K6:K25)</f>
        <v>0</v>
      </c>
    </row>
    <row r="27" spans="1:11" s="60" customFormat="1" ht="15.75" customHeight="1" x14ac:dyDescent="0.2"/>
    <row r="28" spans="1:11" s="60" customFormat="1" ht="15.75" customHeight="1" x14ac:dyDescent="0.2">
      <c r="G28" s="8"/>
      <c r="H28" s="8"/>
      <c r="I28" s="8"/>
    </row>
    <row r="29" spans="1:11" s="60" customFormat="1" ht="15.75" customHeight="1" x14ac:dyDescent="0.2"/>
    <row r="30" spans="1:11" s="60" customFormat="1" ht="37.5" customHeight="1" x14ac:dyDescent="0.2"/>
    <row r="31" spans="1:11" s="60" customFormat="1" ht="15.75" customHeight="1" x14ac:dyDescent="0.2"/>
    <row r="32" spans="1:11" s="60" customFormat="1" ht="15.75" customHeight="1" x14ac:dyDescent="0.2"/>
    <row r="33" s="60" customFormat="1" ht="15.75" customHeight="1" x14ac:dyDescent="0.2"/>
    <row r="34" s="60" customFormat="1" ht="15.75" customHeight="1" x14ac:dyDescent="0.2"/>
    <row r="35" s="60" customFormat="1" ht="15.75" customHeight="1" x14ac:dyDescent="0.2"/>
    <row r="36" s="60" customFormat="1" ht="15.75" customHeight="1" x14ac:dyDescent="0.2"/>
    <row r="37" s="60" customFormat="1" ht="15.75" customHeight="1" x14ac:dyDescent="0.2"/>
    <row r="38" s="60" customFormat="1" ht="15.75" customHeight="1" x14ac:dyDescent="0.2"/>
    <row r="39" s="60" customFormat="1" ht="15.75" customHeight="1" x14ac:dyDescent="0.2"/>
    <row r="40" s="60" customFormat="1" ht="15.75" customHeight="1" x14ac:dyDescent="0.2"/>
    <row r="41" s="60" customFormat="1" ht="15.75" customHeight="1" x14ac:dyDescent="0.2"/>
    <row r="42" s="60" customFormat="1" ht="15.75" customHeight="1" x14ac:dyDescent="0.2"/>
    <row r="43" s="60" customFormat="1" ht="15.75" customHeight="1" x14ac:dyDescent="0.2"/>
    <row r="44" s="60" customFormat="1" ht="15.75" customHeight="1" x14ac:dyDescent="0.2"/>
    <row r="45" s="60" customFormat="1" ht="15.75" customHeight="1" x14ac:dyDescent="0.2"/>
    <row r="46" s="60" customFormat="1" ht="33" customHeight="1" x14ac:dyDescent="0.2"/>
    <row r="47" s="60" customFormat="1" ht="15.75" customHeight="1" x14ac:dyDescent="0.2"/>
    <row r="48" s="60" customFormat="1" ht="15.75" customHeight="1" x14ac:dyDescent="0.2"/>
    <row r="49" spans="3:3" s="60" customFormat="1" ht="15.75" customHeight="1" x14ac:dyDescent="0.2">
      <c r="C49" s="60" t="s">
        <v>381</v>
      </c>
    </row>
    <row r="50" spans="3:3" s="60" customFormat="1" ht="15.75" customHeight="1" x14ac:dyDescent="0.2"/>
    <row r="51" spans="3:3" s="60" customFormat="1" ht="15.75" customHeight="1" x14ac:dyDescent="0.2"/>
    <row r="52" spans="3:3" s="60" customFormat="1" ht="15.75" customHeight="1" x14ac:dyDescent="0.2"/>
    <row r="53" spans="3:3" s="60" customFormat="1" ht="15.75" customHeight="1" x14ac:dyDescent="0.2"/>
    <row r="54" spans="3:3" s="60" customFormat="1" ht="15.75" customHeight="1" x14ac:dyDescent="0.2"/>
    <row r="55" spans="3:3" s="60" customFormat="1" ht="15.75" customHeight="1" x14ac:dyDescent="0.2"/>
    <row r="56" spans="3:3" s="60" customFormat="1" ht="15.75" customHeight="1" x14ac:dyDescent="0.2"/>
    <row r="57" spans="3:3" s="60" customFormat="1" ht="15.75" customHeight="1" x14ac:dyDescent="0.2"/>
    <row r="58" spans="3:3" s="60" customFormat="1" ht="15.75" customHeight="1" x14ac:dyDescent="0.2"/>
    <row r="59" spans="3:3" s="60" customFormat="1" ht="15.75" customHeight="1" x14ac:dyDescent="0.2"/>
    <row r="60" spans="3:3" s="60" customFormat="1" ht="15.75" customHeight="1" x14ac:dyDescent="0.2"/>
    <row r="61" spans="3:3" s="60" customFormat="1" ht="15.75" customHeight="1" x14ac:dyDescent="0.2"/>
    <row r="62" spans="3:3" s="60" customFormat="1" ht="15.75" customHeight="1" x14ac:dyDescent="0.2"/>
    <row r="63" spans="3:3" s="60" customFormat="1" ht="15.75" customHeight="1" x14ac:dyDescent="0.2"/>
    <row r="64" spans="3:3" s="60" customFormat="1" ht="15.75" customHeight="1" x14ac:dyDescent="0.2"/>
    <row r="65" s="60" customFormat="1" ht="15.75" customHeight="1" x14ac:dyDescent="0.2"/>
    <row r="66" s="60" customFormat="1" ht="15.75" customHeight="1" x14ac:dyDescent="0.2"/>
    <row r="67" s="60" customFormat="1" ht="15.75" customHeight="1" x14ac:dyDescent="0.2"/>
    <row r="68" s="60" customFormat="1" ht="15.75" customHeight="1" x14ac:dyDescent="0.2"/>
    <row r="69" s="60" customFormat="1" ht="15.75" customHeight="1" x14ac:dyDescent="0.2"/>
    <row r="70" s="60" customFormat="1" ht="15.75" customHeight="1" x14ac:dyDescent="0.2"/>
    <row r="71" s="60" customFormat="1" ht="15.75" customHeight="1" x14ac:dyDescent="0.2"/>
    <row r="72" s="60" customFormat="1" ht="15.75" customHeight="1" x14ac:dyDescent="0.2"/>
    <row r="73" s="60" customFormat="1" ht="15.75" customHeight="1" x14ac:dyDescent="0.2"/>
    <row r="74" s="60" customFormat="1" ht="15.75" customHeight="1" x14ac:dyDescent="0.2"/>
    <row r="75" s="60" customFormat="1" ht="15.75" customHeight="1" x14ac:dyDescent="0.2"/>
    <row r="76" s="60" customFormat="1" ht="15.75" customHeight="1" x14ac:dyDescent="0.2"/>
    <row r="77" s="60" customFormat="1" ht="15.75" customHeight="1" x14ac:dyDescent="0.2"/>
    <row r="78" s="60" customFormat="1" ht="15.75" customHeight="1" x14ac:dyDescent="0.2"/>
    <row r="79" s="60" customFormat="1" ht="15.75" customHeight="1" x14ac:dyDescent="0.2"/>
    <row r="80" s="60" customFormat="1" ht="15.75" customHeight="1" x14ac:dyDescent="0.2"/>
    <row r="81" s="60" customFormat="1" ht="12.75" x14ac:dyDescent="0.2"/>
    <row r="82" s="60" customFormat="1" ht="12.75" x14ac:dyDescent="0.2"/>
  </sheetData>
  <mergeCells count="22">
    <mergeCell ref="A1:K1"/>
    <mergeCell ref="A2:K2"/>
    <mergeCell ref="B4:B5"/>
    <mergeCell ref="C4:C5"/>
    <mergeCell ref="D4:D5"/>
    <mergeCell ref="E4:E5"/>
    <mergeCell ref="F4:F5"/>
    <mergeCell ref="G4:G5"/>
    <mergeCell ref="H4:H5"/>
    <mergeCell ref="I4:I5"/>
    <mergeCell ref="A26:I26"/>
    <mergeCell ref="J4:K4"/>
    <mergeCell ref="A16:B16"/>
    <mergeCell ref="A17:B17"/>
    <mergeCell ref="A18:B18"/>
    <mergeCell ref="A19:B19"/>
    <mergeCell ref="A20:B20"/>
    <mergeCell ref="A21:B21"/>
    <mergeCell ref="A22:B22"/>
    <mergeCell ref="A23:B23"/>
    <mergeCell ref="A24:B24"/>
    <mergeCell ref="A25:B25"/>
  </mergeCells>
  <pageMargins left="0.7" right="0.7" top="0.75" bottom="0.75" header="0.3" footer="0.3"/>
  <pageSetup paperSize="9" scale="4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F5BD4-4A25-458F-94D0-75F1DB07B6DA}">
  <sheetPr>
    <pageSetUpPr fitToPage="1"/>
  </sheetPr>
  <dimension ref="A1:K82"/>
  <sheetViews>
    <sheetView zoomScale="90" zoomScaleNormal="90" workbookViewId="0">
      <selection sqref="A1:K1"/>
    </sheetView>
  </sheetViews>
  <sheetFormatPr defaultColWidth="9.140625" defaultRowHeight="14.25" x14ac:dyDescent="0.2"/>
  <cols>
    <col min="1" max="1" width="55.7109375" style="4" customWidth="1"/>
    <col min="2" max="2" width="30.5703125" style="4" customWidth="1"/>
    <col min="3" max="3" width="29.85546875" style="4" customWidth="1"/>
    <col min="4" max="4" width="25" style="4" customWidth="1"/>
    <col min="5" max="5" width="27.5703125" style="4" customWidth="1"/>
    <col min="6" max="6" width="18.140625" style="4" customWidth="1"/>
    <col min="7" max="7" width="22.28515625" style="4" customWidth="1"/>
    <col min="8" max="8" width="28.7109375" style="4" customWidth="1"/>
    <col min="9" max="9" width="20.7109375" style="4" customWidth="1"/>
    <col min="10" max="11" width="18.42578125" style="4" customWidth="1"/>
    <col min="12" max="16384" width="9.140625" style="4"/>
  </cols>
  <sheetData>
    <row r="1" spans="1:11" ht="18" x14ac:dyDescent="0.2">
      <c r="A1" s="169" t="s">
        <v>508</v>
      </c>
      <c r="B1" s="170"/>
      <c r="C1" s="170"/>
      <c r="D1" s="170"/>
      <c r="E1" s="170"/>
      <c r="F1" s="170"/>
      <c r="G1" s="170"/>
      <c r="H1" s="170"/>
      <c r="I1" s="170"/>
      <c r="J1" s="170"/>
      <c r="K1" s="171"/>
    </row>
    <row r="2" spans="1:11" s="60" customFormat="1" ht="15" customHeight="1" x14ac:dyDescent="0.2">
      <c r="A2" s="172" t="s">
        <v>492</v>
      </c>
      <c r="B2" s="173"/>
      <c r="C2" s="173"/>
      <c r="D2" s="173"/>
      <c r="E2" s="173"/>
      <c r="F2" s="173"/>
      <c r="G2" s="173"/>
      <c r="H2" s="173"/>
      <c r="I2" s="173"/>
      <c r="J2" s="173"/>
      <c r="K2" s="174"/>
    </row>
    <row r="3" spans="1:11" s="60" customFormat="1" ht="12.75" x14ac:dyDescent="0.2">
      <c r="A3" s="73"/>
      <c r="B3" s="38"/>
      <c r="C3" s="74"/>
      <c r="J3" s="6"/>
      <c r="K3" s="6"/>
    </row>
    <row r="4" spans="1:11" ht="26.25" customHeight="1" x14ac:dyDescent="0.2">
      <c r="A4" s="19" t="s">
        <v>422</v>
      </c>
      <c r="B4" s="175" t="s">
        <v>421</v>
      </c>
      <c r="C4" s="175" t="s">
        <v>20</v>
      </c>
      <c r="D4" s="175" t="s">
        <v>28</v>
      </c>
      <c r="E4" s="175" t="s">
        <v>21</v>
      </c>
      <c r="F4" s="175" t="s">
        <v>22</v>
      </c>
      <c r="G4" s="175" t="s">
        <v>23</v>
      </c>
      <c r="H4" s="175" t="s">
        <v>465</v>
      </c>
      <c r="I4" s="175" t="s">
        <v>436</v>
      </c>
      <c r="J4" s="177" t="s">
        <v>24</v>
      </c>
      <c r="K4" s="178"/>
    </row>
    <row r="5" spans="1:11" x14ac:dyDescent="0.2">
      <c r="A5" s="20"/>
      <c r="B5" s="176"/>
      <c r="C5" s="182"/>
      <c r="D5" s="176"/>
      <c r="E5" s="182"/>
      <c r="F5" s="176"/>
      <c r="G5" s="182"/>
      <c r="H5" s="176"/>
      <c r="I5" s="176"/>
      <c r="J5" s="21" t="s">
        <v>25</v>
      </c>
      <c r="K5" s="21" t="s">
        <v>26</v>
      </c>
    </row>
    <row r="6" spans="1:11" s="61" customFormat="1" ht="18.75" customHeight="1" x14ac:dyDescent="0.25">
      <c r="A6" s="84" t="s">
        <v>441</v>
      </c>
      <c r="B6" s="80"/>
      <c r="C6" s="80"/>
      <c r="D6" s="85"/>
      <c r="E6" s="80"/>
      <c r="F6" s="115">
        <f>VLOOKUP(A6,'Kledinglijst per draaggroep'!A:N,12,FALSE)</f>
        <v>9</v>
      </c>
      <c r="G6" s="77">
        <v>0</v>
      </c>
      <c r="H6" s="80"/>
      <c r="I6" s="77">
        <v>0</v>
      </c>
      <c r="J6" s="78">
        <f>(I6+G6)*F6</f>
        <v>0</v>
      </c>
      <c r="K6" s="78">
        <f t="shared" ref="K6:K25" si="0">J6*1.21</f>
        <v>0</v>
      </c>
    </row>
    <row r="7" spans="1:11" s="61" customFormat="1" ht="18.75" customHeight="1" x14ac:dyDescent="0.25">
      <c r="A7" s="84" t="s">
        <v>442</v>
      </c>
      <c r="B7" s="80"/>
      <c r="C7" s="80"/>
      <c r="D7" s="85"/>
      <c r="E7" s="80"/>
      <c r="F7" s="115">
        <f>VLOOKUP(A7,'Kledinglijst per draaggroep'!A:N,12,FALSE)</f>
        <v>6</v>
      </c>
      <c r="G7" s="77">
        <v>0</v>
      </c>
      <c r="H7" s="80"/>
      <c r="I7" s="77">
        <v>0</v>
      </c>
      <c r="J7" s="78">
        <f>(I7+G7)*F7</f>
        <v>0</v>
      </c>
      <c r="K7" s="78">
        <f t="shared" si="0"/>
        <v>0</v>
      </c>
    </row>
    <row r="8" spans="1:11" s="61" customFormat="1" ht="18.75" customHeight="1" x14ac:dyDescent="0.25">
      <c r="A8" s="76" t="s">
        <v>447</v>
      </c>
      <c r="B8" s="80"/>
      <c r="C8" s="80"/>
      <c r="D8" s="85"/>
      <c r="E8" s="80"/>
      <c r="F8" s="115">
        <f>VLOOKUP(A8,'Kledinglijst per draaggroep'!A:N,12,FALSE)</f>
        <v>7.5</v>
      </c>
      <c r="G8" s="77">
        <v>0</v>
      </c>
      <c r="H8" s="80"/>
      <c r="I8" s="77">
        <v>0</v>
      </c>
      <c r="J8" s="78">
        <f t="shared" ref="J8:J25" si="1">(I8+G8)*F8</f>
        <v>0</v>
      </c>
      <c r="K8" s="78">
        <f t="shared" si="0"/>
        <v>0</v>
      </c>
    </row>
    <row r="9" spans="1:11" s="61" customFormat="1" ht="18.75" customHeight="1" x14ac:dyDescent="0.25">
      <c r="A9" s="76" t="s">
        <v>448</v>
      </c>
      <c r="B9" s="80"/>
      <c r="C9" s="80"/>
      <c r="D9" s="85"/>
      <c r="E9" s="80"/>
      <c r="F9" s="115">
        <f>VLOOKUP(A9,'Kledinglijst per draaggroep'!A:N,12,FALSE)</f>
        <v>5</v>
      </c>
      <c r="G9" s="77">
        <v>0</v>
      </c>
      <c r="H9" s="80"/>
      <c r="I9" s="77">
        <v>0</v>
      </c>
      <c r="J9" s="78">
        <f t="shared" si="1"/>
        <v>0</v>
      </c>
      <c r="K9" s="78">
        <f t="shared" si="0"/>
        <v>0</v>
      </c>
    </row>
    <row r="10" spans="1:11" s="61" customFormat="1" ht="18.75" customHeight="1" x14ac:dyDescent="0.25">
      <c r="A10" s="76" t="s">
        <v>449</v>
      </c>
      <c r="B10" s="80"/>
      <c r="C10" s="80"/>
      <c r="D10" s="85"/>
      <c r="E10" s="80"/>
      <c r="F10" s="115">
        <f>VLOOKUP(A10,'Kledinglijst per draaggroep'!A:N,12,FALSE)</f>
        <v>7.5</v>
      </c>
      <c r="G10" s="77">
        <v>0</v>
      </c>
      <c r="H10" s="80"/>
      <c r="I10" s="77">
        <v>0</v>
      </c>
      <c r="J10" s="78">
        <f t="shared" si="1"/>
        <v>0</v>
      </c>
      <c r="K10" s="78">
        <f t="shared" si="0"/>
        <v>0</v>
      </c>
    </row>
    <row r="11" spans="1:11" s="61" customFormat="1" ht="18.75" customHeight="1" x14ac:dyDescent="0.25">
      <c r="A11" s="76" t="s">
        <v>450</v>
      </c>
      <c r="B11" s="80"/>
      <c r="C11" s="80"/>
      <c r="D11" s="85"/>
      <c r="E11" s="80"/>
      <c r="F11" s="115">
        <f>VLOOKUP(A11,'Kledinglijst per draaggroep'!A:N,12,FALSE)</f>
        <v>5</v>
      </c>
      <c r="G11" s="77">
        <v>0</v>
      </c>
      <c r="H11" s="80"/>
      <c r="I11" s="77">
        <v>0</v>
      </c>
      <c r="J11" s="78">
        <f t="shared" si="1"/>
        <v>0</v>
      </c>
      <c r="K11" s="78">
        <f t="shared" si="0"/>
        <v>0</v>
      </c>
    </row>
    <row r="12" spans="1:11" s="61" customFormat="1" ht="18.75" customHeight="1" x14ac:dyDescent="0.25">
      <c r="A12" s="76" t="s">
        <v>463</v>
      </c>
      <c r="B12" s="80"/>
      <c r="C12" s="80"/>
      <c r="D12" s="85"/>
      <c r="E12" s="80"/>
      <c r="F12" s="115">
        <f>VLOOKUP(A12,'Kledinglijst per draaggroep'!A:N,12,FALSE)</f>
        <v>3</v>
      </c>
      <c r="G12" s="77">
        <v>0</v>
      </c>
      <c r="H12" s="80"/>
      <c r="I12" s="77">
        <v>0</v>
      </c>
      <c r="J12" s="78">
        <f t="shared" si="1"/>
        <v>0</v>
      </c>
      <c r="K12" s="78">
        <f t="shared" si="0"/>
        <v>0</v>
      </c>
    </row>
    <row r="13" spans="1:11" s="61" customFormat="1" ht="18.75" customHeight="1" x14ac:dyDescent="0.25">
      <c r="A13" s="76" t="s">
        <v>464</v>
      </c>
      <c r="B13" s="80"/>
      <c r="C13" s="80"/>
      <c r="D13" s="85"/>
      <c r="E13" s="80"/>
      <c r="F13" s="115">
        <f>VLOOKUP(A13,'Kledinglijst per draaggroep'!A:N,12,FALSE)</f>
        <v>2</v>
      </c>
      <c r="G13" s="77">
        <v>0</v>
      </c>
      <c r="H13" s="80"/>
      <c r="I13" s="77">
        <v>0</v>
      </c>
      <c r="J13" s="78">
        <f t="shared" si="1"/>
        <v>0</v>
      </c>
      <c r="K13" s="78">
        <f t="shared" si="0"/>
        <v>0</v>
      </c>
    </row>
    <row r="14" spans="1:11" s="61" customFormat="1" ht="18.75" customHeight="1" x14ac:dyDescent="0.25">
      <c r="A14" s="76" t="s">
        <v>419</v>
      </c>
      <c r="B14" s="80"/>
      <c r="C14" s="80"/>
      <c r="D14" s="85"/>
      <c r="E14" s="80"/>
      <c r="F14" s="115">
        <f>VLOOKUP(A14,'Kledinglijst per draaggroep'!A:N,12,FALSE)</f>
        <v>6</v>
      </c>
      <c r="G14" s="77">
        <v>0</v>
      </c>
      <c r="H14" s="80"/>
      <c r="I14" s="77">
        <v>0</v>
      </c>
      <c r="J14" s="78">
        <f t="shared" si="1"/>
        <v>0</v>
      </c>
      <c r="K14" s="78">
        <f t="shared" si="0"/>
        <v>0</v>
      </c>
    </row>
    <row r="15" spans="1:11" s="61" customFormat="1" ht="18.75" customHeight="1" x14ac:dyDescent="0.25">
      <c r="A15" s="76" t="s">
        <v>420</v>
      </c>
      <c r="B15" s="80"/>
      <c r="C15" s="80"/>
      <c r="D15" s="85"/>
      <c r="E15" s="80"/>
      <c r="F15" s="115">
        <f>VLOOKUP(A15,'Kledinglijst per draaggroep'!A:N,12,FALSE)</f>
        <v>4</v>
      </c>
      <c r="G15" s="77">
        <v>0</v>
      </c>
      <c r="H15" s="80"/>
      <c r="I15" s="77">
        <v>0</v>
      </c>
      <c r="J15" s="78">
        <f t="shared" si="1"/>
        <v>0</v>
      </c>
      <c r="K15" s="78">
        <f t="shared" si="0"/>
        <v>0</v>
      </c>
    </row>
    <row r="16" spans="1:11" s="121" customFormat="1" ht="50.25" customHeight="1" x14ac:dyDescent="0.25">
      <c r="A16" s="185" t="s">
        <v>503</v>
      </c>
      <c r="B16" s="186"/>
      <c r="C16" s="122" t="s">
        <v>20</v>
      </c>
      <c r="D16" s="123" t="s">
        <v>28</v>
      </c>
      <c r="E16" s="122" t="s">
        <v>21</v>
      </c>
      <c r="F16" s="119" t="s">
        <v>30</v>
      </c>
      <c r="G16" s="120" t="s">
        <v>23</v>
      </c>
      <c r="H16" s="122" t="s">
        <v>504</v>
      </c>
      <c r="I16" s="122" t="s">
        <v>505</v>
      </c>
      <c r="J16" s="124" t="s">
        <v>394</v>
      </c>
      <c r="K16" s="124" t="s">
        <v>395</v>
      </c>
    </row>
    <row r="17" spans="1:11" s="61" customFormat="1" ht="18" customHeight="1" x14ac:dyDescent="0.25">
      <c r="A17" s="183"/>
      <c r="B17" s="184"/>
      <c r="C17" s="80"/>
      <c r="D17" s="85"/>
      <c r="E17" s="80"/>
      <c r="F17" s="118">
        <f>'Kledinglijst per draaggroep'!$L$70</f>
        <v>5</v>
      </c>
      <c r="G17" s="77">
        <v>0</v>
      </c>
      <c r="H17" s="80"/>
      <c r="I17" s="77">
        <v>0</v>
      </c>
      <c r="J17" s="78">
        <f t="shared" ref="J17:J19" si="2">(I17+G17)*F17</f>
        <v>0</v>
      </c>
      <c r="K17" s="78">
        <f t="shared" ref="K17:K19" si="3">J17*1.21</f>
        <v>0</v>
      </c>
    </row>
    <row r="18" spans="1:11" s="61" customFormat="1" ht="18" customHeight="1" x14ac:dyDescent="0.25">
      <c r="A18" s="183"/>
      <c r="B18" s="184"/>
      <c r="C18" s="80"/>
      <c r="D18" s="85"/>
      <c r="E18" s="80"/>
      <c r="F18" s="118">
        <f>'Kledinglijst per draaggroep'!$L$70</f>
        <v>5</v>
      </c>
      <c r="G18" s="77">
        <v>0</v>
      </c>
      <c r="H18" s="80"/>
      <c r="I18" s="77">
        <v>0</v>
      </c>
      <c r="J18" s="78">
        <f t="shared" si="2"/>
        <v>0</v>
      </c>
      <c r="K18" s="78">
        <f t="shared" si="3"/>
        <v>0</v>
      </c>
    </row>
    <row r="19" spans="1:11" s="61" customFormat="1" ht="18" customHeight="1" x14ac:dyDescent="0.25">
      <c r="A19" s="183"/>
      <c r="B19" s="184"/>
      <c r="C19" s="80"/>
      <c r="D19" s="85"/>
      <c r="E19" s="80"/>
      <c r="F19" s="118">
        <f>'Kledinglijst per draaggroep'!$L$70</f>
        <v>5</v>
      </c>
      <c r="G19" s="77">
        <v>0</v>
      </c>
      <c r="H19" s="80"/>
      <c r="I19" s="77">
        <v>0</v>
      </c>
      <c r="J19" s="78">
        <f t="shared" si="2"/>
        <v>0</v>
      </c>
      <c r="K19" s="78">
        <f t="shared" si="3"/>
        <v>0</v>
      </c>
    </row>
    <row r="20" spans="1:11" s="61" customFormat="1" ht="52.5" customHeight="1" x14ac:dyDescent="0.25">
      <c r="A20" s="185" t="s">
        <v>491</v>
      </c>
      <c r="B20" s="186"/>
      <c r="C20" s="122" t="s">
        <v>20</v>
      </c>
      <c r="D20" s="123" t="s">
        <v>28</v>
      </c>
      <c r="E20" s="122" t="s">
        <v>21</v>
      </c>
      <c r="F20" s="119" t="s">
        <v>30</v>
      </c>
      <c r="G20" s="120" t="s">
        <v>23</v>
      </c>
      <c r="H20" s="122" t="s">
        <v>504</v>
      </c>
      <c r="I20" s="122" t="s">
        <v>505</v>
      </c>
      <c r="J20" s="124" t="s">
        <v>394</v>
      </c>
      <c r="K20" s="124" t="s">
        <v>395</v>
      </c>
    </row>
    <row r="21" spans="1:11" s="61" customFormat="1" ht="18" customHeight="1" x14ac:dyDescent="0.25">
      <c r="A21" s="183"/>
      <c r="B21" s="184"/>
      <c r="C21" s="80"/>
      <c r="D21" s="85"/>
      <c r="E21" s="80"/>
      <c r="F21" s="117"/>
      <c r="G21" s="77">
        <v>0</v>
      </c>
      <c r="H21" s="80"/>
      <c r="I21" s="77">
        <v>0</v>
      </c>
      <c r="J21" s="78">
        <f t="shared" ref="J21:J24" si="4">(I21+G21)*F21</f>
        <v>0</v>
      </c>
      <c r="K21" s="78">
        <f t="shared" ref="K21:K24" si="5">J21*1.21</f>
        <v>0</v>
      </c>
    </row>
    <row r="22" spans="1:11" s="61" customFormat="1" ht="18" customHeight="1" x14ac:dyDescent="0.25">
      <c r="A22" s="183"/>
      <c r="B22" s="184"/>
      <c r="C22" s="80"/>
      <c r="D22" s="85"/>
      <c r="E22" s="80"/>
      <c r="F22" s="117"/>
      <c r="G22" s="77">
        <v>0</v>
      </c>
      <c r="H22" s="80"/>
      <c r="I22" s="77">
        <v>0</v>
      </c>
      <c r="J22" s="78">
        <f t="shared" si="4"/>
        <v>0</v>
      </c>
      <c r="K22" s="78">
        <f t="shared" si="5"/>
        <v>0</v>
      </c>
    </row>
    <row r="23" spans="1:11" s="61" customFormat="1" ht="18" customHeight="1" x14ac:dyDescent="0.25">
      <c r="A23" s="183"/>
      <c r="B23" s="184"/>
      <c r="C23" s="80"/>
      <c r="D23" s="85"/>
      <c r="E23" s="80"/>
      <c r="F23" s="117"/>
      <c r="G23" s="77">
        <v>0</v>
      </c>
      <c r="H23" s="80"/>
      <c r="I23" s="77">
        <v>0</v>
      </c>
      <c r="J23" s="78">
        <f t="shared" si="4"/>
        <v>0</v>
      </c>
      <c r="K23" s="78">
        <f t="shared" si="5"/>
        <v>0</v>
      </c>
    </row>
    <row r="24" spans="1:11" s="61" customFormat="1" ht="18" customHeight="1" x14ac:dyDescent="0.25">
      <c r="A24" s="183"/>
      <c r="B24" s="184"/>
      <c r="C24" s="80"/>
      <c r="D24" s="85"/>
      <c r="E24" s="80"/>
      <c r="F24" s="117"/>
      <c r="G24" s="77">
        <v>0</v>
      </c>
      <c r="H24" s="80"/>
      <c r="I24" s="77">
        <v>0</v>
      </c>
      <c r="J24" s="78">
        <f t="shared" si="4"/>
        <v>0</v>
      </c>
      <c r="K24" s="78">
        <f t="shared" si="5"/>
        <v>0</v>
      </c>
    </row>
    <row r="25" spans="1:11" s="61" customFormat="1" ht="18" customHeight="1" x14ac:dyDescent="0.25">
      <c r="A25" s="183"/>
      <c r="B25" s="184"/>
      <c r="C25" s="80"/>
      <c r="D25" s="85"/>
      <c r="E25" s="80"/>
      <c r="F25" s="117"/>
      <c r="G25" s="77">
        <v>0</v>
      </c>
      <c r="H25" s="80"/>
      <c r="I25" s="77">
        <v>0</v>
      </c>
      <c r="J25" s="78">
        <f t="shared" si="1"/>
        <v>0</v>
      </c>
      <c r="K25" s="78">
        <f t="shared" si="0"/>
        <v>0</v>
      </c>
    </row>
    <row r="26" spans="1:11" s="60" customFormat="1" ht="28.5" customHeight="1" x14ac:dyDescent="0.2">
      <c r="A26" s="179" t="s">
        <v>509</v>
      </c>
      <c r="B26" s="180"/>
      <c r="C26" s="180"/>
      <c r="D26" s="180"/>
      <c r="E26" s="180"/>
      <c r="F26" s="180"/>
      <c r="G26" s="180"/>
      <c r="H26" s="180"/>
      <c r="I26" s="181"/>
      <c r="J26" s="22">
        <f>SUM(J6:J25)</f>
        <v>0</v>
      </c>
      <c r="K26" s="23">
        <f>SUM(K6:K25)</f>
        <v>0</v>
      </c>
    </row>
    <row r="27" spans="1:11" s="60" customFormat="1" ht="15.75" customHeight="1" x14ac:dyDescent="0.2"/>
    <row r="28" spans="1:11" s="60" customFormat="1" ht="15.75" customHeight="1" x14ac:dyDescent="0.2">
      <c r="G28" s="8"/>
      <c r="H28" s="8"/>
      <c r="I28" s="8"/>
    </row>
    <row r="29" spans="1:11" s="60" customFormat="1" ht="15.75" customHeight="1" x14ac:dyDescent="0.2"/>
    <row r="30" spans="1:11" s="60" customFormat="1" ht="37.5" customHeight="1" x14ac:dyDescent="0.2"/>
    <row r="31" spans="1:11" s="60" customFormat="1" ht="15.75" customHeight="1" x14ac:dyDescent="0.2"/>
    <row r="32" spans="1:11" s="60" customFormat="1" ht="15.75" customHeight="1" x14ac:dyDescent="0.2"/>
    <row r="33" s="60" customFormat="1" ht="15.75" customHeight="1" x14ac:dyDescent="0.2"/>
    <row r="34" s="60" customFormat="1" ht="15.75" customHeight="1" x14ac:dyDescent="0.2"/>
    <row r="35" s="60" customFormat="1" ht="15.75" customHeight="1" x14ac:dyDescent="0.2"/>
    <row r="36" s="60" customFormat="1" ht="15.75" customHeight="1" x14ac:dyDescent="0.2"/>
    <row r="37" s="60" customFormat="1" ht="15.75" customHeight="1" x14ac:dyDescent="0.2"/>
    <row r="38" s="60" customFormat="1" ht="15.75" customHeight="1" x14ac:dyDescent="0.2"/>
    <row r="39" s="60" customFormat="1" ht="15.75" customHeight="1" x14ac:dyDescent="0.2"/>
    <row r="40" s="60" customFormat="1" ht="15.75" customHeight="1" x14ac:dyDescent="0.2"/>
    <row r="41" s="60" customFormat="1" ht="15.75" customHeight="1" x14ac:dyDescent="0.2"/>
    <row r="42" s="60" customFormat="1" ht="15.75" customHeight="1" x14ac:dyDescent="0.2"/>
    <row r="43" s="60" customFormat="1" ht="15.75" customHeight="1" x14ac:dyDescent="0.2"/>
    <row r="44" s="60" customFormat="1" ht="15.75" customHeight="1" x14ac:dyDescent="0.2"/>
    <row r="45" s="60" customFormat="1" ht="15.75" customHeight="1" x14ac:dyDescent="0.2"/>
    <row r="46" s="60" customFormat="1" ht="33" customHeight="1" x14ac:dyDescent="0.2"/>
    <row r="47" s="60" customFormat="1" ht="15.75" customHeight="1" x14ac:dyDescent="0.2"/>
    <row r="48" s="60" customFormat="1" ht="15.75" customHeight="1" x14ac:dyDescent="0.2"/>
    <row r="49" spans="3:3" s="60" customFormat="1" ht="15.75" customHeight="1" x14ac:dyDescent="0.2">
      <c r="C49" s="60" t="s">
        <v>381</v>
      </c>
    </row>
    <row r="50" spans="3:3" s="60" customFormat="1" ht="15.75" customHeight="1" x14ac:dyDescent="0.2"/>
    <row r="51" spans="3:3" s="60" customFormat="1" ht="15.75" customHeight="1" x14ac:dyDescent="0.2"/>
    <row r="52" spans="3:3" s="60" customFormat="1" ht="15.75" customHeight="1" x14ac:dyDescent="0.2"/>
    <row r="53" spans="3:3" s="60" customFormat="1" ht="15.75" customHeight="1" x14ac:dyDescent="0.2"/>
    <row r="54" spans="3:3" s="60" customFormat="1" ht="15.75" customHeight="1" x14ac:dyDescent="0.2"/>
    <row r="55" spans="3:3" s="60" customFormat="1" ht="15.75" customHeight="1" x14ac:dyDescent="0.2"/>
    <row r="56" spans="3:3" s="60" customFormat="1" ht="15.75" customHeight="1" x14ac:dyDescent="0.2"/>
    <row r="57" spans="3:3" s="60" customFormat="1" ht="15.75" customHeight="1" x14ac:dyDescent="0.2"/>
    <row r="58" spans="3:3" s="60" customFormat="1" ht="15.75" customHeight="1" x14ac:dyDescent="0.2"/>
    <row r="59" spans="3:3" s="60" customFormat="1" ht="15.75" customHeight="1" x14ac:dyDescent="0.2"/>
    <row r="60" spans="3:3" s="60" customFormat="1" ht="15.75" customHeight="1" x14ac:dyDescent="0.2"/>
    <row r="61" spans="3:3" s="60" customFormat="1" ht="15.75" customHeight="1" x14ac:dyDescent="0.2"/>
    <row r="62" spans="3:3" s="60" customFormat="1" ht="15.75" customHeight="1" x14ac:dyDescent="0.2"/>
    <row r="63" spans="3:3" s="60" customFormat="1" ht="15.75" customHeight="1" x14ac:dyDescent="0.2"/>
    <row r="64" spans="3:3" s="60" customFormat="1" ht="15.75" customHeight="1" x14ac:dyDescent="0.2"/>
    <row r="65" s="60" customFormat="1" ht="15.75" customHeight="1" x14ac:dyDescent="0.2"/>
    <row r="66" s="60" customFormat="1" ht="15.75" customHeight="1" x14ac:dyDescent="0.2"/>
    <row r="67" s="60" customFormat="1" ht="15.75" customHeight="1" x14ac:dyDescent="0.2"/>
    <row r="68" s="60" customFormat="1" ht="15.75" customHeight="1" x14ac:dyDescent="0.2"/>
    <row r="69" s="60" customFormat="1" ht="15.75" customHeight="1" x14ac:dyDescent="0.2"/>
    <row r="70" s="60" customFormat="1" ht="15.75" customHeight="1" x14ac:dyDescent="0.2"/>
    <row r="71" s="60" customFormat="1" ht="15.75" customHeight="1" x14ac:dyDescent="0.2"/>
    <row r="72" s="60" customFormat="1" ht="15.75" customHeight="1" x14ac:dyDescent="0.2"/>
    <row r="73" s="60" customFormat="1" ht="15.75" customHeight="1" x14ac:dyDescent="0.2"/>
    <row r="74" s="60" customFormat="1" ht="15.75" customHeight="1" x14ac:dyDescent="0.2"/>
    <row r="75" s="60" customFormat="1" ht="15.75" customHeight="1" x14ac:dyDescent="0.2"/>
    <row r="76" s="60" customFormat="1" ht="15.75" customHeight="1" x14ac:dyDescent="0.2"/>
    <row r="77" s="60" customFormat="1" ht="15.75" customHeight="1" x14ac:dyDescent="0.2"/>
    <row r="78" s="60" customFormat="1" ht="15.75" customHeight="1" x14ac:dyDescent="0.2"/>
    <row r="79" s="60" customFormat="1" ht="15.75" customHeight="1" x14ac:dyDescent="0.2"/>
    <row r="80" s="60" customFormat="1" ht="15.75" customHeight="1" x14ac:dyDescent="0.2"/>
    <row r="81" s="60" customFormat="1" ht="12.75" x14ac:dyDescent="0.2"/>
    <row r="82" s="60" customFormat="1" ht="12.75" x14ac:dyDescent="0.2"/>
  </sheetData>
  <mergeCells count="22">
    <mergeCell ref="A1:K1"/>
    <mergeCell ref="A2:K2"/>
    <mergeCell ref="B4:B5"/>
    <mergeCell ref="C4:C5"/>
    <mergeCell ref="D4:D5"/>
    <mergeCell ref="E4:E5"/>
    <mergeCell ref="F4:F5"/>
    <mergeCell ref="G4:G5"/>
    <mergeCell ref="H4:H5"/>
    <mergeCell ref="I4:I5"/>
    <mergeCell ref="A26:I26"/>
    <mergeCell ref="J4:K4"/>
    <mergeCell ref="A16:B16"/>
    <mergeCell ref="A17:B17"/>
    <mergeCell ref="A18:B18"/>
    <mergeCell ref="A19:B19"/>
    <mergeCell ref="A20:B20"/>
    <mergeCell ref="A21:B21"/>
    <mergeCell ref="A22:B22"/>
    <mergeCell ref="A23:B23"/>
    <mergeCell ref="A24:B24"/>
    <mergeCell ref="A25:B25"/>
  </mergeCells>
  <pageMargins left="0.7" right="0.7" top="0.75" bottom="0.75" header="0.3" footer="0.3"/>
  <pageSetup paperSize="9" scale="4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0A39C-1554-4B8E-94B1-18301FD1CB5F}">
  <sheetPr>
    <pageSetUpPr fitToPage="1"/>
  </sheetPr>
  <dimension ref="A1:K85"/>
  <sheetViews>
    <sheetView zoomScale="90" zoomScaleNormal="90" workbookViewId="0">
      <selection sqref="A1:K1"/>
    </sheetView>
  </sheetViews>
  <sheetFormatPr defaultColWidth="9.140625" defaultRowHeight="14.25" x14ac:dyDescent="0.2"/>
  <cols>
    <col min="1" max="1" width="55.7109375" style="4" customWidth="1"/>
    <col min="2" max="2" width="30.5703125" style="4" customWidth="1"/>
    <col min="3" max="3" width="29.85546875" style="4" customWidth="1"/>
    <col min="4" max="4" width="25" style="4" customWidth="1"/>
    <col min="5" max="5" width="27.5703125" style="4" customWidth="1"/>
    <col min="6" max="6" width="18.140625" style="4" customWidth="1"/>
    <col min="7" max="7" width="22.28515625" style="4" customWidth="1"/>
    <col min="8" max="8" width="28.7109375" style="4" customWidth="1"/>
    <col min="9" max="9" width="20.7109375" style="4" customWidth="1"/>
    <col min="10" max="11" width="18.42578125" style="4" customWidth="1"/>
    <col min="12" max="16384" width="9.140625" style="4"/>
  </cols>
  <sheetData>
    <row r="1" spans="1:11" ht="18" x14ac:dyDescent="0.2">
      <c r="A1" s="169" t="s">
        <v>510</v>
      </c>
      <c r="B1" s="170"/>
      <c r="C1" s="170"/>
      <c r="D1" s="170"/>
      <c r="E1" s="170"/>
      <c r="F1" s="170"/>
      <c r="G1" s="170"/>
      <c r="H1" s="170"/>
      <c r="I1" s="170"/>
      <c r="J1" s="170"/>
      <c r="K1" s="171"/>
    </row>
    <row r="2" spans="1:11" s="60" customFormat="1" ht="15" customHeight="1" x14ac:dyDescent="0.2">
      <c r="A2" s="172" t="s">
        <v>492</v>
      </c>
      <c r="B2" s="173"/>
      <c r="C2" s="173"/>
      <c r="D2" s="173"/>
      <c r="E2" s="173"/>
      <c r="F2" s="173"/>
      <c r="G2" s="173"/>
      <c r="H2" s="173"/>
      <c r="I2" s="173"/>
      <c r="J2" s="173"/>
      <c r="K2" s="174"/>
    </row>
    <row r="3" spans="1:11" s="60" customFormat="1" ht="12.75" x14ac:dyDescent="0.2">
      <c r="A3" s="73"/>
      <c r="B3" s="38"/>
      <c r="C3" s="74"/>
      <c r="J3" s="6"/>
      <c r="K3" s="6"/>
    </row>
    <row r="4" spans="1:11" ht="26.25" customHeight="1" x14ac:dyDescent="0.2">
      <c r="A4" s="19" t="s">
        <v>422</v>
      </c>
      <c r="B4" s="175" t="s">
        <v>421</v>
      </c>
      <c r="C4" s="175" t="s">
        <v>20</v>
      </c>
      <c r="D4" s="175" t="s">
        <v>28</v>
      </c>
      <c r="E4" s="175" t="s">
        <v>21</v>
      </c>
      <c r="F4" s="175" t="s">
        <v>22</v>
      </c>
      <c r="G4" s="175" t="s">
        <v>23</v>
      </c>
      <c r="H4" s="175" t="s">
        <v>465</v>
      </c>
      <c r="I4" s="175" t="s">
        <v>436</v>
      </c>
      <c r="J4" s="177" t="s">
        <v>24</v>
      </c>
      <c r="K4" s="178"/>
    </row>
    <row r="5" spans="1:11" x14ac:dyDescent="0.2">
      <c r="A5" s="20"/>
      <c r="B5" s="176"/>
      <c r="C5" s="182"/>
      <c r="D5" s="176"/>
      <c r="E5" s="182"/>
      <c r="F5" s="176"/>
      <c r="G5" s="182"/>
      <c r="H5" s="176"/>
      <c r="I5" s="176"/>
      <c r="J5" s="21" t="s">
        <v>25</v>
      </c>
      <c r="K5" s="21" t="s">
        <v>26</v>
      </c>
    </row>
    <row r="6" spans="1:11" s="61" customFormat="1" ht="18.75" customHeight="1" x14ac:dyDescent="0.25">
      <c r="A6" s="84" t="s">
        <v>441</v>
      </c>
      <c r="B6" s="80"/>
      <c r="C6" s="80"/>
      <c r="D6" s="85"/>
      <c r="E6" s="80"/>
      <c r="F6" s="115">
        <f>VLOOKUP(A6,'Kledinglijst per draaggroep'!A:N,13,FALSE)</f>
        <v>63</v>
      </c>
      <c r="G6" s="77">
        <v>0</v>
      </c>
      <c r="H6" s="80"/>
      <c r="I6" s="77">
        <v>0</v>
      </c>
      <c r="J6" s="78">
        <f>(I6+G6)*F6</f>
        <v>0</v>
      </c>
      <c r="K6" s="78">
        <f t="shared" ref="K6:K28" si="0">J6*1.21</f>
        <v>0</v>
      </c>
    </row>
    <row r="7" spans="1:11" s="61" customFormat="1" ht="18.75" customHeight="1" x14ac:dyDescent="0.25">
      <c r="A7" s="84" t="s">
        <v>442</v>
      </c>
      <c r="B7" s="80"/>
      <c r="C7" s="80"/>
      <c r="D7" s="85"/>
      <c r="E7" s="80"/>
      <c r="F7" s="115">
        <f>VLOOKUP(A7,'Kledinglijst per draaggroep'!A:N,13,FALSE)</f>
        <v>68</v>
      </c>
      <c r="G7" s="77">
        <v>0</v>
      </c>
      <c r="H7" s="80"/>
      <c r="I7" s="77">
        <v>0</v>
      </c>
      <c r="J7" s="78">
        <f>(I7+G7)*F7</f>
        <v>0</v>
      </c>
      <c r="K7" s="78">
        <f t="shared" si="0"/>
        <v>0</v>
      </c>
    </row>
    <row r="8" spans="1:11" s="61" customFormat="1" ht="18.75" customHeight="1" x14ac:dyDescent="0.25">
      <c r="A8" s="76" t="s">
        <v>447</v>
      </c>
      <c r="B8" s="80"/>
      <c r="C8" s="80"/>
      <c r="D8" s="85"/>
      <c r="E8" s="80"/>
      <c r="F8" s="115">
        <f>VLOOKUP(A8,'Kledinglijst per draaggroep'!A:N,13,FALSE)</f>
        <v>50</v>
      </c>
      <c r="G8" s="77">
        <v>0</v>
      </c>
      <c r="H8" s="80"/>
      <c r="I8" s="77">
        <v>0</v>
      </c>
      <c r="J8" s="78">
        <f t="shared" ref="J8:J28" si="1">(I8+G8)*F8</f>
        <v>0</v>
      </c>
      <c r="K8" s="78">
        <f t="shared" si="0"/>
        <v>0</v>
      </c>
    </row>
    <row r="9" spans="1:11" s="61" customFormat="1" ht="18.75" customHeight="1" x14ac:dyDescent="0.25">
      <c r="A9" s="76" t="s">
        <v>448</v>
      </c>
      <c r="B9" s="80"/>
      <c r="C9" s="80"/>
      <c r="D9" s="85"/>
      <c r="E9" s="80"/>
      <c r="F9" s="115">
        <f>VLOOKUP(A9,'Kledinglijst per draaggroep'!A:N,13,FALSE)</f>
        <v>51</v>
      </c>
      <c r="G9" s="77">
        <v>0</v>
      </c>
      <c r="H9" s="80"/>
      <c r="I9" s="77">
        <v>0</v>
      </c>
      <c r="J9" s="78">
        <f t="shared" si="1"/>
        <v>0</v>
      </c>
      <c r="K9" s="78">
        <f t="shared" si="0"/>
        <v>0</v>
      </c>
    </row>
    <row r="10" spans="1:11" s="61" customFormat="1" ht="18.75" customHeight="1" x14ac:dyDescent="0.25">
      <c r="A10" s="76" t="s">
        <v>449</v>
      </c>
      <c r="B10" s="80"/>
      <c r="C10" s="80"/>
      <c r="D10" s="85"/>
      <c r="E10" s="80"/>
      <c r="F10" s="115">
        <f>VLOOKUP(A10,'Kledinglijst per draaggroep'!A:N,13,FALSE)</f>
        <v>50</v>
      </c>
      <c r="G10" s="77">
        <v>0</v>
      </c>
      <c r="H10" s="80"/>
      <c r="I10" s="77">
        <v>0</v>
      </c>
      <c r="J10" s="78">
        <f t="shared" si="1"/>
        <v>0</v>
      </c>
      <c r="K10" s="78">
        <f t="shared" si="0"/>
        <v>0</v>
      </c>
    </row>
    <row r="11" spans="1:11" s="61" customFormat="1" ht="18.75" customHeight="1" x14ac:dyDescent="0.25">
      <c r="A11" s="76" t="s">
        <v>450</v>
      </c>
      <c r="B11" s="80"/>
      <c r="C11" s="80"/>
      <c r="D11" s="85"/>
      <c r="E11" s="80"/>
      <c r="F11" s="115">
        <f>VLOOKUP(A11,'Kledinglijst per draaggroep'!A:N,13,FALSE)</f>
        <v>51</v>
      </c>
      <c r="G11" s="77">
        <v>0</v>
      </c>
      <c r="H11" s="80"/>
      <c r="I11" s="77">
        <v>0</v>
      </c>
      <c r="J11" s="78">
        <f t="shared" si="1"/>
        <v>0</v>
      </c>
      <c r="K11" s="78">
        <f t="shared" si="0"/>
        <v>0</v>
      </c>
    </row>
    <row r="12" spans="1:11" s="61" customFormat="1" ht="18.75" customHeight="1" x14ac:dyDescent="0.25">
      <c r="A12" s="76" t="s">
        <v>463</v>
      </c>
      <c r="B12" s="80"/>
      <c r="C12" s="80"/>
      <c r="D12" s="85"/>
      <c r="E12" s="80"/>
      <c r="F12" s="115">
        <f>VLOOKUP(A12,'Kledinglijst per draaggroep'!A:N,13,FALSE)</f>
        <v>18.2</v>
      </c>
      <c r="G12" s="77">
        <v>0</v>
      </c>
      <c r="H12" s="80"/>
      <c r="I12" s="77">
        <v>0</v>
      </c>
      <c r="J12" s="78">
        <f t="shared" si="1"/>
        <v>0</v>
      </c>
      <c r="K12" s="78">
        <f t="shared" si="0"/>
        <v>0</v>
      </c>
    </row>
    <row r="13" spans="1:11" s="61" customFormat="1" ht="18.75" customHeight="1" x14ac:dyDescent="0.25">
      <c r="A13" s="76" t="s">
        <v>464</v>
      </c>
      <c r="B13" s="80"/>
      <c r="C13" s="80"/>
      <c r="D13" s="85"/>
      <c r="E13" s="80"/>
      <c r="F13" s="115">
        <f>VLOOKUP(A13,'Kledinglijst per draaggroep'!A:N,13,FALSE)</f>
        <v>23.799999999999997</v>
      </c>
      <c r="G13" s="77">
        <v>0</v>
      </c>
      <c r="H13" s="80"/>
      <c r="I13" s="77">
        <v>0</v>
      </c>
      <c r="J13" s="78">
        <f t="shared" si="1"/>
        <v>0</v>
      </c>
      <c r="K13" s="78">
        <f t="shared" si="0"/>
        <v>0</v>
      </c>
    </row>
    <row r="14" spans="1:11" s="61" customFormat="1" ht="18.75" customHeight="1" x14ac:dyDescent="0.25">
      <c r="A14" s="76" t="s">
        <v>419</v>
      </c>
      <c r="B14" s="80"/>
      <c r="C14" s="80"/>
      <c r="D14" s="85"/>
      <c r="E14" s="80"/>
      <c r="F14" s="115">
        <f>VLOOKUP(A14,'Kledinglijst per draaggroep'!A:N,13,FALSE)</f>
        <v>37</v>
      </c>
      <c r="G14" s="77">
        <v>0</v>
      </c>
      <c r="H14" s="80"/>
      <c r="I14" s="77">
        <v>0</v>
      </c>
      <c r="J14" s="78">
        <f t="shared" si="1"/>
        <v>0</v>
      </c>
      <c r="K14" s="78">
        <f t="shared" si="0"/>
        <v>0</v>
      </c>
    </row>
    <row r="15" spans="1:11" s="61" customFormat="1" ht="18.75" customHeight="1" x14ac:dyDescent="0.25">
      <c r="A15" s="76" t="s">
        <v>420</v>
      </c>
      <c r="B15" s="80"/>
      <c r="C15" s="80"/>
      <c r="D15" s="85"/>
      <c r="E15" s="80"/>
      <c r="F15" s="115">
        <f>VLOOKUP(A15,'Kledinglijst per draaggroep'!A:N,13,FALSE)</f>
        <v>34</v>
      </c>
      <c r="G15" s="77">
        <v>0</v>
      </c>
      <c r="H15" s="80"/>
      <c r="I15" s="77">
        <v>0</v>
      </c>
      <c r="J15" s="78">
        <f t="shared" si="1"/>
        <v>0</v>
      </c>
      <c r="K15" s="78">
        <f t="shared" si="0"/>
        <v>0</v>
      </c>
    </row>
    <row r="16" spans="1:11" s="61" customFormat="1" ht="18.75" customHeight="1" x14ac:dyDescent="0.25">
      <c r="A16" s="76" t="s">
        <v>405</v>
      </c>
      <c r="B16" s="80"/>
      <c r="C16" s="80"/>
      <c r="D16" s="85"/>
      <c r="E16" s="80"/>
      <c r="F16" s="115">
        <f>VLOOKUP(A16,'Kledinglijst per draaggroep'!A:N,13,FALSE)</f>
        <v>60</v>
      </c>
      <c r="G16" s="77">
        <v>0</v>
      </c>
      <c r="H16" s="80"/>
      <c r="I16" s="77">
        <v>0</v>
      </c>
      <c r="J16" s="78">
        <f t="shared" si="1"/>
        <v>0</v>
      </c>
      <c r="K16" s="78">
        <f t="shared" si="0"/>
        <v>0</v>
      </c>
    </row>
    <row r="17" spans="1:11" s="61" customFormat="1" ht="18.75" customHeight="1" x14ac:dyDescent="0.25">
      <c r="A17" s="76" t="s">
        <v>407</v>
      </c>
      <c r="B17" s="80"/>
      <c r="C17" s="80"/>
      <c r="D17" s="85"/>
      <c r="E17" s="80"/>
      <c r="F17" s="115">
        <f>VLOOKUP(A17,'Kledinglijst per draaggroep'!A:N,13,FALSE)</f>
        <v>6</v>
      </c>
      <c r="G17" s="77">
        <v>0</v>
      </c>
      <c r="H17" s="80"/>
      <c r="I17" s="77">
        <v>0</v>
      </c>
      <c r="J17" s="78">
        <f>(I17+G17+I17)*F17</f>
        <v>0</v>
      </c>
      <c r="K17" s="78">
        <f>J17*1.21</f>
        <v>0</v>
      </c>
    </row>
    <row r="18" spans="1:11" s="61" customFormat="1" ht="18.75" customHeight="1" x14ac:dyDescent="0.25">
      <c r="A18" s="76" t="s">
        <v>406</v>
      </c>
      <c r="B18" s="80"/>
      <c r="C18" s="80"/>
      <c r="D18" s="85"/>
      <c r="E18" s="80"/>
      <c r="F18" s="115">
        <f>VLOOKUP(A18,'Kledinglijst per draaggroep'!A:N,13,FALSE)</f>
        <v>18</v>
      </c>
      <c r="G18" s="77">
        <v>0</v>
      </c>
      <c r="H18" s="80"/>
      <c r="I18" s="77">
        <v>0</v>
      </c>
      <c r="J18" s="78">
        <f>(I18+G18+I18)*F18</f>
        <v>0</v>
      </c>
      <c r="K18" s="78">
        <f t="shared" si="0"/>
        <v>0</v>
      </c>
    </row>
    <row r="19" spans="1:11" s="121" customFormat="1" ht="50.25" customHeight="1" x14ac:dyDescent="0.25">
      <c r="A19" s="185" t="s">
        <v>503</v>
      </c>
      <c r="B19" s="186"/>
      <c r="C19" s="122" t="s">
        <v>20</v>
      </c>
      <c r="D19" s="123" t="s">
        <v>28</v>
      </c>
      <c r="E19" s="122" t="s">
        <v>21</v>
      </c>
      <c r="F19" s="119" t="s">
        <v>30</v>
      </c>
      <c r="G19" s="120" t="s">
        <v>23</v>
      </c>
      <c r="H19" s="122" t="s">
        <v>504</v>
      </c>
      <c r="I19" s="122" t="s">
        <v>505</v>
      </c>
      <c r="J19" s="124" t="s">
        <v>394</v>
      </c>
      <c r="K19" s="124" t="s">
        <v>395</v>
      </c>
    </row>
    <row r="20" spans="1:11" s="61" customFormat="1" ht="18" customHeight="1" x14ac:dyDescent="0.25">
      <c r="A20" s="183"/>
      <c r="B20" s="184"/>
      <c r="C20" s="80"/>
      <c r="D20" s="85"/>
      <c r="E20" s="80"/>
      <c r="F20" s="118">
        <f>'Kledinglijst per draaggroep'!$M$70</f>
        <v>60</v>
      </c>
      <c r="G20" s="77">
        <v>0</v>
      </c>
      <c r="H20" s="80"/>
      <c r="I20" s="77">
        <v>0</v>
      </c>
      <c r="J20" s="78">
        <f t="shared" ref="J20:J22" si="2">(I20+G20)*F20</f>
        <v>0</v>
      </c>
      <c r="K20" s="78">
        <f t="shared" ref="K20:K22" si="3">J20*1.21</f>
        <v>0</v>
      </c>
    </row>
    <row r="21" spans="1:11" s="61" customFormat="1" ht="18" customHeight="1" x14ac:dyDescent="0.25">
      <c r="A21" s="183"/>
      <c r="B21" s="184"/>
      <c r="C21" s="80"/>
      <c r="D21" s="85"/>
      <c r="E21" s="80"/>
      <c r="F21" s="118">
        <f>'Kledinglijst per draaggroep'!$M$70</f>
        <v>60</v>
      </c>
      <c r="G21" s="77">
        <v>0</v>
      </c>
      <c r="H21" s="80"/>
      <c r="I21" s="77">
        <v>0</v>
      </c>
      <c r="J21" s="78">
        <f t="shared" si="2"/>
        <v>0</v>
      </c>
      <c r="K21" s="78">
        <f t="shared" si="3"/>
        <v>0</v>
      </c>
    </row>
    <row r="22" spans="1:11" s="61" customFormat="1" ht="18" customHeight="1" x14ac:dyDescent="0.25">
      <c r="A22" s="183"/>
      <c r="B22" s="184"/>
      <c r="C22" s="80"/>
      <c r="D22" s="85"/>
      <c r="E22" s="80"/>
      <c r="F22" s="118">
        <f>'Kledinglijst per draaggroep'!$M$70</f>
        <v>60</v>
      </c>
      <c r="G22" s="77">
        <v>0</v>
      </c>
      <c r="H22" s="80"/>
      <c r="I22" s="77">
        <v>0</v>
      </c>
      <c r="J22" s="78">
        <f t="shared" si="2"/>
        <v>0</v>
      </c>
      <c r="K22" s="78">
        <f t="shared" si="3"/>
        <v>0</v>
      </c>
    </row>
    <row r="23" spans="1:11" s="61" customFormat="1" ht="52.5" customHeight="1" x14ac:dyDescent="0.25">
      <c r="A23" s="185" t="s">
        <v>491</v>
      </c>
      <c r="B23" s="186"/>
      <c r="C23" s="122" t="s">
        <v>20</v>
      </c>
      <c r="D23" s="123" t="s">
        <v>28</v>
      </c>
      <c r="E23" s="122" t="s">
        <v>21</v>
      </c>
      <c r="F23" s="119" t="s">
        <v>30</v>
      </c>
      <c r="G23" s="120" t="s">
        <v>23</v>
      </c>
      <c r="H23" s="122" t="s">
        <v>504</v>
      </c>
      <c r="I23" s="122" t="s">
        <v>505</v>
      </c>
      <c r="J23" s="124" t="s">
        <v>394</v>
      </c>
      <c r="K23" s="124" t="s">
        <v>395</v>
      </c>
    </row>
    <row r="24" spans="1:11" s="61" customFormat="1" ht="18" customHeight="1" x14ac:dyDescent="0.25">
      <c r="A24" s="183"/>
      <c r="B24" s="184"/>
      <c r="C24" s="80"/>
      <c r="D24" s="85"/>
      <c r="E24" s="80"/>
      <c r="F24" s="117"/>
      <c r="G24" s="77">
        <v>0</v>
      </c>
      <c r="H24" s="80"/>
      <c r="I24" s="77">
        <v>0</v>
      </c>
      <c r="J24" s="78">
        <f t="shared" ref="J24:J27" si="4">(I24+G24)*F24</f>
        <v>0</v>
      </c>
      <c r="K24" s="78">
        <f t="shared" ref="K24:K27" si="5">J24*1.21</f>
        <v>0</v>
      </c>
    </row>
    <row r="25" spans="1:11" s="61" customFormat="1" ht="18" customHeight="1" x14ac:dyDescent="0.25">
      <c r="A25" s="183"/>
      <c r="B25" s="184"/>
      <c r="C25" s="80"/>
      <c r="D25" s="85"/>
      <c r="E25" s="80"/>
      <c r="F25" s="117"/>
      <c r="G25" s="77">
        <v>0</v>
      </c>
      <c r="H25" s="80"/>
      <c r="I25" s="77">
        <v>0</v>
      </c>
      <c r="J25" s="78">
        <f t="shared" si="4"/>
        <v>0</v>
      </c>
      <c r="K25" s="78">
        <f t="shared" si="5"/>
        <v>0</v>
      </c>
    </row>
    <row r="26" spans="1:11" s="61" customFormat="1" ht="18" customHeight="1" x14ac:dyDescent="0.25">
      <c r="A26" s="183"/>
      <c r="B26" s="184"/>
      <c r="C26" s="80"/>
      <c r="D26" s="85"/>
      <c r="E26" s="80"/>
      <c r="F26" s="117"/>
      <c r="G26" s="77">
        <v>0</v>
      </c>
      <c r="H26" s="80"/>
      <c r="I26" s="77">
        <v>0</v>
      </c>
      <c r="J26" s="78">
        <f t="shared" si="4"/>
        <v>0</v>
      </c>
      <c r="K26" s="78">
        <f t="shared" si="5"/>
        <v>0</v>
      </c>
    </row>
    <row r="27" spans="1:11" s="61" customFormat="1" ht="18" customHeight="1" x14ac:dyDescent="0.25">
      <c r="A27" s="183"/>
      <c r="B27" s="184"/>
      <c r="C27" s="80"/>
      <c r="D27" s="85"/>
      <c r="E27" s="80"/>
      <c r="F27" s="117"/>
      <c r="G27" s="77">
        <v>0</v>
      </c>
      <c r="H27" s="80"/>
      <c r="I27" s="77">
        <v>0</v>
      </c>
      <c r="J27" s="78">
        <f t="shared" si="4"/>
        <v>0</v>
      </c>
      <c r="K27" s="78">
        <f t="shared" si="5"/>
        <v>0</v>
      </c>
    </row>
    <row r="28" spans="1:11" s="61" customFormat="1" ht="18" customHeight="1" x14ac:dyDescent="0.25">
      <c r="A28" s="183"/>
      <c r="B28" s="184"/>
      <c r="C28" s="80"/>
      <c r="D28" s="85"/>
      <c r="E28" s="80"/>
      <c r="F28" s="117"/>
      <c r="G28" s="77">
        <v>0</v>
      </c>
      <c r="H28" s="80"/>
      <c r="I28" s="77">
        <v>0</v>
      </c>
      <c r="J28" s="78">
        <f t="shared" si="1"/>
        <v>0</v>
      </c>
      <c r="K28" s="78">
        <f t="shared" si="0"/>
        <v>0</v>
      </c>
    </row>
    <row r="29" spans="1:11" s="60" customFormat="1" ht="28.5" customHeight="1" x14ac:dyDescent="0.2">
      <c r="A29" s="179" t="s">
        <v>511</v>
      </c>
      <c r="B29" s="180"/>
      <c r="C29" s="180"/>
      <c r="D29" s="180"/>
      <c r="E29" s="180"/>
      <c r="F29" s="180"/>
      <c r="G29" s="180"/>
      <c r="H29" s="180"/>
      <c r="I29" s="181"/>
      <c r="J29" s="22">
        <f>SUM(J6:J28)</f>
        <v>0</v>
      </c>
      <c r="K29" s="23">
        <f>SUM(K6:K28)</f>
        <v>0</v>
      </c>
    </row>
    <row r="30" spans="1:11" s="60" customFormat="1" ht="15.75" customHeight="1" x14ac:dyDescent="0.2"/>
    <row r="31" spans="1:11" s="60" customFormat="1" ht="15.75" customHeight="1" x14ac:dyDescent="0.2">
      <c r="G31" s="8"/>
      <c r="H31" s="8"/>
      <c r="I31" s="8"/>
    </row>
    <row r="32" spans="1:11" s="60" customFormat="1" ht="15.75" customHeight="1" x14ac:dyDescent="0.2"/>
    <row r="33" s="60" customFormat="1" ht="37.5" customHeight="1" x14ac:dyDescent="0.2"/>
    <row r="34" s="60" customFormat="1" ht="15.75" customHeight="1" x14ac:dyDescent="0.2"/>
    <row r="35" s="60" customFormat="1" ht="15.75" customHeight="1" x14ac:dyDescent="0.2"/>
    <row r="36" s="60" customFormat="1" ht="15.75" customHeight="1" x14ac:dyDescent="0.2"/>
    <row r="37" s="60" customFormat="1" ht="15.75" customHeight="1" x14ac:dyDescent="0.2"/>
    <row r="38" s="60" customFormat="1" ht="15.75" customHeight="1" x14ac:dyDescent="0.2"/>
    <row r="39" s="60" customFormat="1" ht="15.75" customHeight="1" x14ac:dyDescent="0.2"/>
    <row r="40" s="60" customFormat="1" ht="15.75" customHeight="1" x14ac:dyDescent="0.2"/>
    <row r="41" s="60" customFormat="1" ht="15.75" customHeight="1" x14ac:dyDescent="0.2"/>
    <row r="42" s="60" customFormat="1" ht="15.75" customHeight="1" x14ac:dyDescent="0.2"/>
    <row r="43" s="60" customFormat="1" ht="15.75" customHeight="1" x14ac:dyDescent="0.2"/>
    <row r="44" s="60" customFormat="1" ht="15.75" customHeight="1" x14ac:dyDescent="0.2"/>
    <row r="45" s="60" customFormat="1" ht="15.75" customHeight="1" x14ac:dyDescent="0.2"/>
    <row r="46" s="60" customFormat="1" ht="15.75" customHeight="1" x14ac:dyDescent="0.2"/>
    <row r="47" s="60" customFormat="1" ht="15.75" customHeight="1" x14ac:dyDescent="0.2"/>
    <row r="48" s="60" customFormat="1" ht="15.75" customHeight="1" x14ac:dyDescent="0.2"/>
    <row r="49" spans="3:3" s="60" customFormat="1" ht="33" customHeight="1" x14ac:dyDescent="0.2"/>
    <row r="50" spans="3:3" s="60" customFormat="1" ht="15.75" customHeight="1" x14ac:dyDescent="0.2"/>
    <row r="51" spans="3:3" s="60" customFormat="1" ht="15.75" customHeight="1" x14ac:dyDescent="0.2"/>
    <row r="52" spans="3:3" s="60" customFormat="1" ht="15.75" customHeight="1" x14ac:dyDescent="0.2">
      <c r="C52" s="60" t="s">
        <v>381</v>
      </c>
    </row>
    <row r="53" spans="3:3" s="60" customFormat="1" ht="15.75" customHeight="1" x14ac:dyDescent="0.2"/>
    <row r="54" spans="3:3" s="60" customFormat="1" ht="15.75" customHeight="1" x14ac:dyDescent="0.2"/>
    <row r="55" spans="3:3" s="60" customFormat="1" ht="15.75" customHeight="1" x14ac:dyDescent="0.2"/>
    <row r="56" spans="3:3" s="60" customFormat="1" ht="15.75" customHeight="1" x14ac:dyDescent="0.2"/>
    <row r="57" spans="3:3" s="60" customFormat="1" ht="15.75" customHeight="1" x14ac:dyDescent="0.2"/>
    <row r="58" spans="3:3" s="60" customFormat="1" ht="15.75" customHeight="1" x14ac:dyDescent="0.2"/>
    <row r="59" spans="3:3" s="60" customFormat="1" ht="15.75" customHeight="1" x14ac:dyDescent="0.2"/>
    <row r="60" spans="3:3" s="60" customFormat="1" ht="15.75" customHeight="1" x14ac:dyDescent="0.2"/>
    <row r="61" spans="3:3" s="60" customFormat="1" ht="15.75" customHeight="1" x14ac:dyDescent="0.2"/>
    <row r="62" spans="3:3" s="60" customFormat="1" ht="15.75" customHeight="1" x14ac:dyDescent="0.2"/>
    <row r="63" spans="3:3" s="60" customFormat="1" ht="15.75" customHeight="1" x14ac:dyDescent="0.2"/>
    <row r="64" spans="3:3" s="60" customFormat="1" ht="15.75" customHeight="1" x14ac:dyDescent="0.2"/>
    <row r="65" s="60" customFormat="1" ht="15.75" customHeight="1" x14ac:dyDescent="0.2"/>
    <row r="66" s="60" customFormat="1" ht="15.75" customHeight="1" x14ac:dyDescent="0.2"/>
    <row r="67" s="60" customFormat="1" ht="15.75" customHeight="1" x14ac:dyDescent="0.2"/>
    <row r="68" s="60" customFormat="1" ht="15.75" customHeight="1" x14ac:dyDescent="0.2"/>
    <row r="69" s="60" customFormat="1" ht="15.75" customHeight="1" x14ac:dyDescent="0.2"/>
    <row r="70" s="60" customFormat="1" ht="15.75" customHeight="1" x14ac:dyDescent="0.2"/>
    <row r="71" s="60" customFormat="1" ht="15.75" customHeight="1" x14ac:dyDescent="0.2"/>
    <row r="72" s="60" customFormat="1" ht="15.75" customHeight="1" x14ac:dyDescent="0.2"/>
    <row r="73" s="60" customFormat="1" ht="15.75" customHeight="1" x14ac:dyDescent="0.2"/>
    <row r="74" s="60" customFormat="1" ht="15.75" customHeight="1" x14ac:dyDescent="0.2"/>
    <row r="75" s="60" customFormat="1" ht="15.75" customHeight="1" x14ac:dyDescent="0.2"/>
    <row r="76" s="60" customFormat="1" ht="15.75" customHeight="1" x14ac:dyDescent="0.2"/>
    <row r="77" s="60" customFormat="1" ht="15.75" customHeight="1" x14ac:dyDescent="0.2"/>
    <row r="78" s="60" customFormat="1" ht="15.75" customHeight="1" x14ac:dyDescent="0.2"/>
    <row r="79" s="60" customFormat="1" ht="15.75" customHeight="1" x14ac:dyDescent="0.2"/>
    <row r="80" s="60" customFormat="1" ht="15.75" customHeight="1" x14ac:dyDescent="0.2"/>
    <row r="81" s="60" customFormat="1" ht="15.75" customHeight="1" x14ac:dyDescent="0.2"/>
    <row r="82" s="60" customFormat="1" ht="15.75" customHeight="1" x14ac:dyDescent="0.2"/>
    <row r="83" s="60" customFormat="1" ht="15.75" customHeight="1" x14ac:dyDescent="0.2"/>
    <row r="84" s="60" customFormat="1" ht="12.75" x14ac:dyDescent="0.2"/>
    <row r="85" s="60" customFormat="1" ht="12.75" x14ac:dyDescent="0.2"/>
  </sheetData>
  <mergeCells count="22">
    <mergeCell ref="A1:K1"/>
    <mergeCell ref="A2:K2"/>
    <mergeCell ref="B4:B5"/>
    <mergeCell ref="C4:C5"/>
    <mergeCell ref="D4:D5"/>
    <mergeCell ref="E4:E5"/>
    <mergeCell ref="F4:F5"/>
    <mergeCell ref="G4:G5"/>
    <mergeCell ref="H4:H5"/>
    <mergeCell ref="I4:I5"/>
    <mergeCell ref="A29:I29"/>
    <mergeCell ref="J4:K4"/>
    <mergeCell ref="A19:B19"/>
    <mergeCell ref="A20:B20"/>
    <mergeCell ref="A21:B21"/>
    <mergeCell ref="A22:B22"/>
    <mergeCell ref="A23:B23"/>
    <mergeCell ref="A24:B24"/>
    <mergeCell ref="A25:B25"/>
    <mergeCell ref="A26:B26"/>
    <mergeCell ref="A27:B27"/>
    <mergeCell ref="A28:B28"/>
  </mergeCells>
  <pageMargins left="0.7" right="0.7" top="0.75" bottom="0.75" header="0.3" footer="0.3"/>
  <pageSetup paperSize="9" scale="4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9FFCA-EBFC-44DE-992D-0F471655DB3B}">
  <sheetPr>
    <pageSetUpPr fitToPage="1"/>
  </sheetPr>
  <dimension ref="A1:K78"/>
  <sheetViews>
    <sheetView zoomScale="90" zoomScaleNormal="90" workbookViewId="0">
      <selection sqref="A1:K1"/>
    </sheetView>
  </sheetViews>
  <sheetFormatPr defaultColWidth="9.140625" defaultRowHeight="14.25" x14ac:dyDescent="0.2"/>
  <cols>
    <col min="1" max="1" width="55.7109375" style="4" customWidth="1"/>
    <col min="2" max="2" width="30.5703125" style="4" customWidth="1"/>
    <col min="3" max="3" width="29.85546875" style="4" customWidth="1"/>
    <col min="4" max="4" width="25" style="4" customWidth="1"/>
    <col min="5" max="5" width="27.5703125" style="4" customWidth="1"/>
    <col min="6" max="6" width="18.140625" style="4" customWidth="1"/>
    <col min="7" max="7" width="22.28515625" style="4" customWidth="1"/>
    <col min="8" max="8" width="28.7109375" style="4" customWidth="1"/>
    <col min="9" max="9" width="20.7109375" style="4" customWidth="1"/>
    <col min="10" max="11" width="18.42578125" style="4" customWidth="1"/>
    <col min="12" max="16384" width="9.140625" style="4"/>
  </cols>
  <sheetData>
    <row r="1" spans="1:11" ht="18" x14ac:dyDescent="0.2">
      <c r="A1" s="169" t="s">
        <v>512</v>
      </c>
      <c r="B1" s="170"/>
      <c r="C1" s="170"/>
      <c r="D1" s="170"/>
      <c r="E1" s="170"/>
      <c r="F1" s="170"/>
      <c r="G1" s="170"/>
      <c r="H1" s="170"/>
      <c r="I1" s="170"/>
      <c r="J1" s="170"/>
      <c r="K1" s="171"/>
    </row>
    <row r="2" spans="1:11" s="60" customFormat="1" ht="15" customHeight="1" x14ac:dyDescent="0.2">
      <c r="A2" s="172" t="s">
        <v>492</v>
      </c>
      <c r="B2" s="173"/>
      <c r="C2" s="173"/>
      <c r="D2" s="173"/>
      <c r="E2" s="173"/>
      <c r="F2" s="173"/>
      <c r="G2" s="173"/>
      <c r="H2" s="173"/>
      <c r="I2" s="173"/>
      <c r="J2" s="173"/>
      <c r="K2" s="174"/>
    </row>
    <row r="3" spans="1:11" s="60" customFormat="1" ht="12.75" x14ac:dyDescent="0.2">
      <c r="A3" s="73"/>
      <c r="B3" s="38"/>
      <c r="C3" s="74"/>
      <c r="J3" s="6"/>
      <c r="K3" s="6"/>
    </row>
    <row r="4" spans="1:11" ht="26.25" customHeight="1" x14ac:dyDescent="0.2">
      <c r="A4" s="19" t="s">
        <v>422</v>
      </c>
      <c r="B4" s="175" t="s">
        <v>421</v>
      </c>
      <c r="C4" s="175" t="s">
        <v>20</v>
      </c>
      <c r="D4" s="175" t="s">
        <v>28</v>
      </c>
      <c r="E4" s="175" t="s">
        <v>21</v>
      </c>
      <c r="F4" s="175" t="s">
        <v>22</v>
      </c>
      <c r="G4" s="175" t="s">
        <v>23</v>
      </c>
      <c r="H4" s="175" t="s">
        <v>465</v>
      </c>
      <c r="I4" s="175" t="s">
        <v>436</v>
      </c>
      <c r="J4" s="177" t="s">
        <v>24</v>
      </c>
      <c r="K4" s="178"/>
    </row>
    <row r="5" spans="1:11" x14ac:dyDescent="0.2">
      <c r="A5" s="20"/>
      <c r="B5" s="176"/>
      <c r="C5" s="182"/>
      <c r="D5" s="176"/>
      <c r="E5" s="182"/>
      <c r="F5" s="176"/>
      <c r="G5" s="182"/>
      <c r="H5" s="176"/>
      <c r="I5" s="176"/>
      <c r="J5" s="21" t="s">
        <v>25</v>
      </c>
      <c r="K5" s="21" t="s">
        <v>26</v>
      </c>
    </row>
    <row r="6" spans="1:11" s="61" customFormat="1" ht="18.75" customHeight="1" x14ac:dyDescent="0.25">
      <c r="A6" s="76" t="s">
        <v>447</v>
      </c>
      <c r="B6" s="80"/>
      <c r="C6" s="80"/>
      <c r="D6" s="85"/>
      <c r="E6" s="80"/>
      <c r="F6" s="115">
        <f>VLOOKUP(A6,'Kledinglijst per draaggroep'!A:N,14,FALSE)</f>
        <v>70.5</v>
      </c>
      <c r="G6" s="77">
        <v>0</v>
      </c>
      <c r="H6" s="80"/>
      <c r="I6" s="77">
        <v>0</v>
      </c>
      <c r="J6" s="78">
        <f>(I6+G6)*F6</f>
        <v>0</v>
      </c>
      <c r="K6" s="78">
        <f t="shared" ref="K6:K21" si="0">J6*1.21</f>
        <v>0</v>
      </c>
    </row>
    <row r="7" spans="1:11" s="61" customFormat="1" ht="18.75" customHeight="1" x14ac:dyDescent="0.25">
      <c r="A7" s="76" t="s">
        <v>448</v>
      </c>
      <c r="B7" s="80"/>
      <c r="C7" s="80"/>
      <c r="D7" s="85"/>
      <c r="E7" s="80"/>
      <c r="F7" s="115">
        <f>VLOOKUP(A7,'Kledinglijst per draaggroep'!A:N,14,FALSE)</f>
        <v>126</v>
      </c>
      <c r="G7" s="77">
        <v>0</v>
      </c>
      <c r="H7" s="80"/>
      <c r="I7" s="77">
        <v>0</v>
      </c>
      <c r="J7" s="78">
        <f t="shared" ref="J7:J21" si="1">(I7+G7)*F7</f>
        <v>0</v>
      </c>
      <c r="K7" s="78">
        <f t="shared" si="0"/>
        <v>0</v>
      </c>
    </row>
    <row r="8" spans="1:11" s="61" customFormat="1" ht="18.75" customHeight="1" x14ac:dyDescent="0.25">
      <c r="A8" s="76" t="s">
        <v>449</v>
      </c>
      <c r="B8" s="80"/>
      <c r="C8" s="80"/>
      <c r="D8" s="85"/>
      <c r="E8" s="80"/>
      <c r="F8" s="115">
        <f>VLOOKUP(A8,'Kledinglijst per draaggroep'!A:N,14,FALSE)</f>
        <v>70.5</v>
      </c>
      <c r="G8" s="77">
        <v>0</v>
      </c>
      <c r="H8" s="80"/>
      <c r="I8" s="77">
        <v>0</v>
      </c>
      <c r="J8" s="78">
        <f>(I8+G8)*F8</f>
        <v>0</v>
      </c>
      <c r="K8" s="78">
        <f>J8*1.21</f>
        <v>0</v>
      </c>
    </row>
    <row r="9" spans="1:11" s="61" customFormat="1" ht="18.75" customHeight="1" x14ac:dyDescent="0.25">
      <c r="A9" s="76" t="s">
        <v>450</v>
      </c>
      <c r="B9" s="80"/>
      <c r="C9" s="80"/>
      <c r="D9" s="85"/>
      <c r="E9" s="80"/>
      <c r="F9" s="115">
        <f>VLOOKUP(A9,'Kledinglijst per draaggroep'!A:N,14,FALSE)</f>
        <v>126</v>
      </c>
      <c r="G9" s="77">
        <v>0</v>
      </c>
      <c r="H9" s="80"/>
      <c r="I9" s="77">
        <v>0</v>
      </c>
      <c r="J9" s="78">
        <f t="shared" si="1"/>
        <v>0</v>
      </c>
      <c r="K9" s="78">
        <f t="shared" si="0"/>
        <v>0</v>
      </c>
    </row>
    <row r="10" spans="1:11" s="61" customFormat="1" ht="18.75" customHeight="1" x14ac:dyDescent="0.25">
      <c r="A10" s="76" t="s">
        <v>463</v>
      </c>
      <c r="B10" s="80"/>
      <c r="C10" s="80"/>
      <c r="D10" s="85"/>
      <c r="E10" s="80"/>
      <c r="F10" s="115">
        <f>VLOOKUP(A10,'Kledinglijst per draaggroep'!A:N,14,FALSE)</f>
        <v>8</v>
      </c>
      <c r="G10" s="77">
        <v>0</v>
      </c>
      <c r="H10" s="80"/>
      <c r="I10" s="77">
        <v>0</v>
      </c>
      <c r="J10" s="78">
        <f t="shared" si="1"/>
        <v>0</v>
      </c>
      <c r="K10" s="78">
        <f t="shared" si="0"/>
        <v>0</v>
      </c>
    </row>
    <row r="11" spans="1:11" s="61" customFormat="1" ht="18.75" customHeight="1" x14ac:dyDescent="0.25">
      <c r="A11" s="76" t="s">
        <v>464</v>
      </c>
      <c r="B11" s="80"/>
      <c r="C11" s="80"/>
      <c r="D11" s="85"/>
      <c r="E11" s="80"/>
      <c r="F11" s="115">
        <f>VLOOKUP(A11,'Kledinglijst per draaggroep'!A:N,14,FALSE)</f>
        <v>7</v>
      </c>
      <c r="G11" s="77">
        <v>0</v>
      </c>
      <c r="H11" s="80"/>
      <c r="I11" s="77">
        <v>0</v>
      </c>
      <c r="J11" s="78">
        <f t="shared" si="1"/>
        <v>0</v>
      </c>
      <c r="K11" s="78">
        <f t="shared" si="0"/>
        <v>0</v>
      </c>
    </row>
    <row r="12" spans="1:11" s="121" customFormat="1" ht="50.25" customHeight="1" x14ac:dyDescent="0.25">
      <c r="A12" s="185" t="s">
        <v>503</v>
      </c>
      <c r="B12" s="186"/>
      <c r="C12" s="122" t="s">
        <v>20</v>
      </c>
      <c r="D12" s="123" t="s">
        <v>28</v>
      </c>
      <c r="E12" s="122" t="s">
        <v>21</v>
      </c>
      <c r="F12" s="119" t="s">
        <v>30</v>
      </c>
      <c r="G12" s="120" t="s">
        <v>23</v>
      </c>
      <c r="H12" s="122" t="s">
        <v>504</v>
      </c>
      <c r="I12" s="122" t="s">
        <v>505</v>
      </c>
      <c r="J12" s="124" t="s">
        <v>394</v>
      </c>
      <c r="K12" s="124" t="s">
        <v>395</v>
      </c>
    </row>
    <row r="13" spans="1:11" s="61" customFormat="1" ht="18" customHeight="1" x14ac:dyDescent="0.25">
      <c r="A13" s="183"/>
      <c r="B13" s="184"/>
      <c r="C13" s="80"/>
      <c r="D13" s="85"/>
      <c r="E13" s="80"/>
      <c r="F13" s="118">
        <f>'Kledinglijst per draaggroep'!$N$70</f>
        <v>65.5</v>
      </c>
      <c r="G13" s="77">
        <v>0</v>
      </c>
      <c r="H13" s="80"/>
      <c r="I13" s="77">
        <v>0</v>
      </c>
      <c r="J13" s="78">
        <f t="shared" ref="J13:J15" si="2">(I13+G13)*F13</f>
        <v>0</v>
      </c>
      <c r="K13" s="78">
        <f t="shared" ref="K13:K15" si="3">J13*1.21</f>
        <v>0</v>
      </c>
    </row>
    <row r="14" spans="1:11" s="61" customFormat="1" ht="18" customHeight="1" x14ac:dyDescent="0.25">
      <c r="A14" s="183"/>
      <c r="B14" s="184"/>
      <c r="C14" s="80"/>
      <c r="D14" s="85"/>
      <c r="E14" s="80"/>
      <c r="F14" s="118">
        <f>'Kledinglijst per draaggroep'!$N$70</f>
        <v>65.5</v>
      </c>
      <c r="G14" s="77">
        <v>0</v>
      </c>
      <c r="H14" s="80"/>
      <c r="I14" s="77">
        <v>0</v>
      </c>
      <c r="J14" s="78">
        <f t="shared" si="2"/>
        <v>0</v>
      </c>
      <c r="K14" s="78">
        <f t="shared" si="3"/>
        <v>0</v>
      </c>
    </row>
    <row r="15" spans="1:11" s="61" customFormat="1" ht="18" customHeight="1" x14ac:dyDescent="0.25">
      <c r="A15" s="183"/>
      <c r="B15" s="184"/>
      <c r="C15" s="80"/>
      <c r="D15" s="85"/>
      <c r="E15" s="80"/>
      <c r="F15" s="118">
        <f>'Kledinglijst per draaggroep'!$N$70</f>
        <v>65.5</v>
      </c>
      <c r="G15" s="77">
        <v>0</v>
      </c>
      <c r="H15" s="80"/>
      <c r="I15" s="77">
        <v>0</v>
      </c>
      <c r="J15" s="78">
        <f t="shared" si="2"/>
        <v>0</v>
      </c>
      <c r="K15" s="78">
        <f t="shared" si="3"/>
        <v>0</v>
      </c>
    </row>
    <row r="16" spans="1:11" s="61" customFormat="1" ht="52.5" customHeight="1" x14ac:dyDescent="0.25">
      <c r="A16" s="185" t="s">
        <v>491</v>
      </c>
      <c r="B16" s="186"/>
      <c r="C16" s="122" t="s">
        <v>20</v>
      </c>
      <c r="D16" s="123" t="s">
        <v>28</v>
      </c>
      <c r="E16" s="122" t="s">
        <v>21</v>
      </c>
      <c r="F16" s="119" t="s">
        <v>30</v>
      </c>
      <c r="G16" s="120" t="s">
        <v>23</v>
      </c>
      <c r="H16" s="122" t="s">
        <v>504</v>
      </c>
      <c r="I16" s="122" t="s">
        <v>505</v>
      </c>
      <c r="J16" s="124" t="s">
        <v>394</v>
      </c>
      <c r="K16" s="124" t="s">
        <v>395</v>
      </c>
    </row>
    <row r="17" spans="1:11" s="61" customFormat="1" ht="18" customHeight="1" x14ac:dyDescent="0.25">
      <c r="A17" s="183"/>
      <c r="B17" s="184"/>
      <c r="C17" s="80"/>
      <c r="D17" s="85"/>
      <c r="E17" s="80"/>
      <c r="F17" s="117"/>
      <c r="G17" s="77">
        <v>0</v>
      </c>
      <c r="H17" s="80"/>
      <c r="I17" s="77">
        <v>0</v>
      </c>
      <c r="J17" s="78">
        <f t="shared" ref="J17:J20" si="4">(I17+G17)*F17</f>
        <v>0</v>
      </c>
      <c r="K17" s="78">
        <f t="shared" ref="K17:K20" si="5">J17*1.21</f>
        <v>0</v>
      </c>
    </row>
    <row r="18" spans="1:11" s="61" customFormat="1" ht="18" customHeight="1" x14ac:dyDescent="0.25">
      <c r="A18" s="183"/>
      <c r="B18" s="184"/>
      <c r="C18" s="80"/>
      <c r="D18" s="85"/>
      <c r="E18" s="80"/>
      <c r="F18" s="117"/>
      <c r="G18" s="77">
        <v>0</v>
      </c>
      <c r="H18" s="80"/>
      <c r="I18" s="77">
        <v>0</v>
      </c>
      <c r="J18" s="78">
        <f t="shared" si="4"/>
        <v>0</v>
      </c>
      <c r="K18" s="78">
        <f t="shared" si="5"/>
        <v>0</v>
      </c>
    </row>
    <row r="19" spans="1:11" s="61" customFormat="1" ht="18" customHeight="1" x14ac:dyDescent="0.25">
      <c r="A19" s="183"/>
      <c r="B19" s="184"/>
      <c r="C19" s="80"/>
      <c r="D19" s="85"/>
      <c r="E19" s="80"/>
      <c r="F19" s="117"/>
      <c r="G19" s="77">
        <v>0</v>
      </c>
      <c r="H19" s="80"/>
      <c r="I19" s="77">
        <v>0</v>
      </c>
      <c r="J19" s="78">
        <f t="shared" si="4"/>
        <v>0</v>
      </c>
      <c r="K19" s="78">
        <f t="shared" si="5"/>
        <v>0</v>
      </c>
    </row>
    <row r="20" spans="1:11" s="61" customFormat="1" ht="18" customHeight="1" x14ac:dyDescent="0.25">
      <c r="A20" s="183"/>
      <c r="B20" s="184"/>
      <c r="C20" s="80"/>
      <c r="D20" s="85"/>
      <c r="E20" s="80"/>
      <c r="F20" s="117"/>
      <c r="G20" s="77">
        <v>0</v>
      </c>
      <c r="H20" s="80"/>
      <c r="I20" s="77">
        <v>0</v>
      </c>
      <c r="J20" s="78">
        <f t="shared" si="4"/>
        <v>0</v>
      </c>
      <c r="K20" s="78">
        <f t="shared" si="5"/>
        <v>0</v>
      </c>
    </row>
    <row r="21" spans="1:11" s="61" customFormat="1" ht="18" customHeight="1" x14ac:dyDescent="0.25">
      <c r="A21" s="183"/>
      <c r="B21" s="184"/>
      <c r="C21" s="80"/>
      <c r="D21" s="85"/>
      <c r="E21" s="80"/>
      <c r="F21" s="117"/>
      <c r="G21" s="77">
        <v>0</v>
      </c>
      <c r="H21" s="80"/>
      <c r="I21" s="77">
        <v>0</v>
      </c>
      <c r="J21" s="78">
        <f t="shared" si="1"/>
        <v>0</v>
      </c>
      <c r="K21" s="78">
        <f t="shared" si="0"/>
        <v>0</v>
      </c>
    </row>
    <row r="22" spans="1:11" s="60" customFormat="1" ht="28.5" customHeight="1" x14ac:dyDescent="0.2">
      <c r="A22" s="179" t="s">
        <v>513</v>
      </c>
      <c r="B22" s="180"/>
      <c r="C22" s="180"/>
      <c r="D22" s="180"/>
      <c r="E22" s="180"/>
      <c r="F22" s="180"/>
      <c r="G22" s="180"/>
      <c r="H22" s="180"/>
      <c r="I22" s="181"/>
      <c r="J22" s="22">
        <f>SUM(J6:J21)</f>
        <v>0</v>
      </c>
      <c r="K22" s="23">
        <f>SUM(K6:K21)</f>
        <v>0</v>
      </c>
    </row>
    <row r="23" spans="1:11" s="60" customFormat="1" ht="15.75" customHeight="1" x14ac:dyDescent="0.2"/>
    <row r="24" spans="1:11" s="60" customFormat="1" ht="15.75" customHeight="1" x14ac:dyDescent="0.2">
      <c r="G24" s="8"/>
      <c r="H24" s="8"/>
      <c r="I24" s="8"/>
    </row>
    <row r="25" spans="1:11" s="60" customFormat="1" ht="15.75" customHeight="1" x14ac:dyDescent="0.2"/>
    <row r="26" spans="1:11" s="60" customFormat="1" ht="37.5" customHeight="1" x14ac:dyDescent="0.2"/>
    <row r="27" spans="1:11" s="60" customFormat="1" ht="15.75" customHeight="1" x14ac:dyDescent="0.2"/>
    <row r="28" spans="1:11" s="60" customFormat="1" ht="15.75" customHeight="1" x14ac:dyDescent="0.2"/>
    <row r="29" spans="1:11" s="60" customFormat="1" ht="15.75" customHeight="1" x14ac:dyDescent="0.2"/>
    <row r="30" spans="1:11" s="60" customFormat="1" ht="15.75" customHeight="1" x14ac:dyDescent="0.2"/>
    <row r="31" spans="1:11" s="60" customFormat="1" ht="15.75" customHeight="1" x14ac:dyDescent="0.2"/>
    <row r="32" spans="1:11" s="60" customFormat="1" ht="15.75" customHeight="1" x14ac:dyDescent="0.2"/>
    <row r="33" spans="3:3" s="60" customFormat="1" ht="15.75" customHeight="1" x14ac:dyDescent="0.2"/>
    <row r="34" spans="3:3" s="60" customFormat="1" ht="15.75" customHeight="1" x14ac:dyDescent="0.2"/>
    <row r="35" spans="3:3" s="60" customFormat="1" ht="15.75" customHeight="1" x14ac:dyDescent="0.2"/>
    <row r="36" spans="3:3" s="60" customFormat="1" ht="15.75" customHeight="1" x14ac:dyDescent="0.2"/>
    <row r="37" spans="3:3" s="60" customFormat="1" ht="15.75" customHeight="1" x14ac:dyDescent="0.2"/>
    <row r="38" spans="3:3" s="60" customFormat="1" ht="15.75" customHeight="1" x14ac:dyDescent="0.2"/>
    <row r="39" spans="3:3" s="60" customFormat="1" ht="15.75" customHeight="1" x14ac:dyDescent="0.2"/>
    <row r="40" spans="3:3" s="60" customFormat="1" ht="15.75" customHeight="1" x14ac:dyDescent="0.2"/>
    <row r="41" spans="3:3" s="60" customFormat="1" ht="15.75" customHeight="1" x14ac:dyDescent="0.2"/>
    <row r="42" spans="3:3" s="60" customFormat="1" ht="33" customHeight="1" x14ac:dyDescent="0.2"/>
    <row r="43" spans="3:3" s="60" customFormat="1" ht="15.75" customHeight="1" x14ac:dyDescent="0.2"/>
    <row r="44" spans="3:3" s="60" customFormat="1" ht="15.75" customHeight="1" x14ac:dyDescent="0.2"/>
    <row r="45" spans="3:3" s="60" customFormat="1" ht="15.75" customHeight="1" x14ac:dyDescent="0.2">
      <c r="C45" s="60" t="s">
        <v>381</v>
      </c>
    </row>
    <row r="46" spans="3:3" s="60" customFormat="1" ht="15.75" customHeight="1" x14ac:dyDescent="0.2"/>
    <row r="47" spans="3:3" s="60" customFormat="1" ht="15.75" customHeight="1" x14ac:dyDescent="0.2"/>
    <row r="48" spans="3:3" s="60" customFormat="1" ht="15.75" customHeight="1" x14ac:dyDescent="0.2"/>
    <row r="49" s="60" customFormat="1" ht="15.75" customHeight="1" x14ac:dyDescent="0.2"/>
    <row r="50" s="60" customFormat="1" ht="15.75" customHeight="1" x14ac:dyDescent="0.2"/>
    <row r="51" s="60" customFormat="1" ht="15.75" customHeight="1" x14ac:dyDescent="0.2"/>
    <row r="52" s="60" customFormat="1" ht="15.75" customHeight="1" x14ac:dyDescent="0.2"/>
    <row r="53" s="60" customFormat="1" ht="15.75" customHeight="1" x14ac:dyDescent="0.2"/>
    <row r="54" s="60" customFormat="1" ht="15.75" customHeight="1" x14ac:dyDescent="0.2"/>
    <row r="55" s="60" customFormat="1" ht="15.75" customHeight="1" x14ac:dyDescent="0.2"/>
    <row r="56" s="60" customFormat="1" ht="15.75" customHeight="1" x14ac:dyDescent="0.2"/>
    <row r="57" s="60" customFormat="1" ht="15.75" customHeight="1" x14ac:dyDescent="0.2"/>
    <row r="58" s="60" customFormat="1" ht="15.75" customHeight="1" x14ac:dyDescent="0.2"/>
    <row r="59" s="60" customFormat="1" ht="15.75" customHeight="1" x14ac:dyDescent="0.2"/>
    <row r="60" s="60" customFormat="1" ht="15.75" customHeight="1" x14ac:dyDescent="0.2"/>
    <row r="61" s="60" customFormat="1" ht="15.75" customHeight="1" x14ac:dyDescent="0.2"/>
    <row r="62" s="60" customFormat="1" ht="15.75" customHeight="1" x14ac:dyDescent="0.2"/>
    <row r="63" s="60" customFormat="1" ht="15.75" customHeight="1" x14ac:dyDescent="0.2"/>
    <row r="64" s="60" customFormat="1" ht="15.75" customHeight="1" x14ac:dyDescent="0.2"/>
    <row r="65" s="60" customFormat="1" ht="15.75" customHeight="1" x14ac:dyDescent="0.2"/>
    <row r="66" s="60" customFormat="1" ht="15.75" customHeight="1" x14ac:dyDescent="0.2"/>
    <row r="67" s="60" customFormat="1" ht="15.75" customHeight="1" x14ac:dyDescent="0.2"/>
    <row r="68" s="60" customFormat="1" ht="15.75" customHeight="1" x14ac:dyDescent="0.2"/>
    <row r="69" s="60" customFormat="1" ht="15.75" customHeight="1" x14ac:dyDescent="0.2"/>
    <row r="70" s="60" customFormat="1" ht="15.75" customHeight="1" x14ac:dyDescent="0.2"/>
    <row r="71" s="60" customFormat="1" ht="15.75" customHeight="1" x14ac:dyDescent="0.2"/>
    <row r="72" s="60" customFormat="1" ht="15.75" customHeight="1" x14ac:dyDescent="0.2"/>
    <row r="73" s="60" customFormat="1" ht="15.75" customHeight="1" x14ac:dyDescent="0.2"/>
    <row r="74" s="60" customFormat="1" ht="15.75" customHeight="1" x14ac:dyDescent="0.2"/>
    <row r="75" s="60" customFormat="1" ht="15.75" customHeight="1" x14ac:dyDescent="0.2"/>
    <row r="76" s="60" customFormat="1" ht="15.75" customHeight="1" x14ac:dyDescent="0.2"/>
    <row r="77" s="60" customFormat="1" ht="12.75" x14ac:dyDescent="0.2"/>
    <row r="78" s="60" customFormat="1" ht="12.75" x14ac:dyDescent="0.2"/>
  </sheetData>
  <mergeCells count="22">
    <mergeCell ref="A1:K1"/>
    <mergeCell ref="A2:K2"/>
    <mergeCell ref="B4:B5"/>
    <mergeCell ref="C4:C5"/>
    <mergeCell ref="D4:D5"/>
    <mergeCell ref="E4:E5"/>
    <mergeCell ref="F4:F5"/>
    <mergeCell ref="G4:G5"/>
    <mergeCell ref="H4:H5"/>
    <mergeCell ref="I4:I5"/>
    <mergeCell ref="A22:I22"/>
    <mergeCell ref="J4:K4"/>
    <mergeCell ref="A12:B12"/>
    <mergeCell ref="A13:B13"/>
    <mergeCell ref="A14:B14"/>
    <mergeCell ref="A15:B15"/>
    <mergeCell ref="A16:B16"/>
    <mergeCell ref="A17:B17"/>
    <mergeCell ref="A18:B18"/>
    <mergeCell ref="A19:B19"/>
    <mergeCell ref="A20:B20"/>
    <mergeCell ref="A21:B21"/>
  </mergeCells>
  <pageMargins left="0.7" right="0.7" top="0.75" bottom="0.75" header="0.3" footer="0.3"/>
  <pageSetup paperSize="9" scale="4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3F6AA-132C-4731-BFC7-455BEE7A017F}">
  <sheetPr>
    <pageSetUpPr fitToPage="1"/>
  </sheetPr>
  <dimension ref="A1:H54"/>
  <sheetViews>
    <sheetView workbookViewId="0">
      <selection sqref="A1:E1"/>
    </sheetView>
  </sheetViews>
  <sheetFormatPr defaultColWidth="9.140625" defaultRowHeight="12.75" x14ac:dyDescent="0.2"/>
  <cols>
    <col min="1" max="1" width="47.42578125" style="5" customWidth="1"/>
    <col min="2" max="9" width="21.5703125" style="5" customWidth="1"/>
    <col min="10" max="16384" width="9.140625" style="5"/>
  </cols>
  <sheetData>
    <row r="1" spans="1:7" ht="22.5" customHeight="1" x14ac:dyDescent="0.2">
      <c r="A1" s="151" t="s">
        <v>396</v>
      </c>
      <c r="B1" s="152"/>
      <c r="C1" s="152"/>
      <c r="D1" s="152"/>
      <c r="E1" s="153"/>
      <c r="G1" s="40"/>
    </row>
    <row r="2" spans="1:7" s="60" customFormat="1" ht="15.75" customHeight="1" x14ac:dyDescent="0.2">
      <c r="A2" s="190" t="s">
        <v>492</v>
      </c>
      <c r="B2" s="191"/>
      <c r="C2" s="191"/>
      <c r="D2" s="191"/>
      <c r="E2" s="192"/>
      <c r="G2" s="40"/>
    </row>
    <row r="3" spans="1:7" ht="72" customHeight="1" x14ac:dyDescent="0.2">
      <c r="D3" s="24"/>
      <c r="E3" s="24"/>
    </row>
    <row r="4" spans="1:7" ht="19.5" customHeight="1" x14ac:dyDescent="0.2">
      <c r="A4" s="93" t="s">
        <v>473</v>
      </c>
      <c r="B4" s="30"/>
      <c r="C4" s="30"/>
      <c r="D4" s="32" t="s">
        <v>518</v>
      </c>
      <c r="E4" s="125" t="s">
        <v>397</v>
      </c>
    </row>
    <row r="5" spans="1:7" x14ac:dyDescent="0.2">
      <c r="A5" s="31" t="s">
        <v>533</v>
      </c>
      <c r="B5" s="25"/>
      <c r="C5" s="26"/>
      <c r="D5" s="27">
        <f>'FS, V&amp;T en C'!J31</f>
        <v>0</v>
      </c>
      <c r="E5" s="27">
        <f>'FS, V&amp;T en C'!K31</f>
        <v>0</v>
      </c>
      <c r="F5" s="143"/>
    </row>
    <row r="6" spans="1:7" s="60" customFormat="1" x14ac:dyDescent="0.2">
      <c r="A6" s="67" t="s">
        <v>469</v>
      </c>
      <c r="B6" s="64"/>
      <c r="C6" s="65"/>
      <c r="D6" s="27">
        <f>'Veiligheidszaken (back)'!J23</f>
        <v>0</v>
      </c>
      <c r="E6" s="27">
        <f>'Veiligheidszaken (back)'!K23</f>
        <v>0</v>
      </c>
    </row>
    <row r="7" spans="1:7" s="60" customFormat="1" x14ac:dyDescent="0.2">
      <c r="A7" s="67" t="s">
        <v>536</v>
      </c>
      <c r="B7" s="64"/>
      <c r="C7" s="65"/>
      <c r="D7" s="27">
        <f>'Tuindienst - vast'!J30</f>
        <v>0</v>
      </c>
      <c r="E7" s="27">
        <f>'Tuindienst - vast'!K30</f>
        <v>0</v>
      </c>
    </row>
    <row r="8" spans="1:7" s="60" customFormat="1" x14ac:dyDescent="0.2">
      <c r="A8" s="67" t="s">
        <v>470</v>
      </c>
      <c r="B8" s="64"/>
      <c r="C8" s="65"/>
      <c r="D8" s="27">
        <f>'Tuindienst - vrijwilligers'!J18</f>
        <v>0</v>
      </c>
      <c r="E8" s="27">
        <f>'Tuindienst - vrijwilligers'!K18</f>
        <v>0</v>
      </c>
    </row>
    <row r="9" spans="1:7" s="60" customFormat="1" x14ac:dyDescent="0.2">
      <c r="A9" s="67" t="s">
        <v>471</v>
      </c>
      <c r="B9" s="64"/>
      <c r="C9" s="65"/>
      <c r="D9" s="27">
        <f>Bedrijfsrestaurant!J18</f>
        <v>0</v>
      </c>
      <c r="E9" s="27">
        <f>Bedrijfsrestaurant!K18</f>
        <v>0</v>
      </c>
    </row>
    <row r="10" spans="1:7" s="60" customFormat="1" x14ac:dyDescent="0.2">
      <c r="A10" s="67" t="s">
        <v>472</v>
      </c>
      <c r="B10" s="64"/>
      <c r="C10" s="65"/>
      <c r="D10" s="27">
        <f>'Horeca-keuken (back)'!J13</f>
        <v>0</v>
      </c>
      <c r="E10" s="27">
        <f>'Horeca-keuken (back)'!K13</f>
        <v>0</v>
      </c>
    </row>
    <row r="11" spans="1:7" s="60" customFormat="1" x14ac:dyDescent="0.2">
      <c r="A11" s="90" t="s">
        <v>474</v>
      </c>
      <c r="B11" s="88"/>
      <c r="C11" s="89"/>
      <c r="D11" s="127">
        <f>SUM(D5:D10)</f>
        <v>0</v>
      </c>
      <c r="E11" s="127">
        <f>SUM(E5:E10)</f>
        <v>0</v>
      </c>
    </row>
    <row r="12" spans="1:7" s="60" customFormat="1" x14ac:dyDescent="0.2">
      <c r="A12" s="91"/>
      <c r="B12" s="91"/>
      <c r="C12" s="91"/>
      <c r="D12" s="92"/>
      <c r="E12" s="92"/>
    </row>
    <row r="13" spans="1:7" s="60" customFormat="1" ht="19.5" customHeight="1" x14ac:dyDescent="0.2">
      <c r="A13" s="93" t="s">
        <v>475</v>
      </c>
      <c r="B13" s="66"/>
      <c r="C13" s="66"/>
      <c r="D13" s="68" t="s">
        <v>518</v>
      </c>
      <c r="E13" s="125" t="s">
        <v>397</v>
      </c>
    </row>
    <row r="14" spans="1:7" s="60" customFormat="1" x14ac:dyDescent="0.2">
      <c r="A14" s="67" t="s">
        <v>476</v>
      </c>
      <c r="B14" s="64"/>
      <c r="C14" s="65"/>
      <c r="D14" s="27">
        <f>'Museale schoonmaak'!J23</f>
        <v>0</v>
      </c>
      <c r="E14" s="27">
        <f>'Museale schoonmaak'!K23</f>
        <v>0</v>
      </c>
    </row>
    <row r="15" spans="1:7" s="60" customFormat="1" x14ac:dyDescent="0.2">
      <c r="A15" s="67" t="s">
        <v>477</v>
      </c>
      <c r="B15" s="64"/>
      <c r="C15" s="65"/>
      <c r="D15" s="27">
        <f>'Veiligheidszaken (front)'!J32</f>
        <v>0</v>
      </c>
      <c r="E15" s="27">
        <f>'Veiligheidszaken (front)'!K32</f>
        <v>0</v>
      </c>
    </row>
    <row r="16" spans="1:7" s="60" customFormat="1" x14ac:dyDescent="0.2">
      <c r="A16" s="67" t="s">
        <v>539</v>
      </c>
      <c r="B16" s="64"/>
      <c r="C16" s="65"/>
      <c r="D16" s="27">
        <f>'Horeca (front)'!J26</f>
        <v>0</v>
      </c>
      <c r="E16" s="27">
        <f>'Horeca (front)'!K26</f>
        <v>0</v>
      </c>
    </row>
    <row r="17" spans="1:8" s="60" customFormat="1" x14ac:dyDescent="0.2">
      <c r="A17" s="67" t="s">
        <v>478</v>
      </c>
      <c r="B17" s="64"/>
      <c r="C17" s="65"/>
      <c r="D17" s="27">
        <f>Dutymanagers!J26</f>
        <v>0</v>
      </c>
      <c r="E17" s="27">
        <f>Dutymanagers!K26</f>
        <v>0</v>
      </c>
    </row>
    <row r="18" spans="1:8" s="60" customFormat="1" x14ac:dyDescent="0.2">
      <c r="A18" s="67" t="s">
        <v>479</v>
      </c>
      <c r="B18" s="64"/>
      <c r="C18" s="65"/>
      <c r="D18" s="27">
        <f>'Bezoekersservice - vast'!J29</f>
        <v>0</v>
      </c>
      <c r="E18" s="27">
        <f>'Bezoekersservice - vast'!K29</f>
        <v>0</v>
      </c>
    </row>
    <row r="19" spans="1:8" s="60" customFormat="1" x14ac:dyDescent="0.2">
      <c r="A19" s="67" t="s">
        <v>480</v>
      </c>
      <c r="B19" s="64"/>
      <c r="C19" s="65"/>
      <c r="D19" s="27">
        <f>'Bezoekersservice - vrijwilliger'!J22</f>
        <v>0</v>
      </c>
      <c r="E19" s="27">
        <f>'Bezoekersservice - vrijwilliger'!K22</f>
        <v>0</v>
      </c>
    </row>
    <row r="20" spans="1:8" s="60" customFormat="1" x14ac:dyDescent="0.2">
      <c r="A20" s="90" t="s">
        <v>481</v>
      </c>
      <c r="B20" s="88"/>
      <c r="C20" s="89"/>
      <c r="D20" s="127">
        <f>SUM(D14:D19)</f>
        <v>0</v>
      </c>
      <c r="E20" s="127">
        <f>SUM(E14:E19)</f>
        <v>0</v>
      </c>
    </row>
    <row r="22" spans="1:8" x14ac:dyDescent="0.2">
      <c r="A22" s="201" t="s">
        <v>514</v>
      </c>
      <c r="B22" s="203" t="s">
        <v>393</v>
      </c>
      <c r="C22" s="205" t="s">
        <v>392</v>
      </c>
      <c r="D22" s="205" t="s">
        <v>394</v>
      </c>
      <c r="E22" s="205" t="s">
        <v>395</v>
      </c>
    </row>
    <row r="23" spans="1:8" x14ac:dyDescent="0.2">
      <c r="A23" s="202"/>
      <c r="B23" s="204"/>
      <c r="C23" s="206"/>
      <c r="D23" s="206"/>
      <c r="E23" s="206"/>
    </row>
    <row r="24" spans="1:8" x14ac:dyDescent="0.2">
      <c r="A24" s="9" t="s">
        <v>390</v>
      </c>
      <c r="B24" s="96">
        <v>100</v>
      </c>
      <c r="C24" s="139">
        <v>0</v>
      </c>
      <c r="D24" s="16">
        <f>B24*C24</f>
        <v>0</v>
      </c>
      <c r="E24" s="16">
        <f>D24*1.21</f>
        <v>0</v>
      </c>
    </row>
    <row r="25" spans="1:8" x14ac:dyDescent="0.2">
      <c r="A25" s="9" t="s">
        <v>391</v>
      </c>
      <c r="B25" s="95">
        <v>40</v>
      </c>
      <c r="C25" s="140">
        <v>0</v>
      </c>
      <c r="D25" s="17">
        <f>B25*C25</f>
        <v>0</v>
      </c>
      <c r="E25" s="17">
        <f>D25*1.21</f>
        <v>0</v>
      </c>
    </row>
    <row r="26" spans="1:8" x14ac:dyDescent="0.2">
      <c r="A26" s="87" t="s">
        <v>386</v>
      </c>
      <c r="B26" s="87"/>
      <c r="C26" s="87"/>
      <c r="D26" s="128">
        <f>SUM(D24:D25)</f>
        <v>0</v>
      </c>
      <c r="E26" s="129">
        <f>SUM(E24:E25)</f>
        <v>0</v>
      </c>
    </row>
    <row r="27" spans="1:8" s="60" customFormat="1" x14ac:dyDescent="0.2"/>
    <row r="28" spans="1:8" s="60" customFormat="1" x14ac:dyDescent="0.2">
      <c r="A28" s="144" t="s">
        <v>529</v>
      </c>
      <c r="B28" s="142"/>
      <c r="C28" s="89"/>
      <c r="D28" s="127">
        <f>(D11+D20)*0.15</f>
        <v>0</v>
      </c>
      <c r="E28" s="127">
        <f>(E11+E20)*0.15</f>
        <v>0</v>
      </c>
      <c r="G28" s="28"/>
    </row>
    <row r="29" spans="1:8" x14ac:dyDescent="0.2">
      <c r="A29" s="60"/>
      <c r="B29" s="60"/>
      <c r="C29" s="60"/>
      <c r="D29" s="60"/>
      <c r="E29" s="60"/>
      <c r="G29" s="28"/>
    </row>
    <row r="30" spans="1:8" s="14" customFormat="1" ht="21.75" customHeight="1" x14ac:dyDescent="0.25">
      <c r="A30" s="33" t="s">
        <v>546</v>
      </c>
      <c r="B30" s="34"/>
      <c r="C30" s="34"/>
      <c r="D30" s="126">
        <f>D11+D20+D26+D28</f>
        <v>0</v>
      </c>
      <c r="E30" s="138"/>
      <c r="G30" s="138"/>
    </row>
    <row r="31" spans="1:8" s="60" customFormat="1" ht="12.75" customHeight="1" x14ac:dyDescent="0.2">
      <c r="D31" s="28"/>
      <c r="E31" s="28"/>
      <c r="G31" s="28"/>
      <c r="H31" s="28"/>
    </row>
    <row r="32" spans="1:8" s="60" customFormat="1" ht="35.25" customHeight="1" x14ac:dyDescent="0.2">
      <c r="A32" s="194" t="s">
        <v>528</v>
      </c>
      <c r="B32" s="194"/>
      <c r="C32" s="194"/>
    </row>
    <row r="33" spans="1:6" s="60" customFormat="1" x14ac:dyDescent="0.2">
      <c r="A33" s="145" t="s">
        <v>547</v>
      </c>
      <c r="B33" s="146"/>
      <c r="C33" s="146"/>
      <c r="D33" s="146"/>
      <c r="E33" s="147">
        <f>E11+E20+E26+E28</f>
        <v>0</v>
      </c>
      <c r="F33" s="141"/>
    </row>
    <row r="34" spans="1:6" ht="13.5" customHeight="1" x14ac:dyDescent="0.2">
      <c r="D34" s="28"/>
      <c r="E34" s="28"/>
    </row>
    <row r="35" spans="1:6" s="60" customFormat="1" ht="26.25" customHeight="1" x14ac:dyDescent="0.2">
      <c r="A35" s="193" t="s">
        <v>527</v>
      </c>
      <c r="B35" s="193"/>
      <c r="C35" s="193"/>
      <c r="D35" s="193"/>
      <c r="E35" s="193"/>
      <c r="F35" s="193"/>
    </row>
    <row r="36" spans="1:6" s="60" customFormat="1" ht="13.5" customHeight="1" x14ac:dyDescent="0.2">
      <c r="D36" s="28"/>
      <c r="E36" s="28"/>
    </row>
    <row r="37" spans="1:6" s="60" customFormat="1" x14ac:dyDescent="0.2">
      <c r="A37" s="207" t="s">
        <v>516</v>
      </c>
      <c r="B37" s="175" t="s">
        <v>517</v>
      </c>
      <c r="C37" s="179" t="s">
        <v>27</v>
      </c>
      <c r="D37" s="180"/>
      <c r="E37" s="180"/>
      <c r="F37" s="181"/>
    </row>
    <row r="38" spans="1:6" s="60" customFormat="1" ht="36" customHeight="1" x14ac:dyDescent="0.2">
      <c r="A38" s="208"/>
      <c r="B38" s="176"/>
      <c r="C38" s="63" t="s">
        <v>520</v>
      </c>
      <c r="D38" s="63" t="s">
        <v>521</v>
      </c>
      <c r="E38" s="63" t="s">
        <v>522</v>
      </c>
      <c r="F38" s="63" t="s">
        <v>523</v>
      </c>
    </row>
    <row r="39" spans="1:6" s="60" customFormat="1" x14ac:dyDescent="0.2">
      <c r="A39" s="75" t="s">
        <v>387</v>
      </c>
      <c r="B39" s="86"/>
      <c r="C39" s="62">
        <v>0</v>
      </c>
      <c r="D39" s="62">
        <v>0</v>
      </c>
      <c r="E39" s="62">
        <v>0</v>
      </c>
      <c r="F39" s="62">
        <v>0</v>
      </c>
    </row>
    <row r="40" spans="1:6" s="60" customFormat="1" x14ac:dyDescent="0.2">
      <c r="A40" s="75" t="s">
        <v>388</v>
      </c>
      <c r="B40" s="86"/>
      <c r="C40" s="62">
        <v>0</v>
      </c>
      <c r="D40" s="62">
        <v>0</v>
      </c>
      <c r="E40" s="62">
        <v>0</v>
      </c>
      <c r="F40" s="62">
        <v>0</v>
      </c>
    </row>
    <row r="41" spans="1:6" s="60" customFormat="1" x14ac:dyDescent="0.2">
      <c r="A41" s="75" t="s">
        <v>389</v>
      </c>
      <c r="B41" s="86"/>
      <c r="C41" s="62">
        <v>0</v>
      </c>
      <c r="D41" s="62">
        <v>0</v>
      </c>
      <c r="E41" s="62">
        <v>0</v>
      </c>
      <c r="F41" s="62">
        <v>0</v>
      </c>
    </row>
    <row r="42" spans="1:6" s="60" customFormat="1" x14ac:dyDescent="0.2">
      <c r="A42" s="75" t="s">
        <v>382</v>
      </c>
      <c r="B42" s="86"/>
      <c r="C42" s="15">
        <v>0</v>
      </c>
      <c r="D42" s="7"/>
      <c r="E42" s="7"/>
      <c r="F42" s="7"/>
    </row>
    <row r="43" spans="1:6" s="60" customFormat="1" x14ac:dyDescent="0.2">
      <c r="A43" s="86" t="s">
        <v>466</v>
      </c>
      <c r="B43" s="86"/>
      <c r="C43" s="62">
        <v>0</v>
      </c>
      <c r="D43" s="62">
        <v>0</v>
      </c>
      <c r="E43" s="62">
        <v>0</v>
      </c>
      <c r="F43" s="62">
        <v>0</v>
      </c>
    </row>
    <row r="44" spans="1:6" s="60" customFormat="1" x14ac:dyDescent="0.2">
      <c r="A44" s="86" t="s">
        <v>466</v>
      </c>
      <c r="B44" s="86"/>
      <c r="C44" s="62">
        <v>0</v>
      </c>
      <c r="D44" s="62">
        <v>0</v>
      </c>
      <c r="E44" s="62">
        <v>0</v>
      </c>
      <c r="F44" s="62">
        <v>0</v>
      </c>
    </row>
    <row r="45" spans="1:6" s="60" customFormat="1" x14ac:dyDescent="0.2">
      <c r="A45" s="86" t="s">
        <v>466</v>
      </c>
      <c r="B45" s="86"/>
      <c r="C45" s="62">
        <v>0</v>
      </c>
      <c r="D45" s="62">
        <v>0</v>
      </c>
      <c r="E45" s="62">
        <v>0</v>
      </c>
      <c r="F45" s="62">
        <v>0</v>
      </c>
    </row>
    <row r="46" spans="1:6" s="60" customFormat="1" ht="18" customHeight="1" x14ac:dyDescent="0.2">
      <c r="D46" s="28"/>
      <c r="E46" s="28"/>
    </row>
    <row r="47" spans="1:6" s="60" customFormat="1" x14ac:dyDescent="0.2">
      <c r="A47" s="209" t="s">
        <v>515</v>
      </c>
      <c r="B47" s="179" t="s">
        <v>468</v>
      </c>
      <c r="C47" s="180"/>
      <c r="D47" s="181"/>
      <c r="E47" s="28"/>
    </row>
    <row r="48" spans="1:6" s="60" customFormat="1" ht="25.5" x14ac:dyDescent="0.2">
      <c r="A48" s="210"/>
      <c r="B48" s="63" t="s">
        <v>390</v>
      </c>
      <c r="C48" s="63" t="s">
        <v>391</v>
      </c>
      <c r="D48" s="63" t="s">
        <v>398</v>
      </c>
      <c r="E48" s="28"/>
    </row>
    <row r="49" spans="1:5" s="60" customFormat="1" x14ac:dyDescent="0.2">
      <c r="A49" s="9" t="s">
        <v>467</v>
      </c>
      <c r="B49" s="18">
        <v>0</v>
      </c>
      <c r="C49" s="18">
        <v>0</v>
      </c>
      <c r="D49" s="18">
        <v>0</v>
      </c>
      <c r="E49" s="28"/>
    </row>
    <row r="50" spans="1:5" ht="19.5" customHeight="1" x14ac:dyDescent="0.2"/>
    <row r="51" spans="1:5" x14ac:dyDescent="0.2">
      <c r="A51" s="29" t="s">
        <v>383</v>
      </c>
      <c r="B51" s="187"/>
      <c r="C51" s="188"/>
      <c r="D51" s="188"/>
      <c r="E51" s="189"/>
    </row>
    <row r="52" spans="1:5" x14ac:dyDescent="0.2">
      <c r="A52" s="29" t="s">
        <v>384</v>
      </c>
      <c r="B52" s="187"/>
      <c r="C52" s="188"/>
      <c r="D52" s="188"/>
      <c r="E52" s="189"/>
    </row>
    <row r="53" spans="1:5" ht="63" customHeight="1" x14ac:dyDescent="0.2">
      <c r="A53" s="29" t="s">
        <v>385</v>
      </c>
      <c r="B53" s="195"/>
      <c r="C53" s="196"/>
      <c r="D53" s="196"/>
      <c r="E53" s="197"/>
    </row>
    <row r="54" spans="1:5" x14ac:dyDescent="0.2">
      <c r="A54" s="29" t="s">
        <v>29</v>
      </c>
      <c r="B54" s="198"/>
      <c r="C54" s="199"/>
      <c r="D54" s="199"/>
      <c r="E54" s="200"/>
    </row>
  </sheetData>
  <mergeCells count="18">
    <mergeCell ref="B53:E53"/>
    <mergeCell ref="B54:E54"/>
    <mergeCell ref="A22:A23"/>
    <mergeCell ref="B22:B23"/>
    <mergeCell ref="C22:C23"/>
    <mergeCell ref="D22:D23"/>
    <mergeCell ref="E22:E23"/>
    <mergeCell ref="A37:A38"/>
    <mergeCell ref="B37:B38"/>
    <mergeCell ref="C37:F37"/>
    <mergeCell ref="A47:A48"/>
    <mergeCell ref="B47:D47"/>
    <mergeCell ref="A1:E1"/>
    <mergeCell ref="B51:E51"/>
    <mergeCell ref="A2:E2"/>
    <mergeCell ref="A35:F35"/>
    <mergeCell ref="B52:E52"/>
    <mergeCell ref="A32:C32"/>
  </mergeCells>
  <pageMargins left="0.7" right="0.7" top="0.75" bottom="0.75" header="0.3" footer="0.3"/>
  <pageSetup paperSize="9" scale="5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32037-2551-474A-9FEC-488A85A784EA}">
  <sheetPr>
    <pageSetUpPr fitToPage="1"/>
  </sheetPr>
  <dimension ref="A1:T82"/>
  <sheetViews>
    <sheetView zoomScale="90" zoomScaleNormal="90" workbookViewId="0">
      <pane ySplit="21" topLeftCell="A22" activePane="bottomLeft" state="frozen"/>
      <selection pane="bottomLeft" activeCell="B1" sqref="B1:G1"/>
    </sheetView>
  </sheetViews>
  <sheetFormatPr defaultColWidth="9.140625" defaultRowHeight="15" x14ac:dyDescent="0.25"/>
  <cols>
    <col min="1" max="1" width="55.5703125" style="1" customWidth="1"/>
    <col min="2" max="2" width="22.5703125" style="1" customWidth="1"/>
    <col min="3" max="3" width="16.85546875" style="1" customWidth="1"/>
    <col min="4" max="4" width="17.5703125" style="1" customWidth="1"/>
    <col min="5" max="5" width="15.5703125" style="1" customWidth="1"/>
    <col min="6" max="6" width="16.42578125" style="1" customWidth="1"/>
    <col min="7" max="7" width="17.7109375" style="1" customWidth="1"/>
    <col min="8" max="8" width="2" style="1" customWidth="1"/>
    <col min="9" max="11" width="17" style="1" customWidth="1"/>
    <col min="12" max="12" width="18.7109375" style="1" customWidth="1"/>
    <col min="13" max="13" width="18.5703125" style="1" customWidth="1"/>
    <col min="14" max="14" width="17" style="1" customWidth="1"/>
    <col min="15" max="15" width="10" style="1" customWidth="1"/>
    <col min="16" max="16" width="9.140625" style="1"/>
    <col min="17" max="17" width="13.28515625" style="1" customWidth="1"/>
    <col min="18" max="18" width="16.28515625" style="1" customWidth="1"/>
    <col min="19" max="16384" width="9.140625" style="1"/>
  </cols>
  <sheetData>
    <row r="1" spans="1:16" ht="21.75" customHeight="1" x14ac:dyDescent="0.25">
      <c r="B1" s="164" t="s">
        <v>408</v>
      </c>
      <c r="C1" s="165"/>
      <c r="D1" s="165"/>
      <c r="E1" s="165"/>
      <c r="F1" s="165"/>
      <c r="G1" s="166"/>
      <c r="I1" s="159" t="s">
        <v>391</v>
      </c>
      <c r="J1" s="160"/>
      <c r="K1" s="160"/>
      <c r="L1" s="160"/>
      <c r="M1" s="160"/>
      <c r="N1" s="161"/>
    </row>
    <row r="2" spans="1:16" ht="34.5" customHeight="1" x14ac:dyDescent="0.25">
      <c r="B2" s="162" t="s">
        <v>530</v>
      </c>
      <c r="C2" s="162" t="s">
        <v>540</v>
      </c>
      <c r="D2" s="167" t="s">
        <v>399</v>
      </c>
      <c r="E2" s="168"/>
      <c r="F2" s="162" t="s">
        <v>541</v>
      </c>
      <c r="G2" s="162" t="s">
        <v>542</v>
      </c>
      <c r="I2" s="162" t="s">
        <v>543</v>
      </c>
      <c r="J2" s="162" t="s">
        <v>544</v>
      </c>
      <c r="K2" s="162" t="s">
        <v>545</v>
      </c>
      <c r="L2" s="157" t="s">
        <v>432</v>
      </c>
      <c r="M2" s="158"/>
      <c r="N2" s="158"/>
    </row>
    <row r="3" spans="1:16" ht="47.25" customHeight="1" x14ac:dyDescent="0.25">
      <c r="A3" s="47"/>
      <c r="B3" s="163"/>
      <c r="C3" s="163"/>
      <c r="D3" s="39" t="s">
        <v>433</v>
      </c>
      <c r="E3" s="36" t="s">
        <v>400</v>
      </c>
      <c r="F3" s="163"/>
      <c r="G3" s="163"/>
      <c r="I3" s="163"/>
      <c r="J3" s="163"/>
      <c r="K3" s="163"/>
      <c r="L3" s="36" t="s">
        <v>434</v>
      </c>
      <c r="M3" s="36" t="s">
        <v>433</v>
      </c>
      <c r="N3" s="36" t="s">
        <v>400</v>
      </c>
    </row>
    <row r="4" spans="1:16" ht="15.75" x14ac:dyDescent="0.25">
      <c r="A4" s="108" t="s">
        <v>415</v>
      </c>
      <c r="B4" s="71">
        <f>10+5+8</f>
        <v>23</v>
      </c>
      <c r="C4" s="71">
        <v>11</v>
      </c>
      <c r="D4" s="71">
        <v>15</v>
      </c>
      <c r="E4" s="71"/>
      <c r="F4" s="71">
        <f>2</f>
        <v>2</v>
      </c>
      <c r="G4" s="71">
        <f>33</f>
        <v>33</v>
      </c>
      <c r="H4" s="109"/>
      <c r="I4" s="71">
        <v>6</v>
      </c>
      <c r="J4" s="71">
        <v>10</v>
      </c>
      <c r="K4" s="71">
        <v>45</v>
      </c>
      <c r="L4" s="71">
        <v>5</v>
      </c>
      <c r="M4" s="71">
        <v>35</v>
      </c>
      <c r="N4" s="71"/>
    </row>
    <row r="5" spans="1:16" ht="15.75" x14ac:dyDescent="0.25">
      <c r="A5" s="108" t="s">
        <v>416</v>
      </c>
      <c r="B5" s="71"/>
      <c r="C5" s="71"/>
      <c r="D5" s="71"/>
      <c r="E5" s="71">
        <v>32</v>
      </c>
      <c r="F5" s="71"/>
      <c r="G5" s="71"/>
      <c r="H5" s="109"/>
      <c r="I5" s="71"/>
      <c r="J5" s="71"/>
      <c r="K5" s="71"/>
      <c r="L5" s="71"/>
      <c r="M5" s="71"/>
      <c r="N5" s="71">
        <v>131</v>
      </c>
    </row>
    <row r="6" spans="1:16" ht="15.75" x14ac:dyDescent="0.25">
      <c r="A6" s="108" t="s">
        <v>417</v>
      </c>
      <c r="B6" s="71">
        <v>2</v>
      </c>
      <c r="C6" s="71">
        <v>6</v>
      </c>
      <c r="D6" s="71">
        <v>8</v>
      </c>
      <c r="E6" s="71"/>
      <c r="F6" s="70" t="s">
        <v>426</v>
      </c>
      <c r="G6" s="71">
        <v>24</v>
      </c>
      <c r="H6" s="109"/>
      <c r="I6" s="71"/>
      <c r="J6" s="71"/>
      <c r="K6" s="71">
        <v>40</v>
      </c>
      <c r="L6" s="71"/>
      <c r="M6" s="71">
        <v>25</v>
      </c>
      <c r="N6" s="71"/>
    </row>
    <row r="7" spans="1:16" ht="15.75" x14ac:dyDescent="0.25">
      <c r="A7" s="110" t="s">
        <v>386</v>
      </c>
      <c r="B7" s="44">
        <f t="shared" ref="B7:G7" si="0">SUM(B4:B6)</f>
        <v>25</v>
      </c>
      <c r="C7" s="44">
        <f t="shared" si="0"/>
        <v>17</v>
      </c>
      <c r="D7" s="44">
        <f t="shared" si="0"/>
        <v>23</v>
      </c>
      <c r="E7" s="44">
        <f t="shared" si="0"/>
        <v>32</v>
      </c>
      <c r="F7" s="44">
        <f t="shared" si="0"/>
        <v>2</v>
      </c>
      <c r="G7" s="44">
        <f t="shared" si="0"/>
        <v>57</v>
      </c>
      <c r="H7" s="111"/>
      <c r="I7" s="44">
        <f t="shared" ref="I7:N7" si="1">SUM(I4:I6)</f>
        <v>6</v>
      </c>
      <c r="J7" s="44">
        <f t="shared" si="1"/>
        <v>10</v>
      </c>
      <c r="K7" s="44">
        <f t="shared" si="1"/>
        <v>85</v>
      </c>
      <c r="L7" s="44">
        <f t="shared" si="1"/>
        <v>5</v>
      </c>
      <c r="M7" s="44">
        <f t="shared" si="1"/>
        <v>60</v>
      </c>
      <c r="N7" s="44">
        <f t="shared" si="1"/>
        <v>131</v>
      </c>
      <c r="O7" s="51">
        <f>SUM(B7:N7)</f>
        <v>453</v>
      </c>
    </row>
    <row r="8" spans="1:16" ht="6.75" customHeight="1" x14ac:dyDescent="0.25">
      <c r="A8" s="112"/>
      <c r="B8" s="48"/>
      <c r="C8" s="49"/>
      <c r="D8" s="49"/>
      <c r="E8" s="49"/>
      <c r="F8" s="49"/>
      <c r="G8" s="49"/>
      <c r="H8" s="113"/>
      <c r="I8" s="49"/>
      <c r="J8" s="49"/>
      <c r="K8" s="49"/>
      <c r="L8" s="49"/>
      <c r="M8" s="49"/>
      <c r="N8" s="50"/>
      <c r="O8" s="57"/>
      <c r="P8" s="57"/>
    </row>
    <row r="9" spans="1:16" ht="15.75" x14ac:dyDescent="0.25">
      <c r="A9" s="110" t="s">
        <v>427</v>
      </c>
      <c r="B9" s="53"/>
      <c r="C9" s="54"/>
      <c r="D9" s="54"/>
      <c r="E9" s="54"/>
      <c r="F9" s="54"/>
      <c r="G9" s="55"/>
      <c r="H9" s="52"/>
      <c r="I9" s="53"/>
      <c r="J9" s="54"/>
      <c r="K9" s="54"/>
      <c r="L9" s="54"/>
      <c r="M9" s="54"/>
      <c r="N9" s="55"/>
      <c r="O9" s="57"/>
      <c r="P9" s="57"/>
    </row>
    <row r="10" spans="1:16" ht="15.75" x14ac:dyDescent="0.25">
      <c r="A10" s="108" t="s">
        <v>428</v>
      </c>
      <c r="B10" s="71">
        <v>2</v>
      </c>
      <c r="C10" s="71">
        <v>5</v>
      </c>
      <c r="D10" s="71">
        <v>3</v>
      </c>
      <c r="E10" s="71">
        <v>19</v>
      </c>
      <c r="F10" s="71">
        <v>2</v>
      </c>
      <c r="G10" s="71">
        <v>6</v>
      </c>
      <c r="H10" s="114"/>
      <c r="I10" s="71">
        <v>6</v>
      </c>
      <c r="J10" s="71">
        <v>3</v>
      </c>
      <c r="K10" s="71">
        <v>45</v>
      </c>
      <c r="L10" s="71">
        <v>2</v>
      </c>
      <c r="M10" s="71">
        <v>34</v>
      </c>
      <c r="N10" s="71">
        <v>84</v>
      </c>
      <c r="O10" s="57"/>
    </row>
    <row r="11" spans="1:16" ht="15.75" x14ac:dyDescent="0.25">
      <c r="A11" s="108" t="s">
        <v>429</v>
      </c>
      <c r="B11" s="71">
        <v>23</v>
      </c>
      <c r="C11" s="71">
        <v>12</v>
      </c>
      <c r="D11" s="71">
        <v>20</v>
      </c>
      <c r="E11" s="71">
        <v>13</v>
      </c>
      <c r="F11" s="71">
        <v>0</v>
      </c>
      <c r="G11" s="71">
        <v>51</v>
      </c>
      <c r="H11" s="114"/>
      <c r="I11" s="71">
        <v>0</v>
      </c>
      <c r="J11" s="71">
        <v>7</v>
      </c>
      <c r="K11" s="71">
        <v>40</v>
      </c>
      <c r="L11" s="71">
        <v>3</v>
      </c>
      <c r="M11" s="71">
        <v>26</v>
      </c>
      <c r="N11" s="71">
        <v>47</v>
      </c>
      <c r="O11" s="57"/>
    </row>
    <row r="12" spans="1:16" ht="6.75" customHeight="1" x14ac:dyDescent="0.25">
      <c r="A12" s="112"/>
      <c r="B12" s="81"/>
      <c r="C12" s="82"/>
      <c r="D12" s="82"/>
      <c r="E12" s="82"/>
      <c r="F12" s="82"/>
      <c r="G12" s="82"/>
      <c r="H12" s="114"/>
      <c r="I12" s="82"/>
      <c r="J12" s="82"/>
      <c r="K12" s="82"/>
      <c r="L12" s="82"/>
      <c r="M12" s="82"/>
      <c r="N12" s="83"/>
      <c r="O12" s="57"/>
    </row>
    <row r="13" spans="1:16" ht="15.75" x14ac:dyDescent="0.25">
      <c r="A13" s="108" t="s">
        <v>430</v>
      </c>
      <c r="B13" s="72">
        <v>23</v>
      </c>
      <c r="C13" s="72">
        <v>12</v>
      </c>
      <c r="D13" s="72">
        <v>11</v>
      </c>
      <c r="E13" s="72">
        <v>0</v>
      </c>
      <c r="F13" s="72">
        <v>0</v>
      </c>
      <c r="G13" s="72">
        <v>13</v>
      </c>
      <c r="H13" s="114"/>
      <c r="I13" s="72">
        <v>0</v>
      </c>
      <c r="J13" s="72">
        <v>7</v>
      </c>
      <c r="K13" s="72">
        <v>10</v>
      </c>
      <c r="L13" s="72">
        <v>5</v>
      </c>
      <c r="M13" s="72">
        <v>11</v>
      </c>
      <c r="N13" s="72">
        <v>0</v>
      </c>
      <c r="O13" s="57"/>
    </row>
    <row r="14" spans="1:16" ht="15.75" x14ac:dyDescent="0.25">
      <c r="A14" s="108" t="s">
        <v>431</v>
      </c>
      <c r="B14" s="71">
        <v>2</v>
      </c>
      <c r="C14" s="71">
        <v>5</v>
      </c>
      <c r="D14" s="71">
        <v>12</v>
      </c>
      <c r="E14" s="71">
        <v>32</v>
      </c>
      <c r="F14" s="71">
        <v>2</v>
      </c>
      <c r="G14" s="71">
        <v>44</v>
      </c>
      <c r="H14" s="114"/>
      <c r="I14" s="71">
        <v>6</v>
      </c>
      <c r="J14" s="71">
        <v>3</v>
      </c>
      <c r="K14" s="71">
        <v>75</v>
      </c>
      <c r="L14" s="71">
        <v>0</v>
      </c>
      <c r="M14" s="71">
        <v>49</v>
      </c>
      <c r="N14" s="71">
        <v>131</v>
      </c>
      <c r="O14" s="57"/>
    </row>
    <row r="15" spans="1:16" s="57" customFormat="1" ht="6.75" customHeight="1" x14ac:dyDescent="0.25">
      <c r="A15" s="112"/>
      <c r="B15" s="81"/>
      <c r="C15" s="82"/>
      <c r="D15" s="100"/>
      <c r="E15" s="82"/>
      <c r="F15" s="82"/>
      <c r="G15" s="100"/>
      <c r="H15" s="109"/>
      <c r="I15" s="82"/>
      <c r="J15" s="82"/>
      <c r="K15" s="100"/>
      <c r="L15" s="82"/>
      <c r="M15" s="100"/>
      <c r="N15" s="83"/>
    </row>
    <row r="16" spans="1:16" s="57" customFormat="1" ht="15.75" x14ac:dyDescent="0.25">
      <c r="A16" s="110" t="s">
        <v>487</v>
      </c>
      <c r="B16" s="53"/>
      <c r="C16" s="54"/>
      <c r="D16" s="54"/>
      <c r="E16" s="54"/>
      <c r="F16" s="54"/>
      <c r="G16" s="55"/>
      <c r="H16" s="52"/>
      <c r="I16" s="53"/>
      <c r="J16" s="54"/>
      <c r="K16" s="54"/>
      <c r="L16" s="54"/>
      <c r="M16" s="54"/>
      <c r="N16" s="55"/>
    </row>
    <row r="17" spans="1:20" s="57" customFormat="1" ht="15.75" x14ac:dyDescent="0.25">
      <c r="A17" s="108" t="s">
        <v>483</v>
      </c>
      <c r="B17" s="72">
        <v>0</v>
      </c>
      <c r="C17" s="72">
        <v>0</v>
      </c>
      <c r="D17" s="72">
        <v>0</v>
      </c>
      <c r="E17" s="72">
        <v>0</v>
      </c>
      <c r="F17" s="72">
        <v>0</v>
      </c>
      <c r="G17" s="72">
        <v>0</v>
      </c>
      <c r="H17" s="109"/>
      <c r="I17" s="72">
        <v>0</v>
      </c>
      <c r="J17" s="72">
        <v>0</v>
      </c>
      <c r="K17" s="72">
        <v>0</v>
      </c>
      <c r="L17" s="72">
        <v>2</v>
      </c>
      <c r="M17" s="72">
        <v>0</v>
      </c>
      <c r="N17" s="72">
        <v>0</v>
      </c>
    </row>
    <row r="18" spans="1:20" s="57" customFormat="1" ht="15.75" x14ac:dyDescent="0.25">
      <c r="A18" s="108" t="s">
        <v>484</v>
      </c>
      <c r="B18" s="72">
        <v>2</v>
      </c>
      <c r="C18" s="72">
        <v>5</v>
      </c>
      <c r="D18" s="72">
        <v>3</v>
      </c>
      <c r="E18" s="72">
        <v>19</v>
      </c>
      <c r="F18" s="72">
        <v>2</v>
      </c>
      <c r="G18" s="72">
        <v>6</v>
      </c>
      <c r="H18" s="109"/>
      <c r="I18" s="72">
        <v>6</v>
      </c>
      <c r="J18" s="72">
        <v>3</v>
      </c>
      <c r="K18" s="72">
        <v>45</v>
      </c>
      <c r="L18" s="72">
        <v>0</v>
      </c>
      <c r="M18" s="72">
        <v>34</v>
      </c>
      <c r="N18" s="72">
        <v>84</v>
      </c>
    </row>
    <row r="19" spans="1:20" s="57" customFormat="1" ht="15.75" x14ac:dyDescent="0.25">
      <c r="A19" s="108" t="s">
        <v>485</v>
      </c>
      <c r="B19" s="72">
        <v>23</v>
      </c>
      <c r="C19" s="72">
        <v>12</v>
      </c>
      <c r="D19" s="72">
        <v>11</v>
      </c>
      <c r="E19" s="72">
        <v>0</v>
      </c>
      <c r="F19" s="72">
        <v>0</v>
      </c>
      <c r="G19" s="72">
        <v>13</v>
      </c>
      <c r="H19" s="109"/>
      <c r="I19" s="72">
        <v>0</v>
      </c>
      <c r="J19" s="72">
        <v>7</v>
      </c>
      <c r="K19" s="72">
        <v>10</v>
      </c>
      <c r="L19" s="72">
        <v>3</v>
      </c>
      <c r="M19" s="72">
        <v>11</v>
      </c>
      <c r="N19" s="72">
        <v>0</v>
      </c>
    </row>
    <row r="20" spans="1:20" s="57" customFormat="1" ht="15.75" x14ac:dyDescent="0.25">
      <c r="A20" s="108" t="s">
        <v>486</v>
      </c>
      <c r="B20" s="71">
        <v>0</v>
      </c>
      <c r="C20" s="71">
        <v>0</v>
      </c>
      <c r="D20" s="71">
        <v>9</v>
      </c>
      <c r="E20" s="71">
        <v>13</v>
      </c>
      <c r="F20" s="71">
        <v>0</v>
      </c>
      <c r="G20" s="71">
        <v>38</v>
      </c>
      <c r="H20" s="109"/>
      <c r="I20" s="71">
        <v>0</v>
      </c>
      <c r="J20" s="71">
        <v>0</v>
      </c>
      <c r="K20" s="71">
        <v>30</v>
      </c>
      <c r="L20" s="71">
        <v>0</v>
      </c>
      <c r="M20" s="71">
        <v>15</v>
      </c>
      <c r="N20" s="71">
        <v>47</v>
      </c>
    </row>
    <row r="21" spans="1:20" s="57" customFormat="1" ht="9" customHeight="1" x14ac:dyDescent="0.25">
      <c r="A21" s="45"/>
      <c r="B21" s="48"/>
      <c r="C21" s="49"/>
      <c r="D21" s="49"/>
      <c r="E21" s="49"/>
      <c r="F21" s="49"/>
      <c r="G21" s="49"/>
      <c r="H21" s="46"/>
      <c r="I21" s="49"/>
      <c r="J21" s="49"/>
      <c r="K21" s="49"/>
      <c r="L21" s="49"/>
      <c r="M21" s="49"/>
      <c r="N21" s="50"/>
    </row>
    <row r="22" spans="1:20" ht="15" customHeight="1" x14ac:dyDescent="0.25">
      <c r="A22" s="35" t="s">
        <v>401</v>
      </c>
      <c r="B22" s="69"/>
      <c r="C22" s="69"/>
      <c r="D22" s="69"/>
      <c r="E22" s="69"/>
      <c r="F22" s="69"/>
      <c r="G22" s="69"/>
      <c r="I22" s="69"/>
      <c r="J22" s="69"/>
      <c r="K22" s="69"/>
      <c r="L22" s="69"/>
      <c r="M22" s="69"/>
      <c r="N22" s="69"/>
      <c r="O22" s="57"/>
      <c r="P22" s="57"/>
      <c r="Q22" s="57"/>
      <c r="R22" s="57"/>
    </row>
    <row r="23" spans="1:20" x14ac:dyDescent="0.25">
      <c r="A23" s="94" t="s">
        <v>437</v>
      </c>
      <c r="B23" s="97"/>
      <c r="C23" s="98"/>
      <c r="D23" s="102">
        <f>($D$19*1)+($D$20*1)</f>
        <v>20</v>
      </c>
      <c r="E23" s="97"/>
      <c r="F23" s="97"/>
      <c r="G23" s="102"/>
      <c r="H23" s="130"/>
      <c r="I23" s="98"/>
      <c r="J23" s="97"/>
      <c r="K23" s="97"/>
      <c r="L23" s="97"/>
      <c r="M23" s="97"/>
      <c r="N23" s="97"/>
      <c r="O23" s="57"/>
      <c r="P23" s="57"/>
      <c r="Q23" s="57"/>
      <c r="R23" s="57"/>
      <c r="T23" s="136"/>
    </row>
    <row r="24" spans="1:20" s="57" customFormat="1" x14ac:dyDescent="0.25">
      <c r="A24" s="94" t="s">
        <v>438</v>
      </c>
      <c r="B24" s="97"/>
      <c r="C24" s="98"/>
      <c r="D24" s="102">
        <f>($D$17*1)+($D$18*1)</f>
        <v>3</v>
      </c>
      <c r="E24" s="97"/>
      <c r="F24" s="97"/>
      <c r="G24" s="102"/>
      <c r="H24" s="130"/>
      <c r="I24" s="98"/>
      <c r="J24" s="97"/>
      <c r="K24" s="97"/>
      <c r="L24" s="97"/>
      <c r="M24" s="97"/>
      <c r="N24" s="97"/>
    </row>
    <row r="25" spans="1:20" x14ac:dyDescent="0.25">
      <c r="A25" s="94" t="s">
        <v>439</v>
      </c>
      <c r="B25" s="102">
        <f>($B$19*2)+($B$20*2)</f>
        <v>46</v>
      </c>
      <c r="C25" s="98"/>
      <c r="D25" s="102">
        <f>($D$19*2)+($D$20*2)</f>
        <v>40</v>
      </c>
      <c r="E25" s="97"/>
      <c r="F25" s="97"/>
      <c r="G25" s="102"/>
      <c r="H25" s="130"/>
      <c r="I25" s="101"/>
      <c r="J25" s="97"/>
      <c r="K25" s="97"/>
      <c r="L25" s="97"/>
      <c r="M25" s="97"/>
      <c r="N25" s="97"/>
      <c r="P25" s="57"/>
      <c r="Q25" s="57"/>
      <c r="R25" s="57"/>
    </row>
    <row r="26" spans="1:20" s="57" customFormat="1" x14ac:dyDescent="0.25">
      <c r="A26" s="94" t="s">
        <v>440</v>
      </c>
      <c r="B26" s="102">
        <f>($B$17*2)+($B$18*2)</f>
        <v>4</v>
      </c>
      <c r="C26" s="98"/>
      <c r="D26" s="102">
        <f>($D$17*2)+($D$18*2)</f>
        <v>6</v>
      </c>
      <c r="E26" s="97"/>
      <c r="F26" s="97"/>
      <c r="G26" s="102"/>
      <c r="H26" s="130"/>
      <c r="I26" s="102">
        <f>($I$17*1)+($I$18*1)</f>
        <v>6</v>
      </c>
      <c r="J26" s="97"/>
      <c r="K26" s="97"/>
      <c r="L26" s="97"/>
      <c r="M26" s="97"/>
      <c r="N26" s="97"/>
    </row>
    <row r="27" spans="1:20" x14ac:dyDescent="0.25">
      <c r="A27" s="94" t="s">
        <v>441</v>
      </c>
      <c r="B27" s="97"/>
      <c r="C27" s="102">
        <f>($C$19*2)+($C$20*2)</f>
        <v>24</v>
      </c>
      <c r="D27" s="97"/>
      <c r="E27" s="97"/>
      <c r="F27" s="101"/>
      <c r="G27" s="102"/>
      <c r="H27" s="130"/>
      <c r="I27" s="101"/>
      <c r="J27" s="97">
        <f>$J$19*2</f>
        <v>14</v>
      </c>
      <c r="K27" s="102"/>
      <c r="L27" s="98">
        <f>$L$19*3</f>
        <v>9</v>
      </c>
      <c r="M27" s="102">
        <f>($M$19*3)+($M$20*2)</f>
        <v>63</v>
      </c>
      <c r="N27" s="97"/>
      <c r="P27" s="57"/>
      <c r="Q27" s="57"/>
      <c r="R27" s="57"/>
    </row>
    <row r="28" spans="1:20" s="57" customFormat="1" x14ac:dyDescent="0.25">
      <c r="A28" s="94" t="s">
        <v>442</v>
      </c>
      <c r="B28" s="97"/>
      <c r="C28" s="102">
        <f>($C$17*2)+($C$18*2)</f>
        <v>10</v>
      </c>
      <c r="D28" s="97"/>
      <c r="E28" s="97"/>
      <c r="F28" s="102">
        <f>($F$17*2)+($F$18*2)</f>
        <v>4</v>
      </c>
      <c r="G28" s="102"/>
      <c r="H28" s="130"/>
      <c r="I28" s="102">
        <f>($I$17*2)+($I$18*2)</f>
        <v>12</v>
      </c>
      <c r="J28" s="97">
        <f>$J$18*2</f>
        <v>6</v>
      </c>
      <c r="K28" s="102"/>
      <c r="L28" s="98">
        <f>$L$17*3</f>
        <v>6</v>
      </c>
      <c r="M28" s="102">
        <f>$M$18*2</f>
        <v>68</v>
      </c>
      <c r="N28" s="97"/>
    </row>
    <row r="29" spans="1:20" x14ac:dyDescent="0.25">
      <c r="A29" s="2" t="s">
        <v>443</v>
      </c>
      <c r="B29" s="97"/>
      <c r="C29" s="98"/>
      <c r="D29" s="97"/>
      <c r="E29" s="103"/>
      <c r="F29" s="97"/>
      <c r="G29" s="97"/>
      <c r="H29" s="130"/>
      <c r="I29" s="99"/>
      <c r="J29" s="102">
        <f>$J$19*1</f>
        <v>7</v>
      </c>
      <c r="K29" s="97"/>
      <c r="L29" s="97"/>
      <c r="M29" s="97"/>
      <c r="N29" s="97"/>
      <c r="P29" s="57"/>
      <c r="Q29" s="57"/>
      <c r="R29" s="57"/>
    </row>
    <row r="30" spans="1:20" s="57" customFormat="1" x14ac:dyDescent="0.25">
      <c r="A30" s="58" t="s">
        <v>444</v>
      </c>
      <c r="B30" s="97"/>
      <c r="C30" s="98"/>
      <c r="D30" s="97"/>
      <c r="E30" s="103"/>
      <c r="F30" s="97"/>
      <c r="G30" s="97"/>
      <c r="H30" s="130"/>
      <c r="I30" s="99"/>
      <c r="J30" s="102">
        <f>$J$18*1</f>
        <v>3</v>
      </c>
      <c r="K30" s="97"/>
      <c r="L30" s="97"/>
      <c r="M30" s="97"/>
      <c r="N30" s="97"/>
    </row>
    <row r="31" spans="1:20" x14ac:dyDescent="0.25">
      <c r="A31" s="43" t="s">
        <v>445</v>
      </c>
      <c r="B31" s="97"/>
      <c r="C31" s="98"/>
      <c r="D31" s="97"/>
      <c r="E31" s="97"/>
      <c r="F31" s="97"/>
      <c r="G31" s="97"/>
      <c r="H31" s="130"/>
      <c r="I31" s="99"/>
      <c r="J31" s="97"/>
      <c r="K31" s="102">
        <f>($K$19*1+$K$20*1)*0.5</f>
        <v>20</v>
      </c>
      <c r="L31" s="97"/>
      <c r="M31" s="97"/>
      <c r="N31" s="97"/>
      <c r="P31" s="57"/>
      <c r="Q31" s="57"/>
      <c r="R31" s="57"/>
    </row>
    <row r="32" spans="1:20" x14ac:dyDescent="0.25">
      <c r="A32" s="43" t="s">
        <v>446</v>
      </c>
      <c r="B32" s="97"/>
      <c r="C32" s="98"/>
      <c r="D32" s="97"/>
      <c r="E32" s="97"/>
      <c r="F32" s="97"/>
      <c r="G32" s="97"/>
      <c r="H32" s="130"/>
      <c r="I32" s="99"/>
      <c r="J32" s="97"/>
      <c r="K32" s="102">
        <f>($K$18*1)*0.5</f>
        <v>22.5</v>
      </c>
      <c r="L32" s="97"/>
      <c r="M32" s="97"/>
      <c r="N32" s="97"/>
      <c r="P32" s="57"/>
      <c r="Q32" s="57"/>
      <c r="R32" s="57"/>
    </row>
    <row r="33" spans="1:20" x14ac:dyDescent="0.25">
      <c r="A33" s="35" t="s">
        <v>402</v>
      </c>
      <c r="B33" s="131"/>
      <c r="C33" s="132"/>
      <c r="D33" s="131"/>
      <c r="E33" s="131"/>
      <c r="F33" s="131"/>
      <c r="G33" s="131"/>
      <c r="H33" s="130"/>
      <c r="I33" s="133"/>
      <c r="J33" s="131"/>
      <c r="K33" s="131"/>
      <c r="L33" s="131"/>
      <c r="M33" s="131"/>
      <c r="N33" s="131"/>
      <c r="P33" s="57"/>
      <c r="Q33" s="57"/>
      <c r="R33" s="57"/>
    </row>
    <row r="34" spans="1:20" x14ac:dyDescent="0.25">
      <c r="A34" s="2" t="s">
        <v>447</v>
      </c>
      <c r="B34" s="97"/>
      <c r="C34" s="98">
        <f>($C$19*5)/2</f>
        <v>30</v>
      </c>
      <c r="D34" s="97"/>
      <c r="E34" s="97"/>
      <c r="F34" s="101"/>
      <c r="G34" s="98"/>
      <c r="H34" s="130"/>
      <c r="I34" s="101"/>
      <c r="J34" s="97">
        <f>($J$19*5)/2</f>
        <v>17.5</v>
      </c>
      <c r="K34" s="102">
        <f>($K$19*5/2)+($K$20*3/2)</f>
        <v>70</v>
      </c>
      <c r="L34" s="97">
        <f>($L$19*5)/2</f>
        <v>7.5</v>
      </c>
      <c r="M34" s="102">
        <f>($M$19*5/2)+($M$20*3/2)</f>
        <v>50</v>
      </c>
      <c r="N34" s="98">
        <f>($N$20*3)/2</f>
        <v>70.5</v>
      </c>
      <c r="P34" s="57"/>
      <c r="Q34" s="57"/>
      <c r="R34" s="57"/>
    </row>
    <row r="35" spans="1:20" x14ac:dyDescent="0.25">
      <c r="A35" s="2" t="s">
        <v>448</v>
      </c>
      <c r="B35" s="97"/>
      <c r="C35" s="98">
        <f>($C$18*3)/2</f>
        <v>7.5</v>
      </c>
      <c r="D35" s="97"/>
      <c r="E35" s="97"/>
      <c r="F35" s="98">
        <f>($F$18*3)/2</f>
        <v>3</v>
      </c>
      <c r="G35" s="98"/>
      <c r="H35" s="130"/>
      <c r="I35" s="98">
        <f>($I$18*3)/2</f>
        <v>9</v>
      </c>
      <c r="J35" s="97">
        <f>($J$18*3)/2</f>
        <v>4.5</v>
      </c>
      <c r="K35" s="97">
        <f>($K$18*3)/2</f>
        <v>67.5</v>
      </c>
      <c r="L35" s="97">
        <f>($L$17*5)/2</f>
        <v>5</v>
      </c>
      <c r="M35" s="97">
        <f>($M$18*3)/2</f>
        <v>51</v>
      </c>
      <c r="N35" s="98">
        <f>($N$18*3)/2</f>
        <v>126</v>
      </c>
      <c r="P35" s="57"/>
      <c r="Q35" s="57"/>
      <c r="R35" s="57"/>
    </row>
    <row r="36" spans="1:20" x14ac:dyDescent="0.25">
      <c r="A36" s="2" t="s">
        <v>449</v>
      </c>
      <c r="B36" s="97"/>
      <c r="C36" s="98">
        <f>($C$19*5)/2</f>
        <v>30</v>
      </c>
      <c r="D36" s="97"/>
      <c r="E36" s="97"/>
      <c r="F36" s="101"/>
      <c r="G36" s="98"/>
      <c r="H36" s="130"/>
      <c r="I36" s="101"/>
      <c r="J36" s="97">
        <f>($J$19*5)/2</f>
        <v>17.5</v>
      </c>
      <c r="K36" s="102">
        <f>($K$19*5/2)+($K$20*3/2)</f>
        <v>70</v>
      </c>
      <c r="L36" s="97">
        <f>($L$19*5)/2</f>
        <v>7.5</v>
      </c>
      <c r="M36" s="102">
        <f>($M$19*5/2)+($M$20*3/2)</f>
        <v>50</v>
      </c>
      <c r="N36" s="98">
        <f>($N$20*3)/2</f>
        <v>70.5</v>
      </c>
      <c r="P36" s="57"/>
      <c r="Q36" s="57"/>
      <c r="R36" s="57"/>
    </row>
    <row r="37" spans="1:20" x14ac:dyDescent="0.25">
      <c r="A37" s="2" t="s">
        <v>450</v>
      </c>
      <c r="B37" s="97"/>
      <c r="C37" s="98">
        <f>($C$18*3)/2</f>
        <v>7.5</v>
      </c>
      <c r="D37" s="97"/>
      <c r="E37" s="97"/>
      <c r="F37" s="98">
        <f>($F$18*3)/2</f>
        <v>3</v>
      </c>
      <c r="G37" s="98"/>
      <c r="H37" s="130"/>
      <c r="I37" s="98">
        <f>($I$18*3)/2</f>
        <v>9</v>
      </c>
      <c r="J37" s="97">
        <f>($J$18*3)/2</f>
        <v>4.5</v>
      </c>
      <c r="K37" s="97">
        <f>($K$18*3)/2</f>
        <v>67.5</v>
      </c>
      <c r="L37" s="97">
        <f>($L$17*5)/2</f>
        <v>5</v>
      </c>
      <c r="M37" s="97">
        <f>($M$18*3)/2</f>
        <v>51</v>
      </c>
      <c r="N37" s="98">
        <f>($N$18*3)/2</f>
        <v>126</v>
      </c>
      <c r="P37" s="57"/>
      <c r="Q37" s="57"/>
      <c r="R37" s="57"/>
    </row>
    <row r="38" spans="1:20" x14ac:dyDescent="0.25">
      <c r="A38" s="35" t="s">
        <v>403</v>
      </c>
      <c r="B38" s="131"/>
      <c r="C38" s="132"/>
      <c r="D38" s="131"/>
      <c r="E38" s="131"/>
      <c r="F38" s="131"/>
      <c r="G38" s="131"/>
      <c r="H38" s="130"/>
      <c r="I38" s="133"/>
      <c r="J38" s="131"/>
      <c r="K38" s="131"/>
      <c r="L38" s="131"/>
      <c r="M38" s="131"/>
      <c r="N38" s="131"/>
      <c r="P38" s="57"/>
      <c r="Q38" s="57"/>
      <c r="R38" s="57"/>
    </row>
    <row r="39" spans="1:20" x14ac:dyDescent="0.25">
      <c r="A39" s="3" t="s">
        <v>451</v>
      </c>
      <c r="B39" s="97">
        <f>(B19*5)/2</f>
        <v>57.5</v>
      </c>
      <c r="C39" s="98"/>
      <c r="D39" s="102">
        <f>($D$19*5/2)+($D$20*3/2)</f>
        <v>41</v>
      </c>
      <c r="E39" s="97">
        <f>$E$20*5</f>
        <v>65</v>
      </c>
      <c r="F39" s="97"/>
      <c r="G39" s="97"/>
      <c r="H39" s="130"/>
      <c r="I39" s="98"/>
      <c r="J39" s="97"/>
      <c r="K39" s="97"/>
      <c r="L39" s="97"/>
      <c r="M39" s="97"/>
      <c r="N39" s="103"/>
      <c r="P39" s="57"/>
      <c r="Q39" s="57"/>
      <c r="R39" s="57"/>
      <c r="T39" s="136"/>
    </row>
    <row r="40" spans="1:20" x14ac:dyDescent="0.25">
      <c r="A40" s="3" t="s">
        <v>452</v>
      </c>
      <c r="B40" s="97">
        <f>(B18*3)/2</f>
        <v>3</v>
      </c>
      <c r="C40" s="98"/>
      <c r="D40" s="97">
        <f>($D$18*3)/2</f>
        <v>4.5</v>
      </c>
      <c r="E40" s="97">
        <f>$E$18*5</f>
        <v>95</v>
      </c>
      <c r="F40" s="97"/>
      <c r="G40" s="97"/>
      <c r="H40" s="130"/>
      <c r="I40" s="98"/>
      <c r="J40" s="97"/>
      <c r="K40" s="97"/>
      <c r="L40" s="97"/>
      <c r="M40" s="97"/>
      <c r="N40" s="103"/>
      <c r="P40" s="57"/>
      <c r="Q40" s="57"/>
      <c r="R40" s="57"/>
    </row>
    <row r="41" spans="1:20" x14ac:dyDescent="0.25">
      <c r="A41" s="2" t="s">
        <v>453</v>
      </c>
      <c r="B41" s="97">
        <f>(B19*5)/2</f>
        <v>57.5</v>
      </c>
      <c r="C41" s="98"/>
      <c r="D41" s="102">
        <f>($D$19*5/2)+($D$20*3/2)</f>
        <v>41</v>
      </c>
      <c r="E41" s="97"/>
      <c r="F41" s="97"/>
      <c r="G41" s="97"/>
      <c r="H41" s="130"/>
      <c r="I41" s="98"/>
      <c r="J41" s="97"/>
      <c r="K41" s="97"/>
      <c r="L41" s="97"/>
      <c r="M41" s="97"/>
      <c r="N41" s="103"/>
      <c r="P41" s="57"/>
      <c r="Q41" s="57"/>
      <c r="R41" s="57"/>
    </row>
    <row r="42" spans="1:20" x14ac:dyDescent="0.25">
      <c r="A42" s="2" t="s">
        <v>454</v>
      </c>
      <c r="B42" s="97">
        <f>(B18*3)/2</f>
        <v>3</v>
      </c>
      <c r="C42" s="98"/>
      <c r="D42" s="97">
        <f>($D$18*3)/2</f>
        <v>4.5</v>
      </c>
      <c r="E42" s="97"/>
      <c r="F42" s="97"/>
      <c r="G42" s="97"/>
      <c r="H42" s="130"/>
      <c r="I42" s="98"/>
      <c r="J42" s="97"/>
      <c r="K42" s="97"/>
      <c r="L42" s="97"/>
      <c r="M42" s="97"/>
      <c r="N42" s="103"/>
      <c r="P42" s="57"/>
      <c r="Q42" s="57"/>
      <c r="R42" s="57"/>
    </row>
    <row r="43" spans="1:20" x14ac:dyDescent="0.25">
      <c r="A43" s="2" t="s">
        <v>455</v>
      </c>
      <c r="B43" s="103"/>
      <c r="C43" s="98"/>
      <c r="D43" s="97"/>
      <c r="E43" s="97"/>
      <c r="F43" s="102"/>
      <c r="G43" s="97"/>
      <c r="H43" s="130"/>
      <c r="I43" s="101"/>
      <c r="J43" s="97"/>
      <c r="K43" s="97"/>
      <c r="L43" s="97"/>
      <c r="M43" s="97"/>
      <c r="N43" s="97"/>
      <c r="P43" s="57"/>
      <c r="Q43" s="57"/>
      <c r="R43" s="57"/>
    </row>
    <row r="44" spans="1:20" x14ac:dyDescent="0.25">
      <c r="A44" s="2" t="s">
        <v>456</v>
      </c>
      <c r="B44" s="103"/>
      <c r="C44" s="98"/>
      <c r="D44" s="97"/>
      <c r="E44" s="97"/>
      <c r="F44" s="98">
        <f>$F$18*1</f>
        <v>2</v>
      </c>
      <c r="G44" s="97"/>
      <c r="H44" s="130"/>
      <c r="I44" s="101">
        <f>$I$18*1</f>
        <v>6</v>
      </c>
      <c r="J44" s="97"/>
      <c r="K44" s="97"/>
      <c r="L44" s="97"/>
      <c r="M44" s="97"/>
      <c r="N44" s="97"/>
      <c r="P44" s="57"/>
      <c r="Q44" s="57"/>
      <c r="R44" s="57"/>
    </row>
    <row r="45" spans="1:20" s="57" customFormat="1" x14ac:dyDescent="0.25">
      <c r="A45" s="58" t="s">
        <v>457</v>
      </c>
      <c r="B45" s="101">
        <f>(B19+B20)*1</f>
        <v>23</v>
      </c>
      <c r="C45" s="98">
        <f>$C$19*2</f>
        <v>24</v>
      </c>
      <c r="D45" s="102">
        <f>($D$19*2)+($D$20*1)</f>
        <v>31</v>
      </c>
      <c r="E45" s="97"/>
      <c r="F45" s="97"/>
      <c r="G45" s="97"/>
      <c r="H45" s="130"/>
      <c r="I45" s="99"/>
      <c r="J45" s="97"/>
      <c r="K45" s="97"/>
      <c r="L45" s="104"/>
      <c r="M45" s="98"/>
      <c r="N45" s="97"/>
      <c r="T45" s="136"/>
    </row>
    <row r="46" spans="1:20" x14ac:dyDescent="0.25">
      <c r="A46" s="2" t="s">
        <v>458</v>
      </c>
      <c r="B46" s="101">
        <f>(B17+B18)*1</f>
        <v>2</v>
      </c>
      <c r="C46" s="98">
        <f>$C$18*1</f>
        <v>5</v>
      </c>
      <c r="D46" s="98">
        <f>$D$18*1</f>
        <v>3</v>
      </c>
      <c r="E46" s="97"/>
      <c r="F46" s="97"/>
      <c r="G46" s="97"/>
      <c r="H46" s="130"/>
      <c r="I46" s="99"/>
      <c r="J46" s="97"/>
      <c r="K46" s="97"/>
      <c r="L46" s="104"/>
      <c r="M46" s="98"/>
      <c r="N46" s="97"/>
      <c r="P46" s="57"/>
      <c r="Q46" s="57"/>
      <c r="R46" s="57"/>
    </row>
    <row r="47" spans="1:20" x14ac:dyDescent="0.25">
      <c r="A47" s="35" t="s">
        <v>418</v>
      </c>
      <c r="B47" s="131"/>
      <c r="C47" s="132"/>
      <c r="D47" s="131"/>
      <c r="E47" s="131"/>
      <c r="F47" s="131"/>
      <c r="G47" s="131"/>
      <c r="H47" s="130"/>
      <c r="I47" s="133"/>
      <c r="J47" s="131"/>
      <c r="K47" s="131"/>
      <c r="L47" s="131"/>
      <c r="M47" s="131"/>
      <c r="N47" s="131"/>
      <c r="P47" s="57"/>
      <c r="Q47" s="57"/>
      <c r="R47" s="57"/>
    </row>
    <row r="48" spans="1:20" x14ac:dyDescent="0.25">
      <c r="A48" s="3" t="s">
        <v>459</v>
      </c>
      <c r="B48" s="101">
        <f>(B19+B20)*1</f>
        <v>23</v>
      </c>
      <c r="C48" s="98"/>
      <c r="D48" s="98"/>
      <c r="E48" s="98"/>
      <c r="F48" s="98"/>
      <c r="G48" s="98"/>
      <c r="H48" s="130"/>
      <c r="I48" s="101"/>
      <c r="J48" s="103"/>
      <c r="K48" s="103"/>
      <c r="L48" s="104"/>
      <c r="M48" s="98"/>
      <c r="N48" s="97"/>
      <c r="P48" s="57"/>
      <c r="Q48" s="57"/>
      <c r="R48" s="57"/>
    </row>
    <row r="49" spans="1:20" s="57" customFormat="1" x14ac:dyDescent="0.25">
      <c r="A49" s="59" t="s">
        <v>460</v>
      </c>
      <c r="B49" s="101">
        <f>(B17+B18)*1</f>
        <v>2</v>
      </c>
      <c r="C49" s="98"/>
      <c r="D49" s="98"/>
      <c r="E49" s="98"/>
      <c r="F49" s="98"/>
      <c r="G49" s="98"/>
      <c r="H49" s="130"/>
      <c r="I49" s="101">
        <f>$I$18*1</f>
        <v>6</v>
      </c>
      <c r="J49" s="103"/>
      <c r="K49" s="103"/>
      <c r="L49" s="104"/>
      <c r="M49" s="98"/>
      <c r="N49" s="97"/>
    </row>
    <row r="50" spans="1:20" x14ac:dyDescent="0.25">
      <c r="A50" s="3" t="s">
        <v>461</v>
      </c>
      <c r="B50" s="101">
        <f>($B$19+$B$20)*0.5</f>
        <v>11.5</v>
      </c>
      <c r="C50" s="98"/>
      <c r="D50" s="101">
        <f>($D$19+$D$20)*1</f>
        <v>20</v>
      </c>
      <c r="E50" s="97">
        <f>$E$20*1</f>
        <v>13</v>
      </c>
      <c r="F50" s="98"/>
      <c r="G50" s="98"/>
      <c r="H50" s="130"/>
      <c r="I50" s="98"/>
      <c r="J50" s="103"/>
      <c r="K50" s="103"/>
      <c r="L50" s="104"/>
      <c r="M50" s="98"/>
      <c r="N50" s="97"/>
      <c r="P50" s="57"/>
      <c r="Q50" s="57"/>
      <c r="R50" s="57"/>
    </row>
    <row r="51" spans="1:20" s="57" customFormat="1" x14ac:dyDescent="0.25">
      <c r="A51" s="59" t="s">
        <v>462</v>
      </c>
      <c r="B51" s="101">
        <f>($B$17+$B$18)*0.5</f>
        <v>1</v>
      </c>
      <c r="C51" s="98"/>
      <c r="D51" s="101">
        <f>$D$18*1</f>
        <v>3</v>
      </c>
      <c r="E51" s="97">
        <f>$E$18*1</f>
        <v>19</v>
      </c>
      <c r="F51" s="98"/>
      <c r="G51" s="98"/>
      <c r="H51" s="130"/>
      <c r="I51" s="98"/>
      <c r="J51" s="103"/>
      <c r="K51" s="103"/>
      <c r="L51" s="104"/>
      <c r="M51" s="98"/>
      <c r="N51" s="97"/>
    </row>
    <row r="52" spans="1:20" x14ac:dyDescent="0.25">
      <c r="A52" s="3" t="s">
        <v>463</v>
      </c>
      <c r="B52" s="101">
        <f>($B$19+$B$20)*0.5</f>
        <v>11.5</v>
      </c>
      <c r="C52" s="98">
        <f>C19</f>
        <v>12</v>
      </c>
      <c r="D52" s="101">
        <f>($D$19+$D$20)*1</f>
        <v>20</v>
      </c>
      <c r="E52" s="98"/>
      <c r="F52" s="98"/>
      <c r="G52" s="98"/>
      <c r="H52" s="130"/>
      <c r="I52" s="101"/>
      <c r="J52" s="97">
        <f>$J$19*1</f>
        <v>7</v>
      </c>
      <c r="K52" s="97"/>
      <c r="L52" s="98">
        <f>$L$19*1</f>
        <v>3</v>
      </c>
      <c r="M52" s="101">
        <f>($M$19*1+$M$20*1)*0.7</f>
        <v>18.2</v>
      </c>
      <c r="N52" s="101">
        <v>8</v>
      </c>
      <c r="P52" s="57"/>
      <c r="Q52" s="57"/>
      <c r="R52" s="57"/>
      <c r="T52" s="137"/>
    </row>
    <row r="53" spans="1:20" s="57" customFormat="1" x14ac:dyDescent="0.25">
      <c r="A53" s="59" t="s">
        <v>464</v>
      </c>
      <c r="B53" s="101">
        <f>($B$17+$B$18)*0.5</f>
        <v>1</v>
      </c>
      <c r="C53" s="98">
        <f>C18</f>
        <v>5</v>
      </c>
      <c r="D53" s="101">
        <f>$D$18*1</f>
        <v>3</v>
      </c>
      <c r="E53" s="98"/>
      <c r="F53" s="98"/>
      <c r="G53" s="98"/>
      <c r="H53" s="130"/>
      <c r="I53" s="101">
        <f>$I$18*1</f>
        <v>6</v>
      </c>
      <c r="J53" s="97">
        <f>$J$18*1</f>
        <v>3</v>
      </c>
      <c r="K53" s="97"/>
      <c r="L53" s="98">
        <f>$L$17*1</f>
        <v>2</v>
      </c>
      <c r="M53" s="101">
        <f>($M$17*1+$M$18*1)*0.7</f>
        <v>23.799999999999997</v>
      </c>
      <c r="N53" s="101">
        <v>7</v>
      </c>
    </row>
    <row r="54" spans="1:20" s="37" customFormat="1" x14ac:dyDescent="0.25">
      <c r="A54" s="41" t="s">
        <v>419</v>
      </c>
      <c r="B54" s="98"/>
      <c r="C54" s="98"/>
      <c r="D54" s="101"/>
      <c r="E54" s="98"/>
      <c r="F54" s="98"/>
      <c r="G54" s="98"/>
      <c r="H54" s="134"/>
      <c r="I54" s="98"/>
      <c r="J54" s="102">
        <f>$J$19*2</f>
        <v>14</v>
      </c>
      <c r="K54" s="101">
        <f>($K$19*1+$K$20*1)*0.1</f>
        <v>4</v>
      </c>
      <c r="L54" s="101">
        <f>$L$19*2</f>
        <v>6</v>
      </c>
      <c r="M54" s="101">
        <f>($M$19*2)+($M$20*1)</f>
        <v>37</v>
      </c>
      <c r="N54" s="98"/>
      <c r="P54" s="57"/>
      <c r="Q54" s="57"/>
      <c r="R54" s="57"/>
    </row>
    <row r="55" spans="1:20" s="37" customFormat="1" x14ac:dyDescent="0.25">
      <c r="A55" s="41" t="s">
        <v>420</v>
      </c>
      <c r="B55" s="98"/>
      <c r="C55" s="98"/>
      <c r="D55" s="98"/>
      <c r="E55" s="98"/>
      <c r="F55" s="98"/>
      <c r="G55" s="98"/>
      <c r="H55" s="134"/>
      <c r="I55" s="98"/>
      <c r="J55" s="102">
        <f>$J$18*1</f>
        <v>3</v>
      </c>
      <c r="K55" s="101">
        <f>($K$18*1)*0.1</f>
        <v>4.5</v>
      </c>
      <c r="L55" s="101">
        <f>$L$17*2</f>
        <v>4</v>
      </c>
      <c r="M55" s="101">
        <f>$M$18*1</f>
        <v>34</v>
      </c>
      <c r="N55" s="98"/>
      <c r="P55" s="57"/>
      <c r="Q55" s="57"/>
      <c r="R55" s="57"/>
    </row>
    <row r="56" spans="1:20" x14ac:dyDescent="0.25">
      <c r="A56" s="35" t="s">
        <v>424</v>
      </c>
      <c r="B56" s="132"/>
      <c r="C56" s="132"/>
      <c r="D56" s="132"/>
      <c r="E56" s="132"/>
      <c r="F56" s="132"/>
      <c r="G56" s="132"/>
      <c r="H56" s="130"/>
      <c r="I56" s="133"/>
      <c r="J56" s="131"/>
      <c r="K56" s="131"/>
      <c r="L56" s="131"/>
      <c r="M56" s="131"/>
      <c r="N56" s="131"/>
      <c r="P56" s="57"/>
      <c r="Q56" s="57"/>
      <c r="R56" s="57"/>
    </row>
    <row r="57" spans="1:20" x14ac:dyDescent="0.25">
      <c r="A57" s="42" t="s">
        <v>410</v>
      </c>
      <c r="B57" s="98">
        <f>$B$10+$B$11</f>
        <v>25</v>
      </c>
      <c r="C57" s="98">
        <f>C10+C11</f>
        <v>17</v>
      </c>
      <c r="D57" s="98"/>
      <c r="E57" s="98"/>
      <c r="F57" s="98"/>
      <c r="G57" s="98"/>
      <c r="H57" s="130"/>
      <c r="I57" s="98"/>
      <c r="J57" s="98">
        <f>$J$11+$J$10</f>
        <v>10</v>
      </c>
      <c r="K57" s="103"/>
      <c r="L57" s="97"/>
      <c r="M57" s="97"/>
      <c r="N57" s="97"/>
      <c r="P57" s="57"/>
      <c r="Q57" s="57"/>
      <c r="R57" s="57"/>
    </row>
    <row r="58" spans="1:20" x14ac:dyDescent="0.25">
      <c r="A58" s="59" t="s">
        <v>405</v>
      </c>
      <c r="B58" s="98">
        <f>$B$10+$B$11</f>
        <v>25</v>
      </c>
      <c r="C58" s="98"/>
      <c r="D58" s="98">
        <f>$D$10+$D$11</f>
        <v>23</v>
      </c>
      <c r="E58" s="98">
        <f>$E$10+$E$11</f>
        <v>32</v>
      </c>
      <c r="F58" s="98"/>
      <c r="G58" s="98"/>
      <c r="H58" s="130"/>
      <c r="I58" s="98"/>
      <c r="J58" s="98">
        <f>$J$10+$J$11</f>
        <v>10</v>
      </c>
      <c r="K58" s="97"/>
      <c r="L58" s="97"/>
      <c r="M58" s="98">
        <f>$M$10+$M$11</f>
        <v>60</v>
      </c>
      <c r="N58" s="97"/>
      <c r="P58" s="57"/>
      <c r="Q58" s="57"/>
      <c r="R58" s="57"/>
    </row>
    <row r="59" spans="1:20" x14ac:dyDescent="0.25">
      <c r="A59" s="94" t="s">
        <v>407</v>
      </c>
      <c r="B59" s="101">
        <f>($B$10+$B$11)*0.5</f>
        <v>12.5</v>
      </c>
      <c r="C59" s="99"/>
      <c r="D59" s="101">
        <f>($D$10+$D$11)*0.5</f>
        <v>11.5</v>
      </c>
      <c r="E59" s="99"/>
      <c r="F59" s="99"/>
      <c r="G59" s="99"/>
      <c r="H59" s="135"/>
      <c r="I59" s="99"/>
      <c r="J59" s="101">
        <f>($J$10+$J$11)*0.3</f>
        <v>3</v>
      </c>
      <c r="K59" s="99"/>
      <c r="L59" s="99"/>
      <c r="M59" s="101">
        <f>($M$10+$M$11)*0.1</f>
        <v>6</v>
      </c>
      <c r="N59" s="97"/>
      <c r="P59" s="57"/>
      <c r="Q59" s="57"/>
      <c r="R59" s="57"/>
    </row>
    <row r="60" spans="1:20" x14ac:dyDescent="0.25">
      <c r="A60" s="35" t="s">
        <v>425</v>
      </c>
      <c r="B60" s="132"/>
      <c r="C60" s="132"/>
      <c r="D60" s="132"/>
      <c r="E60" s="132"/>
      <c r="F60" s="132"/>
      <c r="G60" s="132"/>
      <c r="H60" s="130"/>
      <c r="I60" s="133"/>
      <c r="J60" s="131"/>
      <c r="K60" s="131"/>
      <c r="L60" s="131"/>
      <c r="M60" s="131"/>
      <c r="N60" s="131"/>
      <c r="P60" s="57"/>
      <c r="Q60" s="57"/>
      <c r="R60" s="57"/>
    </row>
    <row r="61" spans="1:20" x14ac:dyDescent="0.25">
      <c r="A61" s="41" t="s">
        <v>404</v>
      </c>
      <c r="B61" s="101">
        <f>($B$10+$B$11)*0.2</f>
        <v>5</v>
      </c>
      <c r="C61" s="99"/>
      <c r="D61" s="101">
        <f>($D$10+$D$11)*0.2</f>
        <v>4.6000000000000005</v>
      </c>
      <c r="E61" s="99"/>
      <c r="F61" s="99"/>
      <c r="G61" s="99"/>
      <c r="H61" s="135"/>
      <c r="I61" s="99"/>
      <c r="J61" s="99"/>
      <c r="K61" s="99"/>
      <c r="L61" s="99"/>
      <c r="M61" s="99"/>
      <c r="N61" s="97"/>
      <c r="P61" s="57"/>
      <c r="Q61" s="57"/>
      <c r="R61" s="57"/>
    </row>
    <row r="62" spans="1:20" x14ac:dyDescent="0.25">
      <c r="A62" s="94" t="s">
        <v>406</v>
      </c>
      <c r="B62" s="101">
        <f>($B$10+$B$11)*0.3</f>
        <v>7.5</v>
      </c>
      <c r="C62" s="99"/>
      <c r="D62" s="101">
        <f>($D$10+$D$11)*0.5</f>
        <v>11.5</v>
      </c>
      <c r="E62" s="99"/>
      <c r="F62" s="99"/>
      <c r="G62" s="99"/>
      <c r="H62" s="135"/>
      <c r="I62" s="99"/>
      <c r="J62" s="101">
        <f>($J$10+$J$11)*0.3</f>
        <v>3</v>
      </c>
      <c r="K62" s="99"/>
      <c r="L62" s="99"/>
      <c r="M62" s="101">
        <f>($M$10+$M$11)*0.3</f>
        <v>18</v>
      </c>
      <c r="N62" s="97"/>
      <c r="P62" s="57"/>
      <c r="Q62" s="57"/>
      <c r="R62" s="57"/>
    </row>
    <row r="63" spans="1:20" x14ac:dyDescent="0.25">
      <c r="A63" s="41" t="s">
        <v>409</v>
      </c>
      <c r="B63" s="99"/>
      <c r="C63" s="99"/>
      <c r="D63" s="99"/>
      <c r="E63" s="101">
        <f>($E$10+$E$11)*1</f>
        <v>32</v>
      </c>
      <c r="F63" s="99"/>
      <c r="G63" s="99"/>
      <c r="H63" s="135"/>
      <c r="I63" s="99"/>
      <c r="J63" s="99"/>
      <c r="K63" s="99"/>
      <c r="L63" s="99"/>
      <c r="M63" s="99"/>
      <c r="N63" s="97"/>
      <c r="P63" s="57"/>
      <c r="Q63" s="57"/>
      <c r="R63" s="57"/>
    </row>
    <row r="64" spans="1:20" x14ac:dyDescent="0.25">
      <c r="A64" s="35" t="s">
        <v>412</v>
      </c>
      <c r="B64" s="132"/>
      <c r="C64" s="132"/>
      <c r="D64" s="132"/>
      <c r="E64" s="132"/>
      <c r="F64" s="132"/>
      <c r="G64" s="132"/>
      <c r="H64" s="130"/>
      <c r="I64" s="133"/>
      <c r="J64" s="131"/>
      <c r="K64" s="131"/>
      <c r="L64" s="131"/>
      <c r="M64" s="131"/>
      <c r="N64" s="131"/>
      <c r="P64" s="57"/>
      <c r="Q64" s="57"/>
      <c r="R64" s="57"/>
    </row>
    <row r="65" spans="1:18" x14ac:dyDescent="0.25">
      <c r="A65" s="42" t="s">
        <v>411</v>
      </c>
      <c r="B65" s="98"/>
      <c r="C65" s="98"/>
      <c r="D65" s="98"/>
      <c r="E65" s="98"/>
      <c r="F65" s="98">
        <f>($F$10+$F$11)*1</f>
        <v>2</v>
      </c>
      <c r="G65" s="98"/>
      <c r="H65" s="134"/>
      <c r="I65" s="98"/>
      <c r="J65" s="98"/>
      <c r="K65" s="101">
        <f>($K$10+$K$11)*0.8</f>
        <v>68</v>
      </c>
      <c r="L65" s="98"/>
      <c r="M65" s="98"/>
      <c r="N65" s="98"/>
      <c r="P65" s="57"/>
      <c r="Q65" s="57"/>
      <c r="R65" s="57"/>
    </row>
    <row r="66" spans="1:18" x14ac:dyDescent="0.25">
      <c r="A66" s="42" t="s">
        <v>413</v>
      </c>
      <c r="B66" s="98"/>
      <c r="C66" s="98"/>
      <c r="D66" s="98"/>
      <c r="E66" s="98"/>
      <c r="F66" s="98"/>
      <c r="G66" s="101">
        <f>($G$10+$G$11)*0.8</f>
        <v>45.6</v>
      </c>
      <c r="H66" s="134"/>
      <c r="I66" s="98"/>
      <c r="J66" s="98"/>
      <c r="K66" s="98"/>
      <c r="L66" s="98"/>
      <c r="M66" s="98"/>
      <c r="N66" s="98"/>
      <c r="P66" s="57"/>
      <c r="Q66" s="57"/>
      <c r="R66" s="57"/>
    </row>
    <row r="67" spans="1:18" s="57" customFormat="1" x14ac:dyDescent="0.25">
      <c r="A67" s="41" t="s">
        <v>524</v>
      </c>
      <c r="B67" s="98"/>
      <c r="C67" s="98"/>
      <c r="D67" s="98"/>
      <c r="E67" s="98"/>
      <c r="F67" s="101">
        <v>5</v>
      </c>
      <c r="G67" s="101"/>
      <c r="H67" s="134"/>
      <c r="I67" s="98"/>
      <c r="J67" s="98"/>
      <c r="K67" s="98"/>
      <c r="L67" s="98"/>
      <c r="M67" s="98"/>
      <c r="N67" s="98"/>
    </row>
    <row r="68" spans="1:18" x14ac:dyDescent="0.25">
      <c r="A68" s="42" t="s">
        <v>414</v>
      </c>
      <c r="B68" s="98"/>
      <c r="C68" s="98"/>
      <c r="D68" s="98"/>
      <c r="E68" s="98"/>
      <c r="F68" s="98"/>
      <c r="G68" s="98"/>
      <c r="H68" s="134"/>
      <c r="I68" s="98"/>
      <c r="J68" s="98"/>
      <c r="K68" s="101">
        <v>20</v>
      </c>
      <c r="L68" s="98"/>
      <c r="M68" s="98"/>
      <c r="N68" s="98"/>
      <c r="P68" s="57"/>
      <c r="Q68" s="57"/>
      <c r="R68" s="57"/>
    </row>
    <row r="69" spans="1:18" x14ac:dyDescent="0.25">
      <c r="A69" s="35" t="s">
        <v>423</v>
      </c>
      <c r="B69" s="131"/>
      <c r="C69" s="131"/>
      <c r="D69" s="131"/>
      <c r="E69" s="131"/>
      <c r="F69" s="131"/>
      <c r="G69" s="131"/>
      <c r="H69" s="130"/>
      <c r="I69" s="133"/>
      <c r="J69" s="131"/>
      <c r="K69" s="131"/>
      <c r="L69" s="131"/>
      <c r="M69" s="131"/>
      <c r="N69" s="131"/>
      <c r="P69" s="57"/>
      <c r="Q69" s="57"/>
      <c r="R69" s="57"/>
    </row>
    <row r="70" spans="1:18" x14ac:dyDescent="0.25">
      <c r="A70" s="41" t="s">
        <v>435</v>
      </c>
      <c r="B70" s="103"/>
      <c r="C70" s="97"/>
      <c r="D70" s="103"/>
      <c r="E70" s="97"/>
      <c r="F70" s="97"/>
      <c r="G70" s="97"/>
      <c r="H70" s="130"/>
      <c r="I70" s="101">
        <f>($I$10+$I$11)*1</f>
        <v>6</v>
      </c>
      <c r="J70" s="101">
        <f>($J$10+$J$11)*1</f>
        <v>10</v>
      </c>
      <c r="K70" s="101">
        <f>($K$10+$K$11)*1</f>
        <v>85</v>
      </c>
      <c r="L70" s="101">
        <f>($L$10+$L$11)*1</f>
        <v>5</v>
      </c>
      <c r="M70" s="101">
        <f>($M$10+$M$11)*1</f>
        <v>60</v>
      </c>
      <c r="N70" s="101">
        <f>($N$10+$N$11)*0.5</f>
        <v>65.5</v>
      </c>
      <c r="P70" s="57"/>
      <c r="Q70" s="57"/>
      <c r="R70" s="57"/>
    </row>
    <row r="71" spans="1:18" x14ac:dyDescent="0.25">
      <c r="P71" s="57"/>
      <c r="Q71" s="57"/>
      <c r="R71" s="57"/>
    </row>
    <row r="72" spans="1:18" x14ac:dyDescent="0.25">
      <c r="P72" s="57"/>
      <c r="Q72" s="57"/>
      <c r="R72" s="57"/>
    </row>
    <row r="73" spans="1:18" x14ac:dyDescent="0.25">
      <c r="P73" s="57"/>
      <c r="Q73" s="57"/>
      <c r="R73" s="57"/>
    </row>
    <row r="74" spans="1:18" x14ac:dyDescent="0.25">
      <c r="P74" s="57"/>
      <c r="Q74" s="57"/>
      <c r="R74" s="57"/>
    </row>
    <row r="75" spans="1:18" x14ac:dyDescent="0.25">
      <c r="P75" s="57"/>
      <c r="Q75" s="57"/>
      <c r="R75" s="57"/>
    </row>
    <row r="76" spans="1:18" x14ac:dyDescent="0.25">
      <c r="P76" s="57"/>
      <c r="Q76" s="57"/>
      <c r="R76" s="57"/>
    </row>
    <row r="77" spans="1:18" x14ac:dyDescent="0.25">
      <c r="P77" s="57"/>
      <c r="Q77" s="57"/>
      <c r="R77" s="57"/>
    </row>
    <row r="78" spans="1:18" x14ac:dyDescent="0.25">
      <c r="P78" s="57"/>
      <c r="Q78" s="57"/>
      <c r="R78" s="57"/>
    </row>
    <row r="79" spans="1:18" x14ac:dyDescent="0.25">
      <c r="P79" s="57"/>
      <c r="Q79" s="57"/>
      <c r="R79" s="57"/>
    </row>
    <row r="80" spans="1:18" x14ac:dyDescent="0.25">
      <c r="P80" s="57"/>
      <c r="Q80" s="57"/>
      <c r="R80" s="57"/>
    </row>
    <row r="81" spans="16:18" x14ac:dyDescent="0.25">
      <c r="P81" s="57"/>
      <c r="Q81" s="57"/>
      <c r="R81" s="57"/>
    </row>
    <row r="82" spans="16:18" x14ac:dyDescent="0.25">
      <c r="P82" s="57"/>
      <c r="Q82" s="57"/>
      <c r="R82" s="57"/>
    </row>
  </sheetData>
  <sortState xmlns:xlrd2="http://schemas.microsoft.com/office/spreadsheetml/2017/richdata2" ref="A59:N60">
    <sortCondition ref="A59:A60"/>
  </sortState>
  <mergeCells count="11">
    <mergeCell ref="L2:N2"/>
    <mergeCell ref="I1:N1"/>
    <mergeCell ref="J2:J3"/>
    <mergeCell ref="B1:G1"/>
    <mergeCell ref="G2:G3"/>
    <mergeCell ref="C2:C3"/>
    <mergeCell ref="B2:B3"/>
    <mergeCell ref="I2:I3"/>
    <mergeCell ref="K2:K3"/>
    <mergeCell ref="D2:E2"/>
    <mergeCell ref="F2:F3"/>
  </mergeCells>
  <pageMargins left="0.7" right="0.7" top="0.75" bottom="0.75" header="0.3" footer="0.3"/>
  <pageSetup paperSize="9" scale="3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105B4-B0EA-4CB6-880B-350452211877}">
  <dimension ref="A3:C375"/>
  <sheetViews>
    <sheetView workbookViewId="0"/>
  </sheetViews>
  <sheetFormatPr defaultRowHeight="15" x14ac:dyDescent="0.25"/>
  <cols>
    <col min="1" max="1" width="50.28515625" bestFit="1" customWidth="1"/>
    <col min="2" max="2" width="14.7109375" bestFit="1" customWidth="1"/>
    <col min="3" max="3" width="22.28515625" bestFit="1" customWidth="1"/>
    <col min="4" max="16" width="3" bestFit="1" customWidth="1"/>
    <col min="17" max="23" width="4" bestFit="1" customWidth="1"/>
    <col min="24" max="26" width="4.85546875" bestFit="1" customWidth="1"/>
    <col min="27" max="27" width="4" bestFit="1" customWidth="1"/>
    <col min="28" max="42" width="5.85546875" bestFit="1" customWidth="1"/>
    <col min="43" max="43" width="5.7109375" bestFit="1" customWidth="1"/>
    <col min="44" max="50" width="5.85546875" bestFit="1" customWidth="1"/>
    <col min="51" max="51" width="5.7109375" bestFit="1" customWidth="1"/>
    <col min="52" max="52" width="3.5703125" bestFit="1" customWidth="1"/>
    <col min="53" max="54" width="4.85546875" bestFit="1" customWidth="1"/>
    <col min="55" max="55" width="5.85546875" bestFit="1" customWidth="1"/>
    <col min="56" max="56" width="4.85546875" bestFit="1" customWidth="1"/>
    <col min="57" max="57" width="5.85546875" bestFit="1" customWidth="1"/>
    <col min="58" max="59" width="5.7109375" bestFit="1" customWidth="1"/>
    <col min="60" max="60" width="3.5703125" bestFit="1" customWidth="1"/>
    <col min="61" max="61" width="7.28515625" bestFit="1" customWidth="1"/>
    <col min="62" max="62" width="4.140625" bestFit="1" customWidth="1"/>
    <col min="63" max="63" width="4" bestFit="1" customWidth="1"/>
    <col min="64" max="64" width="3" bestFit="1" customWidth="1"/>
    <col min="65" max="65" width="5" bestFit="1" customWidth="1"/>
    <col min="66" max="66" width="4" bestFit="1" customWidth="1"/>
    <col min="67" max="67" width="3.85546875" bestFit="1" customWidth="1"/>
    <col min="68" max="68" width="6.28515625" bestFit="1" customWidth="1"/>
    <col min="69" max="69" width="5.140625" bestFit="1" customWidth="1"/>
    <col min="70" max="70" width="3" bestFit="1" customWidth="1"/>
    <col min="71" max="71" width="4" bestFit="1" customWidth="1"/>
    <col min="72" max="72" width="2.85546875" bestFit="1" customWidth="1"/>
    <col min="73" max="73" width="3.5703125" bestFit="1" customWidth="1"/>
    <col min="74" max="74" width="10" bestFit="1" customWidth="1"/>
  </cols>
  <sheetData>
    <row r="3" spans="1:3" x14ac:dyDescent="0.25">
      <c r="A3" s="10" t="s">
        <v>349</v>
      </c>
      <c r="B3" t="s">
        <v>351</v>
      </c>
      <c r="C3" t="s">
        <v>380</v>
      </c>
    </row>
    <row r="4" spans="1:3" x14ac:dyDescent="0.25">
      <c r="A4" s="11" t="s">
        <v>10</v>
      </c>
      <c r="B4" s="12"/>
      <c r="C4" s="12"/>
    </row>
    <row r="5" spans="1:3" x14ac:dyDescent="0.25">
      <c r="A5" s="13" t="s">
        <v>38</v>
      </c>
      <c r="B5" s="12">
        <v>2</v>
      </c>
      <c r="C5" s="12">
        <v>1</v>
      </c>
    </row>
    <row r="6" spans="1:3" x14ac:dyDescent="0.25">
      <c r="A6" s="11" t="s">
        <v>357</v>
      </c>
      <c r="B6" s="12"/>
      <c r="C6" s="12"/>
    </row>
    <row r="7" spans="1:3" x14ac:dyDescent="0.25">
      <c r="A7" s="13" t="s">
        <v>111</v>
      </c>
      <c r="B7" s="12">
        <v>3</v>
      </c>
      <c r="C7" s="12">
        <v>3</v>
      </c>
    </row>
    <row r="8" spans="1:3" x14ac:dyDescent="0.25">
      <c r="A8" s="11" t="s">
        <v>7</v>
      </c>
      <c r="B8" s="12"/>
      <c r="C8" s="12"/>
    </row>
    <row r="9" spans="1:3" x14ac:dyDescent="0.25">
      <c r="A9" s="13" t="s">
        <v>39</v>
      </c>
      <c r="B9" s="12">
        <v>2</v>
      </c>
      <c r="C9" s="12">
        <v>2</v>
      </c>
    </row>
    <row r="10" spans="1:3" x14ac:dyDescent="0.25">
      <c r="A10" s="13" t="s">
        <v>40</v>
      </c>
      <c r="B10" s="12">
        <v>2</v>
      </c>
      <c r="C10" s="12">
        <v>2</v>
      </c>
    </row>
    <row r="11" spans="1:3" x14ac:dyDescent="0.25">
      <c r="A11" s="11" t="s">
        <v>1</v>
      </c>
      <c r="B11" s="12"/>
      <c r="C11" s="12"/>
    </row>
    <row r="12" spans="1:3" x14ac:dyDescent="0.25">
      <c r="A12" s="13" t="s">
        <v>241</v>
      </c>
      <c r="B12" s="12">
        <v>3</v>
      </c>
      <c r="C12" s="12">
        <v>3</v>
      </c>
    </row>
    <row r="13" spans="1:3" x14ac:dyDescent="0.25">
      <c r="A13" s="13" t="s">
        <v>242</v>
      </c>
      <c r="B13" s="12">
        <v>1</v>
      </c>
      <c r="C13" s="12">
        <v>1</v>
      </c>
    </row>
    <row r="14" spans="1:3" x14ac:dyDescent="0.25">
      <c r="A14" s="13" t="s">
        <v>243</v>
      </c>
      <c r="B14" s="12">
        <v>1</v>
      </c>
      <c r="C14" s="12">
        <v>1</v>
      </c>
    </row>
    <row r="15" spans="1:3" x14ac:dyDescent="0.25">
      <c r="A15" s="13" t="s">
        <v>244</v>
      </c>
      <c r="B15" s="12">
        <v>2</v>
      </c>
      <c r="C15" s="12">
        <v>2</v>
      </c>
    </row>
    <row r="16" spans="1:3" x14ac:dyDescent="0.25">
      <c r="A16" s="13" t="s">
        <v>240</v>
      </c>
      <c r="B16" s="12">
        <v>4</v>
      </c>
      <c r="C16" s="12">
        <v>4</v>
      </c>
    </row>
    <row r="17" spans="1:3" x14ac:dyDescent="0.25">
      <c r="A17" s="13" t="s">
        <v>245</v>
      </c>
      <c r="B17" s="12">
        <v>1</v>
      </c>
      <c r="C17" s="12">
        <v>1</v>
      </c>
    </row>
    <row r="18" spans="1:3" x14ac:dyDescent="0.25">
      <c r="A18" s="11" t="s">
        <v>374</v>
      </c>
      <c r="B18" s="12"/>
      <c r="C18" s="12"/>
    </row>
    <row r="19" spans="1:3" x14ac:dyDescent="0.25">
      <c r="A19" s="13" t="s">
        <v>37</v>
      </c>
      <c r="B19" s="12">
        <v>32</v>
      </c>
      <c r="C19" s="12">
        <v>5</v>
      </c>
    </row>
    <row r="20" spans="1:3" x14ac:dyDescent="0.25">
      <c r="A20" s="11" t="s">
        <v>11</v>
      </c>
      <c r="B20" s="12"/>
      <c r="C20" s="12"/>
    </row>
    <row r="21" spans="1:3" x14ac:dyDescent="0.25">
      <c r="A21" s="13" t="s">
        <v>45</v>
      </c>
      <c r="B21" s="12">
        <v>1</v>
      </c>
      <c r="C21" s="12">
        <v>1</v>
      </c>
    </row>
    <row r="22" spans="1:3" x14ac:dyDescent="0.25">
      <c r="A22" s="13" t="s">
        <v>46</v>
      </c>
      <c r="B22" s="12">
        <v>1</v>
      </c>
      <c r="C22" s="12">
        <v>1</v>
      </c>
    </row>
    <row r="23" spans="1:3" x14ac:dyDescent="0.25">
      <c r="A23" s="13" t="s">
        <v>47</v>
      </c>
      <c r="B23" s="12">
        <v>1</v>
      </c>
      <c r="C23" s="12">
        <v>1</v>
      </c>
    </row>
    <row r="24" spans="1:3" x14ac:dyDescent="0.25">
      <c r="A24" s="11" t="s">
        <v>8</v>
      </c>
      <c r="B24" s="12"/>
      <c r="C24" s="12"/>
    </row>
    <row r="25" spans="1:3" x14ac:dyDescent="0.25">
      <c r="A25" s="13" t="s">
        <v>103</v>
      </c>
      <c r="B25" s="12">
        <v>3</v>
      </c>
      <c r="C25" s="12">
        <v>1</v>
      </c>
    </row>
    <row r="26" spans="1:3" x14ac:dyDescent="0.25">
      <c r="A26" s="13" t="s">
        <v>104</v>
      </c>
      <c r="B26" s="12">
        <v>3</v>
      </c>
      <c r="C26" s="12">
        <v>1</v>
      </c>
    </row>
    <row r="27" spans="1:3" x14ac:dyDescent="0.25">
      <c r="A27" s="13" t="s">
        <v>102</v>
      </c>
      <c r="B27" s="12">
        <v>2</v>
      </c>
      <c r="C27" s="12">
        <v>1</v>
      </c>
    </row>
    <row r="28" spans="1:3" x14ac:dyDescent="0.25">
      <c r="A28" s="11" t="s">
        <v>9</v>
      </c>
      <c r="B28" s="12"/>
      <c r="C28" s="12"/>
    </row>
    <row r="29" spans="1:3" x14ac:dyDescent="0.25">
      <c r="A29" s="13" t="s">
        <v>283</v>
      </c>
      <c r="B29" s="12">
        <v>2</v>
      </c>
      <c r="C29" s="12">
        <v>1</v>
      </c>
    </row>
    <row r="30" spans="1:3" x14ac:dyDescent="0.25">
      <c r="A30" s="13" t="s">
        <v>284</v>
      </c>
      <c r="B30" s="12">
        <v>2</v>
      </c>
      <c r="C30" s="12">
        <v>1</v>
      </c>
    </row>
    <row r="31" spans="1:3" x14ac:dyDescent="0.25">
      <c r="A31" s="13" t="s">
        <v>107</v>
      </c>
      <c r="B31" s="12">
        <v>1</v>
      </c>
      <c r="C31" s="12">
        <v>1</v>
      </c>
    </row>
    <row r="32" spans="1:3" x14ac:dyDescent="0.25">
      <c r="A32" s="13" t="s">
        <v>105</v>
      </c>
      <c r="B32" s="12">
        <v>3</v>
      </c>
      <c r="C32" s="12">
        <v>3</v>
      </c>
    </row>
    <row r="33" spans="1:3" x14ac:dyDescent="0.25">
      <c r="A33" s="13" t="s">
        <v>108</v>
      </c>
      <c r="B33" s="12">
        <v>1</v>
      </c>
      <c r="C33" s="12">
        <v>1</v>
      </c>
    </row>
    <row r="34" spans="1:3" x14ac:dyDescent="0.25">
      <c r="A34" s="13" t="s">
        <v>109</v>
      </c>
      <c r="B34" s="12">
        <v>3</v>
      </c>
      <c r="C34" s="12">
        <v>2</v>
      </c>
    </row>
    <row r="35" spans="1:3" x14ac:dyDescent="0.25">
      <c r="A35" s="13" t="s">
        <v>106</v>
      </c>
      <c r="B35" s="12">
        <v>4</v>
      </c>
      <c r="C35" s="12">
        <v>3</v>
      </c>
    </row>
    <row r="36" spans="1:3" x14ac:dyDescent="0.25">
      <c r="A36" s="13" t="s">
        <v>110</v>
      </c>
      <c r="B36" s="12">
        <v>7</v>
      </c>
      <c r="C36" s="12">
        <v>4</v>
      </c>
    </row>
    <row r="37" spans="1:3" x14ac:dyDescent="0.25">
      <c r="A37" s="11" t="s">
        <v>369</v>
      </c>
      <c r="B37" s="12"/>
      <c r="C37" s="12"/>
    </row>
    <row r="38" spans="1:3" x14ac:dyDescent="0.25">
      <c r="A38" s="13" t="s">
        <v>132</v>
      </c>
      <c r="B38" s="12">
        <v>4</v>
      </c>
      <c r="C38" s="12">
        <v>2</v>
      </c>
    </row>
    <row r="39" spans="1:3" x14ac:dyDescent="0.25">
      <c r="A39" s="13" t="s">
        <v>133</v>
      </c>
      <c r="B39" s="12">
        <v>4</v>
      </c>
      <c r="C39" s="12">
        <v>2</v>
      </c>
    </row>
    <row r="40" spans="1:3" x14ac:dyDescent="0.25">
      <c r="A40" s="13" t="s">
        <v>134</v>
      </c>
      <c r="B40" s="12">
        <v>5</v>
      </c>
      <c r="C40" s="12">
        <v>3</v>
      </c>
    </row>
    <row r="41" spans="1:3" x14ac:dyDescent="0.25">
      <c r="A41" s="11" t="s">
        <v>5</v>
      </c>
      <c r="B41" s="12"/>
      <c r="C41" s="12"/>
    </row>
    <row r="42" spans="1:3" x14ac:dyDescent="0.25">
      <c r="A42" s="13" t="s">
        <v>218</v>
      </c>
      <c r="B42" s="12">
        <v>2</v>
      </c>
      <c r="C42" s="12">
        <v>2</v>
      </c>
    </row>
    <row r="43" spans="1:3" x14ac:dyDescent="0.25">
      <c r="A43" s="13" t="s">
        <v>219</v>
      </c>
      <c r="B43" s="12">
        <v>1</v>
      </c>
      <c r="C43" s="12">
        <v>1</v>
      </c>
    </row>
    <row r="44" spans="1:3" x14ac:dyDescent="0.25">
      <c r="A44" s="13" t="s">
        <v>216</v>
      </c>
      <c r="B44" s="12">
        <v>4</v>
      </c>
      <c r="C44" s="12">
        <v>3</v>
      </c>
    </row>
    <row r="45" spans="1:3" x14ac:dyDescent="0.25">
      <c r="A45" s="13" t="s">
        <v>220</v>
      </c>
      <c r="B45" s="12">
        <v>1</v>
      </c>
      <c r="C45" s="12">
        <v>1</v>
      </c>
    </row>
    <row r="46" spans="1:3" x14ac:dyDescent="0.25">
      <c r="A46" s="13" t="s">
        <v>217</v>
      </c>
      <c r="B46" s="12">
        <v>5</v>
      </c>
      <c r="C46" s="12">
        <v>4</v>
      </c>
    </row>
    <row r="47" spans="1:3" x14ac:dyDescent="0.25">
      <c r="A47" s="11" t="s">
        <v>17</v>
      </c>
      <c r="B47" s="12"/>
      <c r="C47" s="12"/>
    </row>
    <row r="48" spans="1:3" x14ac:dyDescent="0.25">
      <c r="A48" s="13" t="s">
        <v>346</v>
      </c>
      <c r="B48" s="12">
        <v>1</v>
      </c>
      <c r="C48" s="12">
        <v>1</v>
      </c>
    </row>
    <row r="49" spans="1:3" x14ac:dyDescent="0.25">
      <c r="A49" s="13" t="s">
        <v>347</v>
      </c>
      <c r="B49" s="12">
        <v>2</v>
      </c>
      <c r="C49" s="12">
        <v>2</v>
      </c>
    </row>
    <row r="50" spans="1:3" x14ac:dyDescent="0.25">
      <c r="A50" s="11" t="s">
        <v>367</v>
      </c>
      <c r="B50" s="12"/>
      <c r="C50" s="12"/>
    </row>
    <row r="51" spans="1:3" x14ac:dyDescent="0.25">
      <c r="A51" s="13" t="s">
        <v>336</v>
      </c>
      <c r="B51" s="12">
        <v>1</v>
      </c>
      <c r="C51" s="12">
        <v>1</v>
      </c>
    </row>
    <row r="52" spans="1:3" x14ac:dyDescent="0.25">
      <c r="A52" s="13" t="s">
        <v>337</v>
      </c>
      <c r="B52" s="12">
        <v>1</v>
      </c>
      <c r="C52" s="12">
        <v>1</v>
      </c>
    </row>
    <row r="53" spans="1:3" x14ac:dyDescent="0.25">
      <c r="A53" s="13" t="s">
        <v>338</v>
      </c>
      <c r="B53" s="12">
        <v>1</v>
      </c>
      <c r="C53" s="12">
        <v>1</v>
      </c>
    </row>
    <row r="54" spans="1:3" x14ac:dyDescent="0.25">
      <c r="A54" s="13" t="s">
        <v>32</v>
      </c>
      <c r="B54" s="12">
        <v>1</v>
      </c>
      <c r="C54" s="12">
        <v>1</v>
      </c>
    </row>
    <row r="55" spans="1:3" x14ac:dyDescent="0.25">
      <c r="A55" s="13" t="s">
        <v>33</v>
      </c>
      <c r="B55" s="12">
        <v>2</v>
      </c>
      <c r="C55" s="12">
        <v>2</v>
      </c>
    </row>
    <row r="56" spans="1:3" x14ac:dyDescent="0.25">
      <c r="A56" s="13" t="s">
        <v>34</v>
      </c>
      <c r="B56" s="12">
        <v>2</v>
      </c>
      <c r="C56" s="12">
        <v>2</v>
      </c>
    </row>
    <row r="57" spans="1:3" x14ac:dyDescent="0.25">
      <c r="A57" s="13" t="s">
        <v>35</v>
      </c>
      <c r="B57" s="12">
        <v>1</v>
      </c>
      <c r="C57" s="12">
        <v>1</v>
      </c>
    </row>
    <row r="58" spans="1:3" x14ac:dyDescent="0.25">
      <c r="A58" s="13" t="s">
        <v>31</v>
      </c>
      <c r="B58" s="12">
        <v>1</v>
      </c>
      <c r="C58" s="12">
        <v>1</v>
      </c>
    </row>
    <row r="59" spans="1:3" x14ac:dyDescent="0.25">
      <c r="A59" s="13" t="s">
        <v>36</v>
      </c>
      <c r="B59" s="12">
        <v>1</v>
      </c>
      <c r="C59" s="12">
        <v>1</v>
      </c>
    </row>
    <row r="60" spans="1:3" x14ac:dyDescent="0.25">
      <c r="A60" s="13" t="s">
        <v>334</v>
      </c>
      <c r="B60" s="12">
        <v>3</v>
      </c>
      <c r="C60" s="12">
        <v>3</v>
      </c>
    </row>
    <row r="61" spans="1:3" x14ac:dyDescent="0.25">
      <c r="A61" s="13" t="s">
        <v>329</v>
      </c>
      <c r="B61" s="12">
        <v>9</v>
      </c>
      <c r="C61" s="12">
        <v>9</v>
      </c>
    </row>
    <row r="62" spans="1:3" x14ac:dyDescent="0.25">
      <c r="A62" s="13" t="s">
        <v>330</v>
      </c>
      <c r="B62" s="12">
        <v>9</v>
      </c>
      <c r="C62" s="12">
        <v>9</v>
      </c>
    </row>
    <row r="63" spans="1:3" x14ac:dyDescent="0.25">
      <c r="A63" s="13" t="s">
        <v>331</v>
      </c>
      <c r="B63" s="12">
        <v>1</v>
      </c>
      <c r="C63" s="12">
        <v>1</v>
      </c>
    </row>
    <row r="64" spans="1:3" x14ac:dyDescent="0.25">
      <c r="A64" s="13" t="s">
        <v>335</v>
      </c>
      <c r="B64" s="12">
        <v>2</v>
      </c>
      <c r="C64" s="12">
        <v>2</v>
      </c>
    </row>
    <row r="65" spans="1:3" x14ac:dyDescent="0.25">
      <c r="A65" s="13" t="s">
        <v>332</v>
      </c>
      <c r="B65" s="12">
        <v>8</v>
      </c>
      <c r="C65" s="12">
        <v>8</v>
      </c>
    </row>
    <row r="66" spans="1:3" x14ac:dyDescent="0.25">
      <c r="A66" s="13" t="s">
        <v>333</v>
      </c>
      <c r="B66" s="12">
        <v>6</v>
      </c>
      <c r="C66" s="12">
        <v>6</v>
      </c>
    </row>
    <row r="67" spans="1:3" x14ac:dyDescent="0.25">
      <c r="A67" s="11" t="s">
        <v>352</v>
      </c>
      <c r="B67" s="12"/>
      <c r="C67" s="12"/>
    </row>
    <row r="68" spans="1:3" x14ac:dyDescent="0.25">
      <c r="A68" s="13" t="s">
        <v>135</v>
      </c>
      <c r="B68" s="12">
        <v>2</v>
      </c>
      <c r="C68" s="12">
        <v>1</v>
      </c>
    </row>
    <row r="69" spans="1:3" x14ac:dyDescent="0.25">
      <c r="A69" s="13" t="s">
        <v>136</v>
      </c>
      <c r="B69" s="12">
        <v>2</v>
      </c>
      <c r="C69" s="12">
        <v>1</v>
      </c>
    </row>
    <row r="70" spans="1:3" x14ac:dyDescent="0.25">
      <c r="A70" s="11" t="s">
        <v>4</v>
      </c>
      <c r="B70" s="12"/>
      <c r="C70" s="12"/>
    </row>
    <row r="71" spans="1:3" x14ac:dyDescent="0.25">
      <c r="A71" s="13" t="s">
        <v>344</v>
      </c>
      <c r="B71" s="12">
        <v>1</v>
      </c>
      <c r="C71" s="12">
        <v>1</v>
      </c>
    </row>
    <row r="72" spans="1:3" x14ac:dyDescent="0.25">
      <c r="A72" s="13" t="s">
        <v>345</v>
      </c>
      <c r="B72" s="12">
        <v>1</v>
      </c>
      <c r="C72" s="12">
        <v>1</v>
      </c>
    </row>
    <row r="73" spans="1:3" x14ac:dyDescent="0.25">
      <c r="A73" s="13" t="s">
        <v>339</v>
      </c>
      <c r="B73" s="12">
        <v>4</v>
      </c>
      <c r="C73" s="12">
        <v>4</v>
      </c>
    </row>
    <row r="74" spans="1:3" x14ac:dyDescent="0.25">
      <c r="A74" s="13" t="s">
        <v>340</v>
      </c>
      <c r="B74" s="12">
        <v>9</v>
      </c>
      <c r="C74" s="12">
        <v>9</v>
      </c>
    </row>
    <row r="75" spans="1:3" x14ac:dyDescent="0.25">
      <c r="A75" s="13" t="s">
        <v>341</v>
      </c>
      <c r="B75" s="12">
        <v>3</v>
      </c>
      <c r="C75" s="12">
        <v>3</v>
      </c>
    </row>
    <row r="76" spans="1:3" x14ac:dyDescent="0.25">
      <c r="A76" s="13" t="s">
        <v>342</v>
      </c>
      <c r="B76" s="12">
        <v>7</v>
      </c>
      <c r="C76" s="12">
        <v>7</v>
      </c>
    </row>
    <row r="77" spans="1:3" x14ac:dyDescent="0.25">
      <c r="A77" s="13" t="s">
        <v>343</v>
      </c>
      <c r="B77" s="12">
        <v>1</v>
      </c>
      <c r="C77" s="12">
        <v>1</v>
      </c>
    </row>
    <row r="78" spans="1:3" x14ac:dyDescent="0.25">
      <c r="A78" s="11" t="s">
        <v>353</v>
      </c>
      <c r="B78" s="12"/>
      <c r="C78" s="12"/>
    </row>
    <row r="79" spans="1:3" x14ac:dyDescent="0.25">
      <c r="A79" s="13" t="s">
        <v>44</v>
      </c>
      <c r="B79" s="12">
        <v>2</v>
      </c>
      <c r="C79" s="12">
        <v>1</v>
      </c>
    </row>
    <row r="80" spans="1:3" x14ac:dyDescent="0.25">
      <c r="A80" s="11" t="s">
        <v>2</v>
      </c>
      <c r="B80" s="12"/>
      <c r="C80" s="12"/>
    </row>
    <row r="81" spans="1:3" x14ac:dyDescent="0.25">
      <c r="A81" s="13" t="s">
        <v>148</v>
      </c>
      <c r="B81" s="12">
        <v>3</v>
      </c>
      <c r="C81" s="12">
        <v>1</v>
      </c>
    </row>
    <row r="82" spans="1:3" x14ac:dyDescent="0.25">
      <c r="A82" s="13" t="s">
        <v>149</v>
      </c>
      <c r="B82" s="12">
        <v>3</v>
      </c>
      <c r="C82" s="12">
        <v>1</v>
      </c>
    </row>
    <row r="83" spans="1:3" x14ac:dyDescent="0.25">
      <c r="A83" s="13" t="s">
        <v>150</v>
      </c>
      <c r="B83" s="12">
        <v>12</v>
      </c>
      <c r="C83" s="12">
        <v>5</v>
      </c>
    </row>
    <row r="84" spans="1:3" x14ac:dyDescent="0.25">
      <c r="A84" s="13" t="s">
        <v>151</v>
      </c>
      <c r="B84" s="12">
        <v>15</v>
      </c>
      <c r="C84" s="12">
        <v>6</v>
      </c>
    </row>
    <row r="85" spans="1:3" x14ac:dyDescent="0.25">
      <c r="A85" s="13" t="s">
        <v>152</v>
      </c>
      <c r="B85" s="12">
        <v>1</v>
      </c>
      <c r="C85" s="12">
        <v>1</v>
      </c>
    </row>
    <row r="86" spans="1:3" x14ac:dyDescent="0.25">
      <c r="A86" s="13" t="s">
        <v>159</v>
      </c>
      <c r="B86" s="12">
        <v>2</v>
      </c>
      <c r="C86" s="12">
        <v>1</v>
      </c>
    </row>
    <row r="87" spans="1:3" x14ac:dyDescent="0.25">
      <c r="A87" s="13" t="s">
        <v>153</v>
      </c>
      <c r="B87" s="12">
        <v>28</v>
      </c>
      <c r="C87" s="12">
        <v>9</v>
      </c>
    </row>
    <row r="88" spans="1:3" x14ac:dyDescent="0.25">
      <c r="A88" s="13" t="s">
        <v>154</v>
      </c>
      <c r="B88" s="12">
        <v>3</v>
      </c>
      <c r="C88" s="12">
        <v>1</v>
      </c>
    </row>
    <row r="89" spans="1:3" x14ac:dyDescent="0.25">
      <c r="A89" s="13" t="s">
        <v>155</v>
      </c>
      <c r="B89" s="12">
        <v>2</v>
      </c>
      <c r="C89" s="12">
        <v>1</v>
      </c>
    </row>
    <row r="90" spans="1:3" x14ac:dyDescent="0.25">
      <c r="A90" s="13" t="s">
        <v>160</v>
      </c>
      <c r="B90" s="12">
        <v>3</v>
      </c>
      <c r="C90" s="12">
        <v>1</v>
      </c>
    </row>
    <row r="91" spans="1:3" x14ac:dyDescent="0.25">
      <c r="A91" s="13" t="s">
        <v>156</v>
      </c>
      <c r="B91" s="12">
        <v>17</v>
      </c>
      <c r="C91" s="12">
        <v>6</v>
      </c>
    </row>
    <row r="92" spans="1:3" x14ac:dyDescent="0.25">
      <c r="A92" s="13" t="s">
        <v>157</v>
      </c>
      <c r="B92" s="12">
        <v>6</v>
      </c>
      <c r="C92" s="12">
        <v>2</v>
      </c>
    </row>
    <row r="93" spans="1:3" x14ac:dyDescent="0.25">
      <c r="A93" s="13" t="s">
        <v>158</v>
      </c>
      <c r="B93" s="12">
        <v>2</v>
      </c>
      <c r="C93" s="12">
        <v>1</v>
      </c>
    </row>
    <row r="94" spans="1:3" x14ac:dyDescent="0.25">
      <c r="A94" s="11" t="s">
        <v>371</v>
      </c>
      <c r="B94" s="12"/>
      <c r="C94" s="12"/>
    </row>
    <row r="95" spans="1:3" x14ac:dyDescent="0.25">
      <c r="A95" s="13" t="s">
        <v>177</v>
      </c>
      <c r="B95" s="12">
        <v>2</v>
      </c>
      <c r="C95" s="12">
        <v>1</v>
      </c>
    </row>
    <row r="96" spans="1:3" x14ac:dyDescent="0.25">
      <c r="A96" s="13" t="s">
        <v>282</v>
      </c>
      <c r="B96" s="12">
        <v>2</v>
      </c>
      <c r="C96" s="12">
        <v>1</v>
      </c>
    </row>
    <row r="97" spans="1:3" x14ac:dyDescent="0.25">
      <c r="A97" s="11" t="s">
        <v>0</v>
      </c>
      <c r="B97" s="12"/>
      <c r="C97" s="12"/>
    </row>
    <row r="98" spans="1:3" x14ac:dyDescent="0.25">
      <c r="A98" s="13" t="s">
        <v>161</v>
      </c>
      <c r="B98" s="12">
        <v>2</v>
      </c>
      <c r="C98" s="12">
        <v>1</v>
      </c>
    </row>
    <row r="99" spans="1:3" x14ac:dyDescent="0.25">
      <c r="A99" s="13" t="s">
        <v>173</v>
      </c>
      <c r="B99" s="12">
        <v>11</v>
      </c>
      <c r="C99" s="12">
        <v>9</v>
      </c>
    </row>
    <row r="100" spans="1:3" x14ac:dyDescent="0.25">
      <c r="A100" s="13" t="s">
        <v>162</v>
      </c>
      <c r="B100" s="12">
        <v>12</v>
      </c>
      <c r="C100" s="12">
        <v>7</v>
      </c>
    </row>
    <row r="101" spans="1:3" x14ac:dyDescent="0.25">
      <c r="A101" s="13" t="s">
        <v>174</v>
      </c>
      <c r="B101" s="12">
        <v>1</v>
      </c>
      <c r="C101" s="12">
        <v>1</v>
      </c>
    </row>
    <row r="102" spans="1:3" x14ac:dyDescent="0.25">
      <c r="A102" s="13" t="s">
        <v>163</v>
      </c>
      <c r="B102" s="12">
        <v>45</v>
      </c>
      <c r="C102" s="12">
        <v>21</v>
      </c>
    </row>
    <row r="103" spans="1:3" x14ac:dyDescent="0.25">
      <c r="A103" s="13" t="s">
        <v>164</v>
      </c>
      <c r="B103" s="12">
        <v>22</v>
      </c>
      <c r="C103" s="12">
        <v>11</v>
      </c>
    </row>
    <row r="104" spans="1:3" x14ac:dyDescent="0.25">
      <c r="A104" s="13" t="s">
        <v>175</v>
      </c>
      <c r="B104" s="12">
        <v>1</v>
      </c>
      <c r="C104" s="12">
        <v>1</v>
      </c>
    </row>
    <row r="105" spans="1:3" x14ac:dyDescent="0.25">
      <c r="A105" s="13" t="s">
        <v>165</v>
      </c>
      <c r="B105" s="12">
        <v>38</v>
      </c>
      <c r="C105" s="12">
        <v>27</v>
      </c>
    </row>
    <row r="106" spans="1:3" x14ac:dyDescent="0.25">
      <c r="A106" s="13" t="s">
        <v>166</v>
      </c>
      <c r="B106" s="12">
        <v>14</v>
      </c>
      <c r="C106" s="12">
        <v>6</v>
      </c>
    </row>
    <row r="107" spans="1:3" x14ac:dyDescent="0.25">
      <c r="A107" s="13" t="s">
        <v>167</v>
      </c>
      <c r="B107" s="12">
        <v>15</v>
      </c>
      <c r="C107" s="12">
        <v>10</v>
      </c>
    </row>
    <row r="108" spans="1:3" x14ac:dyDescent="0.25">
      <c r="A108" s="13" t="s">
        <v>168</v>
      </c>
      <c r="B108" s="12">
        <v>8</v>
      </c>
      <c r="C108" s="12">
        <v>4</v>
      </c>
    </row>
    <row r="109" spans="1:3" x14ac:dyDescent="0.25">
      <c r="A109" s="13" t="s">
        <v>169</v>
      </c>
      <c r="B109" s="12">
        <v>41</v>
      </c>
      <c r="C109" s="12">
        <v>21</v>
      </c>
    </row>
    <row r="110" spans="1:3" x14ac:dyDescent="0.25">
      <c r="A110" s="13" t="s">
        <v>170</v>
      </c>
      <c r="B110" s="12">
        <v>10</v>
      </c>
      <c r="C110" s="12">
        <v>6</v>
      </c>
    </row>
    <row r="111" spans="1:3" x14ac:dyDescent="0.25">
      <c r="A111" s="13" t="s">
        <v>176</v>
      </c>
      <c r="B111" s="12">
        <v>3</v>
      </c>
      <c r="C111" s="12">
        <v>2</v>
      </c>
    </row>
    <row r="112" spans="1:3" x14ac:dyDescent="0.25">
      <c r="A112" s="13" t="s">
        <v>171</v>
      </c>
      <c r="B112" s="12">
        <v>31</v>
      </c>
      <c r="C112" s="12">
        <v>21</v>
      </c>
    </row>
    <row r="113" spans="1:3" x14ac:dyDescent="0.25">
      <c r="A113" s="13" t="s">
        <v>172</v>
      </c>
      <c r="B113" s="12">
        <v>4</v>
      </c>
      <c r="C113" s="12">
        <v>2</v>
      </c>
    </row>
    <row r="114" spans="1:3" x14ac:dyDescent="0.25">
      <c r="A114" s="11" t="s">
        <v>378</v>
      </c>
      <c r="B114" s="12"/>
      <c r="C114" s="12"/>
    </row>
    <row r="115" spans="1:3" x14ac:dyDescent="0.25">
      <c r="A115" s="13" t="s">
        <v>112</v>
      </c>
      <c r="B115" s="12">
        <v>7</v>
      </c>
      <c r="C115" s="12">
        <v>7</v>
      </c>
    </row>
    <row r="116" spans="1:3" x14ac:dyDescent="0.25">
      <c r="A116" s="13" t="s">
        <v>113</v>
      </c>
      <c r="B116" s="12">
        <v>17</v>
      </c>
      <c r="C116" s="12">
        <v>16</v>
      </c>
    </row>
    <row r="117" spans="1:3" x14ac:dyDescent="0.25">
      <c r="A117" s="11" t="s">
        <v>361</v>
      </c>
      <c r="B117" s="12"/>
      <c r="C117" s="12"/>
    </row>
    <row r="118" spans="1:3" x14ac:dyDescent="0.25">
      <c r="A118" s="13" t="s">
        <v>254</v>
      </c>
      <c r="B118" s="12">
        <v>1</v>
      </c>
      <c r="C118" s="12">
        <v>1</v>
      </c>
    </row>
    <row r="119" spans="1:3" x14ac:dyDescent="0.25">
      <c r="A119" s="13" t="s">
        <v>253</v>
      </c>
      <c r="B119" s="12">
        <v>3</v>
      </c>
      <c r="C119" s="12">
        <v>3</v>
      </c>
    </row>
    <row r="120" spans="1:3" x14ac:dyDescent="0.25">
      <c r="A120" s="13" t="s">
        <v>178</v>
      </c>
      <c r="B120" s="12">
        <v>35</v>
      </c>
      <c r="C120" s="12">
        <v>25</v>
      </c>
    </row>
    <row r="121" spans="1:3" x14ac:dyDescent="0.25">
      <c r="A121" s="11" t="s">
        <v>362</v>
      </c>
      <c r="B121" s="12"/>
      <c r="C121" s="12"/>
    </row>
    <row r="122" spans="1:3" x14ac:dyDescent="0.25">
      <c r="A122" s="13" t="s">
        <v>233</v>
      </c>
      <c r="B122" s="12">
        <v>2</v>
      </c>
      <c r="C122" s="12">
        <v>2</v>
      </c>
    </row>
    <row r="123" spans="1:3" x14ac:dyDescent="0.25">
      <c r="A123" s="13" t="s">
        <v>234</v>
      </c>
      <c r="B123" s="12">
        <v>1</v>
      </c>
      <c r="C123" s="12">
        <v>1</v>
      </c>
    </row>
    <row r="124" spans="1:3" x14ac:dyDescent="0.25">
      <c r="A124" s="13" t="s">
        <v>235</v>
      </c>
      <c r="B124" s="12">
        <v>1</v>
      </c>
      <c r="C124" s="12">
        <v>1</v>
      </c>
    </row>
    <row r="125" spans="1:3" x14ac:dyDescent="0.25">
      <c r="A125" s="13" t="s">
        <v>236</v>
      </c>
      <c r="B125" s="12">
        <v>1</v>
      </c>
      <c r="C125" s="12">
        <v>1</v>
      </c>
    </row>
    <row r="126" spans="1:3" x14ac:dyDescent="0.25">
      <c r="A126" s="13" t="s">
        <v>224</v>
      </c>
      <c r="B126" s="12">
        <v>4</v>
      </c>
      <c r="C126" s="12">
        <v>4</v>
      </c>
    </row>
    <row r="127" spans="1:3" x14ac:dyDescent="0.25">
      <c r="A127" s="13" t="s">
        <v>225</v>
      </c>
      <c r="B127" s="12">
        <v>1</v>
      </c>
      <c r="C127" s="12">
        <v>1</v>
      </c>
    </row>
    <row r="128" spans="1:3" x14ac:dyDescent="0.25">
      <c r="A128" s="13" t="s">
        <v>226</v>
      </c>
      <c r="B128" s="12">
        <v>4</v>
      </c>
      <c r="C128" s="12">
        <v>4</v>
      </c>
    </row>
    <row r="129" spans="1:3" x14ac:dyDescent="0.25">
      <c r="A129" s="13" t="s">
        <v>227</v>
      </c>
      <c r="B129" s="12">
        <v>1</v>
      </c>
      <c r="C129" s="12">
        <v>1</v>
      </c>
    </row>
    <row r="130" spans="1:3" x14ac:dyDescent="0.25">
      <c r="A130" s="13" t="s">
        <v>222</v>
      </c>
      <c r="B130" s="12">
        <v>10</v>
      </c>
      <c r="C130" s="12">
        <v>9</v>
      </c>
    </row>
    <row r="131" spans="1:3" x14ac:dyDescent="0.25">
      <c r="A131" s="13" t="s">
        <v>223</v>
      </c>
      <c r="B131" s="12">
        <v>2</v>
      </c>
      <c r="C131" s="12">
        <v>2</v>
      </c>
    </row>
    <row r="132" spans="1:3" x14ac:dyDescent="0.25">
      <c r="A132" s="13" t="s">
        <v>221</v>
      </c>
      <c r="B132" s="12">
        <v>1</v>
      </c>
      <c r="C132" s="12">
        <v>1</v>
      </c>
    </row>
    <row r="133" spans="1:3" x14ac:dyDescent="0.25">
      <c r="A133" s="11" t="s">
        <v>18</v>
      </c>
      <c r="B133" s="12"/>
      <c r="C133" s="12"/>
    </row>
    <row r="134" spans="1:3" x14ac:dyDescent="0.25">
      <c r="A134" s="13" t="s">
        <v>237</v>
      </c>
      <c r="B134" s="12">
        <v>1</v>
      </c>
      <c r="C134" s="12">
        <v>1</v>
      </c>
    </row>
    <row r="135" spans="1:3" x14ac:dyDescent="0.25">
      <c r="A135" s="13" t="s">
        <v>238</v>
      </c>
      <c r="B135" s="12">
        <v>1</v>
      </c>
      <c r="C135" s="12">
        <v>1</v>
      </c>
    </row>
    <row r="136" spans="1:3" x14ac:dyDescent="0.25">
      <c r="A136" s="13" t="s">
        <v>239</v>
      </c>
      <c r="B136" s="12">
        <v>1</v>
      </c>
      <c r="C136" s="12">
        <v>1</v>
      </c>
    </row>
    <row r="137" spans="1:3" x14ac:dyDescent="0.25">
      <c r="A137" s="13" t="s">
        <v>228</v>
      </c>
      <c r="B137" s="12">
        <v>10</v>
      </c>
      <c r="C137" s="12">
        <v>10</v>
      </c>
    </row>
    <row r="138" spans="1:3" x14ac:dyDescent="0.25">
      <c r="A138" s="13" t="s">
        <v>229</v>
      </c>
      <c r="B138" s="12">
        <v>7</v>
      </c>
      <c r="C138" s="12">
        <v>7</v>
      </c>
    </row>
    <row r="139" spans="1:3" x14ac:dyDescent="0.25">
      <c r="A139" s="13" t="s">
        <v>230</v>
      </c>
      <c r="B139" s="12">
        <v>11</v>
      </c>
      <c r="C139" s="12">
        <v>11</v>
      </c>
    </row>
    <row r="140" spans="1:3" x14ac:dyDescent="0.25">
      <c r="A140" s="13" t="s">
        <v>231</v>
      </c>
      <c r="B140" s="12">
        <v>4</v>
      </c>
      <c r="C140" s="12">
        <v>4</v>
      </c>
    </row>
    <row r="141" spans="1:3" x14ac:dyDescent="0.25">
      <c r="A141" s="13" t="s">
        <v>232</v>
      </c>
      <c r="B141" s="12">
        <v>15</v>
      </c>
      <c r="C141" s="12">
        <v>15</v>
      </c>
    </row>
    <row r="142" spans="1:3" x14ac:dyDescent="0.25">
      <c r="A142" s="11" t="s">
        <v>366</v>
      </c>
      <c r="B142" s="12"/>
      <c r="C142" s="12"/>
    </row>
    <row r="143" spans="1:3" x14ac:dyDescent="0.25">
      <c r="A143" s="13" t="s">
        <v>324</v>
      </c>
      <c r="B143" s="12">
        <v>2</v>
      </c>
      <c r="C143" s="12">
        <v>1</v>
      </c>
    </row>
    <row r="144" spans="1:3" x14ac:dyDescent="0.25">
      <c r="A144" s="13" t="s">
        <v>321</v>
      </c>
      <c r="B144" s="12">
        <v>33</v>
      </c>
      <c r="C144" s="12">
        <v>7</v>
      </c>
    </row>
    <row r="145" spans="1:3" x14ac:dyDescent="0.25">
      <c r="A145" s="13" t="s">
        <v>322</v>
      </c>
      <c r="B145" s="12">
        <v>215</v>
      </c>
      <c r="C145" s="12">
        <v>41</v>
      </c>
    </row>
    <row r="146" spans="1:3" x14ac:dyDescent="0.25">
      <c r="A146" s="13" t="s">
        <v>323</v>
      </c>
      <c r="B146" s="12">
        <v>13</v>
      </c>
      <c r="C146" s="12">
        <v>3</v>
      </c>
    </row>
    <row r="147" spans="1:3" x14ac:dyDescent="0.25">
      <c r="A147" s="13" t="s">
        <v>328</v>
      </c>
      <c r="B147" s="12">
        <v>2</v>
      </c>
      <c r="C147" s="12">
        <v>1</v>
      </c>
    </row>
    <row r="148" spans="1:3" x14ac:dyDescent="0.25">
      <c r="A148" s="13" t="s">
        <v>325</v>
      </c>
      <c r="B148" s="12">
        <v>30</v>
      </c>
      <c r="C148" s="12">
        <v>5</v>
      </c>
    </row>
    <row r="149" spans="1:3" x14ac:dyDescent="0.25">
      <c r="A149" s="13" t="s">
        <v>326</v>
      </c>
      <c r="B149" s="12">
        <v>131</v>
      </c>
      <c r="C149" s="12">
        <v>26</v>
      </c>
    </row>
    <row r="150" spans="1:3" x14ac:dyDescent="0.25">
      <c r="A150" s="13" t="s">
        <v>327</v>
      </c>
      <c r="B150" s="12">
        <v>16</v>
      </c>
      <c r="C150" s="12">
        <v>3</v>
      </c>
    </row>
    <row r="151" spans="1:3" x14ac:dyDescent="0.25">
      <c r="A151" s="11" t="s">
        <v>355</v>
      </c>
      <c r="B151" s="12"/>
      <c r="C151" s="12"/>
    </row>
    <row r="152" spans="1:3" x14ac:dyDescent="0.25">
      <c r="A152" s="13" t="s">
        <v>37</v>
      </c>
      <c r="B152" s="12">
        <v>3</v>
      </c>
      <c r="C152" s="12">
        <v>1</v>
      </c>
    </row>
    <row r="153" spans="1:3" x14ac:dyDescent="0.25">
      <c r="A153" s="13" t="s">
        <v>348</v>
      </c>
      <c r="B153" s="12">
        <v>5</v>
      </c>
      <c r="C153" s="12">
        <v>3</v>
      </c>
    </row>
    <row r="154" spans="1:3" x14ac:dyDescent="0.25">
      <c r="A154" s="11" t="s">
        <v>373</v>
      </c>
      <c r="B154" s="12"/>
      <c r="C154" s="12"/>
    </row>
    <row r="155" spans="1:3" x14ac:dyDescent="0.25">
      <c r="A155" s="13" t="s">
        <v>37</v>
      </c>
      <c r="B155" s="12">
        <v>1</v>
      </c>
      <c r="C155" s="12">
        <v>1</v>
      </c>
    </row>
    <row r="156" spans="1:3" x14ac:dyDescent="0.25">
      <c r="A156" s="13" t="s">
        <v>98</v>
      </c>
      <c r="B156" s="12">
        <v>1</v>
      </c>
      <c r="C156" s="12">
        <v>1</v>
      </c>
    </row>
    <row r="157" spans="1:3" x14ac:dyDescent="0.25">
      <c r="A157" s="13" t="s">
        <v>99</v>
      </c>
      <c r="B157" s="12">
        <v>4</v>
      </c>
      <c r="C157" s="12">
        <v>2</v>
      </c>
    </row>
    <row r="158" spans="1:3" x14ac:dyDescent="0.25">
      <c r="A158" s="13" t="s">
        <v>100</v>
      </c>
      <c r="B158" s="12">
        <v>1</v>
      </c>
      <c r="C158" s="12">
        <v>1</v>
      </c>
    </row>
    <row r="159" spans="1:3" x14ac:dyDescent="0.25">
      <c r="A159" s="13" t="s">
        <v>101</v>
      </c>
      <c r="B159" s="12">
        <v>1</v>
      </c>
      <c r="C159" s="12">
        <v>1</v>
      </c>
    </row>
    <row r="160" spans="1:3" x14ac:dyDescent="0.25">
      <c r="A160" s="13" t="s">
        <v>63</v>
      </c>
      <c r="B160" s="12">
        <v>11</v>
      </c>
      <c r="C160" s="12">
        <v>6</v>
      </c>
    </row>
    <row r="161" spans="1:3" x14ac:dyDescent="0.25">
      <c r="A161" s="13" t="s">
        <v>67</v>
      </c>
      <c r="B161" s="12">
        <v>5</v>
      </c>
      <c r="C161" s="12">
        <v>3</v>
      </c>
    </row>
    <row r="162" spans="1:3" x14ac:dyDescent="0.25">
      <c r="A162" s="13" t="s">
        <v>81</v>
      </c>
      <c r="B162" s="12">
        <v>2</v>
      </c>
      <c r="C162" s="12">
        <v>1</v>
      </c>
    </row>
    <row r="163" spans="1:3" x14ac:dyDescent="0.25">
      <c r="A163" s="13" t="s">
        <v>82</v>
      </c>
      <c r="B163" s="12">
        <v>7</v>
      </c>
      <c r="C163" s="12">
        <v>4</v>
      </c>
    </row>
    <row r="164" spans="1:3" x14ac:dyDescent="0.25">
      <c r="A164" s="13" t="s">
        <v>68</v>
      </c>
      <c r="B164" s="12">
        <v>2</v>
      </c>
      <c r="C164" s="12">
        <v>1</v>
      </c>
    </row>
    <row r="165" spans="1:3" x14ac:dyDescent="0.25">
      <c r="A165" s="13" t="s">
        <v>83</v>
      </c>
      <c r="B165" s="12">
        <v>2</v>
      </c>
      <c r="C165" s="12">
        <v>1</v>
      </c>
    </row>
    <row r="166" spans="1:3" x14ac:dyDescent="0.25">
      <c r="A166" s="13" t="s">
        <v>84</v>
      </c>
      <c r="B166" s="12">
        <v>5</v>
      </c>
      <c r="C166" s="12">
        <v>3</v>
      </c>
    </row>
    <row r="167" spans="1:3" x14ac:dyDescent="0.25">
      <c r="A167" s="13" t="s">
        <v>64</v>
      </c>
      <c r="B167" s="12">
        <v>15</v>
      </c>
      <c r="C167" s="12">
        <v>8</v>
      </c>
    </row>
    <row r="168" spans="1:3" x14ac:dyDescent="0.25">
      <c r="A168" s="13" t="s">
        <v>69</v>
      </c>
      <c r="B168" s="12">
        <v>6</v>
      </c>
      <c r="C168" s="12">
        <v>3</v>
      </c>
    </row>
    <row r="169" spans="1:3" x14ac:dyDescent="0.25">
      <c r="A169" s="13" t="s">
        <v>85</v>
      </c>
      <c r="B169" s="12">
        <v>2</v>
      </c>
      <c r="C169" s="12">
        <v>1</v>
      </c>
    </row>
    <row r="170" spans="1:3" x14ac:dyDescent="0.25">
      <c r="A170" s="13" t="s">
        <v>86</v>
      </c>
      <c r="B170" s="12">
        <v>8</v>
      </c>
      <c r="C170" s="12">
        <v>4</v>
      </c>
    </row>
    <row r="171" spans="1:3" x14ac:dyDescent="0.25">
      <c r="A171" s="13" t="s">
        <v>87</v>
      </c>
      <c r="B171" s="12">
        <v>5</v>
      </c>
      <c r="C171" s="12">
        <v>3</v>
      </c>
    </row>
    <row r="172" spans="1:3" x14ac:dyDescent="0.25">
      <c r="A172" s="13" t="s">
        <v>88</v>
      </c>
      <c r="B172" s="12">
        <v>2</v>
      </c>
      <c r="C172" s="12">
        <v>1</v>
      </c>
    </row>
    <row r="173" spans="1:3" x14ac:dyDescent="0.25">
      <c r="A173" s="13" t="s">
        <v>65</v>
      </c>
      <c r="B173" s="12">
        <v>6</v>
      </c>
      <c r="C173" s="12">
        <v>3</v>
      </c>
    </row>
    <row r="174" spans="1:3" x14ac:dyDescent="0.25">
      <c r="A174" s="13" t="s">
        <v>70</v>
      </c>
      <c r="B174" s="12">
        <v>2</v>
      </c>
      <c r="C174" s="12">
        <v>2</v>
      </c>
    </row>
    <row r="175" spans="1:3" x14ac:dyDescent="0.25">
      <c r="A175" s="13" t="s">
        <v>89</v>
      </c>
      <c r="B175" s="12">
        <v>1</v>
      </c>
      <c r="C175" s="12">
        <v>1</v>
      </c>
    </row>
    <row r="176" spans="1:3" x14ac:dyDescent="0.25">
      <c r="A176" s="13" t="s">
        <v>71</v>
      </c>
      <c r="B176" s="12">
        <v>11</v>
      </c>
      <c r="C176" s="12">
        <v>4</v>
      </c>
    </row>
    <row r="177" spans="1:3" x14ac:dyDescent="0.25">
      <c r="A177" s="13" t="s">
        <v>72</v>
      </c>
      <c r="B177" s="12">
        <v>23</v>
      </c>
      <c r="C177" s="12">
        <v>12</v>
      </c>
    </row>
    <row r="178" spans="1:3" x14ac:dyDescent="0.25">
      <c r="A178" s="13" t="s">
        <v>73</v>
      </c>
      <c r="B178" s="12">
        <v>4</v>
      </c>
      <c r="C178" s="12">
        <v>2</v>
      </c>
    </row>
    <row r="179" spans="1:3" x14ac:dyDescent="0.25">
      <c r="A179" s="13" t="s">
        <v>74</v>
      </c>
      <c r="B179" s="12">
        <v>4</v>
      </c>
      <c r="C179" s="12">
        <v>2</v>
      </c>
    </row>
    <row r="180" spans="1:3" x14ac:dyDescent="0.25">
      <c r="A180" s="13" t="s">
        <v>90</v>
      </c>
      <c r="B180" s="12">
        <v>16</v>
      </c>
      <c r="C180" s="12">
        <v>8</v>
      </c>
    </row>
    <row r="181" spans="1:3" x14ac:dyDescent="0.25">
      <c r="A181" s="13" t="s">
        <v>91</v>
      </c>
      <c r="B181" s="12">
        <v>4</v>
      </c>
      <c r="C181" s="12">
        <v>2</v>
      </c>
    </row>
    <row r="182" spans="1:3" x14ac:dyDescent="0.25">
      <c r="A182" s="13" t="s">
        <v>75</v>
      </c>
      <c r="B182" s="12">
        <v>1</v>
      </c>
      <c r="C182" s="12">
        <v>1</v>
      </c>
    </row>
    <row r="183" spans="1:3" x14ac:dyDescent="0.25">
      <c r="A183" s="13" t="s">
        <v>76</v>
      </c>
      <c r="B183" s="12">
        <v>7</v>
      </c>
      <c r="C183" s="12">
        <v>4</v>
      </c>
    </row>
    <row r="184" spans="1:3" x14ac:dyDescent="0.25">
      <c r="A184" s="13" t="s">
        <v>77</v>
      </c>
      <c r="B184" s="12">
        <v>5</v>
      </c>
      <c r="C184" s="12">
        <v>3</v>
      </c>
    </row>
    <row r="185" spans="1:3" x14ac:dyDescent="0.25">
      <c r="A185" s="13" t="s">
        <v>66</v>
      </c>
      <c r="B185" s="12">
        <v>7</v>
      </c>
      <c r="C185" s="12">
        <v>4</v>
      </c>
    </row>
    <row r="186" spans="1:3" x14ac:dyDescent="0.25">
      <c r="A186" s="13" t="s">
        <v>97</v>
      </c>
      <c r="B186" s="12">
        <v>3</v>
      </c>
      <c r="C186" s="12">
        <v>1</v>
      </c>
    </row>
    <row r="187" spans="1:3" x14ac:dyDescent="0.25">
      <c r="A187" s="13" t="s">
        <v>92</v>
      </c>
      <c r="B187" s="12">
        <v>9</v>
      </c>
      <c r="C187" s="12">
        <v>5</v>
      </c>
    </row>
    <row r="188" spans="1:3" x14ac:dyDescent="0.25">
      <c r="A188" s="13" t="s">
        <v>93</v>
      </c>
      <c r="B188" s="12">
        <v>2</v>
      </c>
      <c r="C188" s="12">
        <v>1</v>
      </c>
    </row>
    <row r="189" spans="1:3" x14ac:dyDescent="0.25">
      <c r="A189" s="13" t="s">
        <v>94</v>
      </c>
      <c r="B189" s="12">
        <v>2</v>
      </c>
      <c r="C189" s="12">
        <v>1</v>
      </c>
    </row>
    <row r="190" spans="1:3" x14ac:dyDescent="0.25">
      <c r="A190" s="13" t="s">
        <v>78</v>
      </c>
      <c r="B190" s="12">
        <v>2</v>
      </c>
      <c r="C190" s="12">
        <v>1</v>
      </c>
    </row>
    <row r="191" spans="1:3" x14ac:dyDescent="0.25">
      <c r="A191" s="13" t="s">
        <v>79</v>
      </c>
      <c r="B191" s="12">
        <v>8</v>
      </c>
      <c r="C191" s="12">
        <v>3</v>
      </c>
    </row>
    <row r="192" spans="1:3" x14ac:dyDescent="0.25">
      <c r="A192" s="13" t="s">
        <v>95</v>
      </c>
      <c r="B192" s="12">
        <v>2</v>
      </c>
      <c r="C192" s="12">
        <v>1</v>
      </c>
    </row>
    <row r="193" spans="1:3" x14ac:dyDescent="0.25">
      <c r="A193" s="13" t="s">
        <v>96</v>
      </c>
      <c r="B193" s="12">
        <v>2</v>
      </c>
      <c r="C193" s="12">
        <v>1</v>
      </c>
    </row>
    <row r="194" spans="1:3" x14ac:dyDescent="0.25">
      <c r="A194" s="13" t="s">
        <v>80</v>
      </c>
      <c r="B194" s="12">
        <v>2</v>
      </c>
      <c r="C194" s="12">
        <v>1</v>
      </c>
    </row>
    <row r="195" spans="1:3" x14ac:dyDescent="0.25">
      <c r="A195" s="11" t="s">
        <v>375</v>
      </c>
      <c r="B195" s="12"/>
      <c r="C195" s="12"/>
    </row>
    <row r="196" spans="1:3" x14ac:dyDescent="0.25">
      <c r="A196" s="13" t="s">
        <v>130</v>
      </c>
      <c r="B196" s="12">
        <v>1</v>
      </c>
      <c r="C196" s="12">
        <v>1</v>
      </c>
    </row>
    <row r="197" spans="1:3" x14ac:dyDescent="0.25">
      <c r="A197" s="13" t="s">
        <v>121</v>
      </c>
      <c r="B197" s="12">
        <v>2</v>
      </c>
      <c r="C197" s="12">
        <v>1</v>
      </c>
    </row>
    <row r="198" spans="1:3" x14ac:dyDescent="0.25">
      <c r="A198" s="13" t="s">
        <v>122</v>
      </c>
      <c r="B198" s="12">
        <v>1</v>
      </c>
      <c r="C198" s="12">
        <v>1</v>
      </c>
    </row>
    <row r="199" spans="1:3" x14ac:dyDescent="0.25">
      <c r="A199" s="13" t="s">
        <v>123</v>
      </c>
      <c r="B199" s="12">
        <v>1</v>
      </c>
      <c r="C199" s="12">
        <v>1</v>
      </c>
    </row>
    <row r="200" spans="1:3" x14ac:dyDescent="0.25">
      <c r="A200" s="13" t="s">
        <v>124</v>
      </c>
      <c r="B200" s="12">
        <v>3</v>
      </c>
      <c r="C200" s="12">
        <v>3</v>
      </c>
    </row>
    <row r="201" spans="1:3" x14ac:dyDescent="0.25">
      <c r="A201" s="13" t="s">
        <v>125</v>
      </c>
      <c r="B201" s="12">
        <v>2</v>
      </c>
      <c r="C201" s="12">
        <v>2</v>
      </c>
    </row>
    <row r="202" spans="1:3" x14ac:dyDescent="0.25">
      <c r="A202" s="13" t="s">
        <v>126</v>
      </c>
      <c r="B202" s="12">
        <v>7</v>
      </c>
      <c r="C202" s="12">
        <v>4</v>
      </c>
    </row>
    <row r="203" spans="1:3" x14ac:dyDescent="0.25">
      <c r="A203" s="13" t="s">
        <v>127</v>
      </c>
      <c r="B203" s="12">
        <v>6</v>
      </c>
      <c r="C203" s="12">
        <v>2</v>
      </c>
    </row>
    <row r="204" spans="1:3" x14ac:dyDescent="0.25">
      <c r="A204" s="13" t="s">
        <v>128</v>
      </c>
      <c r="B204" s="12">
        <v>4</v>
      </c>
      <c r="C204" s="12">
        <v>3</v>
      </c>
    </row>
    <row r="205" spans="1:3" x14ac:dyDescent="0.25">
      <c r="A205" s="13" t="s">
        <v>129</v>
      </c>
      <c r="B205" s="12">
        <v>3</v>
      </c>
      <c r="C205" s="12">
        <v>2</v>
      </c>
    </row>
    <row r="206" spans="1:3" x14ac:dyDescent="0.25">
      <c r="A206" s="13" t="s">
        <v>116</v>
      </c>
      <c r="B206" s="12">
        <v>2</v>
      </c>
      <c r="C206" s="12">
        <v>1</v>
      </c>
    </row>
    <row r="207" spans="1:3" x14ac:dyDescent="0.25">
      <c r="A207" s="13" t="s">
        <v>117</v>
      </c>
      <c r="B207" s="12">
        <v>1</v>
      </c>
      <c r="C207" s="12">
        <v>1</v>
      </c>
    </row>
    <row r="208" spans="1:3" x14ac:dyDescent="0.25">
      <c r="A208" s="13" t="s">
        <v>118</v>
      </c>
      <c r="B208" s="12">
        <v>1</v>
      </c>
      <c r="C208" s="12">
        <v>1</v>
      </c>
    </row>
    <row r="209" spans="1:3" x14ac:dyDescent="0.25">
      <c r="A209" s="13" t="s">
        <v>119</v>
      </c>
      <c r="B209" s="12">
        <v>1</v>
      </c>
      <c r="C209" s="12">
        <v>1</v>
      </c>
    </row>
    <row r="210" spans="1:3" x14ac:dyDescent="0.25">
      <c r="A210" s="13" t="s">
        <v>120</v>
      </c>
      <c r="B210" s="12">
        <v>2</v>
      </c>
      <c r="C210" s="12">
        <v>1</v>
      </c>
    </row>
    <row r="211" spans="1:3" x14ac:dyDescent="0.25">
      <c r="A211" s="11" t="s">
        <v>372</v>
      </c>
      <c r="B211" s="12"/>
      <c r="C211" s="12"/>
    </row>
    <row r="212" spans="1:3" x14ac:dyDescent="0.25">
      <c r="A212" s="13" t="s">
        <v>37</v>
      </c>
      <c r="B212" s="12">
        <v>3</v>
      </c>
      <c r="C212" s="12">
        <v>1</v>
      </c>
    </row>
    <row r="213" spans="1:3" x14ac:dyDescent="0.25">
      <c r="A213" s="13" t="s">
        <v>41</v>
      </c>
      <c r="B213" s="12">
        <v>2</v>
      </c>
      <c r="C213" s="12">
        <v>1</v>
      </c>
    </row>
    <row r="214" spans="1:3" x14ac:dyDescent="0.25">
      <c r="A214" s="13" t="s">
        <v>42</v>
      </c>
      <c r="B214" s="12">
        <v>2</v>
      </c>
      <c r="C214" s="12">
        <v>1</v>
      </c>
    </row>
    <row r="215" spans="1:3" x14ac:dyDescent="0.25">
      <c r="A215" s="13" t="s">
        <v>43</v>
      </c>
      <c r="B215" s="12">
        <v>2</v>
      </c>
      <c r="C215" s="12">
        <v>1</v>
      </c>
    </row>
    <row r="216" spans="1:3" x14ac:dyDescent="0.25">
      <c r="A216" s="11" t="s">
        <v>3</v>
      </c>
      <c r="B216" s="12"/>
      <c r="C216" s="12"/>
    </row>
    <row r="217" spans="1:3" x14ac:dyDescent="0.25">
      <c r="A217" s="13" t="s">
        <v>261</v>
      </c>
      <c r="B217" s="12">
        <v>4</v>
      </c>
      <c r="C217" s="12">
        <v>3</v>
      </c>
    </row>
    <row r="218" spans="1:3" x14ac:dyDescent="0.25">
      <c r="A218" s="13" t="s">
        <v>257</v>
      </c>
      <c r="B218" s="12">
        <v>5</v>
      </c>
      <c r="C218" s="12">
        <v>3</v>
      </c>
    </row>
    <row r="219" spans="1:3" x14ac:dyDescent="0.25">
      <c r="A219" s="13" t="s">
        <v>262</v>
      </c>
      <c r="B219" s="12">
        <v>3</v>
      </c>
      <c r="C219" s="12">
        <v>2</v>
      </c>
    </row>
    <row r="220" spans="1:3" x14ac:dyDescent="0.25">
      <c r="A220" s="13" t="s">
        <v>258</v>
      </c>
      <c r="B220" s="12">
        <v>7</v>
      </c>
      <c r="C220" s="12">
        <v>5</v>
      </c>
    </row>
    <row r="221" spans="1:3" x14ac:dyDescent="0.25">
      <c r="A221" s="13" t="s">
        <v>263</v>
      </c>
      <c r="B221" s="12">
        <v>2</v>
      </c>
      <c r="C221" s="12">
        <v>2</v>
      </c>
    </row>
    <row r="222" spans="1:3" x14ac:dyDescent="0.25">
      <c r="A222" s="13" t="s">
        <v>259</v>
      </c>
      <c r="B222" s="12">
        <v>18</v>
      </c>
      <c r="C222" s="12">
        <v>12</v>
      </c>
    </row>
    <row r="223" spans="1:3" x14ac:dyDescent="0.25">
      <c r="A223" s="13" t="s">
        <v>260</v>
      </c>
      <c r="B223" s="12">
        <v>3</v>
      </c>
      <c r="C223" s="12">
        <v>2</v>
      </c>
    </row>
    <row r="224" spans="1:3" x14ac:dyDescent="0.25">
      <c r="A224" s="11" t="s">
        <v>6</v>
      </c>
      <c r="B224" s="12"/>
      <c r="C224" s="12"/>
    </row>
    <row r="225" spans="1:3" x14ac:dyDescent="0.25">
      <c r="A225" s="13" t="s">
        <v>268</v>
      </c>
      <c r="B225" s="12">
        <v>4</v>
      </c>
      <c r="C225" s="12">
        <v>4</v>
      </c>
    </row>
    <row r="226" spans="1:3" x14ac:dyDescent="0.25">
      <c r="A226" s="13" t="s">
        <v>269</v>
      </c>
      <c r="B226" s="12">
        <v>1</v>
      </c>
      <c r="C226" s="12">
        <v>1</v>
      </c>
    </row>
    <row r="227" spans="1:3" x14ac:dyDescent="0.25">
      <c r="A227" s="13" t="s">
        <v>270</v>
      </c>
      <c r="B227" s="12">
        <v>1</v>
      </c>
      <c r="C227" s="12">
        <v>1</v>
      </c>
    </row>
    <row r="228" spans="1:3" x14ac:dyDescent="0.25">
      <c r="A228" s="13" t="s">
        <v>271</v>
      </c>
      <c r="B228" s="12">
        <v>2</v>
      </c>
      <c r="C228" s="12">
        <v>2</v>
      </c>
    </row>
    <row r="229" spans="1:3" x14ac:dyDescent="0.25">
      <c r="A229" s="13" t="s">
        <v>264</v>
      </c>
      <c r="B229" s="12">
        <v>7</v>
      </c>
      <c r="C229" s="12">
        <v>6</v>
      </c>
    </row>
    <row r="230" spans="1:3" x14ac:dyDescent="0.25">
      <c r="A230" s="13" t="s">
        <v>272</v>
      </c>
      <c r="B230" s="12">
        <v>1</v>
      </c>
      <c r="C230" s="12">
        <v>1</v>
      </c>
    </row>
    <row r="231" spans="1:3" x14ac:dyDescent="0.25">
      <c r="A231" s="13" t="s">
        <v>265</v>
      </c>
      <c r="B231" s="12">
        <v>4</v>
      </c>
      <c r="C231" s="12">
        <v>4</v>
      </c>
    </row>
    <row r="232" spans="1:3" x14ac:dyDescent="0.25">
      <c r="A232" s="13" t="s">
        <v>273</v>
      </c>
      <c r="B232" s="12">
        <v>3</v>
      </c>
      <c r="C232" s="12">
        <v>1</v>
      </c>
    </row>
    <row r="233" spans="1:3" x14ac:dyDescent="0.25">
      <c r="A233" s="13" t="s">
        <v>274</v>
      </c>
      <c r="B233" s="12">
        <v>2</v>
      </c>
      <c r="C233" s="12">
        <v>1</v>
      </c>
    </row>
    <row r="234" spans="1:3" x14ac:dyDescent="0.25">
      <c r="A234" s="13" t="s">
        <v>275</v>
      </c>
      <c r="B234" s="12">
        <v>2</v>
      </c>
      <c r="C234" s="12">
        <v>2</v>
      </c>
    </row>
    <row r="235" spans="1:3" x14ac:dyDescent="0.25">
      <c r="A235" s="13" t="s">
        <v>266</v>
      </c>
      <c r="B235" s="12">
        <v>5</v>
      </c>
      <c r="C235" s="12">
        <v>4</v>
      </c>
    </row>
    <row r="236" spans="1:3" x14ac:dyDescent="0.25">
      <c r="A236" s="13" t="s">
        <v>267</v>
      </c>
      <c r="B236" s="12">
        <v>1</v>
      </c>
      <c r="C236" s="12">
        <v>1</v>
      </c>
    </row>
    <row r="237" spans="1:3" x14ac:dyDescent="0.25">
      <c r="A237" s="13" t="s">
        <v>256</v>
      </c>
      <c r="B237" s="12">
        <v>2</v>
      </c>
      <c r="C237" s="12">
        <v>1</v>
      </c>
    </row>
    <row r="238" spans="1:3" x14ac:dyDescent="0.25">
      <c r="A238" s="11" t="s">
        <v>377</v>
      </c>
      <c r="B238" s="12"/>
      <c r="C238" s="12"/>
    </row>
    <row r="239" spans="1:3" x14ac:dyDescent="0.25">
      <c r="A239" s="13" t="s">
        <v>276</v>
      </c>
      <c r="B239" s="12">
        <v>1</v>
      </c>
      <c r="C239" s="12">
        <v>1</v>
      </c>
    </row>
    <row r="240" spans="1:3" x14ac:dyDescent="0.25">
      <c r="A240" s="13" t="s">
        <v>186</v>
      </c>
      <c r="B240" s="12">
        <v>1</v>
      </c>
      <c r="C240" s="12">
        <v>1</v>
      </c>
    </row>
    <row r="241" spans="1:3" x14ac:dyDescent="0.25">
      <c r="A241" s="13" t="s">
        <v>187</v>
      </c>
      <c r="B241" s="12">
        <v>1</v>
      </c>
      <c r="C241" s="12">
        <v>1</v>
      </c>
    </row>
    <row r="242" spans="1:3" x14ac:dyDescent="0.25">
      <c r="A242" s="13" t="s">
        <v>188</v>
      </c>
      <c r="B242" s="12">
        <v>2</v>
      </c>
      <c r="C242" s="12">
        <v>2</v>
      </c>
    </row>
    <row r="243" spans="1:3" x14ac:dyDescent="0.25">
      <c r="A243" s="13" t="s">
        <v>189</v>
      </c>
      <c r="B243" s="12">
        <v>1</v>
      </c>
      <c r="C243" s="12">
        <v>1</v>
      </c>
    </row>
    <row r="244" spans="1:3" x14ac:dyDescent="0.25">
      <c r="A244" s="13" t="s">
        <v>190</v>
      </c>
      <c r="B244" s="12">
        <v>1</v>
      </c>
      <c r="C244" s="12">
        <v>1</v>
      </c>
    </row>
    <row r="245" spans="1:3" x14ac:dyDescent="0.25">
      <c r="A245" s="13" t="s">
        <v>191</v>
      </c>
      <c r="B245" s="12">
        <v>2</v>
      </c>
      <c r="C245" s="12">
        <v>2</v>
      </c>
    </row>
    <row r="246" spans="1:3" x14ac:dyDescent="0.25">
      <c r="A246" s="11" t="s">
        <v>12</v>
      </c>
      <c r="B246" s="12"/>
      <c r="C246" s="12"/>
    </row>
    <row r="247" spans="1:3" x14ac:dyDescent="0.25">
      <c r="A247" s="13" t="s">
        <v>277</v>
      </c>
      <c r="B247" s="12">
        <v>1</v>
      </c>
      <c r="C247" s="12">
        <v>1</v>
      </c>
    </row>
    <row r="248" spans="1:3" x14ac:dyDescent="0.25">
      <c r="A248" s="11" t="s">
        <v>14</v>
      </c>
      <c r="B248" s="12"/>
      <c r="C248" s="12"/>
    </row>
    <row r="249" spans="1:3" x14ac:dyDescent="0.25">
      <c r="A249" s="13" t="s">
        <v>48</v>
      </c>
      <c r="B249" s="12">
        <v>8</v>
      </c>
      <c r="C249" s="12">
        <v>3</v>
      </c>
    </row>
    <row r="250" spans="1:3" x14ac:dyDescent="0.25">
      <c r="A250" s="13" t="s">
        <v>49</v>
      </c>
      <c r="B250" s="12">
        <v>14</v>
      </c>
      <c r="C250" s="12">
        <v>9</v>
      </c>
    </row>
    <row r="251" spans="1:3" x14ac:dyDescent="0.25">
      <c r="A251" s="13" t="s">
        <v>50</v>
      </c>
      <c r="B251" s="12">
        <v>11</v>
      </c>
      <c r="C251" s="12">
        <v>5</v>
      </c>
    </row>
    <row r="252" spans="1:3" x14ac:dyDescent="0.25">
      <c r="A252" s="13" t="s">
        <v>52</v>
      </c>
      <c r="B252" s="12">
        <v>2</v>
      </c>
      <c r="C252" s="12">
        <v>1</v>
      </c>
    </row>
    <row r="253" spans="1:3" x14ac:dyDescent="0.25">
      <c r="A253" s="13" t="s">
        <v>51</v>
      </c>
      <c r="B253" s="12">
        <v>14</v>
      </c>
      <c r="C253" s="12">
        <v>5</v>
      </c>
    </row>
    <row r="254" spans="1:3" x14ac:dyDescent="0.25">
      <c r="A254" s="11" t="s">
        <v>13</v>
      </c>
      <c r="B254" s="12"/>
      <c r="C254" s="12"/>
    </row>
    <row r="255" spans="1:3" x14ac:dyDescent="0.25">
      <c r="A255" s="13" t="s">
        <v>278</v>
      </c>
      <c r="B255" s="12">
        <v>1</v>
      </c>
      <c r="C255" s="12">
        <v>1</v>
      </c>
    </row>
    <row r="256" spans="1:3" x14ac:dyDescent="0.25">
      <c r="A256" s="13" t="s">
        <v>54</v>
      </c>
      <c r="B256" s="12">
        <v>2</v>
      </c>
      <c r="C256" s="12">
        <v>1</v>
      </c>
    </row>
    <row r="257" spans="1:3" x14ac:dyDescent="0.25">
      <c r="A257" s="13" t="s">
        <v>55</v>
      </c>
      <c r="B257" s="12">
        <v>21</v>
      </c>
      <c r="C257" s="12">
        <v>10</v>
      </c>
    </row>
    <row r="258" spans="1:3" x14ac:dyDescent="0.25">
      <c r="A258" s="13" t="s">
        <v>56</v>
      </c>
      <c r="B258" s="12">
        <v>2</v>
      </c>
      <c r="C258" s="12">
        <v>1</v>
      </c>
    </row>
    <row r="259" spans="1:3" x14ac:dyDescent="0.25">
      <c r="A259" s="13" t="s">
        <v>57</v>
      </c>
      <c r="B259" s="12">
        <v>2</v>
      </c>
      <c r="C259" s="12">
        <v>1</v>
      </c>
    </row>
    <row r="260" spans="1:3" x14ac:dyDescent="0.25">
      <c r="A260" s="13" t="s">
        <v>53</v>
      </c>
      <c r="B260" s="12">
        <v>16</v>
      </c>
      <c r="C260" s="12">
        <v>7</v>
      </c>
    </row>
    <row r="261" spans="1:3" x14ac:dyDescent="0.25">
      <c r="A261" s="11" t="s">
        <v>354</v>
      </c>
      <c r="B261" s="12"/>
      <c r="C261" s="12"/>
    </row>
    <row r="262" spans="1:3" x14ac:dyDescent="0.25">
      <c r="A262" s="13" t="s">
        <v>58</v>
      </c>
      <c r="B262" s="12">
        <v>6</v>
      </c>
      <c r="C262" s="12">
        <v>2</v>
      </c>
    </row>
    <row r="263" spans="1:3" x14ac:dyDescent="0.25">
      <c r="A263" s="13" t="s">
        <v>59</v>
      </c>
      <c r="B263" s="12">
        <v>17</v>
      </c>
      <c r="C263" s="12">
        <v>10</v>
      </c>
    </row>
    <row r="264" spans="1:3" x14ac:dyDescent="0.25">
      <c r="A264" s="13" t="s">
        <v>60</v>
      </c>
      <c r="B264" s="12">
        <v>4</v>
      </c>
      <c r="C264" s="12">
        <v>2</v>
      </c>
    </row>
    <row r="265" spans="1:3" x14ac:dyDescent="0.25">
      <c r="A265" s="13" t="s">
        <v>62</v>
      </c>
      <c r="B265" s="12">
        <v>2</v>
      </c>
      <c r="C265" s="12">
        <v>1</v>
      </c>
    </row>
    <row r="266" spans="1:3" x14ac:dyDescent="0.25">
      <c r="A266" s="13" t="s">
        <v>61</v>
      </c>
      <c r="B266" s="12">
        <v>29</v>
      </c>
      <c r="C266" s="12">
        <v>10</v>
      </c>
    </row>
    <row r="267" spans="1:3" x14ac:dyDescent="0.25">
      <c r="A267" s="11" t="s">
        <v>356</v>
      </c>
      <c r="B267" s="12"/>
      <c r="C267" s="12"/>
    </row>
    <row r="268" spans="1:3" x14ac:dyDescent="0.25">
      <c r="A268" s="13" t="s">
        <v>37</v>
      </c>
      <c r="B268" s="12">
        <v>4</v>
      </c>
      <c r="C268" s="12">
        <v>1</v>
      </c>
    </row>
    <row r="269" spans="1:3" x14ac:dyDescent="0.25">
      <c r="A269" s="13" t="s">
        <v>209</v>
      </c>
      <c r="B269" s="12">
        <v>5</v>
      </c>
      <c r="C269" s="12">
        <v>1</v>
      </c>
    </row>
    <row r="270" spans="1:3" x14ac:dyDescent="0.25">
      <c r="A270" s="13" t="s">
        <v>206</v>
      </c>
      <c r="B270" s="12">
        <v>5</v>
      </c>
      <c r="C270" s="12">
        <v>1</v>
      </c>
    </row>
    <row r="271" spans="1:3" x14ac:dyDescent="0.25">
      <c r="A271" s="13" t="s">
        <v>210</v>
      </c>
      <c r="B271" s="12">
        <v>3</v>
      </c>
      <c r="C271" s="12">
        <v>1</v>
      </c>
    </row>
    <row r="272" spans="1:3" x14ac:dyDescent="0.25">
      <c r="A272" s="13" t="s">
        <v>207</v>
      </c>
      <c r="B272" s="12">
        <v>3</v>
      </c>
      <c r="C272" s="12">
        <v>1</v>
      </c>
    </row>
    <row r="273" spans="1:3" x14ac:dyDescent="0.25">
      <c r="A273" s="13" t="s">
        <v>208</v>
      </c>
      <c r="B273" s="12">
        <v>2</v>
      </c>
      <c r="C273" s="12">
        <v>1</v>
      </c>
    </row>
    <row r="274" spans="1:3" x14ac:dyDescent="0.25">
      <c r="A274" s="13" t="s">
        <v>211</v>
      </c>
      <c r="B274" s="12">
        <v>3</v>
      </c>
      <c r="C274" s="12">
        <v>1</v>
      </c>
    </row>
    <row r="275" spans="1:3" x14ac:dyDescent="0.25">
      <c r="A275" s="13" t="s">
        <v>289</v>
      </c>
      <c r="B275" s="12">
        <v>3</v>
      </c>
      <c r="C275" s="12">
        <v>1</v>
      </c>
    </row>
    <row r="276" spans="1:3" x14ac:dyDescent="0.25">
      <c r="A276" s="13" t="s">
        <v>290</v>
      </c>
      <c r="B276" s="12">
        <v>4</v>
      </c>
      <c r="C276" s="12">
        <v>1</v>
      </c>
    </row>
    <row r="277" spans="1:3" x14ac:dyDescent="0.25">
      <c r="A277" s="13" t="s">
        <v>291</v>
      </c>
      <c r="B277" s="12">
        <v>2</v>
      </c>
      <c r="C277" s="12">
        <v>1</v>
      </c>
    </row>
    <row r="278" spans="1:3" x14ac:dyDescent="0.25">
      <c r="A278" s="13" t="s">
        <v>292</v>
      </c>
      <c r="B278" s="12">
        <v>40</v>
      </c>
      <c r="C278" s="12">
        <v>13</v>
      </c>
    </row>
    <row r="279" spans="1:3" x14ac:dyDescent="0.25">
      <c r="A279" s="13" t="s">
        <v>293</v>
      </c>
      <c r="B279" s="12">
        <v>21</v>
      </c>
      <c r="C279" s="12">
        <v>9</v>
      </c>
    </row>
    <row r="280" spans="1:3" x14ac:dyDescent="0.25">
      <c r="A280" s="13" t="s">
        <v>294</v>
      </c>
      <c r="B280" s="12">
        <v>37</v>
      </c>
      <c r="C280" s="12">
        <v>13</v>
      </c>
    </row>
    <row r="281" spans="1:3" x14ac:dyDescent="0.25">
      <c r="A281" s="13" t="s">
        <v>295</v>
      </c>
      <c r="B281" s="12">
        <v>28</v>
      </c>
      <c r="C281" s="12">
        <v>11</v>
      </c>
    </row>
    <row r="282" spans="1:3" x14ac:dyDescent="0.25">
      <c r="A282" s="13" t="s">
        <v>296</v>
      </c>
      <c r="B282" s="12">
        <v>5</v>
      </c>
      <c r="C282" s="12">
        <v>2</v>
      </c>
    </row>
    <row r="283" spans="1:3" x14ac:dyDescent="0.25">
      <c r="A283" s="13" t="s">
        <v>297</v>
      </c>
      <c r="B283" s="12">
        <v>59</v>
      </c>
      <c r="C283" s="12">
        <v>25</v>
      </c>
    </row>
    <row r="284" spans="1:3" x14ac:dyDescent="0.25">
      <c r="A284" s="13" t="s">
        <v>199</v>
      </c>
      <c r="B284" s="12">
        <v>33</v>
      </c>
      <c r="C284" s="12">
        <v>11</v>
      </c>
    </row>
    <row r="285" spans="1:3" x14ac:dyDescent="0.25">
      <c r="A285" s="13" t="s">
        <v>200</v>
      </c>
      <c r="B285" s="12">
        <v>18</v>
      </c>
      <c r="C285" s="12">
        <v>8</v>
      </c>
    </row>
    <row r="286" spans="1:3" x14ac:dyDescent="0.25">
      <c r="A286" s="13" t="s">
        <v>201</v>
      </c>
      <c r="B286" s="12">
        <v>41</v>
      </c>
      <c r="C286" s="12">
        <v>13</v>
      </c>
    </row>
    <row r="287" spans="1:3" x14ac:dyDescent="0.25">
      <c r="A287" s="13" t="s">
        <v>202</v>
      </c>
      <c r="B287" s="12">
        <v>21</v>
      </c>
      <c r="C287" s="12">
        <v>7</v>
      </c>
    </row>
    <row r="288" spans="1:3" x14ac:dyDescent="0.25">
      <c r="A288" s="13" t="s">
        <v>204</v>
      </c>
      <c r="B288" s="12">
        <v>3</v>
      </c>
      <c r="C288" s="12">
        <v>1</v>
      </c>
    </row>
    <row r="289" spans="1:3" x14ac:dyDescent="0.25">
      <c r="A289" s="13" t="s">
        <v>203</v>
      </c>
      <c r="B289" s="12">
        <v>77</v>
      </c>
      <c r="C289" s="12">
        <v>26</v>
      </c>
    </row>
    <row r="290" spans="1:3" x14ac:dyDescent="0.25">
      <c r="A290" s="13" t="s">
        <v>298</v>
      </c>
      <c r="B290" s="12">
        <v>3</v>
      </c>
      <c r="C290" s="12">
        <v>1</v>
      </c>
    </row>
    <row r="291" spans="1:3" x14ac:dyDescent="0.25">
      <c r="A291" s="13" t="s">
        <v>300</v>
      </c>
      <c r="B291" s="12">
        <v>6</v>
      </c>
      <c r="C291" s="12">
        <v>1</v>
      </c>
    </row>
    <row r="292" spans="1:3" x14ac:dyDescent="0.25">
      <c r="A292" s="13" t="s">
        <v>299</v>
      </c>
      <c r="B292" s="12">
        <v>2</v>
      </c>
      <c r="C292" s="12">
        <v>1</v>
      </c>
    </row>
    <row r="293" spans="1:3" x14ac:dyDescent="0.25">
      <c r="A293" s="11" t="s">
        <v>376</v>
      </c>
      <c r="B293" s="12"/>
      <c r="C293" s="12"/>
    </row>
    <row r="294" spans="1:3" x14ac:dyDescent="0.25">
      <c r="A294" s="13" t="s">
        <v>205</v>
      </c>
      <c r="B294" s="12">
        <v>1</v>
      </c>
      <c r="C294" s="12">
        <v>1</v>
      </c>
    </row>
    <row r="295" spans="1:3" x14ac:dyDescent="0.25">
      <c r="A295" s="13" t="s">
        <v>285</v>
      </c>
      <c r="B295" s="12">
        <v>12</v>
      </c>
      <c r="C295" s="12">
        <v>2</v>
      </c>
    </row>
    <row r="296" spans="1:3" x14ac:dyDescent="0.25">
      <c r="A296" s="13" t="s">
        <v>287</v>
      </c>
      <c r="B296" s="12">
        <v>2</v>
      </c>
      <c r="C296" s="12">
        <v>1</v>
      </c>
    </row>
    <row r="297" spans="1:3" x14ac:dyDescent="0.25">
      <c r="A297" s="13" t="s">
        <v>286</v>
      </c>
      <c r="B297" s="12">
        <v>19</v>
      </c>
      <c r="C297" s="12">
        <v>4</v>
      </c>
    </row>
    <row r="298" spans="1:3" x14ac:dyDescent="0.25">
      <c r="A298" s="13" t="s">
        <v>288</v>
      </c>
      <c r="B298" s="12">
        <v>4</v>
      </c>
      <c r="C298" s="12">
        <v>1</v>
      </c>
    </row>
    <row r="299" spans="1:3" x14ac:dyDescent="0.25">
      <c r="A299" s="11" t="s">
        <v>368</v>
      </c>
      <c r="B299" s="12"/>
      <c r="C299" s="12"/>
    </row>
    <row r="300" spans="1:3" x14ac:dyDescent="0.25">
      <c r="A300" s="13" t="s">
        <v>131</v>
      </c>
      <c r="B300" s="12">
        <v>930</v>
      </c>
      <c r="C300" s="12">
        <v>3</v>
      </c>
    </row>
    <row r="301" spans="1:3" x14ac:dyDescent="0.25">
      <c r="A301" s="13" t="s">
        <v>301</v>
      </c>
      <c r="B301" s="12">
        <v>20</v>
      </c>
      <c r="C301" s="12">
        <v>2</v>
      </c>
    </row>
    <row r="302" spans="1:3" x14ac:dyDescent="0.25">
      <c r="A302" s="13" t="s">
        <v>302</v>
      </c>
      <c r="B302" s="12">
        <v>15</v>
      </c>
      <c r="C302" s="12">
        <v>2</v>
      </c>
    </row>
    <row r="303" spans="1:3" x14ac:dyDescent="0.25">
      <c r="A303" s="13" t="s">
        <v>303</v>
      </c>
      <c r="B303" s="12">
        <v>35</v>
      </c>
      <c r="C303" s="12">
        <v>3</v>
      </c>
    </row>
    <row r="304" spans="1:3" x14ac:dyDescent="0.25">
      <c r="A304" s="13" t="s">
        <v>304</v>
      </c>
      <c r="B304" s="12">
        <v>1</v>
      </c>
      <c r="C304" s="12">
        <v>1</v>
      </c>
    </row>
    <row r="305" spans="1:3" x14ac:dyDescent="0.25">
      <c r="A305" s="13" t="s">
        <v>305</v>
      </c>
      <c r="B305" s="12">
        <v>1</v>
      </c>
      <c r="C305" s="12">
        <v>1</v>
      </c>
    </row>
    <row r="306" spans="1:3" x14ac:dyDescent="0.25">
      <c r="A306" s="13" t="s">
        <v>306</v>
      </c>
      <c r="B306" s="12">
        <v>1</v>
      </c>
      <c r="C306" s="12">
        <v>1</v>
      </c>
    </row>
    <row r="307" spans="1:3" x14ac:dyDescent="0.25">
      <c r="A307" s="13" t="s">
        <v>307</v>
      </c>
      <c r="B307" s="12">
        <v>2</v>
      </c>
      <c r="C307" s="12">
        <v>1</v>
      </c>
    </row>
    <row r="308" spans="1:3" x14ac:dyDescent="0.25">
      <c r="A308" s="11" t="s">
        <v>360</v>
      </c>
      <c r="B308" s="12"/>
      <c r="C308" s="12"/>
    </row>
    <row r="309" spans="1:3" x14ac:dyDescent="0.25">
      <c r="A309" s="13" t="s">
        <v>141</v>
      </c>
      <c r="B309" s="12">
        <v>13</v>
      </c>
      <c r="C309" s="12">
        <v>6</v>
      </c>
    </row>
    <row r="310" spans="1:3" x14ac:dyDescent="0.25">
      <c r="A310" s="13" t="s">
        <v>146</v>
      </c>
      <c r="B310" s="12">
        <v>5</v>
      </c>
      <c r="C310" s="12">
        <v>2</v>
      </c>
    </row>
    <row r="311" spans="1:3" x14ac:dyDescent="0.25">
      <c r="A311" s="13" t="s">
        <v>142</v>
      </c>
      <c r="B311" s="12">
        <v>3</v>
      </c>
      <c r="C311" s="12">
        <v>1</v>
      </c>
    </row>
    <row r="312" spans="1:3" x14ac:dyDescent="0.25">
      <c r="A312" s="13" t="s">
        <v>143</v>
      </c>
      <c r="B312" s="12">
        <v>27</v>
      </c>
      <c r="C312" s="12">
        <v>13</v>
      </c>
    </row>
    <row r="313" spans="1:3" x14ac:dyDescent="0.25">
      <c r="A313" s="13" t="s">
        <v>147</v>
      </c>
      <c r="B313" s="12">
        <v>5</v>
      </c>
      <c r="C313" s="12">
        <v>3</v>
      </c>
    </row>
    <row r="314" spans="1:3" x14ac:dyDescent="0.25">
      <c r="A314" s="13" t="s">
        <v>144</v>
      </c>
      <c r="B314" s="12">
        <v>21</v>
      </c>
      <c r="C314" s="12">
        <v>9</v>
      </c>
    </row>
    <row r="315" spans="1:3" x14ac:dyDescent="0.25">
      <c r="A315" s="13" t="s">
        <v>145</v>
      </c>
      <c r="B315" s="12">
        <v>2</v>
      </c>
      <c r="C315" s="12">
        <v>1</v>
      </c>
    </row>
    <row r="316" spans="1:3" x14ac:dyDescent="0.25">
      <c r="A316" s="11" t="s">
        <v>19</v>
      </c>
      <c r="B316" s="12"/>
      <c r="C316" s="12"/>
    </row>
    <row r="317" spans="1:3" x14ac:dyDescent="0.25">
      <c r="A317" s="13" t="s">
        <v>279</v>
      </c>
      <c r="B317" s="12">
        <v>4</v>
      </c>
      <c r="C317" s="12">
        <v>4</v>
      </c>
    </row>
    <row r="318" spans="1:3" x14ac:dyDescent="0.25">
      <c r="A318" s="13" t="s">
        <v>280</v>
      </c>
      <c r="B318" s="12">
        <v>1</v>
      </c>
      <c r="C318" s="12">
        <v>1</v>
      </c>
    </row>
    <row r="319" spans="1:3" x14ac:dyDescent="0.25">
      <c r="A319" s="13" t="s">
        <v>281</v>
      </c>
      <c r="B319" s="12">
        <v>1</v>
      </c>
      <c r="C319" s="12">
        <v>1</v>
      </c>
    </row>
    <row r="320" spans="1:3" x14ac:dyDescent="0.25">
      <c r="A320" s="11" t="s">
        <v>365</v>
      </c>
      <c r="B320" s="12"/>
      <c r="C320" s="12"/>
    </row>
    <row r="321" spans="1:3" x14ac:dyDescent="0.25">
      <c r="A321" s="13" t="s">
        <v>309</v>
      </c>
      <c r="B321" s="12">
        <v>3</v>
      </c>
      <c r="C321" s="12">
        <v>2</v>
      </c>
    </row>
    <row r="322" spans="1:3" x14ac:dyDescent="0.25">
      <c r="A322" s="13" t="s">
        <v>310</v>
      </c>
      <c r="B322" s="12">
        <v>6</v>
      </c>
      <c r="C322" s="12">
        <v>3</v>
      </c>
    </row>
    <row r="323" spans="1:3" x14ac:dyDescent="0.25">
      <c r="A323" s="13" t="s">
        <v>312</v>
      </c>
      <c r="B323" s="12">
        <v>2</v>
      </c>
      <c r="C323" s="12">
        <v>1</v>
      </c>
    </row>
    <row r="324" spans="1:3" x14ac:dyDescent="0.25">
      <c r="A324" s="13" t="s">
        <v>313</v>
      </c>
      <c r="B324" s="12">
        <v>2</v>
      </c>
      <c r="C324" s="12">
        <v>2</v>
      </c>
    </row>
    <row r="325" spans="1:3" x14ac:dyDescent="0.25">
      <c r="A325" s="13" t="s">
        <v>311</v>
      </c>
      <c r="B325" s="12">
        <v>2</v>
      </c>
      <c r="C325" s="12">
        <v>1</v>
      </c>
    </row>
    <row r="326" spans="1:3" x14ac:dyDescent="0.25">
      <c r="A326" s="11" t="s">
        <v>364</v>
      </c>
      <c r="B326" s="12"/>
      <c r="C326" s="12"/>
    </row>
    <row r="327" spans="1:3" x14ac:dyDescent="0.25">
      <c r="A327" s="13" t="s">
        <v>316</v>
      </c>
      <c r="B327" s="12">
        <v>2</v>
      </c>
      <c r="C327" s="12">
        <v>1</v>
      </c>
    </row>
    <row r="328" spans="1:3" x14ac:dyDescent="0.25">
      <c r="A328" s="13" t="s">
        <v>317</v>
      </c>
      <c r="B328" s="12">
        <v>1</v>
      </c>
      <c r="C328" s="12">
        <v>1</v>
      </c>
    </row>
    <row r="329" spans="1:3" x14ac:dyDescent="0.25">
      <c r="A329" s="13" t="s">
        <v>318</v>
      </c>
      <c r="B329" s="12">
        <v>4</v>
      </c>
      <c r="C329" s="12">
        <v>3</v>
      </c>
    </row>
    <row r="330" spans="1:3" x14ac:dyDescent="0.25">
      <c r="A330" s="13" t="s">
        <v>314</v>
      </c>
      <c r="B330" s="12">
        <v>1</v>
      </c>
      <c r="C330" s="12">
        <v>1</v>
      </c>
    </row>
    <row r="331" spans="1:3" x14ac:dyDescent="0.25">
      <c r="A331" s="13" t="s">
        <v>319</v>
      </c>
      <c r="B331" s="12">
        <v>1</v>
      </c>
      <c r="C331" s="12">
        <v>1</v>
      </c>
    </row>
    <row r="332" spans="1:3" x14ac:dyDescent="0.25">
      <c r="A332" s="13" t="s">
        <v>315</v>
      </c>
      <c r="B332" s="12">
        <v>1</v>
      </c>
      <c r="C332" s="12">
        <v>1</v>
      </c>
    </row>
    <row r="333" spans="1:3" x14ac:dyDescent="0.25">
      <c r="A333" s="13" t="s">
        <v>320</v>
      </c>
      <c r="B333" s="12">
        <v>2</v>
      </c>
      <c r="C333" s="12">
        <v>2</v>
      </c>
    </row>
    <row r="334" spans="1:3" x14ac:dyDescent="0.25">
      <c r="A334" s="13" t="s">
        <v>308</v>
      </c>
      <c r="B334" s="12">
        <v>3</v>
      </c>
      <c r="C334" s="12">
        <v>1</v>
      </c>
    </row>
    <row r="335" spans="1:3" x14ac:dyDescent="0.25">
      <c r="A335" s="11" t="s">
        <v>16</v>
      </c>
      <c r="B335" s="12"/>
      <c r="C335" s="12"/>
    </row>
    <row r="336" spans="1:3" x14ac:dyDescent="0.25">
      <c r="A336" s="13" t="s">
        <v>192</v>
      </c>
      <c r="B336" s="12">
        <v>2</v>
      </c>
      <c r="C336" s="12">
        <v>2</v>
      </c>
    </row>
    <row r="337" spans="1:3" x14ac:dyDescent="0.25">
      <c r="A337" s="13" t="s">
        <v>194</v>
      </c>
      <c r="B337" s="12">
        <v>4</v>
      </c>
      <c r="C337" s="12">
        <v>3</v>
      </c>
    </row>
    <row r="338" spans="1:3" x14ac:dyDescent="0.25">
      <c r="A338" s="13" t="s">
        <v>195</v>
      </c>
      <c r="B338" s="12">
        <v>7</v>
      </c>
      <c r="C338" s="12">
        <v>6</v>
      </c>
    </row>
    <row r="339" spans="1:3" x14ac:dyDescent="0.25">
      <c r="A339" s="13" t="s">
        <v>193</v>
      </c>
      <c r="B339" s="12">
        <v>7</v>
      </c>
      <c r="C339" s="12">
        <v>4</v>
      </c>
    </row>
    <row r="340" spans="1:3" x14ac:dyDescent="0.25">
      <c r="A340" s="13" t="s">
        <v>196</v>
      </c>
      <c r="B340" s="12">
        <v>3</v>
      </c>
      <c r="C340" s="12">
        <v>2</v>
      </c>
    </row>
    <row r="341" spans="1:3" x14ac:dyDescent="0.25">
      <c r="A341" s="13" t="s">
        <v>197</v>
      </c>
      <c r="B341" s="12">
        <v>4</v>
      </c>
      <c r="C341" s="12">
        <v>2</v>
      </c>
    </row>
    <row r="342" spans="1:3" x14ac:dyDescent="0.25">
      <c r="A342" s="13" t="s">
        <v>198</v>
      </c>
      <c r="B342" s="12">
        <v>4</v>
      </c>
      <c r="C342" s="12">
        <v>2</v>
      </c>
    </row>
    <row r="343" spans="1:3" x14ac:dyDescent="0.25">
      <c r="A343" s="11" t="s">
        <v>15</v>
      </c>
      <c r="B343" s="12"/>
      <c r="C343" s="12"/>
    </row>
    <row r="344" spans="1:3" x14ac:dyDescent="0.25">
      <c r="A344" s="13" t="s">
        <v>184</v>
      </c>
      <c r="B344" s="12">
        <v>2</v>
      </c>
      <c r="C344" s="12">
        <v>1</v>
      </c>
    </row>
    <row r="345" spans="1:3" x14ac:dyDescent="0.25">
      <c r="A345" s="13" t="s">
        <v>179</v>
      </c>
      <c r="B345" s="12">
        <v>5</v>
      </c>
      <c r="C345" s="12">
        <v>5</v>
      </c>
    </row>
    <row r="346" spans="1:3" x14ac:dyDescent="0.25">
      <c r="A346" s="13" t="s">
        <v>180</v>
      </c>
      <c r="B346" s="12">
        <v>12</v>
      </c>
      <c r="C346" s="12">
        <v>7</v>
      </c>
    </row>
    <row r="347" spans="1:3" x14ac:dyDescent="0.25">
      <c r="A347" s="13" t="s">
        <v>185</v>
      </c>
      <c r="B347" s="12">
        <v>5</v>
      </c>
      <c r="C347" s="12">
        <v>3</v>
      </c>
    </row>
    <row r="348" spans="1:3" x14ac:dyDescent="0.25">
      <c r="A348" s="13" t="s">
        <v>181</v>
      </c>
      <c r="B348" s="12">
        <v>11</v>
      </c>
      <c r="C348" s="12">
        <v>8</v>
      </c>
    </row>
    <row r="349" spans="1:3" x14ac:dyDescent="0.25">
      <c r="A349" s="13" t="s">
        <v>182</v>
      </c>
      <c r="B349" s="12">
        <v>2</v>
      </c>
      <c r="C349" s="12">
        <v>2</v>
      </c>
    </row>
    <row r="350" spans="1:3" x14ac:dyDescent="0.25">
      <c r="A350" s="13" t="s">
        <v>183</v>
      </c>
      <c r="B350" s="12">
        <v>1</v>
      </c>
      <c r="C350" s="12">
        <v>1</v>
      </c>
    </row>
    <row r="351" spans="1:3" x14ac:dyDescent="0.25">
      <c r="A351" s="11" t="s">
        <v>363</v>
      </c>
      <c r="B351" s="12"/>
      <c r="C351" s="12"/>
    </row>
    <row r="352" spans="1:3" x14ac:dyDescent="0.25">
      <c r="A352" s="13" t="s">
        <v>248</v>
      </c>
      <c r="B352" s="12">
        <v>1</v>
      </c>
      <c r="C352" s="12">
        <v>1</v>
      </c>
    </row>
    <row r="353" spans="1:3" x14ac:dyDescent="0.25">
      <c r="A353" s="13" t="s">
        <v>249</v>
      </c>
      <c r="B353" s="12">
        <v>1</v>
      </c>
      <c r="C353" s="12">
        <v>1</v>
      </c>
    </row>
    <row r="354" spans="1:3" x14ac:dyDescent="0.25">
      <c r="A354" s="13" t="s">
        <v>250</v>
      </c>
      <c r="B354" s="12">
        <v>1</v>
      </c>
      <c r="C354" s="12">
        <v>1</v>
      </c>
    </row>
    <row r="355" spans="1:3" x14ac:dyDescent="0.25">
      <c r="A355" s="13" t="s">
        <v>246</v>
      </c>
      <c r="B355" s="12">
        <v>2</v>
      </c>
      <c r="C355" s="12">
        <v>2</v>
      </c>
    </row>
    <row r="356" spans="1:3" x14ac:dyDescent="0.25">
      <c r="A356" s="13" t="s">
        <v>247</v>
      </c>
      <c r="B356" s="12">
        <v>2</v>
      </c>
      <c r="C356" s="12">
        <v>2</v>
      </c>
    </row>
    <row r="357" spans="1:3" x14ac:dyDescent="0.25">
      <c r="A357" s="13" t="s">
        <v>251</v>
      </c>
      <c r="B357" s="12">
        <v>1</v>
      </c>
      <c r="C357" s="12">
        <v>1</v>
      </c>
    </row>
    <row r="358" spans="1:3" x14ac:dyDescent="0.25">
      <c r="A358" s="13" t="s">
        <v>252</v>
      </c>
      <c r="B358" s="12">
        <v>2</v>
      </c>
      <c r="C358" s="12">
        <v>2</v>
      </c>
    </row>
    <row r="359" spans="1:3" x14ac:dyDescent="0.25">
      <c r="A359" s="11" t="s">
        <v>358</v>
      </c>
      <c r="B359" s="12"/>
      <c r="C359" s="12"/>
    </row>
    <row r="360" spans="1:3" x14ac:dyDescent="0.25">
      <c r="A360" s="13" t="s">
        <v>137</v>
      </c>
      <c r="B360" s="12">
        <v>2</v>
      </c>
      <c r="C360" s="12">
        <v>1</v>
      </c>
    </row>
    <row r="361" spans="1:3" x14ac:dyDescent="0.25">
      <c r="A361" s="13" t="s">
        <v>138</v>
      </c>
      <c r="B361" s="12">
        <v>1</v>
      </c>
      <c r="C361" s="12">
        <v>1</v>
      </c>
    </row>
    <row r="362" spans="1:3" x14ac:dyDescent="0.25">
      <c r="A362" s="13" t="s">
        <v>139</v>
      </c>
      <c r="B362" s="12">
        <v>1</v>
      </c>
      <c r="C362" s="12">
        <v>1</v>
      </c>
    </row>
    <row r="363" spans="1:3" x14ac:dyDescent="0.25">
      <c r="A363" s="11" t="s">
        <v>359</v>
      </c>
      <c r="B363" s="12"/>
      <c r="C363" s="12"/>
    </row>
    <row r="364" spans="1:3" x14ac:dyDescent="0.25">
      <c r="A364" s="13" t="s">
        <v>140</v>
      </c>
      <c r="B364" s="12">
        <v>5</v>
      </c>
      <c r="C364" s="12">
        <v>2</v>
      </c>
    </row>
    <row r="365" spans="1:3" x14ac:dyDescent="0.25">
      <c r="A365" s="11" t="s">
        <v>370</v>
      </c>
      <c r="B365" s="12"/>
      <c r="C365" s="12"/>
    </row>
    <row r="366" spans="1:3" x14ac:dyDescent="0.25">
      <c r="A366" s="13" t="s">
        <v>255</v>
      </c>
      <c r="B366" s="12">
        <v>1</v>
      </c>
      <c r="C366" s="12">
        <v>1</v>
      </c>
    </row>
    <row r="367" spans="1:3" x14ac:dyDescent="0.25">
      <c r="A367" s="11" t="s">
        <v>379</v>
      </c>
      <c r="B367" s="12"/>
      <c r="C367" s="12"/>
    </row>
    <row r="368" spans="1:3" x14ac:dyDescent="0.25">
      <c r="A368" s="13" t="s">
        <v>37</v>
      </c>
      <c r="B368" s="12">
        <v>5</v>
      </c>
      <c r="C368" s="12">
        <v>4</v>
      </c>
    </row>
    <row r="369" spans="1:3" x14ac:dyDescent="0.25">
      <c r="A369" s="13" t="s">
        <v>114</v>
      </c>
      <c r="B369" s="12">
        <v>1000</v>
      </c>
      <c r="C369" s="12">
        <v>1</v>
      </c>
    </row>
    <row r="370" spans="1:3" x14ac:dyDescent="0.25">
      <c r="A370" s="13" t="s">
        <v>115</v>
      </c>
      <c r="B370" s="12">
        <v>1000</v>
      </c>
      <c r="C370" s="12">
        <v>1</v>
      </c>
    </row>
    <row r="371" spans="1:3" x14ac:dyDescent="0.25">
      <c r="A371" s="13" t="s">
        <v>214</v>
      </c>
      <c r="B371" s="12">
        <v>214</v>
      </c>
      <c r="C371" s="12">
        <v>96</v>
      </c>
    </row>
    <row r="372" spans="1:3" x14ac:dyDescent="0.25">
      <c r="A372" s="13" t="s">
        <v>212</v>
      </c>
      <c r="B372" s="12">
        <v>928</v>
      </c>
      <c r="C372" s="12">
        <v>243</v>
      </c>
    </row>
    <row r="373" spans="1:3" x14ac:dyDescent="0.25">
      <c r="A373" s="13" t="s">
        <v>215</v>
      </c>
      <c r="B373" s="12">
        <v>2</v>
      </c>
      <c r="C373" s="12">
        <v>1</v>
      </c>
    </row>
    <row r="374" spans="1:3" x14ac:dyDescent="0.25">
      <c r="A374" s="13" t="s">
        <v>213</v>
      </c>
      <c r="B374" s="12">
        <v>1</v>
      </c>
      <c r="C374" s="12">
        <v>1</v>
      </c>
    </row>
    <row r="375" spans="1:3" x14ac:dyDescent="0.25">
      <c r="A375" s="11" t="s">
        <v>350</v>
      </c>
      <c r="B375" s="12">
        <v>6456</v>
      </c>
      <c r="C375" s="12">
        <v>1475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194C0-6D3B-4F23-9A9D-C4E422911E8F}">
  <sheetPr>
    <pageSetUpPr fitToPage="1"/>
  </sheetPr>
  <dimension ref="A1:K87"/>
  <sheetViews>
    <sheetView zoomScale="90" zoomScaleNormal="90" workbookViewId="0">
      <pane ySplit="5" topLeftCell="A6" activePane="bottomLeft" state="frozen"/>
      <selection pane="bottomLeft" sqref="A1:K1"/>
    </sheetView>
  </sheetViews>
  <sheetFormatPr defaultColWidth="9.140625" defaultRowHeight="14.25" x14ac:dyDescent="0.2"/>
  <cols>
    <col min="1" max="1" width="55.7109375" style="4" customWidth="1"/>
    <col min="2" max="2" width="30.5703125" style="4" customWidth="1"/>
    <col min="3" max="3" width="29.85546875" style="4" customWidth="1"/>
    <col min="4" max="4" width="25" style="4" customWidth="1"/>
    <col min="5" max="5" width="27.5703125" style="4" customWidth="1"/>
    <col min="6" max="6" width="18.140625" style="4" customWidth="1"/>
    <col min="7" max="7" width="22.28515625" style="4" customWidth="1"/>
    <col min="8" max="8" width="28.7109375" style="4" customWidth="1"/>
    <col min="9" max="9" width="20.7109375" style="4" customWidth="1"/>
    <col min="10" max="11" width="18.42578125" style="4" customWidth="1"/>
    <col min="12" max="16384" width="9.140625" style="4"/>
  </cols>
  <sheetData>
    <row r="1" spans="1:11" ht="18" x14ac:dyDescent="0.2">
      <c r="A1" s="169" t="s">
        <v>532</v>
      </c>
      <c r="B1" s="170"/>
      <c r="C1" s="170"/>
      <c r="D1" s="170"/>
      <c r="E1" s="170"/>
      <c r="F1" s="170"/>
      <c r="G1" s="170"/>
      <c r="H1" s="170"/>
      <c r="I1" s="170"/>
      <c r="J1" s="170"/>
      <c r="K1" s="171"/>
    </row>
    <row r="2" spans="1:11" s="5" customFormat="1" ht="15" customHeight="1" x14ac:dyDescent="0.2">
      <c r="A2" s="172" t="s">
        <v>492</v>
      </c>
      <c r="B2" s="173"/>
      <c r="C2" s="173"/>
      <c r="D2" s="173"/>
      <c r="E2" s="173"/>
      <c r="F2" s="173"/>
      <c r="G2" s="173"/>
      <c r="H2" s="173"/>
      <c r="I2" s="173"/>
      <c r="J2" s="173"/>
      <c r="K2" s="174"/>
    </row>
    <row r="3" spans="1:11" s="5" customFormat="1" ht="12.75" x14ac:dyDescent="0.2">
      <c r="A3" s="73"/>
      <c r="B3" s="38"/>
      <c r="C3" s="74"/>
      <c r="J3" s="6"/>
      <c r="K3" s="6"/>
    </row>
    <row r="4" spans="1:11" ht="26.25" customHeight="1" x14ac:dyDescent="0.2">
      <c r="A4" s="19" t="s">
        <v>422</v>
      </c>
      <c r="B4" s="175" t="s">
        <v>421</v>
      </c>
      <c r="C4" s="175" t="s">
        <v>20</v>
      </c>
      <c r="D4" s="175" t="s">
        <v>28</v>
      </c>
      <c r="E4" s="175" t="s">
        <v>21</v>
      </c>
      <c r="F4" s="175" t="s">
        <v>22</v>
      </c>
      <c r="G4" s="175" t="s">
        <v>23</v>
      </c>
      <c r="H4" s="175" t="s">
        <v>465</v>
      </c>
      <c r="I4" s="175" t="s">
        <v>436</v>
      </c>
      <c r="J4" s="177" t="s">
        <v>24</v>
      </c>
      <c r="K4" s="178"/>
    </row>
    <row r="5" spans="1:11" x14ac:dyDescent="0.2">
      <c r="A5" s="20"/>
      <c r="B5" s="176"/>
      <c r="C5" s="182"/>
      <c r="D5" s="176"/>
      <c r="E5" s="182"/>
      <c r="F5" s="176"/>
      <c r="G5" s="182"/>
      <c r="H5" s="176"/>
      <c r="I5" s="176"/>
      <c r="J5" s="21" t="s">
        <v>25</v>
      </c>
      <c r="K5" s="21" t="s">
        <v>26</v>
      </c>
    </row>
    <row r="6" spans="1:11" s="61" customFormat="1" ht="18.75" customHeight="1" x14ac:dyDescent="0.25">
      <c r="A6" s="84" t="s">
        <v>439</v>
      </c>
      <c r="B6" s="80"/>
      <c r="C6" s="80"/>
      <c r="D6" s="85"/>
      <c r="E6" s="80"/>
      <c r="F6" s="115">
        <f>VLOOKUP(A6,'Kledinglijst per draaggroep'!A:N,2,FALSE)</f>
        <v>46</v>
      </c>
      <c r="G6" s="77">
        <v>0</v>
      </c>
      <c r="H6" s="80"/>
      <c r="I6" s="77">
        <v>0</v>
      </c>
      <c r="J6" s="78">
        <f>(I6+G6)*F6</f>
        <v>0</v>
      </c>
      <c r="K6" s="78">
        <f t="shared" ref="K6:K30" si="0">J6*1.21</f>
        <v>0</v>
      </c>
    </row>
    <row r="7" spans="1:11" s="61" customFormat="1" ht="18.75" customHeight="1" x14ac:dyDescent="0.25">
      <c r="A7" s="84" t="s">
        <v>440</v>
      </c>
      <c r="B7" s="80"/>
      <c r="C7" s="80"/>
      <c r="D7" s="85"/>
      <c r="E7" s="80"/>
      <c r="F7" s="115">
        <f>VLOOKUP(A7,'Kledinglijst per draaggroep'!A:N,2,FALSE)</f>
        <v>4</v>
      </c>
      <c r="G7" s="77">
        <v>0</v>
      </c>
      <c r="H7" s="80"/>
      <c r="I7" s="77">
        <v>0</v>
      </c>
      <c r="J7" s="78">
        <f>(I7+G7)*F7</f>
        <v>0</v>
      </c>
      <c r="K7" s="78">
        <f t="shared" ref="K7" si="1">J7*1.21</f>
        <v>0</v>
      </c>
    </row>
    <row r="8" spans="1:11" s="61" customFormat="1" ht="18.75" customHeight="1" x14ac:dyDescent="0.25">
      <c r="A8" s="76" t="s">
        <v>451</v>
      </c>
      <c r="B8" s="80"/>
      <c r="C8" s="80"/>
      <c r="D8" s="85"/>
      <c r="E8" s="80"/>
      <c r="F8" s="115">
        <f>VLOOKUP(A8,'Kledinglijst per draaggroep'!A:N,2,FALSE)</f>
        <v>57.5</v>
      </c>
      <c r="G8" s="77">
        <v>0</v>
      </c>
      <c r="H8" s="80"/>
      <c r="I8" s="77">
        <v>0</v>
      </c>
      <c r="J8" s="78">
        <f t="shared" ref="J8:J30" si="2">(I8+G8)*F8</f>
        <v>0</v>
      </c>
      <c r="K8" s="78">
        <f t="shared" si="0"/>
        <v>0</v>
      </c>
    </row>
    <row r="9" spans="1:11" s="61" customFormat="1" ht="18.75" customHeight="1" x14ac:dyDescent="0.25">
      <c r="A9" s="76" t="s">
        <v>452</v>
      </c>
      <c r="B9" s="80"/>
      <c r="C9" s="80"/>
      <c r="D9" s="85"/>
      <c r="E9" s="80"/>
      <c r="F9" s="115">
        <f>VLOOKUP(A9,'Kledinglijst per draaggroep'!A:N,2,FALSE)</f>
        <v>3</v>
      </c>
      <c r="G9" s="77">
        <v>0</v>
      </c>
      <c r="H9" s="80"/>
      <c r="I9" s="77">
        <v>0</v>
      </c>
      <c r="J9" s="78">
        <f t="shared" si="2"/>
        <v>0</v>
      </c>
      <c r="K9" s="78">
        <f t="shared" si="0"/>
        <v>0</v>
      </c>
    </row>
    <row r="10" spans="1:11" s="61" customFormat="1" ht="18.75" customHeight="1" x14ac:dyDescent="0.25">
      <c r="A10" s="76" t="s">
        <v>453</v>
      </c>
      <c r="B10" s="80"/>
      <c r="C10" s="80"/>
      <c r="D10" s="85"/>
      <c r="E10" s="80"/>
      <c r="F10" s="115">
        <f>VLOOKUP(A10,'Kledinglijst per draaggroep'!A:N,2,FALSE)</f>
        <v>57.5</v>
      </c>
      <c r="G10" s="77">
        <v>0</v>
      </c>
      <c r="H10" s="80"/>
      <c r="I10" s="77">
        <v>0</v>
      </c>
      <c r="J10" s="78">
        <f t="shared" si="2"/>
        <v>0</v>
      </c>
      <c r="K10" s="78">
        <f t="shared" si="0"/>
        <v>0</v>
      </c>
    </row>
    <row r="11" spans="1:11" s="61" customFormat="1" ht="18.75" customHeight="1" x14ac:dyDescent="0.25">
      <c r="A11" s="76" t="s">
        <v>454</v>
      </c>
      <c r="B11" s="80"/>
      <c r="C11" s="80"/>
      <c r="D11" s="85"/>
      <c r="E11" s="80"/>
      <c r="F11" s="115">
        <f>VLOOKUP(A11,'Kledinglijst per draaggroep'!A:N,2,FALSE)</f>
        <v>3</v>
      </c>
      <c r="G11" s="77">
        <v>0</v>
      </c>
      <c r="H11" s="80"/>
      <c r="I11" s="77">
        <v>0</v>
      </c>
      <c r="J11" s="78">
        <f t="shared" si="2"/>
        <v>0</v>
      </c>
      <c r="K11" s="78">
        <f t="shared" si="0"/>
        <v>0</v>
      </c>
    </row>
    <row r="12" spans="1:11" s="61" customFormat="1" ht="18.75" customHeight="1" x14ac:dyDescent="0.25">
      <c r="A12" s="76" t="s">
        <v>457</v>
      </c>
      <c r="B12" s="80"/>
      <c r="C12" s="80"/>
      <c r="D12" s="85"/>
      <c r="E12" s="80"/>
      <c r="F12" s="115">
        <f>VLOOKUP(A12,'Kledinglijst per draaggroep'!A:N,2,FALSE)</f>
        <v>23</v>
      </c>
      <c r="G12" s="77">
        <v>0</v>
      </c>
      <c r="H12" s="80"/>
      <c r="I12" s="77">
        <v>0</v>
      </c>
      <c r="J12" s="78">
        <f t="shared" si="2"/>
        <v>0</v>
      </c>
      <c r="K12" s="78">
        <f t="shared" si="0"/>
        <v>0</v>
      </c>
    </row>
    <row r="13" spans="1:11" s="61" customFormat="1" ht="18.75" customHeight="1" x14ac:dyDescent="0.25">
      <c r="A13" s="76" t="s">
        <v>458</v>
      </c>
      <c r="B13" s="80"/>
      <c r="C13" s="80"/>
      <c r="D13" s="85"/>
      <c r="E13" s="80"/>
      <c r="F13" s="115">
        <f>VLOOKUP(A13,'Kledinglijst per draaggroep'!A:N,2,FALSE)</f>
        <v>2</v>
      </c>
      <c r="G13" s="77">
        <v>0</v>
      </c>
      <c r="H13" s="80"/>
      <c r="I13" s="77">
        <v>0</v>
      </c>
      <c r="J13" s="78">
        <f t="shared" ref="J13" si="3">(I13+G13)*F13</f>
        <v>0</v>
      </c>
      <c r="K13" s="78">
        <f t="shared" ref="K13" si="4">J13*1.21</f>
        <v>0</v>
      </c>
    </row>
    <row r="14" spans="1:11" s="61" customFormat="1" ht="18.75" customHeight="1" x14ac:dyDescent="0.25">
      <c r="A14" s="76" t="s">
        <v>459</v>
      </c>
      <c r="B14" s="80"/>
      <c r="C14" s="80"/>
      <c r="D14" s="85"/>
      <c r="E14" s="80"/>
      <c r="F14" s="115">
        <f>VLOOKUP(A14,'Kledinglijst per draaggroep'!A:N,2,FALSE)</f>
        <v>23</v>
      </c>
      <c r="G14" s="77">
        <v>0</v>
      </c>
      <c r="H14" s="80"/>
      <c r="I14" s="77">
        <v>0</v>
      </c>
      <c r="J14" s="78">
        <f t="shared" si="2"/>
        <v>0</v>
      </c>
      <c r="K14" s="78">
        <f t="shared" si="0"/>
        <v>0</v>
      </c>
    </row>
    <row r="15" spans="1:11" s="61" customFormat="1" ht="18.75" customHeight="1" x14ac:dyDescent="0.25">
      <c r="A15" s="76" t="s">
        <v>460</v>
      </c>
      <c r="B15" s="80"/>
      <c r="C15" s="80"/>
      <c r="D15" s="85"/>
      <c r="E15" s="80"/>
      <c r="F15" s="115">
        <f>VLOOKUP(A15,'Kledinglijst per draaggroep'!A:N,2,FALSE)</f>
        <v>2</v>
      </c>
      <c r="G15" s="77">
        <v>0</v>
      </c>
      <c r="H15" s="80"/>
      <c r="I15" s="77">
        <v>0</v>
      </c>
      <c r="J15" s="78">
        <f t="shared" ref="J15:J16" si="5">(I15+G15)*F15</f>
        <v>0</v>
      </c>
      <c r="K15" s="78">
        <f t="shared" ref="K15:K16" si="6">J15*1.21</f>
        <v>0</v>
      </c>
    </row>
    <row r="16" spans="1:11" s="61" customFormat="1" ht="18.75" customHeight="1" x14ac:dyDescent="0.25">
      <c r="A16" s="76" t="s">
        <v>461</v>
      </c>
      <c r="B16" s="80"/>
      <c r="C16" s="80"/>
      <c r="D16" s="85"/>
      <c r="E16" s="80"/>
      <c r="F16" s="115">
        <f>VLOOKUP(A16,'Kledinglijst per draaggroep'!A:N,2,FALSE)</f>
        <v>11.5</v>
      </c>
      <c r="G16" s="77">
        <v>0</v>
      </c>
      <c r="H16" s="80"/>
      <c r="I16" s="77">
        <v>0</v>
      </c>
      <c r="J16" s="78">
        <f t="shared" si="5"/>
        <v>0</v>
      </c>
      <c r="K16" s="78">
        <f t="shared" si="6"/>
        <v>0</v>
      </c>
    </row>
    <row r="17" spans="1:11" s="61" customFormat="1" ht="18.75" customHeight="1" x14ac:dyDescent="0.25">
      <c r="A17" s="76" t="s">
        <v>462</v>
      </c>
      <c r="B17" s="80"/>
      <c r="C17" s="80"/>
      <c r="D17" s="85"/>
      <c r="E17" s="80"/>
      <c r="F17" s="115">
        <f>VLOOKUP(A17,'Kledinglijst per draaggroep'!A:N,2,FALSE)</f>
        <v>1</v>
      </c>
      <c r="G17" s="77">
        <v>0</v>
      </c>
      <c r="H17" s="80"/>
      <c r="I17" s="77">
        <v>0</v>
      </c>
      <c r="J17" s="78">
        <f t="shared" si="2"/>
        <v>0</v>
      </c>
      <c r="K17" s="78">
        <f t="shared" si="0"/>
        <v>0</v>
      </c>
    </row>
    <row r="18" spans="1:11" s="61" customFormat="1" ht="18.75" customHeight="1" x14ac:dyDescent="0.25">
      <c r="A18" s="76" t="s">
        <v>463</v>
      </c>
      <c r="B18" s="80"/>
      <c r="C18" s="80"/>
      <c r="D18" s="85"/>
      <c r="E18" s="80"/>
      <c r="F18" s="115">
        <f>VLOOKUP(A18,'Kledinglijst per draaggroep'!A:N,2,FALSE)</f>
        <v>11.5</v>
      </c>
      <c r="G18" s="77">
        <v>0</v>
      </c>
      <c r="H18" s="80"/>
      <c r="I18" s="77">
        <v>0</v>
      </c>
      <c r="J18" s="78">
        <f t="shared" si="2"/>
        <v>0</v>
      </c>
      <c r="K18" s="78">
        <f t="shared" si="0"/>
        <v>0</v>
      </c>
    </row>
    <row r="19" spans="1:11" s="61" customFormat="1" ht="18.75" customHeight="1" x14ac:dyDescent="0.25">
      <c r="A19" s="76" t="s">
        <v>464</v>
      </c>
      <c r="B19" s="80"/>
      <c r="C19" s="80"/>
      <c r="D19" s="85"/>
      <c r="E19" s="80"/>
      <c r="F19" s="115">
        <f>VLOOKUP(A19,'Kledinglijst per draaggroep'!A:N,2,FALSE)</f>
        <v>1</v>
      </c>
      <c r="G19" s="77">
        <v>0</v>
      </c>
      <c r="H19" s="80"/>
      <c r="I19" s="77">
        <v>0</v>
      </c>
      <c r="J19" s="78">
        <f t="shared" ref="J19" si="7">(I19+G19)*F19</f>
        <v>0</v>
      </c>
      <c r="K19" s="78">
        <f t="shared" ref="K19" si="8">J19*1.21</f>
        <v>0</v>
      </c>
    </row>
    <row r="20" spans="1:11" s="61" customFormat="1" ht="18.75" customHeight="1" x14ac:dyDescent="0.25">
      <c r="A20" s="76" t="s">
        <v>410</v>
      </c>
      <c r="B20" s="80"/>
      <c r="C20" s="80"/>
      <c r="D20" s="85"/>
      <c r="E20" s="80"/>
      <c r="F20" s="115">
        <f>VLOOKUP(A20,'Kledinglijst per draaggroep'!A:N,2,FALSE)</f>
        <v>25</v>
      </c>
      <c r="G20" s="77">
        <v>0</v>
      </c>
      <c r="H20" s="80"/>
      <c r="I20" s="77">
        <v>0</v>
      </c>
      <c r="J20" s="78">
        <f>(I20+G20+I20)*F20</f>
        <v>0</v>
      </c>
      <c r="K20" s="78">
        <f>J20*1.21</f>
        <v>0</v>
      </c>
    </row>
    <row r="21" spans="1:11" s="61" customFormat="1" ht="18.75" customHeight="1" x14ac:dyDescent="0.25">
      <c r="A21" s="76" t="s">
        <v>405</v>
      </c>
      <c r="B21" s="80"/>
      <c r="C21" s="80"/>
      <c r="D21" s="85"/>
      <c r="E21" s="80"/>
      <c r="F21" s="115">
        <f>VLOOKUP(A21,'Kledinglijst per draaggroep'!A:N,2,FALSE)</f>
        <v>25</v>
      </c>
      <c r="G21" s="77">
        <v>0</v>
      </c>
      <c r="H21" s="80"/>
      <c r="I21" s="77">
        <v>0</v>
      </c>
      <c r="J21" s="78">
        <f>(I21+G21+I21)*F21</f>
        <v>0</v>
      </c>
      <c r="K21" s="78">
        <f t="shared" si="0"/>
        <v>0</v>
      </c>
    </row>
    <row r="22" spans="1:11" s="61" customFormat="1" ht="18.75" customHeight="1" x14ac:dyDescent="0.25">
      <c r="A22" s="76" t="s">
        <v>407</v>
      </c>
      <c r="B22" s="80"/>
      <c r="C22" s="80"/>
      <c r="D22" s="85"/>
      <c r="E22" s="80"/>
      <c r="F22" s="115">
        <f>VLOOKUP(A22,'Kledinglijst per draaggroep'!A:N,2,FALSE)</f>
        <v>12.5</v>
      </c>
      <c r="G22" s="77">
        <v>0</v>
      </c>
      <c r="H22" s="80"/>
      <c r="I22" s="77">
        <v>0</v>
      </c>
      <c r="J22" s="78">
        <f>(I22+G22+I22)*F22</f>
        <v>0</v>
      </c>
      <c r="K22" s="78">
        <f t="shared" si="0"/>
        <v>0</v>
      </c>
    </row>
    <row r="23" spans="1:11" s="61" customFormat="1" ht="18.75" customHeight="1" x14ac:dyDescent="0.25">
      <c r="A23" s="76" t="s">
        <v>404</v>
      </c>
      <c r="B23" s="80"/>
      <c r="C23" s="80"/>
      <c r="D23" s="85"/>
      <c r="E23" s="80"/>
      <c r="F23" s="115">
        <f>VLOOKUP(A23,'Kledinglijst per draaggroep'!A:N,2,FALSE)</f>
        <v>5</v>
      </c>
      <c r="G23" s="77">
        <v>0</v>
      </c>
      <c r="H23" s="80"/>
      <c r="I23" s="77">
        <v>0</v>
      </c>
      <c r="J23" s="78">
        <f>(I23+G23+I23)*F23</f>
        <v>0</v>
      </c>
      <c r="K23" s="78">
        <f t="shared" si="0"/>
        <v>0</v>
      </c>
    </row>
    <row r="24" spans="1:11" s="61" customFormat="1" ht="18.75" customHeight="1" x14ac:dyDescent="0.25">
      <c r="A24" s="79" t="s">
        <v>406</v>
      </c>
      <c r="B24" s="80"/>
      <c r="C24" s="80"/>
      <c r="D24" s="85"/>
      <c r="E24" s="80"/>
      <c r="F24" s="115">
        <f>VLOOKUP(A24,'Kledinglijst per draaggroep'!A:N,2,FALSE)</f>
        <v>7.5</v>
      </c>
      <c r="G24" s="77">
        <v>0</v>
      </c>
      <c r="H24" s="80"/>
      <c r="I24" s="77">
        <v>0</v>
      </c>
      <c r="J24" s="78">
        <f t="shared" ref="J24" si="9">(I24+G24)*F24</f>
        <v>0</v>
      </c>
      <c r="K24" s="78">
        <f t="shared" ref="K24" si="10">J24*1.21</f>
        <v>0</v>
      </c>
    </row>
    <row r="25" spans="1:11" s="61" customFormat="1" ht="51" x14ac:dyDescent="0.25">
      <c r="A25" s="185" t="s">
        <v>491</v>
      </c>
      <c r="B25" s="186"/>
      <c r="C25" s="122" t="s">
        <v>20</v>
      </c>
      <c r="D25" s="123" t="s">
        <v>28</v>
      </c>
      <c r="E25" s="122" t="s">
        <v>21</v>
      </c>
      <c r="F25" s="119" t="s">
        <v>30</v>
      </c>
      <c r="G25" s="120" t="s">
        <v>23</v>
      </c>
      <c r="H25" s="122" t="s">
        <v>504</v>
      </c>
      <c r="I25" s="122" t="s">
        <v>505</v>
      </c>
      <c r="J25" s="124" t="s">
        <v>394</v>
      </c>
      <c r="K25" s="124" t="s">
        <v>395</v>
      </c>
    </row>
    <row r="26" spans="1:11" s="61" customFormat="1" ht="18" customHeight="1" x14ac:dyDescent="0.25">
      <c r="A26" s="183"/>
      <c r="B26" s="184"/>
      <c r="C26" s="80"/>
      <c r="D26" s="85"/>
      <c r="E26" s="80"/>
      <c r="F26" s="117"/>
      <c r="G26" s="77">
        <v>0</v>
      </c>
      <c r="H26" s="80"/>
      <c r="I26" s="77">
        <v>0</v>
      </c>
      <c r="J26" s="78">
        <f t="shared" ref="J26:J29" si="11">(I26+G26)*F26</f>
        <v>0</v>
      </c>
      <c r="K26" s="78">
        <f t="shared" ref="K26:K29" si="12">J26*1.21</f>
        <v>0</v>
      </c>
    </row>
    <row r="27" spans="1:11" s="61" customFormat="1" ht="18" customHeight="1" x14ac:dyDescent="0.25">
      <c r="A27" s="183"/>
      <c r="B27" s="184"/>
      <c r="C27" s="80"/>
      <c r="D27" s="85"/>
      <c r="E27" s="80"/>
      <c r="F27" s="117"/>
      <c r="G27" s="77">
        <v>0</v>
      </c>
      <c r="H27" s="80"/>
      <c r="I27" s="77">
        <v>0</v>
      </c>
      <c r="J27" s="78">
        <f t="shared" si="11"/>
        <v>0</v>
      </c>
      <c r="K27" s="78">
        <f t="shared" si="12"/>
        <v>0</v>
      </c>
    </row>
    <row r="28" spans="1:11" s="61" customFormat="1" ht="18" customHeight="1" x14ac:dyDescent="0.25">
      <c r="A28" s="183"/>
      <c r="B28" s="184"/>
      <c r="C28" s="80"/>
      <c r="D28" s="85"/>
      <c r="E28" s="80"/>
      <c r="F28" s="117"/>
      <c r="G28" s="77">
        <v>0</v>
      </c>
      <c r="H28" s="80"/>
      <c r="I28" s="77">
        <v>0</v>
      </c>
      <c r="J28" s="78">
        <f t="shared" si="11"/>
        <v>0</v>
      </c>
      <c r="K28" s="78">
        <f t="shared" si="12"/>
        <v>0</v>
      </c>
    </row>
    <row r="29" spans="1:11" s="61" customFormat="1" ht="18" customHeight="1" x14ac:dyDescent="0.25">
      <c r="A29" s="183"/>
      <c r="B29" s="184"/>
      <c r="C29" s="80"/>
      <c r="D29" s="85"/>
      <c r="E29" s="80"/>
      <c r="F29" s="117"/>
      <c r="G29" s="77">
        <v>0</v>
      </c>
      <c r="H29" s="80"/>
      <c r="I29" s="77">
        <v>0</v>
      </c>
      <c r="J29" s="78">
        <f t="shared" si="11"/>
        <v>0</v>
      </c>
      <c r="K29" s="78">
        <f t="shared" si="12"/>
        <v>0</v>
      </c>
    </row>
    <row r="30" spans="1:11" s="61" customFormat="1" ht="18" customHeight="1" x14ac:dyDescent="0.25">
      <c r="A30" s="183"/>
      <c r="B30" s="184"/>
      <c r="C30" s="80"/>
      <c r="D30" s="85"/>
      <c r="E30" s="80"/>
      <c r="F30" s="117"/>
      <c r="G30" s="77">
        <v>0</v>
      </c>
      <c r="H30" s="80"/>
      <c r="I30" s="77">
        <v>0</v>
      </c>
      <c r="J30" s="78">
        <f t="shared" si="2"/>
        <v>0</v>
      </c>
      <c r="K30" s="78">
        <f t="shared" si="0"/>
        <v>0</v>
      </c>
    </row>
    <row r="31" spans="1:11" s="5" customFormat="1" ht="28.5" customHeight="1" x14ac:dyDescent="0.2">
      <c r="A31" s="179" t="s">
        <v>531</v>
      </c>
      <c r="B31" s="180"/>
      <c r="C31" s="180"/>
      <c r="D31" s="180"/>
      <c r="E31" s="180"/>
      <c r="F31" s="180"/>
      <c r="G31" s="180"/>
      <c r="H31" s="180"/>
      <c r="I31" s="181"/>
      <c r="J31" s="22">
        <f>SUM(J6:J30)</f>
        <v>0</v>
      </c>
      <c r="K31" s="23">
        <f>SUM(K6:K30)</f>
        <v>0</v>
      </c>
    </row>
    <row r="32" spans="1:11" s="5" customFormat="1" ht="15.75" customHeight="1" x14ac:dyDescent="0.2"/>
    <row r="33" spans="7:9" s="5" customFormat="1" ht="15.75" customHeight="1" x14ac:dyDescent="0.2">
      <c r="G33" s="8"/>
      <c r="H33" s="8"/>
      <c r="I33" s="8"/>
    </row>
    <row r="34" spans="7:9" s="5" customFormat="1" ht="15.75" customHeight="1" x14ac:dyDescent="0.2"/>
    <row r="35" spans="7:9" s="5" customFormat="1" ht="37.5" customHeight="1" x14ac:dyDescent="0.2"/>
    <row r="36" spans="7:9" s="5" customFormat="1" ht="15.75" customHeight="1" x14ac:dyDescent="0.2"/>
    <row r="37" spans="7:9" s="5" customFormat="1" ht="15.75" customHeight="1" x14ac:dyDescent="0.2"/>
    <row r="38" spans="7:9" s="5" customFormat="1" ht="15.75" customHeight="1" x14ac:dyDescent="0.2"/>
    <row r="39" spans="7:9" s="5" customFormat="1" ht="15.75" customHeight="1" x14ac:dyDescent="0.2"/>
    <row r="40" spans="7:9" s="5" customFormat="1" ht="15.75" customHeight="1" x14ac:dyDescent="0.2"/>
    <row r="41" spans="7:9" s="60" customFormat="1" ht="15.75" customHeight="1" x14ac:dyDescent="0.2"/>
    <row r="42" spans="7:9" s="5" customFormat="1" ht="15.75" customHeight="1" x14ac:dyDescent="0.2"/>
    <row r="43" spans="7:9" s="5" customFormat="1" ht="15.75" customHeight="1" x14ac:dyDescent="0.2"/>
    <row r="44" spans="7:9" s="5" customFormat="1" ht="15.75" customHeight="1" x14ac:dyDescent="0.2"/>
    <row r="45" spans="7:9" s="5" customFormat="1" ht="15.75" customHeight="1" x14ac:dyDescent="0.2"/>
    <row r="46" spans="7:9" s="5" customFormat="1" ht="15.75" customHeight="1" x14ac:dyDescent="0.2"/>
    <row r="47" spans="7:9" s="5" customFormat="1" ht="15.75" customHeight="1" x14ac:dyDescent="0.2"/>
    <row r="48" spans="7:9" s="5" customFormat="1" ht="15.75" customHeight="1" x14ac:dyDescent="0.2"/>
    <row r="49" spans="3:3" s="5" customFormat="1" ht="15.75" customHeight="1" x14ac:dyDescent="0.2"/>
    <row r="50" spans="3:3" s="5" customFormat="1" ht="15.75" customHeight="1" x14ac:dyDescent="0.2"/>
    <row r="51" spans="3:3" s="5" customFormat="1" ht="33" customHeight="1" x14ac:dyDescent="0.2"/>
    <row r="52" spans="3:3" s="5" customFormat="1" ht="15.75" customHeight="1" x14ac:dyDescent="0.2"/>
    <row r="53" spans="3:3" s="5" customFormat="1" ht="15.75" customHeight="1" x14ac:dyDescent="0.2"/>
    <row r="54" spans="3:3" s="5" customFormat="1" ht="15.75" customHeight="1" x14ac:dyDescent="0.2">
      <c r="C54" s="5" t="s">
        <v>381</v>
      </c>
    </row>
    <row r="55" spans="3:3" s="5" customFormat="1" ht="15.75" customHeight="1" x14ac:dyDescent="0.2"/>
    <row r="56" spans="3:3" s="5" customFormat="1" ht="15.75" customHeight="1" x14ac:dyDescent="0.2"/>
    <row r="57" spans="3:3" s="5" customFormat="1" ht="15.75" customHeight="1" x14ac:dyDescent="0.2"/>
    <row r="58" spans="3:3" s="5" customFormat="1" ht="15.75" customHeight="1" x14ac:dyDescent="0.2"/>
    <row r="59" spans="3:3" s="5" customFormat="1" ht="15.75" customHeight="1" x14ac:dyDescent="0.2"/>
    <row r="60" spans="3:3" s="5" customFormat="1" ht="15.75" customHeight="1" x14ac:dyDescent="0.2"/>
    <row r="61" spans="3:3" s="5" customFormat="1" ht="15.75" customHeight="1" x14ac:dyDescent="0.2"/>
    <row r="62" spans="3:3" s="5" customFormat="1" ht="15.75" customHeight="1" x14ac:dyDescent="0.2"/>
    <row r="63" spans="3:3" s="5" customFormat="1" ht="15.75" customHeight="1" x14ac:dyDescent="0.2"/>
    <row r="64" spans="3:3" s="5" customFormat="1" ht="15.75" customHeight="1" x14ac:dyDescent="0.2"/>
    <row r="65" s="5" customFormat="1" ht="15.75" customHeight="1" x14ac:dyDescent="0.2"/>
    <row r="66" s="5" customFormat="1" ht="15.75" customHeight="1" x14ac:dyDescent="0.2"/>
    <row r="67" s="5" customFormat="1" ht="15.75" customHeight="1" x14ac:dyDescent="0.2"/>
    <row r="68" s="5" customFormat="1" ht="15.75" customHeight="1" x14ac:dyDescent="0.2"/>
    <row r="69" s="5" customFormat="1" ht="15.75" customHeight="1" x14ac:dyDescent="0.2"/>
    <row r="70" s="5" customFormat="1" ht="15.75" customHeight="1" x14ac:dyDescent="0.2"/>
    <row r="71" s="5" customFormat="1" ht="15.75" customHeight="1" x14ac:dyDescent="0.2"/>
    <row r="72" s="5" customFormat="1" ht="15.75" customHeight="1" x14ac:dyDescent="0.2"/>
    <row r="73" s="5" customFormat="1" ht="15.75" customHeight="1" x14ac:dyDescent="0.2"/>
    <row r="74" s="5" customFormat="1" ht="15.75" customHeight="1" x14ac:dyDescent="0.2"/>
    <row r="75" s="5" customFormat="1" ht="15.75" customHeight="1" x14ac:dyDescent="0.2"/>
    <row r="76" s="5" customFormat="1" ht="15.75" customHeight="1" x14ac:dyDescent="0.2"/>
    <row r="77" s="5" customFormat="1" ht="15.75" customHeight="1" x14ac:dyDescent="0.2"/>
    <row r="78" s="5" customFormat="1" ht="15.75" customHeight="1" x14ac:dyDescent="0.2"/>
    <row r="79" s="5" customFormat="1" ht="15.75" customHeight="1" x14ac:dyDescent="0.2"/>
    <row r="80" s="5" customFormat="1" ht="15.75" customHeight="1" x14ac:dyDescent="0.2"/>
    <row r="81" s="5" customFormat="1" ht="15.75" customHeight="1" x14ac:dyDescent="0.2"/>
    <row r="82" s="5" customFormat="1" ht="15.75" customHeight="1" x14ac:dyDescent="0.2"/>
    <row r="83" s="5" customFormat="1" ht="15.75" customHeight="1" x14ac:dyDescent="0.2"/>
    <row r="84" s="5" customFormat="1" ht="15.75" customHeight="1" x14ac:dyDescent="0.2"/>
    <row r="85" s="5" customFormat="1" ht="15.75" customHeight="1" x14ac:dyDescent="0.2"/>
    <row r="86" s="5" customFormat="1" ht="12.75" x14ac:dyDescent="0.2"/>
    <row r="87" s="5" customFormat="1" ht="12.75" x14ac:dyDescent="0.2"/>
  </sheetData>
  <mergeCells count="18">
    <mergeCell ref="A31:I31"/>
    <mergeCell ref="C4:C5"/>
    <mergeCell ref="E4:E5"/>
    <mergeCell ref="G4:G5"/>
    <mergeCell ref="B4:B5"/>
    <mergeCell ref="A30:B30"/>
    <mergeCell ref="A25:B25"/>
    <mergeCell ref="A26:B26"/>
    <mergeCell ref="A27:B27"/>
    <mergeCell ref="A28:B28"/>
    <mergeCell ref="A29:B29"/>
    <mergeCell ref="A1:K1"/>
    <mergeCell ref="A2:K2"/>
    <mergeCell ref="D4:D5"/>
    <mergeCell ref="F4:F5"/>
    <mergeCell ref="H4:H5"/>
    <mergeCell ref="I4:I5"/>
    <mergeCell ref="J4:K4"/>
  </mergeCells>
  <pageMargins left="0.7" right="0.7" top="0.75" bottom="0.75" header="0.3" footer="0.3"/>
  <pageSetup paperSize="9" scale="4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8D325-6173-454E-8F1D-9F15428557D1}">
  <sheetPr>
    <pageSetUpPr fitToPage="1"/>
  </sheetPr>
  <dimension ref="A1:K90"/>
  <sheetViews>
    <sheetView zoomScale="90" zoomScaleNormal="90" workbookViewId="0">
      <selection sqref="A1:K1"/>
    </sheetView>
  </sheetViews>
  <sheetFormatPr defaultColWidth="9.140625" defaultRowHeight="14.25" x14ac:dyDescent="0.2"/>
  <cols>
    <col min="1" max="1" width="55.7109375" style="4" customWidth="1"/>
    <col min="2" max="2" width="30.5703125" style="4" customWidth="1"/>
    <col min="3" max="3" width="29.85546875" style="4" customWidth="1"/>
    <col min="4" max="4" width="25" style="4" customWidth="1"/>
    <col min="5" max="5" width="27.5703125" style="4" customWidth="1"/>
    <col min="6" max="6" width="18.140625" style="4" customWidth="1"/>
    <col min="7" max="7" width="22.28515625" style="4" customWidth="1"/>
    <col min="8" max="8" width="28.7109375" style="4" customWidth="1"/>
    <col min="9" max="9" width="20.7109375" style="4" customWidth="1"/>
    <col min="10" max="11" width="18.42578125" style="4" customWidth="1"/>
    <col min="12" max="16384" width="9.140625" style="4"/>
  </cols>
  <sheetData>
    <row r="1" spans="1:11" ht="18" x14ac:dyDescent="0.2">
      <c r="A1" s="169" t="s">
        <v>493</v>
      </c>
      <c r="B1" s="170"/>
      <c r="C1" s="170"/>
      <c r="D1" s="170"/>
      <c r="E1" s="170"/>
      <c r="F1" s="170"/>
      <c r="G1" s="170"/>
      <c r="H1" s="170"/>
      <c r="I1" s="170"/>
      <c r="J1" s="170"/>
      <c r="K1" s="171"/>
    </row>
    <row r="2" spans="1:11" s="60" customFormat="1" ht="15" customHeight="1" x14ac:dyDescent="0.2">
      <c r="A2" s="172" t="s">
        <v>492</v>
      </c>
      <c r="B2" s="173"/>
      <c r="C2" s="173"/>
      <c r="D2" s="173"/>
      <c r="E2" s="173"/>
      <c r="F2" s="173"/>
      <c r="G2" s="173"/>
      <c r="H2" s="173"/>
      <c r="I2" s="173"/>
      <c r="J2" s="173"/>
      <c r="K2" s="174"/>
    </row>
    <row r="3" spans="1:11" s="60" customFormat="1" ht="12.75" x14ac:dyDescent="0.2">
      <c r="A3" s="73"/>
      <c r="B3" s="38"/>
      <c r="C3" s="74"/>
      <c r="J3" s="6"/>
      <c r="K3" s="6"/>
    </row>
    <row r="4" spans="1:11" ht="26.25" customHeight="1" x14ac:dyDescent="0.2">
      <c r="A4" s="19" t="s">
        <v>422</v>
      </c>
      <c r="B4" s="175" t="s">
        <v>421</v>
      </c>
      <c r="C4" s="175" t="s">
        <v>20</v>
      </c>
      <c r="D4" s="175" t="s">
        <v>28</v>
      </c>
      <c r="E4" s="175" t="s">
        <v>21</v>
      </c>
      <c r="F4" s="175" t="s">
        <v>22</v>
      </c>
      <c r="G4" s="175" t="s">
        <v>23</v>
      </c>
      <c r="H4" s="175" t="s">
        <v>465</v>
      </c>
      <c r="I4" s="175" t="s">
        <v>436</v>
      </c>
      <c r="J4" s="177" t="s">
        <v>24</v>
      </c>
      <c r="K4" s="178"/>
    </row>
    <row r="5" spans="1:11" x14ac:dyDescent="0.2">
      <c r="A5" s="20"/>
      <c r="B5" s="176"/>
      <c r="C5" s="182"/>
      <c r="D5" s="176"/>
      <c r="E5" s="182"/>
      <c r="F5" s="176"/>
      <c r="G5" s="182"/>
      <c r="H5" s="176"/>
      <c r="I5" s="176"/>
      <c r="J5" s="21" t="s">
        <v>25</v>
      </c>
      <c r="K5" s="21" t="s">
        <v>26</v>
      </c>
    </row>
    <row r="6" spans="1:11" s="61" customFormat="1" ht="18.75" customHeight="1" x14ac:dyDescent="0.25">
      <c r="A6" s="84" t="s">
        <v>441</v>
      </c>
      <c r="B6" s="80"/>
      <c r="C6" s="80"/>
      <c r="D6" s="85"/>
      <c r="E6" s="80"/>
      <c r="F6" s="115">
        <f>VLOOKUP(A6,'Kledinglijst per draaggroep'!A:N,3,FALSE)</f>
        <v>24</v>
      </c>
      <c r="G6" s="77">
        <v>0</v>
      </c>
      <c r="H6" s="80"/>
      <c r="I6" s="77">
        <v>0</v>
      </c>
      <c r="J6" s="78">
        <f>(I6+G6)*F6</f>
        <v>0</v>
      </c>
      <c r="K6" s="78">
        <f t="shared" ref="K6:K22" si="0">J6*1.21</f>
        <v>0</v>
      </c>
    </row>
    <row r="7" spans="1:11" s="61" customFormat="1" ht="18.75" customHeight="1" x14ac:dyDescent="0.25">
      <c r="A7" s="84" t="s">
        <v>442</v>
      </c>
      <c r="B7" s="80"/>
      <c r="C7" s="80"/>
      <c r="D7" s="85"/>
      <c r="E7" s="80"/>
      <c r="F7" s="115">
        <f>VLOOKUP(A7,'Kledinglijst per draaggroep'!A:N,3,FALSE)</f>
        <v>10</v>
      </c>
      <c r="G7" s="77">
        <v>0</v>
      </c>
      <c r="H7" s="80"/>
      <c r="I7" s="77">
        <v>0</v>
      </c>
      <c r="J7" s="78">
        <f>(I7+G7)*F7</f>
        <v>0</v>
      </c>
      <c r="K7" s="78">
        <f t="shared" si="0"/>
        <v>0</v>
      </c>
    </row>
    <row r="8" spans="1:11" s="61" customFormat="1" ht="18.75" customHeight="1" x14ac:dyDescent="0.25">
      <c r="A8" s="76" t="s">
        <v>447</v>
      </c>
      <c r="B8" s="80"/>
      <c r="C8" s="80"/>
      <c r="D8" s="85"/>
      <c r="E8" s="80"/>
      <c r="F8" s="118">
        <f>VLOOKUP(A8,'Kledinglijst per draaggroep'!A:N,3,FALSE)</f>
        <v>30</v>
      </c>
      <c r="G8" s="77">
        <v>0</v>
      </c>
      <c r="H8" s="80"/>
      <c r="I8" s="77">
        <v>0</v>
      </c>
      <c r="J8" s="78">
        <f t="shared" ref="J8:J22" si="1">(I8+G8)*F8</f>
        <v>0</v>
      </c>
      <c r="K8" s="78">
        <f t="shared" si="0"/>
        <v>0</v>
      </c>
    </row>
    <row r="9" spans="1:11" s="61" customFormat="1" ht="18.75" customHeight="1" x14ac:dyDescent="0.25">
      <c r="A9" s="76" t="s">
        <v>448</v>
      </c>
      <c r="B9" s="80"/>
      <c r="C9" s="80"/>
      <c r="D9" s="85"/>
      <c r="E9" s="80"/>
      <c r="F9" s="115">
        <f>VLOOKUP(A9,'Kledinglijst per draaggroep'!A:N,3,FALSE)</f>
        <v>7.5</v>
      </c>
      <c r="G9" s="77">
        <v>0</v>
      </c>
      <c r="H9" s="80"/>
      <c r="I9" s="77">
        <v>0</v>
      </c>
      <c r="J9" s="78">
        <f t="shared" si="1"/>
        <v>0</v>
      </c>
      <c r="K9" s="78">
        <f t="shared" si="0"/>
        <v>0</v>
      </c>
    </row>
    <row r="10" spans="1:11" s="61" customFormat="1" ht="18.75" customHeight="1" x14ac:dyDescent="0.25">
      <c r="A10" s="76" t="s">
        <v>449</v>
      </c>
      <c r="B10" s="80"/>
      <c r="C10" s="80"/>
      <c r="D10" s="85"/>
      <c r="E10" s="80"/>
      <c r="F10" s="115">
        <f>VLOOKUP(A10,'Kledinglijst per draaggroep'!A:N,3,FALSE)</f>
        <v>30</v>
      </c>
      <c r="G10" s="77">
        <v>0</v>
      </c>
      <c r="H10" s="80"/>
      <c r="I10" s="77">
        <v>0</v>
      </c>
      <c r="J10" s="78">
        <f t="shared" si="1"/>
        <v>0</v>
      </c>
      <c r="K10" s="78">
        <f t="shared" si="0"/>
        <v>0</v>
      </c>
    </row>
    <row r="11" spans="1:11" s="61" customFormat="1" ht="18.75" customHeight="1" x14ac:dyDescent="0.25">
      <c r="A11" s="76" t="s">
        <v>450</v>
      </c>
      <c r="B11" s="80"/>
      <c r="C11" s="80"/>
      <c r="D11" s="85"/>
      <c r="E11" s="80"/>
      <c r="F11" s="115">
        <f>VLOOKUP(A11,'Kledinglijst per draaggroep'!A:N,3,FALSE)</f>
        <v>7.5</v>
      </c>
      <c r="G11" s="77">
        <v>0</v>
      </c>
      <c r="H11" s="80"/>
      <c r="I11" s="77">
        <v>0</v>
      </c>
      <c r="J11" s="78">
        <f t="shared" si="1"/>
        <v>0</v>
      </c>
      <c r="K11" s="78">
        <f t="shared" si="0"/>
        <v>0</v>
      </c>
    </row>
    <row r="12" spans="1:11" s="61" customFormat="1" ht="18.75" customHeight="1" x14ac:dyDescent="0.25">
      <c r="A12" s="76" t="s">
        <v>457</v>
      </c>
      <c r="B12" s="80"/>
      <c r="C12" s="80"/>
      <c r="D12" s="85"/>
      <c r="E12" s="80"/>
      <c r="F12" s="115">
        <f>VLOOKUP(A12,'Kledinglijst per draaggroep'!A:N,3,FALSE)</f>
        <v>24</v>
      </c>
      <c r="G12" s="77">
        <v>0</v>
      </c>
      <c r="H12" s="80"/>
      <c r="I12" s="77">
        <v>0</v>
      </c>
      <c r="J12" s="78">
        <f t="shared" si="1"/>
        <v>0</v>
      </c>
      <c r="K12" s="78">
        <f t="shared" si="0"/>
        <v>0</v>
      </c>
    </row>
    <row r="13" spans="1:11" s="61" customFormat="1" ht="18.75" customHeight="1" x14ac:dyDescent="0.25">
      <c r="A13" s="76" t="s">
        <v>458</v>
      </c>
      <c r="B13" s="80"/>
      <c r="C13" s="80"/>
      <c r="D13" s="85"/>
      <c r="E13" s="80"/>
      <c r="F13" s="115">
        <f>VLOOKUP(A13,'Kledinglijst per draaggroep'!A:N,3,FALSE)</f>
        <v>5</v>
      </c>
      <c r="G13" s="77">
        <v>0</v>
      </c>
      <c r="H13" s="80"/>
      <c r="I13" s="77">
        <v>0</v>
      </c>
      <c r="J13" s="78">
        <f t="shared" si="1"/>
        <v>0</v>
      </c>
      <c r="K13" s="78">
        <f t="shared" si="0"/>
        <v>0</v>
      </c>
    </row>
    <row r="14" spans="1:11" s="61" customFormat="1" ht="18.75" customHeight="1" x14ac:dyDescent="0.25">
      <c r="A14" s="76" t="s">
        <v>463</v>
      </c>
      <c r="B14" s="80"/>
      <c r="C14" s="80"/>
      <c r="D14" s="85"/>
      <c r="E14" s="80"/>
      <c r="F14" s="115">
        <f>VLOOKUP(A14,'Kledinglijst per draaggroep'!A:N,3,FALSE)</f>
        <v>12</v>
      </c>
      <c r="G14" s="77">
        <v>0</v>
      </c>
      <c r="H14" s="80"/>
      <c r="I14" s="77">
        <v>0</v>
      </c>
      <c r="J14" s="78">
        <f t="shared" si="1"/>
        <v>0</v>
      </c>
      <c r="K14" s="78">
        <f t="shared" si="0"/>
        <v>0</v>
      </c>
    </row>
    <row r="15" spans="1:11" s="61" customFormat="1" ht="18.75" customHeight="1" x14ac:dyDescent="0.25">
      <c r="A15" s="76" t="s">
        <v>464</v>
      </c>
      <c r="B15" s="80"/>
      <c r="C15" s="80"/>
      <c r="D15" s="85"/>
      <c r="E15" s="80"/>
      <c r="F15" s="115">
        <f>VLOOKUP(A15,'Kledinglijst per draaggroep'!A:N,3,FALSE)</f>
        <v>5</v>
      </c>
      <c r="G15" s="77">
        <v>0</v>
      </c>
      <c r="H15" s="80"/>
      <c r="I15" s="77">
        <v>0</v>
      </c>
      <c r="J15" s="78">
        <f t="shared" si="1"/>
        <v>0</v>
      </c>
      <c r="K15" s="78">
        <f t="shared" si="0"/>
        <v>0</v>
      </c>
    </row>
    <row r="16" spans="1:11" s="61" customFormat="1" ht="18.75" customHeight="1" x14ac:dyDescent="0.25">
      <c r="A16" s="76" t="s">
        <v>410</v>
      </c>
      <c r="B16" s="80"/>
      <c r="C16" s="80"/>
      <c r="D16" s="85"/>
      <c r="E16" s="80"/>
      <c r="F16" s="116">
        <f>VLOOKUP(A16,'Kledinglijst per draaggroep'!A:N,3,FALSE)</f>
        <v>17</v>
      </c>
      <c r="G16" s="77">
        <v>0</v>
      </c>
      <c r="H16" s="80"/>
      <c r="I16" s="77">
        <v>0</v>
      </c>
      <c r="J16" s="78">
        <f t="shared" si="1"/>
        <v>0</v>
      </c>
      <c r="K16" s="78">
        <f t="shared" si="0"/>
        <v>0</v>
      </c>
    </row>
    <row r="17" spans="1:11" s="61" customFormat="1" ht="51" x14ac:dyDescent="0.25">
      <c r="A17" s="185" t="s">
        <v>491</v>
      </c>
      <c r="B17" s="186"/>
      <c r="C17" s="122" t="s">
        <v>20</v>
      </c>
      <c r="D17" s="123" t="s">
        <v>28</v>
      </c>
      <c r="E17" s="122" t="s">
        <v>21</v>
      </c>
      <c r="F17" s="119" t="s">
        <v>30</v>
      </c>
      <c r="G17" s="120" t="s">
        <v>23</v>
      </c>
      <c r="H17" s="122" t="s">
        <v>504</v>
      </c>
      <c r="I17" s="122" t="s">
        <v>505</v>
      </c>
      <c r="J17" s="124" t="s">
        <v>394</v>
      </c>
      <c r="K17" s="124" t="s">
        <v>395</v>
      </c>
    </row>
    <row r="18" spans="1:11" s="61" customFormat="1" ht="18" customHeight="1" x14ac:dyDescent="0.25">
      <c r="A18" s="183"/>
      <c r="B18" s="184"/>
      <c r="C18" s="80"/>
      <c r="D18" s="85"/>
      <c r="E18" s="80"/>
      <c r="F18" s="117"/>
      <c r="G18" s="77">
        <v>0</v>
      </c>
      <c r="H18" s="80"/>
      <c r="I18" s="77">
        <v>0</v>
      </c>
      <c r="J18" s="78">
        <f t="shared" ref="J18:J21" si="2">(I18+G18)*F18</f>
        <v>0</v>
      </c>
      <c r="K18" s="78">
        <f t="shared" ref="K18:K21" si="3">J18*1.21</f>
        <v>0</v>
      </c>
    </row>
    <row r="19" spans="1:11" s="61" customFormat="1" ht="18" customHeight="1" x14ac:dyDescent="0.25">
      <c r="A19" s="183"/>
      <c r="B19" s="184"/>
      <c r="C19" s="80"/>
      <c r="D19" s="85"/>
      <c r="E19" s="80"/>
      <c r="F19" s="117"/>
      <c r="G19" s="77">
        <v>0</v>
      </c>
      <c r="H19" s="80"/>
      <c r="I19" s="77">
        <v>0</v>
      </c>
      <c r="J19" s="78">
        <f t="shared" si="2"/>
        <v>0</v>
      </c>
      <c r="K19" s="78">
        <f t="shared" si="3"/>
        <v>0</v>
      </c>
    </row>
    <row r="20" spans="1:11" s="61" customFormat="1" ht="18" customHeight="1" x14ac:dyDescent="0.25">
      <c r="A20" s="183"/>
      <c r="B20" s="184"/>
      <c r="C20" s="80"/>
      <c r="D20" s="85"/>
      <c r="E20" s="80"/>
      <c r="F20" s="117"/>
      <c r="G20" s="77">
        <v>0</v>
      </c>
      <c r="H20" s="80"/>
      <c r="I20" s="77">
        <v>0</v>
      </c>
      <c r="J20" s="78">
        <f t="shared" si="2"/>
        <v>0</v>
      </c>
      <c r="K20" s="78">
        <f t="shared" si="3"/>
        <v>0</v>
      </c>
    </row>
    <row r="21" spans="1:11" s="61" customFormat="1" ht="18" customHeight="1" x14ac:dyDescent="0.25">
      <c r="A21" s="183"/>
      <c r="B21" s="184"/>
      <c r="C21" s="80"/>
      <c r="D21" s="85"/>
      <c r="E21" s="80"/>
      <c r="F21" s="117"/>
      <c r="G21" s="77">
        <v>0</v>
      </c>
      <c r="H21" s="80"/>
      <c r="I21" s="77">
        <v>0</v>
      </c>
      <c r="J21" s="78">
        <f t="shared" si="2"/>
        <v>0</v>
      </c>
      <c r="K21" s="78">
        <f t="shared" si="3"/>
        <v>0</v>
      </c>
    </row>
    <row r="22" spans="1:11" s="61" customFormat="1" ht="18" customHeight="1" x14ac:dyDescent="0.25">
      <c r="A22" s="183"/>
      <c r="B22" s="184"/>
      <c r="C22" s="80"/>
      <c r="D22" s="85"/>
      <c r="E22" s="80"/>
      <c r="F22" s="117"/>
      <c r="G22" s="77">
        <v>0</v>
      </c>
      <c r="H22" s="80"/>
      <c r="I22" s="77">
        <v>0</v>
      </c>
      <c r="J22" s="78">
        <f t="shared" si="1"/>
        <v>0</v>
      </c>
      <c r="K22" s="78">
        <f t="shared" si="0"/>
        <v>0</v>
      </c>
    </row>
    <row r="23" spans="1:11" s="60" customFormat="1" ht="28.5" customHeight="1" x14ac:dyDescent="0.2">
      <c r="A23" s="179" t="s">
        <v>494</v>
      </c>
      <c r="B23" s="180"/>
      <c r="C23" s="180"/>
      <c r="D23" s="180"/>
      <c r="E23" s="180"/>
      <c r="F23" s="180"/>
      <c r="G23" s="180"/>
      <c r="H23" s="180"/>
      <c r="I23" s="181"/>
      <c r="J23" s="22">
        <f>SUM(J6:J22)</f>
        <v>0</v>
      </c>
      <c r="K23" s="23">
        <f>SUM(K6:K22)</f>
        <v>0</v>
      </c>
    </row>
    <row r="24" spans="1:11" s="60" customFormat="1" ht="15.75" customHeight="1" x14ac:dyDescent="0.2"/>
    <row r="25" spans="1:11" s="60" customFormat="1" ht="15.75" customHeight="1" x14ac:dyDescent="0.2">
      <c r="G25" s="8"/>
      <c r="H25" s="8"/>
      <c r="I25" s="8"/>
    </row>
    <row r="26" spans="1:11" s="60" customFormat="1" ht="15.75" customHeight="1" x14ac:dyDescent="0.2"/>
    <row r="27" spans="1:11" s="60" customFormat="1" ht="37.5" customHeight="1" x14ac:dyDescent="0.2"/>
    <row r="28" spans="1:11" s="60" customFormat="1" ht="15.75" customHeight="1" x14ac:dyDescent="0.2"/>
    <row r="29" spans="1:11" s="60" customFormat="1" ht="15.75" customHeight="1" x14ac:dyDescent="0.2"/>
    <row r="30" spans="1:11" s="60" customFormat="1" ht="15.75" customHeight="1" x14ac:dyDescent="0.2"/>
    <row r="31" spans="1:11" s="60" customFormat="1" ht="15.75" customHeight="1" x14ac:dyDescent="0.2"/>
    <row r="32" spans="1:11" s="60" customFormat="1" ht="15.75" customHeight="1" x14ac:dyDescent="0.2"/>
    <row r="33" spans="3:3" s="60" customFormat="1" ht="15.75" customHeight="1" x14ac:dyDescent="0.2"/>
    <row r="34" spans="3:3" s="60" customFormat="1" ht="15.75" customHeight="1" x14ac:dyDescent="0.2"/>
    <row r="35" spans="3:3" s="60" customFormat="1" ht="15.75" customHeight="1" x14ac:dyDescent="0.2"/>
    <row r="36" spans="3:3" s="60" customFormat="1" ht="15.75" customHeight="1" x14ac:dyDescent="0.2"/>
    <row r="37" spans="3:3" s="60" customFormat="1" ht="15.75" customHeight="1" x14ac:dyDescent="0.2"/>
    <row r="38" spans="3:3" s="60" customFormat="1" ht="15.75" customHeight="1" x14ac:dyDescent="0.2"/>
    <row r="39" spans="3:3" s="60" customFormat="1" ht="15.75" customHeight="1" x14ac:dyDescent="0.2"/>
    <row r="40" spans="3:3" s="60" customFormat="1" ht="15.75" customHeight="1" x14ac:dyDescent="0.2"/>
    <row r="41" spans="3:3" s="60" customFormat="1" ht="15.75" customHeight="1" x14ac:dyDescent="0.2"/>
    <row r="42" spans="3:3" s="60" customFormat="1" ht="15.75" customHeight="1" x14ac:dyDescent="0.2"/>
    <row r="43" spans="3:3" s="60" customFormat="1" ht="33" customHeight="1" x14ac:dyDescent="0.2"/>
    <row r="44" spans="3:3" s="60" customFormat="1" ht="15.75" customHeight="1" x14ac:dyDescent="0.2"/>
    <row r="45" spans="3:3" s="60" customFormat="1" ht="15.75" customHeight="1" x14ac:dyDescent="0.2"/>
    <row r="46" spans="3:3" s="60" customFormat="1" ht="15.75" customHeight="1" x14ac:dyDescent="0.2">
      <c r="C46" s="60" t="s">
        <v>381</v>
      </c>
    </row>
    <row r="47" spans="3:3" s="60" customFormat="1" ht="15.75" customHeight="1" x14ac:dyDescent="0.2"/>
    <row r="48" spans="3:3" s="60" customFormat="1" ht="15.75" customHeight="1" x14ac:dyDescent="0.2"/>
    <row r="49" s="60" customFormat="1" ht="15.75" customHeight="1" x14ac:dyDescent="0.2"/>
    <row r="50" s="60" customFormat="1" ht="15.75" customHeight="1" x14ac:dyDescent="0.2"/>
    <row r="51" s="60" customFormat="1" ht="15.75" customHeight="1" x14ac:dyDescent="0.2"/>
    <row r="52" s="60" customFormat="1" ht="15.75" customHeight="1" x14ac:dyDescent="0.2"/>
    <row r="53" s="60" customFormat="1" ht="15.75" customHeight="1" x14ac:dyDescent="0.2"/>
    <row r="54" s="60" customFormat="1" ht="15.75" customHeight="1" x14ac:dyDescent="0.2"/>
    <row r="55" s="60" customFormat="1" ht="15.75" customHeight="1" x14ac:dyDescent="0.2"/>
    <row r="56" s="60" customFormat="1" ht="15.75" customHeight="1" x14ac:dyDescent="0.2"/>
    <row r="57" s="60" customFormat="1" ht="15.75" customHeight="1" x14ac:dyDescent="0.2"/>
    <row r="58" s="60" customFormat="1" ht="15.75" customHeight="1" x14ac:dyDescent="0.2"/>
    <row r="59" s="60" customFormat="1" ht="15.75" customHeight="1" x14ac:dyDescent="0.2"/>
    <row r="60" s="60" customFormat="1" ht="15.75" customHeight="1" x14ac:dyDescent="0.2"/>
    <row r="61" s="60" customFormat="1" ht="15.75" customHeight="1" x14ac:dyDescent="0.2"/>
    <row r="62" s="60" customFormat="1" ht="15.75" customHeight="1" x14ac:dyDescent="0.2"/>
    <row r="63" s="60" customFormat="1" ht="15.75" customHeight="1" x14ac:dyDescent="0.2"/>
    <row r="64" s="60" customFormat="1" ht="15.75" customHeight="1" x14ac:dyDescent="0.2"/>
    <row r="65" s="60" customFormat="1" ht="15.75" customHeight="1" x14ac:dyDescent="0.2"/>
    <row r="66" s="60" customFormat="1" ht="15.75" customHeight="1" x14ac:dyDescent="0.2"/>
    <row r="67" s="60" customFormat="1" ht="15.75" customHeight="1" x14ac:dyDescent="0.2"/>
    <row r="68" s="60" customFormat="1" ht="15.75" customHeight="1" x14ac:dyDescent="0.2"/>
    <row r="69" s="60" customFormat="1" ht="15.75" customHeight="1" x14ac:dyDescent="0.2"/>
    <row r="70" s="60" customFormat="1" ht="15.75" customHeight="1" x14ac:dyDescent="0.2"/>
    <row r="71" s="60" customFormat="1" ht="15.75" customHeight="1" x14ac:dyDescent="0.2"/>
    <row r="72" s="60" customFormat="1" ht="15.75" customHeight="1" x14ac:dyDescent="0.2"/>
    <row r="73" s="60" customFormat="1" ht="15.75" customHeight="1" x14ac:dyDescent="0.2"/>
    <row r="74" s="60" customFormat="1" ht="15.75" customHeight="1" x14ac:dyDescent="0.2"/>
    <row r="75" s="60" customFormat="1" ht="15.75" customHeight="1" x14ac:dyDescent="0.2"/>
    <row r="76" s="60" customFormat="1" ht="15.75" customHeight="1" x14ac:dyDescent="0.2"/>
    <row r="77" s="60" customFormat="1" ht="15.75" customHeight="1" x14ac:dyDescent="0.2"/>
    <row r="78" s="60" customFormat="1" ht="12.75" x14ac:dyDescent="0.2"/>
    <row r="79" s="60" customFormat="1" ht="12.75" x14ac:dyDescent="0.2"/>
    <row r="80" s="4" customFormat="1" x14ac:dyDescent="0.2"/>
    <row r="81" s="4" customFormat="1" x14ac:dyDescent="0.2"/>
    <row r="82" s="4" customFormat="1" x14ac:dyDescent="0.2"/>
    <row r="83" s="4" customFormat="1" x14ac:dyDescent="0.2"/>
    <row r="84" s="4" customFormat="1" x14ac:dyDescent="0.2"/>
    <row r="85" s="4" customFormat="1" x14ac:dyDescent="0.2"/>
    <row r="86" s="4" customFormat="1" x14ac:dyDescent="0.2"/>
    <row r="87" s="4" customFormat="1" x14ac:dyDescent="0.2"/>
    <row r="88" s="4" customFormat="1" x14ac:dyDescent="0.2"/>
    <row r="89" s="4" customFormat="1" x14ac:dyDescent="0.2"/>
    <row r="90" s="4" customFormat="1" x14ac:dyDescent="0.2"/>
  </sheetData>
  <mergeCells count="18">
    <mergeCell ref="A1:K1"/>
    <mergeCell ref="A2:K2"/>
    <mergeCell ref="B4:B5"/>
    <mergeCell ref="C4:C5"/>
    <mergeCell ref="D4:D5"/>
    <mergeCell ref="E4:E5"/>
    <mergeCell ref="F4:F5"/>
    <mergeCell ref="G4:G5"/>
    <mergeCell ref="H4:H5"/>
    <mergeCell ref="I4:I5"/>
    <mergeCell ref="J4:K4"/>
    <mergeCell ref="A17:B17"/>
    <mergeCell ref="A23:I23"/>
    <mergeCell ref="A18:B18"/>
    <mergeCell ref="A19:B19"/>
    <mergeCell ref="A20:B20"/>
    <mergeCell ref="A21:B21"/>
    <mergeCell ref="A22:B22"/>
  </mergeCells>
  <pageMargins left="0.7" right="0.7" top="0.75" bottom="0.75" header="0.3" footer="0.3"/>
  <pageSetup paperSize="9" scale="4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9643A-DAC2-444F-9B3D-384F2CB92634}">
  <sheetPr>
    <pageSetUpPr fitToPage="1"/>
  </sheetPr>
  <dimension ref="A1:K86"/>
  <sheetViews>
    <sheetView zoomScale="90" zoomScaleNormal="90" workbookViewId="0">
      <selection sqref="A1:K1"/>
    </sheetView>
  </sheetViews>
  <sheetFormatPr defaultColWidth="9.140625" defaultRowHeight="14.25" x14ac:dyDescent="0.2"/>
  <cols>
    <col min="1" max="1" width="55.7109375" style="4" customWidth="1"/>
    <col min="2" max="2" width="30.5703125" style="4" customWidth="1"/>
    <col min="3" max="3" width="29.85546875" style="4" customWidth="1"/>
    <col min="4" max="4" width="25" style="4" customWidth="1"/>
    <col min="5" max="5" width="27.5703125" style="4" customWidth="1"/>
    <col min="6" max="6" width="18.140625" style="4" customWidth="1"/>
    <col min="7" max="7" width="22.28515625" style="4" customWidth="1"/>
    <col min="8" max="8" width="28.7109375" style="4" customWidth="1"/>
    <col min="9" max="9" width="20.7109375" style="4" customWidth="1"/>
    <col min="10" max="11" width="18.42578125" style="4" customWidth="1"/>
    <col min="12" max="16384" width="9.140625" style="4"/>
  </cols>
  <sheetData>
    <row r="1" spans="1:11" ht="18" x14ac:dyDescent="0.2">
      <c r="A1" s="169" t="s">
        <v>534</v>
      </c>
      <c r="B1" s="170"/>
      <c r="C1" s="170"/>
      <c r="D1" s="170"/>
      <c r="E1" s="170"/>
      <c r="F1" s="170"/>
      <c r="G1" s="170"/>
      <c r="H1" s="170"/>
      <c r="I1" s="170"/>
      <c r="J1" s="170"/>
      <c r="K1" s="171"/>
    </row>
    <row r="2" spans="1:11" s="60" customFormat="1" ht="15" customHeight="1" x14ac:dyDescent="0.2">
      <c r="A2" s="172" t="s">
        <v>492</v>
      </c>
      <c r="B2" s="173"/>
      <c r="C2" s="173"/>
      <c r="D2" s="173"/>
      <c r="E2" s="173"/>
      <c r="F2" s="173"/>
      <c r="G2" s="173"/>
      <c r="H2" s="173"/>
      <c r="I2" s="173"/>
      <c r="J2" s="173"/>
      <c r="K2" s="174"/>
    </row>
    <row r="3" spans="1:11" s="60" customFormat="1" ht="12.75" x14ac:dyDescent="0.2">
      <c r="A3" s="73"/>
      <c r="B3" s="38"/>
      <c r="C3" s="74"/>
      <c r="J3" s="6"/>
      <c r="K3" s="6"/>
    </row>
    <row r="4" spans="1:11" ht="26.25" customHeight="1" x14ac:dyDescent="0.2">
      <c r="A4" s="19" t="s">
        <v>422</v>
      </c>
      <c r="B4" s="175" t="s">
        <v>421</v>
      </c>
      <c r="C4" s="175" t="s">
        <v>20</v>
      </c>
      <c r="D4" s="175" t="s">
        <v>28</v>
      </c>
      <c r="E4" s="175" t="s">
        <v>21</v>
      </c>
      <c r="F4" s="175" t="s">
        <v>22</v>
      </c>
      <c r="G4" s="175" t="s">
        <v>23</v>
      </c>
      <c r="H4" s="175" t="s">
        <v>465</v>
      </c>
      <c r="I4" s="175" t="s">
        <v>436</v>
      </c>
      <c r="J4" s="177" t="s">
        <v>24</v>
      </c>
      <c r="K4" s="178"/>
    </row>
    <row r="5" spans="1:11" x14ac:dyDescent="0.2">
      <c r="A5" s="20"/>
      <c r="B5" s="176"/>
      <c r="C5" s="182"/>
      <c r="D5" s="176"/>
      <c r="E5" s="182"/>
      <c r="F5" s="176"/>
      <c r="G5" s="182"/>
      <c r="H5" s="176"/>
      <c r="I5" s="176"/>
      <c r="J5" s="21" t="s">
        <v>25</v>
      </c>
      <c r="K5" s="21" t="s">
        <v>26</v>
      </c>
    </row>
    <row r="6" spans="1:11" s="61" customFormat="1" ht="18.75" customHeight="1" x14ac:dyDescent="0.25">
      <c r="A6" s="84" t="s">
        <v>437</v>
      </c>
      <c r="B6" s="80"/>
      <c r="C6" s="80"/>
      <c r="D6" s="85"/>
      <c r="E6" s="80"/>
      <c r="F6" s="115">
        <f>VLOOKUP(A6,'Kledinglijst per draaggroep'!A:N,4,FALSE)</f>
        <v>20</v>
      </c>
      <c r="G6" s="77">
        <v>0</v>
      </c>
      <c r="H6" s="80"/>
      <c r="I6" s="77">
        <v>0</v>
      </c>
      <c r="J6" s="78">
        <f>(I6+G6)*F6</f>
        <v>0</v>
      </c>
      <c r="K6" s="78">
        <f t="shared" ref="K6:K29" si="0">J6*1.21</f>
        <v>0</v>
      </c>
    </row>
    <row r="7" spans="1:11" s="61" customFormat="1" ht="18.75" customHeight="1" x14ac:dyDescent="0.25">
      <c r="A7" s="84" t="s">
        <v>438</v>
      </c>
      <c r="B7" s="80"/>
      <c r="C7" s="80"/>
      <c r="D7" s="85"/>
      <c r="E7" s="80"/>
      <c r="F7" s="115">
        <f>VLOOKUP(A7,'Kledinglijst per draaggroep'!A:N,4,FALSE)</f>
        <v>3</v>
      </c>
      <c r="G7" s="77">
        <v>0</v>
      </c>
      <c r="H7" s="80"/>
      <c r="I7" s="77">
        <v>0</v>
      </c>
      <c r="J7" s="78">
        <f>(I7+G7)*F7</f>
        <v>0</v>
      </c>
      <c r="K7" s="78">
        <f t="shared" si="0"/>
        <v>0</v>
      </c>
    </row>
    <row r="8" spans="1:11" s="61" customFormat="1" ht="18.75" customHeight="1" x14ac:dyDescent="0.25">
      <c r="A8" s="76" t="s">
        <v>439</v>
      </c>
      <c r="B8" s="80"/>
      <c r="C8" s="80"/>
      <c r="D8" s="85"/>
      <c r="E8" s="80"/>
      <c r="F8" s="115">
        <f>VLOOKUP(A8,'Kledinglijst per draaggroep'!A:N,4,FALSE)</f>
        <v>40</v>
      </c>
      <c r="G8" s="77">
        <v>0</v>
      </c>
      <c r="H8" s="80"/>
      <c r="I8" s="77">
        <v>0</v>
      </c>
      <c r="J8" s="78">
        <f t="shared" ref="J8:J29" si="1">(I8+G8)*F8</f>
        <v>0</v>
      </c>
      <c r="K8" s="78">
        <f t="shared" si="0"/>
        <v>0</v>
      </c>
    </row>
    <row r="9" spans="1:11" s="61" customFormat="1" ht="18.75" customHeight="1" x14ac:dyDescent="0.25">
      <c r="A9" s="76" t="s">
        <v>440</v>
      </c>
      <c r="B9" s="80"/>
      <c r="C9" s="80"/>
      <c r="D9" s="85"/>
      <c r="E9" s="80"/>
      <c r="F9" s="115">
        <f>VLOOKUP(A9,'Kledinglijst per draaggroep'!A:N,4,FALSE)</f>
        <v>6</v>
      </c>
      <c r="G9" s="77">
        <v>0</v>
      </c>
      <c r="H9" s="80"/>
      <c r="I9" s="77">
        <v>0</v>
      </c>
      <c r="J9" s="78">
        <f t="shared" si="1"/>
        <v>0</v>
      </c>
      <c r="K9" s="78">
        <f t="shared" si="0"/>
        <v>0</v>
      </c>
    </row>
    <row r="10" spans="1:11" s="61" customFormat="1" ht="18.75" customHeight="1" x14ac:dyDescent="0.25">
      <c r="A10" s="76" t="s">
        <v>451</v>
      </c>
      <c r="B10" s="80"/>
      <c r="C10" s="80"/>
      <c r="D10" s="85"/>
      <c r="E10" s="80"/>
      <c r="F10" s="115">
        <f>VLOOKUP(A10,'Kledinglijst per draaggroep'!A:N,4,FALSE)</f>
        <v>41</v>
      </c>
      <c r="G10" s="77">
        <v>0</v>
      </c>
      <c r="H10" s="80"/>
      <c r="I10" s="77">
        <v>0</v>
      </c>
      <c r="J10" s="78">
        <f t="shared" si="1"/>
        <v>0</v>
      </c>
      <c r="K10" s="78">
        <f t="shared" si="0"/>
        <v>0</v>
      </c>
    </row>
    <row r="11" spans="1:11" s="61" customFormat="1" ht="18.75" customHeight="1" x14ac:dyDescent="0.25">
      <c r="A11" s="76" t="s">
        <v>452</v>
      </c>
      <c r="B11" s="80"/>
      <c r="C11" s="80"/>
      <c r="D11" s="85"/>
      <c r="E11" s="80"/>
      <c r="F11" s="115">
        <f>VLOOKUP(A11,'Kledinglijst per draaggroep'!A:N,4,FALSE)</f>
        <v>4.5</v>
      </c>
      <c r="G11" s="77">
        <v>0</v>
      </c>
      <c r="H11" s="80"/>
      <c r="I11" s="77">
        <v>0</v>
      </c>
      <c r="J11" s="78">
        <f t="shared" si="1"/>
        <v>0</v>
      </c>
      <c r="K11" s="78">
        <f t="shared" si="0"/>
        <v>0</v>
      </c>
    </row>
    <row r="12" spans="1:11" s="61" customFormat="1" ht="18.75" customHeight="1" x14ac:dyDescent="0.25">
      <c r="A12" s="76" t="s">
        <v>453</v>
      </c>
      <c r="B12" s="80"/>
      <c r="C12" s="80"/>
      <c r="D12" s="85"/>
      <c r="E12" s="80"/>
      <c r="F12" s="115">
        <f>VLOOKUP(A12,'Kledinglijst per draaggroep'!A:N,4,FALSE)</f>
        <v>41</v>
      </c>
      <c r="G12" s="77">
        <v>0</v>
      </c>
      <c r="H12" s="80"/>
      <c r="I12" s="77">
        <v>0</v>
      </c>
      <c r="J12" s="78">
        <f t="shared" si="1"/>
        <v>0</v>
      </c>
      <c r="K12" s="78">
        <f t="shared" si="0"/>
        <v>0</v>
      </c>
    </row>
    <row r="13" spans="1:11" s="61" customFormat="1" ht="18.75" customHeight="1" x14ac:dyDescent="0.25">
      <c r="A13" s="76" t="s">
        <v>454</v>
      </c>
      <c r="B13" s="80"/>
      <c r="C13" s="80"/>
      <c r="D13" s="85"/>
      <c r="E13" s="80"/>
      <c r="F13" s="115">
        <f>VLOOKUP(A13,'Kledinglijst per draaggroep'!A:N,4,FALSE)</f>
        <v>4.5</v>
      </c>
      <c r="G13" s="77">
        <v>0</v>
      </c>
      <c r="H13" s="80"/>
      <c r="I13" s="77">
        <v>0</v>
      </c>
      <c r="J13" s="78">
        <f t="shared" si="1"/>
        <v>0</v>
      </c>
      <c r="K13" s="78">
        <f t="shared" si="0"/>
        <v>0</v>
      </c>
    </row>
    <row r="14" spans="1:11" s="61" customFormat="1" ht="18.75" customHeight="1" x14ac:dyDescent="0.25">
      <c r="A14" s="76" t="s">
        <v>457</v>
      </c>
      <c r="B14" s="80"/>
      <c r="C14" s="80"/>
      <c r="D14" s="85"/>
      <c r="E14" s="80"/>
      <c r="F14" s="115">
        <f>VLOOKUP(A14,'Kledinglijst per draaggroep'!A:N,4,FALSE)</f>
        <v>31</v>
      </c>
      <c r="G14" s="77">
        <v>0</v>
      </c>
      <c r="H14" s="80"/>
      <c r="I14" s="77">
        <v>0</v>
      </c>
      <c r="J14" s="78">
        <f t="shared" si="1"/>
        <v>0</v>
      </c>
      <c r="K14" s="78">
        <f t="shared" si="0"/>
        <v>0</v>
      </c>
    </row>
    <row r="15" spans="1:11" s="61" customFormat="1" ht="18.75" customHeight="1" x14ac:dyDescent="0.25">
      <c r="A15" s="76" t="s">
        <v>458</v>
      </c>
      <c r="B15" s="80"/>
      <c r="C15" s="80"/>
      <c r="D15" s="85"/>
      <c r="E15" s="80"/>
      <c r="F15" s="115">
        <f>VLOOKUP(A15,'Kledinglijst per draaggroep'!A:N,4,FALSE)</f>
        <v>3</v>
      </c>
      <c r="G15" s="77">
        <v>0</v>
      </c>
      <c r="H15" s="80"/>
      <c r="I15" s="77">
        <v>0</v>
      </c>
      <c r="J15" s="78">
        <f t="shared" si="1"/>
        <v>0</v>
      </c>
      <c r="K15" s="78">
        <f t="shared" si="0"/>
        <v>0</v>
      </c>
    </row>
    <row r="16" spans="1:11" s="61" customFormat="1" ht="18.75" customHeight="1" x14ac:dyDescent="0.25">
      <c r="A16" s="76" t="s">
        <v>461</v>
      </c>
      <c r="B16" s="80"/>
      <c r="C16" s="80"/>
      <c r="D16" s="85"/>
      <c r="E16" s="80"/>
      <c r="F16" s="115">
        <f>VLOOKUP(A16,'Kledinglijst per draaggroep'!A:N,4,FALSE)</f>
        <v>20</v>
      </c>
      <c r="G16" s="77">
        <v>0</v>
      </c>
      <c r="H16" s="80"/>
      <c r="I16" s="77">
        <v>0</v>
      </c>
      <c r="J16" s="78">
        <f t="shared" si="1"/>
        <v>0</v>
      </c>
      <c r="K16" s="78">
        <f t="shared" si="0"/>
        <v>0</v>
      </c>
    </row>
    <row r="17" spans="1:11" s="61" customFormat="1" ht="18.75" customHeight="1" x14ac:dyDescent="0.25">
      <c r="A17" s="76" t="s">
        <v>462</v>
      </c>
      <c r="B17" s="80"/>
      <c r="C17" s="80"/>
      <c r="D17" s="85"/>
      <c r="E17" s="80"/>
      <c r="F17" s="115">
        <f>VLOOKUP(A17,'Kledinglijst per draaggroep'!A:N,4,FALSE)</f>
        <v>3</v>
      </c>
      <c r="G17" s="77">
        <v>0</v>
      </c>
      <c r="H17" s="80"/>
      <c r="I17" s="77">
        <v>0</v>
      </c>
      <c r="J17" s="78">
        <f t="shared" si="1"/>
        <v>0</v>
      </c>
      <c r="K17" s="78">
        <f t="shared" si="0"/>
        <v>0</v>
      </c>
    </row>
    <row r="18" spans="1:11" s="61" customFormat="1" ht="18.75" customHeight="1" x14ac:dyDescent="0.25">
      <c r="A18" s="76" t="s">
        <v>463</v>
      </c>
      <c r="B18" s="80"/>
      <c r="C18" s="80"/>
      <c r="D18" s="85"/>
      <c r="E18" s="80"/>
      <c r="F18" s="115">
        <f>VLOOKUP(A18,'Kledinglijst per draaggroep'!A:N,4,FALSE)</f>
        <v>20</v>
      </c>
      <c r="G18" s="77">
        <v>0</v>
      </c>
      <c r="H18" s="80"/>
      <c r="I18" s="77">
        <v>0</v>
      </c>
      <c r="J18" s="78">
        <f t="shared" si="1"/>
        <v>0</v>
      </c>
      <c r="K18" s="78">
        <f t="shared" si="0"/>
        <v>0</v>
      </c>
    </row>
    <row r="19" spans="1:11" s="61" customFormat="1" ht="18.75" customHeight="1" x14ac:dyDescent="0.25">
      <c r="A19" s="76" t="s">
        <v>464</v>
      </c>
      <c r="B19" s="80"/>
      <c r="C19" s="80"/>
      <c r="D19" s="85"/>
      <c r="E19" s="80"/>
      <c r="F19" s="115">
        <f>VLOOKUP(A19,'Kledinglijst per draaggroep'!A:N,4,FALSE)</f>
        <v>3</v>
      </c>
      <c r="G19" s="77">
        <v>0</v>
      </c>
      <c r="H19" s="80"/>
      <c r="I19" s="77">
        <v>0</v>
      </c>
      <c r="J19" s="78">
        <f t="shared" si="1"/>
        <v>0</v>
      </c>
      <c r="K19" s="78">
        <f t="shared" si="0"/>
        <v>0</v>
      </c>
    </row>
    <row r="20" spans="1:11" s="61" customFormat="1" ht="18.75" customHeight="1" x14ac:dyDescent="0.25">
      <c r="A20" s="76" t="s">
        <v>405</v>
      </c>
      <c r="B20" s="80"/>
      <c r="C20" s="80"/>
      <c r="D20" s="85"/>
      <c r="E20" s="80"/>
      <c r="F20" s="115">
        <f>VLOOKUP(A20,'Kledinglijst per draaggroep'!A:N,4,FALSE)</f>
        <v>23</v>
      </c>
      <c r="G20" s="77">
        <v>0</v>
      </c>
      <c r="H20" s="80"/>
      <c r="I20" s="77">
        <v>0</v>
      </c>
      <c r="J20" s="78">
        <f>(I20+G20+I20)*F20</f>
        <v>0</v>
      </c>
      <c r="K20" s="78">
        <f>J20*1.21</f>
        <v>0</v>
      </c>
    </row>
    <row r="21" spans="1:11" s="61" customFormat="1" ht="18.75" customHeight="1" x14ac:dyDescent="0.25">
      <c r="A21" s="76" t="s">
        <v>407</v>
      </c>
      <c r="B21" s="80"/>
      <c r="C21" s="80"/>
      <c r="D21" s="85"/>
      <c r="E21" s="80"/>
      <c r="F21" s="115">
        <f>VLOOKUP(A21,'Kledinglijst per draaggroep'!A:N,4,FALSE)</f>
        <v>11.5</v>
      </c>
      <c r="G21" s="77">
        <v>0</v>
      </c>
      <c r="H21" s="80"/>
      <c r="I21" s="77">
        <v>0</v>
      </c>
      <c r="J21" s="78">
        <f>(I21+G21+I21)*F21</f>
        <v>0</v>
      </c>
      <c r="K21" s="78">
        <f t="shared" si="0"/>
        <v>0</v>
      </c>
    </row>
    <row r="22" spans="1:11" s="61" customFormat="1" ht="18.75" customHeight="1" x14ac:dyDescent="0.25">
      <c r="A22" s="76" t="s">
        <v>404</v>
      </c>
      <c r="B22" s="80"/>
      <c r="C22" s="80"/>
      <c r="D22" s="85"/>
      <c r="E22" s="80"/>
      <c r="F22" s="115">
        <f>VLOOKUP(A22,'Kledinglijst per draaggroep'!A:N,4,FALSE)</f>
        <v>4.6000000000000005</v>
      </c>
      <c r="G22" s="77">
        <v>0</v>
      </c>
      <c r="H22" s="80"/>
      <c r="I22" s="77">
        <v>0</v>
      </c>
      <c r="J22" s="78">
        <f>(I22+G22+I22)*F22</f>
        <v>0</v>
      </c>
      <c r="K22" s="78">
        <f t="shared" si="0"/>
        <v>0</v>
      </c>
    </row>
    <row r="23" spans="1:11" s="61" customFormat="1" ht="18.75" customHeight="1" x14ac:dyDescent="0.25">
      <c r="A23" s="76" t="s">
        <v>406</v>
      </c>
      <c r="B23" s="80"/>
      <c r="C23" s="80"/>
      <c r="D23" s="85"/>
      <c r="E23" s="80"/>
      <c r="F23" s="115">
        <f>VLOOKUP(A23,'Kledinglijst per draaggroep'!A:N,4,FALSE)</f>
        <v>11.5</v>
      </c>
      <c r="G23" s="77">
        <v>0</v>
      </c>
      <c r="H23" s="80"/>
      <c r="I23" s="77">
        <v>0</v>
      </c>
      <c r="J23" s="78">
        <f>(I23+G23+I23)*F23</f>
        <v>0</v>
      </c>
      <c r="K23" s="78">
        <f t="shared" si="0"/>
        <v>0</v>
      </c>
    </row>
    <row r="24" spans="1:11" s="61" customFormat="1" ht="51" x14ac:dyDescent="0.25">
      <c r="A24" s="185" t="s">
        <v>491</v>
      </c>
      <c r="B24" s="186"/>
      <c r="C24" s="122" t="s">
        <v>20</v>
      </c>
      <c r="D24" s="123" t="s">
        <v>28</v>
      </c>
      <c r="E24" s="122" t="s">
        <v>21</v>
      </c>
      <c r="F24" s="119" t="s">
        <v>30</v>
      </c>
      <c r="G24" s="120" t="s">
        <v>23</v>
      </c>
      <c r="H24" s="122" t="s">
        <v>504</v>
      </c>
      <c r="I24" s="122" t="s">
        <v>505</v>
      </c>
      <c r="J24" s="124" t="s">
        <v>394</v>
      </c>
      <c r="K24" s="124" t="s">
        <v>395</v>
      </c>
    </row>
    <row r="25" spans="1:11" s="61" customFormat="1" ht="18" customHeight="1" x14ac:dyDescent="0.25">
      <c r="A25" s="183"/>
      <c r="B25" s="184"/>
      <c r="C25" s="80"/>
      <c r="D25" s="85"/>
      <c r="E25" s="80"/>
      <c r="F25" s="117"/>
      <c r="G25" s="77">
        <v>0</v>
      </c>
      <c r="H25" s="80"/>
      <c r="I25" s="77">
        <v>0</v>
      </c>
      <c r="J25" s="78">
        <f t="shared" ref="J25:J28" si="2">(I25+G25)*F25</f>
        <v>0</v>
      </c>
      <c r="K25" s="78">
        <f t="shared" ref="K25:K28" si="3">J25*1.21</f>
        <v>0</v>
      </c>
    </row>
    <row r="26" spans="1:11" s="61" customFormat="1" ht="18" customHeight="1" x14ac:dyDescent="0.25">
      <c r="A26" s="183"/>
      <c r="B26" s="184"/>
      <c r="C26" s="80"/>
      <c r="D26" s="85"/>
      <c r="E26" s="80"/>
      <c r="F26" s="117"/>
      <c r="G26" s="77">
        <v>0</v>
      </c>
      <c r="H26" s="80"/>
      <c r="I26" s="77">
        <v>0</v>
      </c>
      <c r="J26" s="78">
        <f t="shared" si="2"/>
        <v>0</v>
      </c>
      <c r="K26" s="78">
        <f t="shared" si="3"/>
        <v>0</v>
      </c>
    </row>
    <row r="27" spans="1:11" s="61" customFormat="1" ht="18" customHeight="1" x14ac:dyDescent="0.25">
      <c r="A27" s="183"/>
      <c r="B27" s="184"/>
      <c r="C27" s="80"/>
      <c r="D27" s="85"/>
      <c r="E27" s="80"/>
      <c r="F27" s="117"/>
      <c r="G27" s="77">
        <v>0</v>
      </c>
      <c r="H27" s="80"/>
      <c r="I27" s="77">
        <v>0</v>
      </c>
      <c r="J27" s="78">
        <f t="shared" si="2"/>
        <v>0</v>
      </c>
      <c r="K27" s="78">
        <f t="shared" si="3"/>
        <v>0</v>
      </c>
    </row>
    <row r="28" spans="1:11" s="61" customFormat="1" ht="18" customHeight="1" x14ac:dyDescent="0.25">
      <c r="A28" s="183"/>
      <c r="B28" s="184"/>
      <c r="C28" s="80"/>
      <c r="D28" s="85"/>
      <c r="E28" s="80"/>
      <c r="F28" s="117"/>
      <c r="G28" s="77">
        <v>0</v>
      </c>
      <c r="H28" s="80"/>
      <c r="I28" s="77">
        <v>0</v>
      </c>
      <c r="J28" s="78">
        <f t="shared" si="2"/>
        <v>0</v>
      </c>
      <c r="K28" s="78">
        <f t="shared" si="3"/>
        <v>0</v>
      </c>
    </row>
    <row r="29" spans="1:11" s="61" customFormat="1" ht="18" customHeight="1" x14ac:dyDescent="0.25">
      <c r="A29" s="183"/>
      <c r="B29" s="184"/>
      <c r="C29" s="80"/>
      <c r="D29" s="85"/>
      <c r="E29" s="80"/>
      <c r="F29" s="117"/>
      <c r="G29" s="77">
        <v>0</v>
      </c>
      <c r="H29" s="80"/>
      <c r="I29" s="77">
        <v>0</v>
      </c>
      <c r="J29" s="78">
        <f t="shared" si="1"/>
        <v>0</v>
      </c>
      <c r="K29" s="78">
        <f t="shared" si="0"/>
        <v>0</v>
      </c>
    </row>
    <row r="30" spans="1:11" s="60" customFormat="1" ht="28.5" customHeight="1" x14ac:dyDescent="0.2">
      <c r="A30" s="179" t="s">
        <v>535</v>
      </c>
      <c r="B30" s="180"/>
      <c r="C30" s="180"/>
      <c r="D30" s="180"/>
      <c r="E30" s="180"/>
      <c r="F30" s="180"/>
      <c r="G30" s="180"/>
      <c r="H30" s="180"/>
      <c r="I30" s="181"/>
      <c r="J30" s="22">
        <f>SUM(J6:J29)</f>
        <v>0</v>
      </c>
      <c r="K30" s="23">
        <f>SUM(K6:K29)</f>
        <v>0</v>
      </c>
    </row>
    <row r="31" spans="1:11" s="60" customFormat="1" ht="15.75" customHeight="1" x14ac:dyDescent="0.2"/>
    <row r="32" spans="1:11" s="60" customFormat="1" ht="15.75" customHeight="1" x14ac:dyDescent="0.2">
      <c r="G32" s="8"/>
      <c r="H32" s="8"/>
      <c r="I32" s="8"/>
    </row>
    <row r="33" s="60" customFormat="1" ht="15.75" customHeight="1" x14ac:dyDescent="0.2"/>
    <row r="34" s="60" customFormat="1" ht="37.5" customHeight="1" x14ac:dyDescent="0.2"/>
    <row r="35" s="60" customFormat="1" ht="15.75" customHeight="1" x14ac:dyDescent="0.2"/>
    <row r="36" s="60" customFormat="1" ht="15.75" customHeight="1" x14ac:dyDescent="0.2"/>
    <row r="37" s="60" customFormat="1" ht="15.75" customHeight="1" x14ac:dyDescent="0.2"/>
    <row r="38" s="60" customFormat="1" ht="15.75" customHeight="1" x14ac:dyDescent="0.2"/>
    <row r="39" s="60" customFormat="1" ht="15.75" customHeight="1" x14ac:dyDescent="0.2"/>
    <row r="40" s="60" customFormat="1" ht="15.75" customHeight="1" x14ac:dyDescent="0.2"/>
    <row r="41" s="60" customFormat="1" ht="15.75" customHeight="1" x14ac:dyDescent="0.2"/>
    <row r="42" s="60" customFormat="1" ht="15.75" customHeight="1" x14ac:dyDescent="0.2"/>
    <row r="43" s="60" customFormat="1" ht="15.75" customHeight="1" x14ac:dyDescent="0.2"/>
    <row r="44" s="60" customFormat="1" ht="15.75" customHeight="1" x14ac:dyDescent="0.2"/>
    <row r="45" s="60" customFormat="1" ht="15.75" customHeight="1" x14ac:dyDescent="0.2"/>
    <row r="46" s="60" customFormat="1" ht="15.75" customHeight="1" x14ac:dyDescent="0.2"/>
    <row r="47" s="60" customFormat="1" ht="15.75" customHeight="1" x14ac:dyDescent="0.2"/>
    <row r="48" s="60" customFormat="1" ht="15.75" customHeight="1" x14ac:dyDescent="0.2"/>
    <row r="49" spans="3:3" s="60" customFormat="1" ht="15.75" customHeight="1" x14ac:dyDescent="0.2"/>
    <row r="50" spans="3:3" s="60" customFormat="1" ht="33" customHeight="1" x14ac:dyDescent="0.2"/>
    <row r="51" spans="3:3" s="60" customFormat="1" ht="15.75" customHeight="1" x14ac:dyDescent="0.2"/>
    <row r="52" spans="3:3" s="60" customFormat="1" ht="15.75" customHeight="1" x14ac:dyDescent="0.2"/>
    <row r="53" spans="3:3" s="60" customFormat="1" ht="15.75" customHeight="1" x14ac:dyDescent="0.2">
      <c r="C53" s="60" t="s">
        <v>381</v>
      </c>
    </row>
    <row r="54" spans="3:3" s="60" customFormat="1" ht="15.75" customHeight="1" x14ac:dyDescent="0.2"/>
    <row r="55" spans="3:3" s="60" customFormat="1" ht="15.75" customHeight="1" x14ac:dyDescent="0.2"/>
    <row r="56" spans="3:3" s="60" customFormat="1" ht="15.75" customHeight="1" x14ac:dyDescent="0.2"/>
    <row r="57" spans="3:3" s="60" customFormat="1" ht="15.75" customHeight="1" x14ac:dyDescent="0.2"/>
    <row r="58" spans="3:3" s="60" customFormat="1" ht="15.75" customHeight="1" x14ac:dyDescent="0.2"/>
    <row r="59" spans="3:3" s="60" customFormat="1" ht="15.75" customHeight="1" x14ac:dyDescent="0.2"/>
    <row r="60" spans="3:3" s="60" customFormat="1" ht="15.75" customHeight="1" x14ac:dyDescent="0.2"/>
    <row r="61" spans="3:3" s="60" customFormat="1" ht="15.75" customHeight="1" x14ac:dyDescent="0.2"/>
    <row r="62" spans="3:3" s="60" customFormat="1" ht="15.75" customHeight="1" x14ac:dyDescent="0.2"/>
    <row r="63" spans="3:3" s="60" customFormat="1" ht="15.75" customHeight="1" x14ac:dyDescent="0.2"/>
    <row r="64" spans="3:3" s="60" customFormat="1" ht="15.75" customHeight="1" x14ac:dyDescent="0.2"/>
    <row r="65" s="60" customFormat="1" ht="15.75" customHeight="1" x14ac:dyDescent="0.2"/>
    <row r="66" s="60" customFormat="1" ht="15.75" customHeight="1" x14ac:dyDescent="0.2"/>
    <row r="67" s="60" customFormat="1" ht="15.75" customHeight="1" x14ac:dyDescent="0.2"/>
    <row r="68" s="60" customFormat="1" ht="15.75" customHeight="1" x14ac:dyDescent="0.2"/>
    <row r="69" s="60" customFormat="1" ht="15.75" customHeight="1" x14ac:dyDescent="0.2"/>
    <row r="70" s="60" customFormat="1" ht="15.75" customHeight="1" x14ac:dyDescent="0.2"/>
    <row r="71" s="60" customFormat="1" ht="15.75" customHeight="1" x14ac:dyDescent="0.2"/>
    <row r="72" s="60" customFormat="1" ht="15.75" customHeight="1" x14ac:dyDescent="0.2"/>
    <row r="73" s="60" customFormat="1" ht="15.75" customHeight="1" x14ac:dyDescent="0.2"/>
    <row r="74" s="60" customFormat="1" ht="15.75" customHeight="1" x14ac:dyDescent="0.2"/>
    <row r="75" s="60" customFormat="1" ht="15.75" customHeight="1" x14ac:dyDescent="0.2"/>
    <row r="76" s="60" customFormat="1" ht="15.75" customHeight="1" x14ac:dyDescent="0.2"/>
    <row r="77" s="60" customFormat="1" ht="15.75" customHeight="1" x14ac:dyDescent="0.2"/>
    <row r="78" s="60" customFormat="1" ht="15.75" customHeight="1" x14ac:dyDescent="0.2"/>
    <row r="79" s="60" customFormat="1" ht="15.75" customHeight="1" x14ac:dyDescent="0.2"/>
    <row r="80" s="60" customFormat="1" ht="15.75" customHeight="1" x14ac:dyDescent="0.2"/>
    <row r="81" s="60" customFormat="1" ht="15.75" customHeight="1" x14ac:dyDescent="0.2"/>
    <row r="82" s="60" customFormat="1" ht="15.75" customHeight="1" x14ac:dyDescent="0.2"/>
    <row r="83" s="60" customFormat="1" ht="15.75" customHeight="1" x14ac:dyDescent="0.2"/>
    <row r="84" s="60" customFormat="1" ht="15.75" customHeight="1" x14ac:dyDescent="0.2"/>
    <row r="85" s="60" customFormat="1" ht="12.75" x14ac:dyDescent="0.2"/>
    <row r="86" s="60" customFormat="1" ht="12.75" x14ac:dyDescent="0.2"/>
  </sheetData>
  <mergeCells count="18">
    <mergeCell ref="A1:K1"/>
    <mergeCell ref="A2:K2"/>
    <mergeCell ref="B4:B5"/>
    <mergeCell ref="C4:C5"/>
    <mergeCell ref="D4:D5"/>
    <mergeCell ref="E4:E5"/>
    <mergeCell ref="F4:F5"/>
    <mergeCell ref="G4:G5"/>
    <mergeCell ref="H4:H5"/>
    <mergeCell ref="I4:I5"/>
    <mergeCell ref="J4:K4"/>
    <mergeCell ref="A24:B24"/>
    <mergeCell ref="A30:I30"/>
    <mergeCell ref="A25:B25"/>
    <mergeCell ref="A26:B26"/>
    <mergeCell ref="A27:B27"/>
    <mergeCell ref="A28:B28"/>
    <mergeCell ref="A29:B29"/>
  </mergeCells>
  <pageMargins left="0.7" right="0.7" top="0.75" bottom="0.75" header="0.3" footer="0.3"/>
  <pageSetup paperSize="9" scale="4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A40B6-2301-4840-8C89-8B09F1315184}">
  <sheetPr>
    <pageSetUpPr fitToPage="1"/>
  </sheetPr>
  <dimension ref="A1:K74"/>
  <sheetViews>
    <sheetView zoomScale="90" zoomScaleNormal="90" workbookViewId="0">
      <selection sqref="A1:K1"/>
    </sheetView>
  </sheetViews>
  <sheetFormatPr defaultColWidth="9.140625" defaultRowHeight="14.25" x14ac:dyDescent="0.2"/>
  <cols>
    <col min="1" max="1" width="55.7109375" style="4" customWidth="1"/>
    <col min="2" max="2" width="30.5703125" style="4" customWidth="1"/>
    <col min="3" max="3" width="29.85546875" style="4" customWidth="1"/>
    <col min="4" max="4" width="25" style="4" customWidth="1"/>
    <col min="5" max="5" width="27.5703125" style="4" customWidth="1"/>
    <col min="6" max="6" width="18.140625" style="4" customWidth="1"/>
    <col min="7" max="7" width="22.28515625" style="4" customWidth="1"/>
    <col min="8" max="8" width="28.7109375" style="4" customWidth="1"/>
    <col min="9" max="9" width="20.7109375" style="4" customWidth="1"/>
    <col min="10" max="11" width="18.42578125" style="4" customWidth="1"/>
    <col min="12" max="16384" width="9.140625" style="4"/>
  </cols>
  <sheetData>
    <row r="1" spans="1:11" ht="18" x14ac:dyDescent="0.2">
      <c r="A1" s="169" t="s">
        <v>495</v>
      </c>
      <c r="B1" s="170"/>
      <c r="C1" s="170"/>
      <c r="D1" s="170"/>
      <c r="E1" s="170"/>
      <c r="F1" s="170"/>
      <c r="G1" s="170"/>
      <c r="H1" s="170"/>
      <c r="I1" s="170"/>
      <c r="J1" s="170"/>
      <c r="K1" s="171"/>
    </row>
    <row r="2" spans="1:11" s="60" customFormat="1" ht="15" customHeight="1" x14ac:dyDescent="0.2">
      <c r="A2" s="172" t="s">
        <v>492</v>
      </c>
      <c r="B2" s="173"/>
      <c r="C2" s="173"/>
      <c r="D2" s="173"/>
      <c r="E2" s="173"/>
      <c r="F2" s="173"/>
      <c r="G2" s="173"/>
      <c r="H2" s="173"/>
      <c r="I2" s="173"/>
      <c r="J2" s="173"/>
      <c r="K2" s="174"/>
    </row>
    <row r="3" spans="1:11" s="60" customFormat="1" ht="12.75" x14ac:dyDescent="0.2">
      <c r="A3" s="73"/>
      <c r="B3" s="38"/>
      <c r="C3" s="74"/>
      <c r="J3" s="6"/>
      <c r="K3" s="6"/>
    </row>
    <row r="4" spans="1:11" ht="26.25" customHeight="1" x14ac:dyDescent="0.2">
      <c r="A4" s="19" t="s">
        <v>422</v>
      </c>
      <c r="B4" s="175" t="s">
        <v>421</v>
      </c>
      <c r="C4" s="175" t="s">
        <v>20</v>
      </c>
      <c r="D4" s="175" t="s">
        <v>28</v>
      </c>
      <c r="E4" s="175" t="s">
        <v>21</v>
      </c>
      <c r="F4" s="175" t="s">
        <v>22</v>
      </c>
      <c r="G4" s="175" t="s">
        <v>23</v>
      </c>
      <c r="H4" s="175" t="s">
        <v>465</v>
      </c>
      <c r="I4" s="175" t="s">
        <v>436</v>
      </c>
      <c r="J4" s="177" t="s">
        <v>24</v>
      </c>
      <c r="K4" s="178"/>
    </row>
    <row r="5" spans="1:11" x14ac:dyDescent="0.2">
      <c r="A5" s="20"/>
      <c r="B5" s="176"/>
      <c r="C5" s="182"/>
      <c r="D5" s="176"/>
      <c r="E5" s="182"/>
      <c r="F5" s="176"/>
      <c r="G5" s="182"/>
      <c r="H5" s="176"/>
      <c r="I5" s="176"/>
      <c r="J5" s="21" t="s">
        <v>25</v>
      </c>
      <c r="K5" s="21" t="s">
        <v>26</v>
      </c>
    </row>
    <row r="6" spans="1:11" s="61" customFormat="1" ht="18.75" customHeight="1" x14ac:dyDescent="0.25">
      <c r="A6" s="84" t="s">
        <v>451</v>
      </c>
      <c r="B6" s="80"/>
      <c r="C6" s="80"/>
      <c r="D6" s="85"/>
      <c r="E6" s="80"/>
      <c r="F6" s="115">
        <f>VLOOKUP(A6,'Kledinglijst per draaggroep'!A:N,5,FALSE)</f>
        <v>65</v>
      </c>
      <c r="G6" s="77">
        <v>0</v>
      </c>
      <c r="H6" s="80"/>
      <c r="I6" s="77">
        <v>0</v>
      </c>
      <c r="J6" s="78">
        <f>(I6+G6)*F6</f>
        <v>0</v>
      </c>
      <c r="K6" s="78">
        <f t="shared" ref="K6:K17" si="0">J6*1.21</f>
        <v>0</v>
      </c>
    </row>
    <row r="7" spans="1:11" s="61" customFormat="1" ht="18.75" customHeight="1" x14ac:dyDescent="0.25">
      <c r="A7" s="84" t="s">
        <v>452</v>
      </c>
      <c r="B7" s="80"/>
      <c r="C7" s="80"/>
      <c r="D7" s="85"/>
      <c r="E7" s="80"/>
      <c r="F7" s="115">
        <f>VLOOKUP(A7,'Kledinglijst per draaggroep'!A:N,5,FALSE)</f>
        <v>95</v>
      </c>
      <c r="G7" s="77">
        <v>0</v>
      </c>
      <c r="H7" s="80"/>
      <c r="I7" s="77">
        <v>0</v>
      </c>
      <c r="J7" s="78">
        <f>(I7+G7)*F7</f>
        <v>0</v>
      </c>
      <c r="K7" s="78">
        <f t="shared" si="0"/>
        <v>0</v>
      </c>
    </row>
    <row r="8" spans="1:11" s="61" customFormat="1" ht="18.75" customHeight="1" x14ac:dyDescent="0.25">
      <c r="A8" s="76" t="s">
        <v>461</v>
      </c>
      <c r="B8" s="80"/>
      <c r="C8" s="80"/>
      <c r="D8" s="85"/>
      <c r="E8" s="80"/>
      <c r="F8" s="115">
        <f>VLOOKUP(A8,'Kledinglijst per draaggroep'!A:N,5,FALSE)</f>
        <v>13</v>
      </c>
      <c r="G8" s="77">
        <v>0</v>
      </c>
      <c r="H8" s="80"/>
      <c r="I8" s="77">
        <v>0</v>
      </c>
      <c r="J8" s="78">
        <f t="shared" ref="J8:J17" si="1">(I8+G8)*F8</f>
        <v>0</v>
      </c>
      <c r="K8" s="78">
        <f t="shared" si="0"/>
        <v>0</v>
      </c>
    </row>
    <row r="9" spans="1:11" s="61" customFormat="1" ht="18.75" customHeight="1" x14ac:dyDescent="0.25">
      <c r="A9" s="76" t="s">
        <v>462</v>
      </c>
      <c r="B9" s="80"/>
      <c r="C9" s="80"/>
      <c r="D9" s="85"/>
      <c r="E9" s="80"/>
      <c r="F9" s="115">
        <f>VLOOKUP(A9,'Kledinglijst per draaggroep'!A:N,5,FALSE)</f>
        <v>19</v>
      </c>
      <c r="G9" s="77">
        <v>0</v>
      </c>
      <c r="H9" s="80"/>
      <c r="I9" s="77">
        <v>0</v>
      </c>
      <c r="J9" s="78">
        <f t="shared" si="1"/>
        <v>0</v>
      </c>
      <c r="K9" s="78">
        <f t="shared" si="0"/>
        <v>0</v>
      </c>
    </row>
    <row r="10" spans="1:11" s="61" customFormat="1" ht="18.75" customHeight="1" x14ac:dyDescent="0.25">
      <c r="A10" s="76" t="s">
        <v>405</v>
      </c>
      <c r="B10" s="80"/>
      <c r="C10" s="80"/>
      <c r="D10" s="85"/>
      <c r="E10" s="80"/>
      <c r="F10" s="115">
        <f>VLOOKUP(A10,'Kledinglijst per draaggroep'!A:N,5,FALSE)</f>
        <v>32</v>
      </c>
      <c r="G10" s="77">
        <v>0</v>
      </c>
      <c r="H10" s="80"/>
      <c r="I10" s="77">
        <v>0</v>
      </c>
      <c r="J10" s="78">
        <f t="shared" si="1"/>
        <v>0</v>
      </c>
      <c r="K10" s="78">
        <f t="shared" si="0"/>
        <v>0</v>
      </c>
    </row>
    <row r="11" spans="1:11" s="61" customFormat="1" ht="18.75" customHeight="1" x14ac:dyDescent="0.25">
      <c r="A11" s="76" t="s">
        <v>409</v>
      </c>
      <c r="B11" s="80"/>
      <c r="C11" s="80"/>
      <c r="D11" s="85"/>
      <c r="E11" s="80"/>
      <c r="F11" s="115">
        <f>VLOOKUP(A11,'Kledinglijst per draaggroep'!A:N,5,FALSE)</f>
        <v>32</v>
      </c>
      <c r="G11" s="77">
        <v>0</v>
      </c>
      <c r="H11" s="80"/>
      <c r="I11" s="77">
        <v>0</v>
      </c>
      <c r="J11" s="78">
        <f t="shared" si="1"/>
        <v>0</v>
      </c>
      <c r="K11" s="78">
        <f t="shared" si="0"/>
        <v>0</v>
      </c>
    </row>
    <row r="12" spans="1:11" s="61" customFormat="1" ht="51" x14ac:dyDescent="0.25">
      <c r="A12" s="185" t="s">
        <v>491</v>
      </c>
      <c r="B12" s="186"/>
      <c r="C12" s="122" t="s">
        <v>20</v>
      </c>
      <c r="D12" s="123" t="s">
        <v>28</v>
      </c>
      <c r="E12" s="122" t="s">
        <v>21</v>
      </c>
      <c r="F12" s="119" t="s">
        <v>30</v>
      </c>
      <c r="G12" s="120" t="s">
        <v>23</v>
      </c>
      <c r="H12" s="122" t="s">
        <v>504</v>
      </c>
      <c r="I12" s="122" t="s">
        <v>505</v>
      </c>
      <c r="J12" s="124" t="s">
        <v>394</v>
      </c>
      <c r="K12" s="124" t="s">
        <v>395</v>
      </c>
    </row>
    <row r="13" spans="1:11" s="61" customFormat="1" ht="18" customHeight="1" x14ac:dyDescent="0.25">
      <c r="A13" s="183"/>
      <c r="B13" s="184"/>
      <c r="C13" s="80"/>
      <c r="D13" s="85"/>
      <c r="E13" s="80"/>
      <c r="F13" s="117"/>
      <c r="G13" s="77">
        <v>0</v>
      </c>
      <c r="H13" s="80"/>
      <c r="I13" s="77">
        <v>0</v>
      </c>
      <c r="J13" s="78">
        <f t="shared" ref="J13:J16" si="2">(I13+G13)*F13</f>
        <v>0</v>
      </c>
      <c r="K13" s="78">
        <f t="shared" ref="K13:K16" si="3">J13*1.21</f>
        <v>0</v>
      </c>
    </row>
    <row r="14" spans="1:11" s="61" customFormat="1" ht="18" customHeight="1" x14ac:dyDescent="0.25">
      <c r="A14" s="183"/>
      <c r="B14" s="184"/>
      <c r="C14" s="80"/>
      <c r="D14" s="85"/>
      <c r="E14" s="80"/>
      <c r="F14" s="117"/>
      <c r="G14" s="77">
        <v>0</v>
      </c>
      <c r="H14" s="80"/>
      <c r="I14" s="77">
        <v>0</v>
      </c>
      <c r="J14" s="78">
        <f t="shared" si="2"/>
        <v>0</v>
      </c>
      <c r="K14" s="78">
        <f t="shared" si="3"/>
        <v>0</v>
      </c>
    </row>
    <row r="15" spans="1:11" s="61" customFormat="1" ht="18" customHeight="1" x14ac:dyDescent="0.25">
      <c r="A15" s="183"/>
      <c r="B15" s="184"/>
      <c r="C15" s="80"/>
      <c r="D15" s="85"/>
      <c r="E15" s="80"/>
      <c r="F15" s="117"/>
      <c r="G15" s="77">
        <v>0</v>
      </c>
      <c r="H15" s="80"/>
      <c r="I15" s="77">
        <v>0</v>
      </c>
      <c r="J15" s="78">
        <f t="shared" si="2"/>
        <v>0</v>
      </c>
      <c r="K15" s="78">
        <f t="shared" si="3"/>
        <v>0</v>
      </c>
    </row>
    <row r="16" spans="1:11" s="61" customFormat="1" ht="18" customHeight="1" x14ac:dyDescent="0.25">
      <c r="A16" s="183"/>
      <c r="B16" s="184"/>
      <c r="C16" s="80"/>
      <c r="D16" s="85"/>
      <c r="E16" s="80"/>
      <c r="F16" s="117"/>
      <c r="G16" s="77">
        <v>0</v>
      </c>
      <c r="H16" s="80"/>
      <c r="I16" s="77">
        <v>0</v>
      </c>
      <c r="J16" s="78">
        <f t="shared" si="2"/>
        <v>0</v>
      </c>
      <c r="K16" s="78">
        <f t="shared" si="3"/>
        <v>0</v>
      </c>
    </row>
    <row r="17" spans="1:11" s="61" customFormat="1" ht="18" customHeight="1" x14ac:dyDescent="0.25">
      <c r="A17" s="183"/>
      <c r="B17" s="184"/>
      <c r="C17" s="80"/>
      <c r="D17" s="85"/>
      <c r="E17" s="80"/>
      <c r="F17" s="117"/>
      <c r="G17" s="77">
        <v>0</v>
      </c>
      <c r="H17" s="80"/>
      <c r="I17" s="77">
        <v>0</v>
      </c>
      <c r="J17" s="78">
        <f t="shared" si="1"/>
        <v>0</v>
      </c>
      <c r="K17" s="78">
        <f t="shared" si="0"/>
        <v>0</v>
      </c>
    </row>
    <row r="18" spans="1:11" s="60" customFormat="1" ht="28.5" customHeight="1" x14ac:dyDescent="0.2">
      <c r="A18" s="179" t="s">
        <v>496</v>
      </c>
      <c r="B18" s="180"/>
      <c r="C18" s="180"/>
      <c r="D18" s="180"/>
      <c r="E18" s="180"/>
      <c r="F18" s="180"/>
      <c r="G18" s="180"/>
      <c r="H18" s="180"/>
      <c r="I18" s="181"/>
      <c r="J18" s="22">
        <f>SUM(J6:J17)</f>
        <v>0</v>
      </c>
      <c r="K18" s="23">
        <f>SUM(K6:K17)</f>
        <v>0</v>
      </c>
    </row>
    <row r="19" spans="1:11" s="60" customFormat="1" ht="15.75" customHeight="1" x14ac:dyDescent="0.2"/>
    <row r="20" spans="1:11" s="60" customFormat="1" ht="15.75" customHeight="1" x14ac:dyDescent="0.2">
      <c r="G20" s="8"/>
      <c r="H20" s="8"/>
      <c r="I20" s="8"/>
    </row>
    <row r="21" spans="1:11" s="60" customFormat="1" ht="15.75" customHeight="1" x14ac:dyDescent="0.2"/>
    <row r="22" spans="1:11" s="60" customFormat="1" ht="37.5" customHeight="1" x14ac:dyDescent="0.2"/>
    <row r="23" spans="1:11" s="60" customFormat="1" ht="15.75" customHeight="1" x14ac:dyDescent="0.2"/>
    <row r="24" spans="1:11" s="60" customFormat="1" ht="15.75" customHeight="1" x14ac:dyDescent="0.2"/>
    <row r="25" spans="1:11" s="60" customFormat="1" ht="15.75" customHeight="1" x14ac:dyDescent="0.2"/>
    <row r="26" spans="1:11" s="60" customFormat="1" ht="15.75" customHeight="1" x14ac:dyDescent="0.2"/>
    <row r="27" spans="1:11" s="60" customFormat="1" ht="15.75" customHeight="1" x14ac:dyDescent="0.2"/>
    <row r="28" spans="1:11" s="60" customFormat="1" ht="15.75" customHeight="1" x14ac:dyDescent="0.2"/>
    <row r="29" spans="1:11" s="60" customFormat="1" ht="15.75" customHeight="1" x14ac:dyDescent="0.2"/>
    <row r="30" spans="1:11" s="60" customFormat="1" ht="15.75" customHeight="1" x14ac:dyDescent="0.2"/>
    <row r="31" spans="1:11" s="60" customFormat="1" ht="15.75" customHeight="1" x14ac:dyDescent="0.2"/>
    <row r="32" spans="1:11" s="60" customFormat="1" ht="15.75" customHeight="1" x14ac:dyDescent="0.2"/>
    <row r="33" spans="3:3" s="60" customFormat="1" ht="15.75" customHeight="1" x14ac:dyDescent="0.2"/>
    <row r="34" spans="3:3" s="60" customFormat="1" ht="15.75" customHeight="1" x14ac:dyDescent="0.2"/>
    <row r="35" spans="3:3" s="60" customFormat="1" ht="15.75" customHeight="1" x14ac:dyDescent="0.2"/>
    <row r="36" spans="3:3" s="60" customFormat="1" ht="15.75" customHeight="1" x14ac:dyDescent="0.2"/>
    <row r="37" spans="3:3" s="60" customFormat="1" ht="15.75" customHeight="1" x14ac:dyDescent="0.2"/>
    <row r="38" spans="3:3" s="60" customFormat="1" ht="33" customHeight="1" x14ac:dyDescent="0.2"/>
    <row r="39" spans="3:3" s="60" customFormat="1" ht="15.75" customHeight="1" x14ac:dyDescent="0.2"/>
    <row r="40" spans="3:3" s="60" customFormat="1" ht="15.75" customHeight="1" x14ac:dyDescent="0.2"/>
    <row r="41" spans="3:3" s="60" customFormat="1" ht="15.75" customHeight="1" x14ac:dyDescent="0.2">
      <c r="C41" s="60" t="s">
        <v>381</v>
      </c>
    </row>
    <row r="42" spans="3:3" s="60" customFormat="1" ht="15.75" customHeight="1" x14ac:dyDescent="0.2"/>
    <row r="43" spans="3:3" s="60" customFormat="1" ht="15.75" customHeight="1" x14ac:dyDescent="0.2"/>
    <row r="44" spans="3:3" s="60" customFormat="1" ht="15.75" customHeight="1" x14ac:dyDescent="0.2"/>
    <row r="45" spans="3:3" s="60" customFormat="1" ht="15.75" customHeight="1" x14ac:dyDescent="0.2"/>
    <row r="46" spans="3:3" s="60" customFormat="1" ht="15.75" customHeight="1" x14ac:dyDescent="0.2"/>
    <row r="47" spans="3:3" s="60" customFormat="1" ht="15.75" customHeight="1" x14ac:dyDescent="0.2"/>
    <row r="48" spans="3:3" s="60" customFormat="1" ht="15.75" customHeight="1" x14ac:dyDescent="0.2"/>
    <row r="49" s="60" customFormat="1" ht="15.75" customHeight="1" x14ac:dyDescent="0.2"/>
    <row r="50" s="60" customFormat="1" ht="15.75" customHeight="1" x14ac:dyDescent="0.2"/>
    <row r="51" s="60" customFormat="1" ht="15.75" customHeight="1" x14ac:dyDescent="0.2"/>
    <row r="52" s="60" customFormat="1" ht="15.75" customHeight="1" x14ac:dyDescent="0.2"/>
    <row r="53" s="60" customFormat="1" ht="15.75" customHeight="1" x14ac:dyDescent="0.2"/>
    <row r="54" s="60" customFormat="1" ht="15.75" customHeight="1" x14ac:dyDescent="0.2"/>
    <row r="55" s="60" customFormat="1" ht="15.75" customHeight="1" x14ac:dyDescent="0.2"/>
    <row r="56" s="60" customFormat="1" ht="15.75" customHeight="1" x14ac:dyDescent="0.2"/>
    <row r="57" s="60" customFormat="1" ht="15.75" customHeight="1" x14ac:dyDescent="0.2"/>
    <row r="58" s="60" customFormat="1" ht="15.75" customHeight="1" x14ac:dyDescent="0.2"/>
    <row r="59" s="60" customFormat="1" ht="15.75" customHeight="1" x14ac:dyDescent="0.2"/>
    <row r="60" s="60" customFormat="1" ht="15.75" customHeight="1" x14ac:dyDescent="0.2"/>
    <row r="61" s="60" customFormat="1" ht="15.75" customHeight="1" x14ac:dyDescent="0.2"/>
    <row r="62" s="60" customFormat="1" ht="15.75" customHeight="1" x14ac:dyDescent="0.2"/>
    <row r="63" s="60" customFormat="1" ht="15.75" customHeight="1" x14ac:dyDescent="0.2"/>
    <row r="64" s="60" customFormat="1" ht="15.75" customHeight="1" x14ac:dyDescent="0.2"/>
    <row r="65" s="60" customFormat="1" ht="15.75" customHeight="1" x14ac:dyDescent="0.2"/>
    <row r="66" s="60" customFormat="1" ht="15.75" customHeight="1" x14ac:dyDescent="0.2"/>
    <row r="67" s="60" customFormat="1" ht="15.75" customHeight="1" x14ac:dyDescent="0.2"/>
    <row r="68" s="60" customFormat="1" ht="15.75" customHeight="1" x14ac:dyDescent="0.2"/>
    <row r="69" s="60" customFormat="1" ht="15.75" customHeight="1" x14ac:dyDescent="0.2"/>
    <row r="70" s="60" customFormat="1" ht="15.75" customHeight="1" x14ac:dyDescent="0.2"/>
    <row r="71" s="60" customFormat="1" ht="15.75" customHeight="1" x14ac:dyDescent="0.2"/>
    <row r="72" s="60" customFormat="1" ht="15.75" customHeight="1" x14ac:dyDescent="0.2"/>
    <row r="73" s="60" customFormat="1" ht="12.75" x14ac:dyDescent="0.2"/>
    <row r="74" s="60" customFormat="1" ht="12.75" x14ac:dyDescent="0.2"/>
  </sheetData>
  <mergeCells count="18">
    <mergeCell ref="A1:K1"/>
    <mergeCell ref="A2:K2"/>
    <mergeCell ref="B4:B5"/>
    <mergeCell ref="C4:C5"/>
    <mergeCell ref="D4:D5"/>
    <mergeCell ref="E4:E5"/>
    <mergeCell ref="F4:F5"/>
    <mergeCell ref="G4:G5"/>
    <mergeCell ref="H4:H5"/>
    <mergeCell ref="I4:I5"/>
    <mergeCell ref="J4:K4"/>
    <mergeCell ref="A12:B12"/>
    <mergeCell ref="A18:I18"/>
    <mergeCell ref="A13:B13"/>
    <mergeCell ref="A14:B14"/>
    <mergeCell ref="A15:B15"/>
    <mergeCell ref="A16:B16"/>
    <mergeCell ref="A17:B17"/>
  </mergeCells>
  <pageMargins left="0.7" right="0.7" top="0.75" bottom="0.75" header="0.3" footer="0.3"/>
  <pageSetup paperSize="9" scale="4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DDD2B-EAF7-4966-9E6B-4474FE56249D}">
  <sheetPr>
    <pageSetUpPr fitToPage="1"/>
  </sheetPr>
  <dimension ref="A1:K74"/>
  <sheetViews>
    <sheetView zoomScale="90" zoomScaleNormal="90" workbookViewId="0">
      <selection sqref="A1:K1"/>
    </sheetView>
  </sheetViews>
  <sheetFormatPr defaultColWidth="9.140625" defaultRowHeight="14.25" x14ac:dyDescent="0.2"/>
  <cols>
    <col min="1" max="1" width="55.7109375" style="4" customWidth="1"/>
    <col min="2" max="2" width="30.5703125" style="4" customWidth="1"/>
    <col min="3" max="3" width="29.85546875" style="4" customWidth="1"/>
    <col min="4" max="4" width="25" style="4" customWidth="1"/>
    <col min="5" max="5" width="27.5703125" style="4" customWidth="1"/>
    <col min="6" max="6" width="18.140625" style="4" customWidth="1"/>
    <col min="7" max="7" width="22.28515625" style="4" customWidth="1"/>
    <col min="8" max="8" width="28.7109375" style="4" customWidth="1"/>
    <col min="9" max="9" width="20.7109375" style="4" customWidth="1"/>
    <col min="10" max="11" width="18.42578125" style="4" customWidth="1"/>
    <col min="12" max="16384" width="9.140625" style="4"/>
  </cols>
  <sheetData>
    <row r="1" spans="1:11" ht="18" x14ac:dyDescent="0.2">
      <c r="A1" s="169" t="s">
        <v>497</v>
      </c>
      <c r="B1" s="170"/>
      <c r="C1" s="170"/>
      <c r="D1" s="170"/>
      <c r="E1" s="170"/>
      <c r="F1" s="170"/>
      <c r="G1" s="170"/>
      <c r="H1" s="170"/>
      <c r="I1" s="170"/>
      <c r="J1" s="170"/>
      <c r="K1" s="171"/>
    </row>
    <row r="2" spans="1:11" s="60" customFormat="1" ht="15" customHeight="1" x14ac:dyDescent="0.2">
      <c r="A2" s="172" t="s">
        <v>492</v>
      </c>
      <c r="B2" s="173"/>
      <c r="C2" s="173"/>
      <c r="D2" s="173"/>
      <c r="E2" s="173"/>
      <c r="F2" s="173"/>
      <c r="G2" s="173"/>
      <c r="H2" s="173"/>
      <c r="I2" s="173"/>
      <c r="J2" s="173"/>
      <c r="K2" s="174"/>
    </row>
    <row r="3" spans="1:11" s="60" customFormat="1" ht="12.75" x14ac:dyDescent="0.2">
      <c r="A3" s="73"/>
      <c r="B3" s="38"/>
      <c r="C3" s="74"/>
      <c r="J3" s="6"/>
      <c r="K3" s="6"/>
    </row>
    <row r="4" spans="1:11" ht="26.25" customHeight="1" x14ac:dyDescent="0.2">
      <c r="A4" s="19" t="s">
        <v>422</v>
      </c>
      <c r="B4" s="175" t="s">
        <v>421</v>
      </c>
      <c r="C4" s="175" t="s">
        <v>20</v>
      </c>
      <c r="D4" s="175" t="s">
        <v>28</v>
      </c>
      <c r="E4" s="175" t="s">
        <v>21</v>
      </c>
      <c r="F4" s="175" t="s">
        <v>22</v>
      </c>
      <c r="G4" s="175" t="s">
        <v>23</v>
      </c>
      <c r="H4" s="175" t="s">
        <v>465</v>
      </c>
      <c r="I4" s="175" t="s">
        <v>436</v>
      </c>
      <c r="J4" s="177" t="s">
        <v>24</v>
      </c>
      <c r="K4" s="178"/>
    </row>
    <row r="5" spans="1:11" x14ac:dyDescent="0.2">
      <c r="A5" s="20"/>
      <c r="B5" s="176"/>
      <c r="C5" s="182"/>
      <c r="D5" s="176"/>
      <c r="E5" s="182"/>
      <c r="F5" s="176"/>
      <c r="G5" s="182"/>
      <c r="H5" s="176"/>
      <c r="I5" s="176"/>
      <c r="J5" s="21" t="s">
        <v>25</v>
      </c>
      <c r="K5" s="21" t="s">
        <v>26</v>
      </c>
    </row>
    <row r="6" spans="1:11" s="61" customFormat="1" ht="18.75" customHeight="1" x14ac:dyDescent="0.25">
      <c r="A6" s="84" t="s">
        <v>442</v>
      </c>
      <c r="B6" s="80"/>
      <c r="C6" s="80"/>
      <c r="D6" s="85"/>
      <c r="E6" s="80"/>
      <c r="F6" s="115">
        <f>VLOOKUP(A6,'Kledinglijst per draaggroep'!A:N,6,FALSE)</f>
        <v>4</v>
      </c>
      <c r="G6" s="77">
        <v>0</v>
      </c>
      <c r="H6" s="80"/>
      <c r="I6" s="77">
        <v>0</v>
      </c>
      <c r="J6" s="78">
        <f>(I6+G6)*F6</f>
        <v>0</v>
      </c>
      <c r="K6" s="78">
        <f t="shared" ref="K6:K17" si="0">J6*1.21</f>
        <v>0</v>
      </c>
    </row>
    <row r="7" spans="1:11" s="61" customFormat="1" ht="18.75" customHeight="1" x14ac:dyDescent="0.25">
      <c r="A7" s="84" t="s">
        <v>448</v>
      </c>
      <c r="B7" s="80"/>
      <c r="C7" s="80"/>
      <c r="D7" s="85"/>
      <c r="E7" s="80"/>
      <c r="F7" s="115">
        <f>VLOOKUP(A7,'Kledinglijst per draaggroep'!A:N,6,FALSE)</f>
        <v>3</v>
      </c>
      <c r="G7" s="77">
        <v>0</v>
      </c>
      <c r="H7" s="80"/>
      <c r="I7" s="77">
        <v>0</v>
      </c>
      <c r="J7" s="78">
        <f>(I7+G7)*F7</f>
        <v>0</v>
      </c>
      <c r="K7" s="78">
        <f t="shared" si="0"/>
        <v>0</v>
      </c>
    </row>
    <row r="8" spans="1:11" s="61" customFormat="1" ht="18.75" customHeight="1" x14ac:dyDescent="0.25">
      <c r="A8" s="76" t="s">
        <v>450</v>
      </c>
      <c r="B8" s="80"/>
      <c r="C8" s="80"/>
      <c r="D8" s="85"/>
      <c r="E8" s="80"/>
      <c r="F8" s="115">
        <f>VLOOKUP(A8,'Kledinglijst per draaggroep'!A:N,6,FALSE)</f>
        <v>3</v>
      </c>
      <c r="G8" s="77">
        <v>0</v>
      </c>
      <c r="H8" s="80"/>
      <c r="I8" s="77">
        <v>0</v>
      </c>
      <c r="J8" s="78">
        <f t="shared" ref="J8:J17" si="1">(I8+G8)*F8</f>
        <v>0</v>
      </c>
      <c r="K8" s="78">
        <f t="shared" si="0"/>
        <v>0</v>
      </c>
    </row>
    <row r="9" spans="1:11" s="61" customFormat="1" ht="18.75" customHeight="1" x14ac:dyDescent="0.25">
      <c r="A9" s="76" t="s">
        <v>456</v>
      </c>
      <c r="B9" s="80"/>
      <c r="C9" s="80"/>
      <c r="D9" s="85"/>
      <c r="E9" s="80"/>
      <c r="F9" s="115">
        <f>VLOOKUP(A9,'Kledinglijst per draaggroep'!A:N,6,FALSE)</f>
        <v>2</v>
      </c>
      <c r="G9" s="77">
        <v>0</v>
      </c>
      <c r="H9" s="80"/>
      <c r="I9" s="77">
        <v>0</v>
      </c>
      <c r="J9" s="78">
        <f t="shared" si="1"/>
        <v>0</v>
      </c>
      <c r="K9" s="78">
        <f t="shared" si="0"/>
        <v>0</v>
      </c>
    </row>
    <row r="10" spans="1:11" s="61" customFormat="1" ht="18.75" customHeight="1" x14ac:dyDescent="0.25">
      <c r="A10" s="76" t="s">
        <v>411</v>
      </c>
      <c r="B10" s="80"/>
      <c r="C10" s="80"/>
      <c r="D10" s="85"/>
      <c r="E10" s="80"/>
      <c r="F10" s="115">
        <f>VLOOKUP(A10,'Kledinglijst per draaggroep'!A:N,6,FALSE)</f>
        <v>2</v>
      </c>
      <c r="G10" s="77">
        <v>0</v>
      </c>
      <c r="H10" s="80"/>
      <c r="I10" s="77">
        <v>0</v>
      </c>
      <c r="J10" s="78">
        <f t="shared" ref="J10" si="2">(I10+G10)*F10</f>
        <v>0</v>
      </c>
      <c r="K10" s="78">
        <f t="shared" ref="K10" si="3">J10*1.21</f>
        <v>0</v>
      </c>
    </row>
    <row r="11" spans="1:11" s="61" customFormat="1" ht="18.75" customHeight="1" x14ac:dyDescent="0.25">
      <c r="A11" s="76" t="s">
        <v>524</v>
      </c>
      <c r="B11" s="80"/>
      <c r="C11" s="80"/>
      <c r="D11" s="85"/>
      <c r="E11" s="80"/>
      <c r="F11" s="115">
        <f>VLOOKUP(A11,'Kledinglijst per draaggroep'!A:N,6,FALSE)</f>
        <v>5</v>
      </c>
      <c r="G11" s="77">
        <v>0</v>
      </c>
      <c r="H11" s="80"/>
      <c r="I11" s="77">
        <v>0</v>
      </c>
      <c r="J11" s="78">
        <f t="shared" si="1"/>
        <v>0</v>
      </c>
      <c r="K11" s="78">
        <f t="shared" si="0"/>
        <v>0</v>
      </c>
    </row>
    <row r="12" spans="1:11" s="61" customFormat="1" ht="51" x14ac:dyDescent="0.25">
      <c r="A12" s="185" t="s">
        <v>491</v>
      </c>
      <c r="B12" s="186"/>
      <c r="C12" s="122" t="s">
        <v>20</v>
      </c>
      <c r="D12" s="123" t="s">
        <v>28</v>
      </c>
      <c r="E12" s="122" t="s">
        <v>21</v>
      </c>
      <c r="F12" s="119" t="s">
        <v>30</v>
      </c>
      <c r="G12" s="120" t="s">
        <v>23</v>
      </c>
      <c r="H12" s="122" t="s">
        <v>504</v>
      </c>
      <c r="I12" s="122" t="s">
        <v>505</v>
      </c>
      <c r="J12" s="124" t="s">
        <v>394</v>
      </c>
      <c r="K12" s="124" t="s">
        <v>395</v>
      </c>
    </row>
    <row r="13" spans="1:11" s="61" customFormat="1" ht="18" customHeight="1" x14ac:dyDescent="0.25">
      <c r="A13" s="183"/>
      <c r="B13" s="184"/>
      <c r="C13" s="80"/>
      <c r="D13" s="85"/>
      <c r="E13" s="80"/>
      <c r="F13" s="117"/>
      <c r="G13" s="77">
        <v>0</v>
      </c>
      <c r="H13" s="80"/>
      <c r="I13" s="77">
        <v>0</v>
      </c>
      <c r="J13" s="78">
        <f t="shared" ref="J13:J16" si="4">(I13+G13)*F13</f>
        <v>0</v>
      </c>
      <c r="K13" s="78">
        <f t="shared" ref="K13:K16" si="5">J13*1.21</f>
        <v>0</v>
      </c>
    </row>
    <row r="14" spans="1:11" s="61" customFormat="1" ht="18" customHeight="1" x14ac:dyDescent="0.25">
      <c r="A14" s="183"/>
      <c r="B14" s="184"/>
      <c r="C14" s="80"/>
      <c r="D14" s="85"/>
      <c r="E14" s="80"/>
      <c r="F14" s="117"/>
      <c r="G14" s="77">
        <v>0</v>
      </c>
      <c r="H14" s="80"/>
      <c r="I14" s="77">
        <v>0</v>
      </c>
      <c r="J14" s="78">
        <f t="shared" si="4"/>
        <v>0</v>
      </c>
      <c r="K14" s="78">
        <f t="shared" si="5"/>
        <v>0</v>
      </c>
    </row>
    <row r="15" spans="1:11" s="61" customFormat="1" ht="18" customHeight="1" x14ac:dyDescent="0.25">
      <c r="A15" s="183"/>
      <c r="B15" s="184"/>
      <c r="C15" s="80"/>
      <c r="D15" s="85"/>
      <c r="E15" s="80"/>
      <c r="F15" s="117"/>
      <c r="G15" s="77">
        <v>0</v>
      </c>
      <c r="H15" s="80"/>
      <c r="I15" s="77">
        <v>0</v>
      </c>
      <c r="J15" s="78">
        <f t="shared" si="4"/>
        <v>0</v>
      </c>
      <c r="K15" s="78">
        <f t="shared" si="5"/>
        <v>0</v>
      </c>
    </row>
    <row r="16" spans="1:11" s="61" customFormat="1" ht="18" customHeight="1" x14ac:dyDescent="0.25">
      <c r="A16" s="183"/>
      <c r="B16" s="184"/>
      <c r="C16" s="80"/>
      <c r="D16" s="85"/>
      <c r="E16" s="80"/>
      <c r="F16" s="117"/>
      <c r="G16" s="77">
        <v>0</v>
      </c>
      <c r="H16" s="80"/>
      <c r="I16" s="77">
        <v>0</v>
      </c>
      <c r="J16" s="78">
        <f t="shared" si="4"/>
        <v>0</v>
      </c>
      <c r="K16" s="78">
        <f t="shared" si="5"/>
        <v>0</v>
      </c>
    </row>
    <row r="17" spans="1:11" s="61" customFormat="1" ht="18" customHeight="1" x14ac:dyDescent="0.25">
      <c r="A17" s="183"/>
      <c r="B17" s="184"/>
      <c r="C17" s="80"/>
      <c r="D17" s="85"/>
      <c r="E17" s="80"/>
      <c r="F17" s="117"/>
      <c r="G17" s="77">
        <v>0</v>
      </c>
      <c r="H17" s="80"/>
      <c r="I17" s="77">
        <v>0</v>
      </c>
      <c r="J17" s="78">
        <f t="shared" si="1"/>
        <v>0</v>
      </c>
      <c r="K17" s="78">
        <f t="shared" si="0"/>
        <v>0</v>
      </c>
    </row>
    <row r="18" spans="1:11" s="60" customFormat="1" ht="28.5" customHeight="1" x14ac:dyDescent="0.2">
      <c r="A18" s="179" t="s">
        <v>498</v>
      </c>
      <c r="B18" s="180"/>
      <c r="C18" s="180"/>
      <c r="D18" s="180"/>
      <c r="E18" s="180"/>
      <c r="F18" s="180"/>
      <c r="G18" s="180"/>
      <c r="H18" s="180"/>
      <c r="I18" s="181"/>
      <c r="J18" s="22">
        <f>SUM(J6:J17)</f>
        <v>0</v>
      </c>
      <c r="K18" s="23">
        <f>SUM(K6:K17)</f>
        <v>0</v>
      </c>
    </row>
    <row r="19" spans="1:11" s="60" customFormat="1" ht="15.75" customHeight="1" x14ac:dyDescent="0.2"/>
    <row r="20" spans="1:11" s="60" customFormat="1" ht="15.75" customHeight="1" x14ac:dyDescent="0.2">
      <c r="G20" s="8"/>
      <c r="H20" s="8"/>
      <c r="I20" s="8"/>
    </row>
    <row r="21" spans="1:11" s="60" customFormat="1" ht="15.75" customHeight="1" x14ac:dyDescent="0.2"/>
    <row r="22" spans="1:11" s="60" customFormat="1" ht="17.25" customHeight="1" x14ac:dyDescent="0.2"/>
    <row r="23" spans="1:11" s="60" customFormat="1" ht="15.75" customHeight="1" x14ac:dyDescent="0.2"/>
    <row r="24" spans="1:11" s="60" customFormat="1" ht="15.75" customHeight="1" x14ac:dyDescent="0.2"/>
    <row r="25" spans="1:11" s="60" customFormat="1" ht="15.75" customHeight="1" x14ac:dyDescent="0.2"/>
    <row r="26" spans="1:11" s="60" customFormat="1" ht="15.75" customHeight="1" x14ac:dyDescent="0.2"/>
    <row r="27" spans="1:11" s="60" customFormat="1" ht="15.75" customHeight="1" x14ac:dyDescent="0.2"/>
    <row r="28" spans="1:11" s="60" customFormat="1" ht="15.75" customHeight="1" x14ac:dyDescent="0.2"/>
    <row r="29" spans="1:11" s="60" customFormat="1" ht="15.75" customHeight="1" x14ac:dyDescent="0.2"/>
    <row r="30" spans="1:11" s="60" customFormat="1" ht="15.75" customHeight="1" x14ac:dyDescent="0.2"/>
    <row r="31" spans="1:11" s="60" customFormat="1" ht="15.75" customHeight="1" x14ac:dyDescent="0.2"/>
    <row r="32" spans="1:11" s="60" customFormat="1" ht="15.75" customHeight="1" x14ac:dyDescent="0.2"/>
    <row r="33" spans="3:3" s="60" customFormat="1" ht="15.75" customHeight="1" x14ac:dyDescent="0.2"/>
    <row r="34" spans="3:3" s="60" customFormat="1" ht="15.75" customHeight="1" x14ac:dyDescent="0.2"/>
    <row r="35" spans="3:3" s="60" customFormat="1" ht="15.75" customHeight="1" x14ac:dyDescent="0.2"/>
    <row r="36" spans="3:3" s="60" customFormat="1" ht="15.75" customHeight="1" x14ac:dyDescent="0.2"/>
    <row r="37" spans="3:3" s="60" customFormat="1" ht="15.75" customHeight="1" x14ac:dyDescent="0.2"/>
    <row r="38" spans="3:3" s="60" customFormat="1" ht="33" customHeight="1" x14ac:dyDescent="0.2"/>
    <row r="39" spans="3:3" s="60" customFormat="1" ht="15.75" customHeight="1" x14ac:dyDescent="0.2"/>
    <row r="40" spans="3:3" s="60" customFormat="1" ht="15.75" customHeight="1" x14ac:dyDescent="0.2"/>
    <row r="41" spans="3:3" s="60" customFormat="1" ht="15.75" customHeight="1" x14ac:dyDescent="0.2">
      <c r="C41" s="60" t="s">
        <v>381</v>
      </c>
    </row>
    <row r="42" spans="3:3" s="60" customFormat="1" ht="15.75" customHeight="1" x14ac:dyDescent="0.2"/>
    <row r="43" spans="3:3" s="60" customFormat="1" ht="15.75" customHeight="1" x14ac:dyDescent="0.2"/>
    <row r="44" spans="3:3" s="60" customFormat="1" ht="15.75" customHeight="1" x14ac:dyDescent="0.2"/>
    <row r="45" spans="3:3" s="60" customFormat="1" ht="15.75" customHeight="1" x14ac:dyDescent="0.2"/>
    <row r="46" spans="3:3" s="60" customFormat="1" ht="15.75" customHeight="1" x14ac:dyDescent="0.2"/>
    <row r="47" spans="3:3" s="60" customFormat="1" ht="15.75" customHeight="1" x14ac:dyDescent="0.2"/>
    <row r="48" spans="3:3" s="60" customFormat="1" ht="15.75" customHeight="1" x14ac:dyDescent="0.2"/>
    <row r="49" s="60" customFormat="1" ht="15.75" customHeight="1" x14ac:dyDescent="0.2"/>
    <row r="50" s="60" customFormat="1" ht="15.75" customHeight="1" x14ac:dyDescent="0.2"/>
    <row r="51" s="60" customFormat="1" ht="15.75" customHeight="1" x14ac:dyDescent="0.2"/>
    <row r="52" s="60" customFormat="1" ht="15.75" customHeight="1" x14ac:dyDescent="0.2"/>
    <row r="53" s="60" customFormat="1" ht="15.75" customHeight="1" x14ac:dyDescent="0.2"/>
    <row r="54" s="60" customFormat="1" ht="15.75" customHeight="1" x14ac:dyDescent="0.2"/>
    <row r="55" s="60" customFormat="1" ht="15.75" customHeight="1" x14ac:dyDescent="0.2"/>
    <row r="56" s="60" customFormat="1" ht="15.75" customHeight="1" x14ac:dyDescent="0.2"/>
    <row r="57" s="60" customFormat="1" ht="15.75" customHeight="1" x14ac:dyDescent="0.2"/>
    <row r="58" s="60" customFormat="1" ht="15.75" customHeight="1" x14ac:dyDescent="0.2"/>
    <row r="59" s="60" customFormat="1" ht="15.75" customHeight="1" x14ac:dyDescent="0.2"/>
    <row r="60" s="60" customFormat="1" ht="15.75" customHeight="1" x14ac:dyDescent="0.2"/>
    <row r="61" s="60" customFormat="1" ht="15.75" customHeight="1" x14ac:dyDescent="0.2"/>
    <row r="62" s="60" customFormat="1" ht="15.75" customHeight="1" x14ac:dyDescent="0.2"/>
    <row r="63" s="60" customFormat="1" ht="15.75" customHeight="1" x14ac:dyDescent="0.2"/>
    <row r="64" s="60" customFormat="1" ht="15.75" customHeight="1" x14ac:dyDescent="0.2"/>
    <row r="65" s="60" customFormat="1" ht="15.75" customHeight="1" x14ac:dyDescent="0.2"/>
    <row r="66" s="60" customFormat="1" ht="15.75" customHeight="1" x14ac:dyDescent="0.2"/>
    <row r="67" s="60" customFormat="1" ht="15.75" customHeight="1" x14ac:dyDescent="0.2"/>
    <row r="68" s="60" customFormat="1" ht="15.75" customHeight="1" x14ac:dyDescent="0.2"/>
    <row r="69" s="60" customFormat="1" ht="15.75" customHeight="1" x14ac:dyDescent="0.2"/>
    <row r="70" s="60" customFormat="1" ht="15.75" customHeight="1" x14ac:dyDescent="0.2"/>
    <row r="71" s="60" customFormat="1" ht="15.75" customHeight="1" x14ac:dyDescent="0.2"/>
    <row r="72" s="60" customFormat="1" ht="15.75" customHeight="1" x14ac:dyDescent="0.2"/>
    <row r="73" s="60" customFormat="1" ht="12.75" x14ac:dyDescent="0.2"/>
    <row r="74" s="60" customFormat="1" ht="12.75" x14ac:dyDescent="0.2"/>
  </sheetData>
  <mergeCells count="18">
    <mergeCell ref="A1:K1"/>
    <mergeCell ref="A2:K2"/>
    <mergeCell ref="B4:B5"/>
    <mergeCell ref="C4:C5"/>
    <mergeCell ref="D4:D5"/>
    <mergeCell ref="E4:E5"/>
    <mergeCell ref="F4:F5"/>
    <mergeCell ref="G4:G5"/>
    <mergeCell ref="H4:H5"/>
    <mergeCell ref="I4:I5"/>
    <mergeCell ref="J4:K4"/>
    <mergeCell ref="A12:B12"/>
    <mergeCell ref="A18:I18"/>
    <mergeCell ref="A13:B13"/>
    <mergeCell ref="A14:B14"/>
    <mergeCell ref="A15:B15"/>
    <mergeCell ref="A16:B16"/>
    <mergeCell ref="A17:B17"/>
  </mergeCells>
  <pageMargins left="0.7" right="0.7" top="0.75" bottom="0.75" header="0.3" footer="0.3"/>
  <pageSetup paperSize="9" scale="4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D7F46-0F92-4970-95E5-446DE27E725B}">
  <sheetPr>
    <pageSetUpPr fitToPage="1"/>
  </sheetPr>
  <dimension ref="A1:K69"/>
  <sheetViews>
    <sheetView zoomScale="90" zoomScaleNormal="90" workbookViewId="0">
      <selection sqref="A1:K1"/>
    </sheetView>
  </sheetViews>
  <sheetFormatPr defaultColWidth="9.140625" defaultRowHeight="14.25" x14ac:dyDescent="0.2"/>
  <cols>
    <col min="1" max="1" width="55.7109375" style="4" customWidth="1"/>
    <col min="2" max="2" width="30.5703125" style="4" customWidth="1"/>
    <col min="3" max="3" width="29.85546875" style="4" customWidth="1"/>
    <col min="4" max="4" width="25" style="4" customWidth="1"/>
    <col min="5" max="5" width="27.5703125" style="4" customWidth="1"/>
    <col min="6" max="6" width="18.140625" style="4" customWidth="1"/>
    <col min="7" max="7" width="22.28515625" style="4" customWidth="1"/>
    <col min="8" max="8" width="28.7109375" style="4" customWidth="1"/>
    <col min="9" max="9" width="20.7109375" style="4" customWidth="1"/>
    <col min="10" max="11" width="18.42578125" style="4" customWidth="1"/>
    <col min="12" max="16384" width="9.140625" style="4"/>
  </cols>
  <sheetData>
    <row r="1" spans="1:11" ht="18" x14ac:dyDescent="0.2">
      <c r="A1" s="169" t="s">
        <v>499</v>
      </c>
      <c r="B1" s="170"/>
      <c r="C1" s="170"/>
      <c r="D1" s="170"/>
      <c r="E1" s="170"/>
      <c r="F1" s="170"/>
      <c r="G1" s="170"/>
      <c r="H1" s="170"/>
      <c r="I1" s="170"/>
      <c r="J1" s="170"/>
      <c r="K1" s="171"/>
    </row>
    <row r="2" spans="1:11" s="60" customFormat="1" ht="15" customHeight="1" x14ac:dyDescent="0.2">
      <c r="A2" s="172" t="s">
        <v>492</v>
      </c>
      <c r="B2" s="173"/>
      <c r="C2" s="173"/>
      <c r="D2" s="173"/>
      <c r="E2" s="173"/>
      <c r="F2" s="173"/>
      <c r="G2" s="173"/>
      <c r="H2" s="173"/>
      <c r="I2" s="173"/>
      <c r="J2" s="173"/>
      <c r="K2" s="174"/>
    </row>
    <row r="3" spans="1:11" s="60" customFormat="1" ht="12.75" x14ac:dyDescent="0.2">
      <c r="A3" s="73"/>
      <c r="B3" s="38"/>
      <c r="C3" s="74"/>
      <c r="J3" s="6"/>
      <c r="K3" s="6"/>
    </row>
    <row r="4" spans="1:11" ht="26.25" customHeight="1" x14ac:dyDescent="0.2">
      <c r="A4" s="19" t="s">
        <v>422</v>
      </c>
      <c r="B4" s="175" t="s">
        <v>421</v>
      </c>
      <c r="C4" s="175" t="s">
        <v>20</v>
      </c>
      <c r="D4" s="175" t="s">
        <v>28</v>
      </c>
      <c r="E4" s="175" t="s">
        <v>21</v>
      </c>
      <c r="F4" s="175" t="s">
        <v>22</v>
      </c>
      <c r="G4" s="175" t="s">
        <v>23</v>
      </c>
      <c r="H4" s="175" t="s">
        <v>465</v>
      </c>
      <c r="I4" s="175" t="s">
        <v>436</v>
      </c>
      <c r="J4" s="177" t="s">
        <v>24</v>
      </c>
      <c r="K4" s="178"/>
    </row>
    <row r="5" spans="1:11" x14ac:dyDescent="0.2">
      <c r="A5" s="20"/>
      <c r="B5" s="176"/>
      <c r="C5" s="182"/>
      <c r="D5" s="176"/>
      <c r="E5" s="182"/>
      <c r="F5" s="176"/>
      <c r="G5" s="182"/>
      <c r="H5" s="176"/>
      <c r="I5" s="176"/>
      <c r="J5" s="21" t="s">
        <v>25</v>
      </c>
      <c r="K5" s="21" t="s">
        <v>26</v>
      </c>
    </row>
    <row r="6" spans="1:11" s="61" customFormat="1" ht="18.75" customHeight="1" x14ac:dyDescent="0.25">
      <c r="A6" s="76" t="s">
        <v>413</v>
      </c>
      <c r="B6" s="80"/>
      <c r="C6" s="80"/>
      <c r="D6" s="85"/>
      <c r="E6" s="80"/>
      <c r="F6" s="118">
        <f>VLOOKUP(A6,'Kledinglijst per draaggroep'!A:N,7,FALSE)</f>
        <v>45.6</v>
      </c>
      <c r="G6" s="77">
        <v>0</v>
      </c>
      <c r="H6" s="80"/>
      <c r="I6" s="77">
        <v>0</v>
      </c>
      <c r="J6" s="78">
        <f t="shared" ref="J6:J12" si="0">(I6+G6)*F6</f>
        <v>0</v>
      </c>
      <c r="K6" s="78">
        <f t="shared" ref="K6:K12" si="1">J6*1.21</f>
        <v>0</v>
      </c>
    </row>
    <row r="7" spans="1:11" s="61" customFormat="1" ht="51" x14ac:dyDescent="0.25">
      <c r="A7" s="185" t="s">
        <v>491</v>
      </c>
      <c r="B7" s="186"/>
      <c r="C7" s="122" t="s">
        <v>20</v>
      </c>
      <c r="D7" s="123" t="s">
        <v>28</v>
      </c>
      <c r="E7" s="122" t="s">
        <v>21</v>
      </c>
      <c r="F7" s="119" t="s">
        <v>30</v>
      </c>
      <c r="G7" s="120" t="s">
        <v>23</v>
      </c>
      <c r="H7" s="122" t="s">
        <v>504</v>
      </c>
      <c r="I7" s="122" t="s">
        <v>505</v>
      </c>
      <c r="J7" s="124" t="s">
        <v>394</v>
      </c>
      <c r="K7" s="124" t="s">
        <v>395</v>
      </c>
    </row>
    <row r="8" spans="1:11" s="61" customFormat="1" ht="18" customHeight="1" x14ac:dyDescent="0.25">
      <c r="A8" s="183"/>
      <c r="B8" s="184"/>
      <c r="C8" s="80"/>
      <c r="D8" s="85"/>
      <c r="E8" s="80"/>
      <c r="F8" s="117">
        <v>1</v>
      </c>
      <c r="G8" s="77">
        <v>0</v>
      </c>
      <c r="H8" s="80"/>
      <c r="I8" s="77">
        <v>0</v>
      </c>
      <c r="J8" s="78">
        <f t="shared" ref="J8:J11" si="2">(I8+G8)*F8</f>
        <v>0</v>
      </c>
      <c r="K8" s="78">
        <f t="shared" ref="K8:K11" si="3">J8*1.21</f>
        <v>0</v>
      </c>
    </row>
    <row r="9" spans="1:11" s="61" customFormat="1" ht="18" customHeight="1" x14ac:dyDescent="0.25">
      <c r="A9" s="183"/>
      <c r="B9" s="184"/>
      <c r="C9" s="80"/>
      <c r="D9" s="85"/>
      <c r="E9" s="80"/>
      <c r="F9" s="117">
        <v>1</v>
      </c>
      <c r="G9" s="77">
        <v>0</v>
      </c>
      <c r="H9" s="80"/>
      <c r="I9" s="77">
        <v>0</v>
      </c>
      <c r="J9" s="78">
        <f t="shared" si="2"/>
        <v>0</v>
      </c>
      <c r="K9" s="78">
        <f t="shared" si="3"/>
        <v>0</v>
      </c>
    </row>
    <row r="10" spans="1:11" s="61" customFormat="1" ht="18" customHeight="1" x14ac:dyDescent="0.25">
      <c r="A10" s="183"/>
      <c r="B10" s="184"/>
      <c r="C10" s="80"/>
      <c r="D10" s="85"/>
      <c r="E10" s="80"/>
      <c r="F10" s="117">
        <v>1</v>
      </c>
      <c r="G10" s="77">
        <v>0</v>
      </c>
      <c r="H10" s="80"/>
      <c r="I10" s="77">
        <v>0</v>
      </c>
      <c r="J10" s="78">
        <f t="shared" si="2"/>
        <v>0</v>
      </c>
      <c r="K10" s="78">
        <f t="shared" si="3"/>
        <v>0</v>
      </c>
    </row>
    <row r="11" spans="1:11" s="61" customFormat="1" ht="18" customHeight="1" x14ac:dyDescent="0.25">
      <c r="A11" s="183"/>
      <c r="B11" s="184"/>
      <c r="C11" s="80"/>
      <c r="D11" s="85"/>
      <c r="E11" s="80"/>
      <c r="F11" s="117">
        <v>1</v>
      </c>
      <c r="G11" s="77">
        <v>0</v>
      </c>
      <c r="H11" s="80"/>
      <c r="I11" s="77">
        <v>0</v>
      </c>
      <c r="J11" s="78">
        <f t="shared" si="2"/>
        <v>0</v>
      </c>
      <c r="K11" s="78">
        <f t="shared" si="3"/>
        <v>0</v>
      </c>
    </row>
    <row r="12" spans="1:11" s="61" customFormat="1" ht="18" customHeight="1" x14ac:dyDescent="0.25">
      <c r="A12" s="183"/>
      <c r="B12" s="184"/>
      <c r="C12" s="80"/>
      <c r="D12" s="85"/>
      <c r="E12" s="80"/>
      <c r="F12" s="117">
        <v>1</v>
      </c>
      <c r="G12" s="77">
        <v>0</v>
      </c>
      <c r="H12" s="80"/>
      <c r="I12" s="77">
        <v>0</v>
      </c>
      <c r="J12" s="78">
        <f t="shared" si="0"/>
        <v>0</v>
      </c>
      <c r="K12" s="78">
        <f t="shared" si="1"/>
        <v>0</v>
      </c>
    </row>
    <row r="13" spans="1:11" s="60" customFormat="1" ht="28.5" customHeight="1" x14ac:dyDescent="0.2">
      <c r="A13" s="179" t="s">
        <v>500</v>
      </c>
      <c r="B13" s="180"/>
      <c r="C13" s="180"/>
      <c r="D13" s="180"/>
      <c r="E13" s="180"/>
      <c r="F13" s="180"/>
      <c r="G13" s="180"/>
      <c r="H13" s="180"/>
      <c r="I13" s="181"/>
      <c r="J13" s="22">
        <f>SUM(J6:J12)</f>
        <v>0</v>
      </c>
      <c r="K13" s="23">
        <f>SUM(K6:K12)</f>
        <v>0</v>
      </c>
    </row>
    <row r="14" spans="1:11" s="60" customFormat="1" ht="15.75" customHeight="1" x14ac:dyDescent="0.2"/>
    <row r="15" spans="1:11" s="60" customFormat="1" ht="15.75" customHeight="1" x14ac:dyDescent="0.2">
      <c r="G15" s="8"/>
      <c r="H15" s="8"/>
      <c r="I15" s="8"/>
    </row>
    <row r="16" spans="1:11" s="60" customFormat="1" ht="15.75" customHeight="1" x14ac:dyDescent="0.2"/>
    <row r="17" s="60" customFormat="1" ht="37.5" customHeight="1" x14ac:dyDescent="0.2"/>
    <row r="18" s="60" customFormat="1" ht="15.75" customHeight="1" x14ac:dyDescent="0.2"/>
    <row r="19" s="60" customFormat="1" ht="15.75" customHeight="1" x14ac:dyDescent="0.2"/>
    <row r="20" s="60" customFormat="1" ht="15.75" customHeight="1" x14ac:dyDescent="0.2"/>
    <row r="21" s="60" customFormat="1" ht="15.75" customHeight="1" x14ac:dyDescent="0.2"/>
    <row r="22" s="60" customFormat="1" ht="15.75" customHeight="1" x14ac:dyDescent="0.2"/>
    <row r="23" s="60" customFormat="1" ht="15.75" customHeight="1" x14ac:dyDescent="0.2"/>
    <row r="24" s="60" customFormat="1" ht="15.75" customHeight="1" x14ac:dyDescent="0.2"/>
    <row r="25" s="60" customFormat="1" ht="15.75" customHeight="1" x14ac:dyDescent="0.2"/>
    <row r="26" s="60" customFormat="1" ht="15.75" customHeight="1" x14ac:dyDescent="0.2"/>
    <row r="27" s="60" customFormat="1" ht="15.75" customHeight="1" x14ac:dyDescent="0.2"/>
    <row r="28" s="60" customFormat="1" ht="15.75" customHeight="1" x14ac:dyDescent="0.2"/>
    <row r="29" s="60" customFormat="1" ht="15.75" customHeight="1" x14ac:dyDescent="0.2"/>
    <row r="30" s="60" customFormat="1" ht="15.75" customHeight="1" x14ac:dyDescent="0.2"/>
    <row r="31" s="60" customFormat="1" ht="15.75" customHeight="1" x14ac:dyDescent="0.2"/>
    <row r="32" s="60" customFormat="1" ht="15.75" customHeight="1" x14ac:dyDescent="0.2"/>
    <row r="33" spans="3:3" s="60" customFormat="1" ht="33" customHeight="1" x14ac:dyDescent="0.2"/>
    <row r="34" spans="3:3" s="60" customFormat="1" ht="15.75" customHeight="1" x14ac:dyDescent="0.2"/>
    <row r="35" spans="3:3" s="60" customFormat="1" ht="15.75" customHeight="1" x14ac:dyDescent="0.2"/>
    <row r="36" spans="3:3" s="60" customFormat="1" ht="15.75" customHeight="1" x14ac:dyDescent="0.2">
      <c r="C36" s="60" t="s">
        <v>381</v>
      </c>
    </row>
    <row r="37" spans="3:3" s="60" customFormat="1" ht="15.75" customHeight="1" x14ac:dyDescent="0.2"/>
    <row r="38" spans="3:3" s="60" customFormat="1" ht="15.75" customHeight="1" x14ac:dyDescent="0.2"/>
    <row r="39" spans="3:3" s="60" customFormat="1" ht="15.75" customHeight="1" x14ac:dyDescent="0.2"/>
    <row r="40" spans="3:3" s="60" customFormat="1" ht="15.75" customHeight="1" x14ac:dyDescent="0.2"/>
    <row r="41" spans="3:3" s="60" customFormat="1" ht="15.75" customHeight="1" x14ac:dyDescent="0.2"/>
    <row r="42" spans="3:3" s="60" customFormat="1" ht="15.75" customHeight="1" x14ac:dyDescent="0.2"/>
    <row r="43" spans="3:3" s="60" customFormat="1" ht="15.75" customHeight="1" x14ac:dyDescent="0.2"/>
    <row r="44" spans="3:3" s="60" customFormat="1" ht="15.75" customHeight="1" x14ac:dyDescent="0.2"/>
    <row r="45" spans="3:3" s="60" customFormat="1" ht="15.75" customHeight="1" x14ac:dyDescent="0.2"/>
    <row r="46" spans="3:3" s="60" customFormat="1" ht="15.75" customHeight="1" x14ac:dyDescent="0.2"/>
    <row r="47" spans="3:3" s="60" customFormat="1" ht="15.75" customHeight="1" x14ac:dyDescent="0.2"/>
    <row r="48" spans="3:3" s="60" customFormat="1" ht="15.75" customHeight="1" x14ac:dyDescent="0.2"/>
    <row r="49" s="60" customFormat="1" ht="15.75" customHeight="1" x14ac:dyDescent="0.2"/>
    <row r="50" s="60" customFormat="1" ht="15.75" customHeight="1" x14ac:dyDescent="0.2"/>
    <row r="51" s="60" customFormat="1" ht="15.75" customHeight="1" x14ac:dyDescent="0.2"/>
    <row r="52" s="60" customFormat="1" ht="15.75" customHeight="1" x14ac:dyDescent="0.2"/>
    <row r="53" s="60" customFormat="1" ht="15.75" customHeight="1" x14ac:dyDescent="0.2"/>
    <row r="54" s="60" customFormat="1" ht="15.75" customHeight="1" x14ac:dyDescent="0.2"/>
    <row r="55" s="60" customFormat="1" ht="15.75" customHeight="1" x14ac:dyDescent="0.2"/>
    <row r="56" s="60" customFormat="1" ht="15.75" customHeight="1" x14ac:dyDescent="0.2"/>
    <row r="57" s="60" customFormat="1" ht="15.75" customHeight="1" x14ac:dyDescent="0.2"/>
    <row r="58" s="60" customFormat="1" ht="15.75" customHeight="1" x14ac:dyDescent="0.2"/>
    <row r="59" s="60" customFormat="1" ht="15.75" customHeight="1" x14ac:dyDescent="0.2"/>
    <row r="60" s="60" customFormat="1" ht="15.75" customHeight="1" x14ac:dyDescent="0.2"/>
    <row r="61" s="60" customFormat="1" ht="15.75" customHeight="1" x14ac:dyDescent="0.2"/>
    <row r="62" s="60" customFormat="1" ht="15.75" customHeight="1" x14ac:dyDescent="0.2"/>
    <row r="63" s="60" customFormat="1" ht="15.75" customHeight="1" x14ac:dyDescent="0.2"/>
    <row r="64" s="60" customFormat="1" ht="15.75" customHeight="1" x14ac:dyDescent="0.2"/>
    <row r="65" s="60" customFormat="1" ht="15.75" customHeight="1" x14ac:dyDescent="0.2"/>
    <row r="66" s="60" customFormat="1" ht="15.75" customHeight="1" x14ac:dyDescent="0.2"/>
    <row r="67" s="60" customFormat="1" ht="15.75" customHeight="1" x14ac:dyDescent="0.2"/>
    <row r="68" s="60" customFormat="1" ht="12.75" x14ac:dyDescent="0.2"/>
    <row r="69" s="60" customFormat="1" ht="12.75" x14ac:dyDescent="0.2"/>
  </sheetData>
  <mergeCells count="18">
    <mergeCell ref="A1:K1"/>
    <mergeCell ref="A2:K2"/>
    <mergeCell ref="B4:B5"/>
    <mergeCell ref="C4:C5"/>
    <mergeCell ref="D4:D5"/>
    <mergeCell ref="E4:E5"/>
    <mergeCell ref="F4:F5"/>
    <mergeCell ref="G4:G5"/>
    <mergeCell ref="H4:H5"/>
    <mergeCell ref="I4:I5"/>
    <mergeCell ref="J4:K4"/>
    <mergeCell ref="A7:B7"/>
    <mergeCell ref="A13:I13"/>
    <mergeCell ref="A8:B8"/>
    <mergeCell ref="A9:B9"/>
    <mergeCell ref="A10:B10"/>
    <mergeCell ref="A11:B11"/>
    <mergeCell ref="A12:B12"/>
  </mergeCells>
  <pageMargins left="0.7" right="0.7" top="0.75" bottom="0.75" header="0.3" footer="0.3"/>
  <pageSetup paperSize="9" scale="4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05022422477C44CA0516C7EF458BDC6" ma:contentTypeVersion="12" ma:contentTypeDescription="Een nieuw document maken." ma:contentTypeScope="" ma:versionID="192334a1dffbd6b3bcaa0f1579ba8540">
  <xsd:schema xmlns:xsd="http://www.w3.org/2001/XMLSchema" xmlns:xs="http://www.w3.org/2001/XMLSchema" xmlns:p="http://schemas.microsoft.com/office/2006/metadata/properties" xmlns:ns2="46c995e6-7f53-48aa-a5ad-a9d38912b46a" xmlns:ns3="5d807127-6dfe-4777-9fc9-8a2ccfc388c3" targetNamespace="http://schemas.microsoft.com/office/2006/metadata/properties" ma:root="true" ma:fieldsID="93f98d314c795f322e3c6568e2c902ed" ns2:_="" ns3:_="">
    <xsd:import namespace="46c995e6-7f53-48aa-a5ad-a9d38912b46a"/>
    <xsd:import namespace="5d807127-6dfe-4777-9fc9-8a2ccfc388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995e6-7f53-48aa-a5ad-a9d38912b46a"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807127-6dfe-4777-9fc9-8a2ccfc388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7ADED8-7C8C-4572-AB3C-6F86125F48AD}">
  <ds:schemaRefs>
    <ds:schemaRef ds:uri="http://schemas.openxmlformats.org/package/2006/metadata/core-properties"/>
    <ds:schemaRef ds:uri="http://purl.org/dc/dcmitype/"/>
    <ds:schemaRef ds:uri="http://schemas.microsoft.com/office/infopath/2007/PartnerControls"/>
    <ds:schemaRef ds:uri="5d807127-6dfe-4777-9fc9-8a2ccfc388c3"/>
    <ds:schemaRef ds:uri="http://schemas.microsoft.com/office/2006/documentManagement/types"/>
    <ds:schemaRef ds:uri="http://schemas.microsoft.com/office/2006/metadata/properties"/>
    <ds:schemaRef ds:uri="46c995e6-7f53-48aa-a5ad-a9d38912b46a"/>
    <ds:schemaRef ds:uri="http://purl.org/dc/elements/1.1/"/>
    <ds:schemaRef ds:uri="http://purl.org/dc/terms/"/>
    <ds:schemaRef ds:uri="http://www.w3.org/XML/1998/namespace"/>
  </ds:schemaRefs>
</ds:datastoreItem>
</file>

<file path=customXml/itemProps2.xml><?xml version="1.0" encoding="utf-8"?>
<ds:datastoreItem xmlns:ds="http://schemas.openxmlformats.org/officeDocument/2006/customXml" ds:itemID="{C646F7F4-312A-4CAD-A537-B1283A9B69C9}">
  <ds:schemaRefs>
    <ds:schemaRef ds:uri="http://schemas.microsoft.com/sharepoint/v3/contenttype/forms"/>
  </ds:schemaRefs>
</ds:datastoreItem>
</file>

<file path=customXml/itemProps3.xml><?xml version="1.0" encoding="utf-8"?>
<ds:datastoreItem xmlns:ds="http://schemas.openxmlformats.org/officeDocument/2006/customXml" ds:itemID="{14D24BD4-5B2B-49F6-8FD5-577BBBEFED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995e6-7f53-48aa-a5ad-a9d38912b46a"/>
    <ds:schemaRef ds:uri="5d807127-6dfe-4777-9fc9-8a2ccfc388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16</vt:i4>
      </vt:variant>
      <vt:variant>
        <vt:lpstr>Benoemde bereiken</vt:lpstr>
      </vt:variant>
      <vt:variant>
        <vt:i4>1</vt:i4>
      </vt:variant>
    </vt:vector>
  </HeadingPairs>
  <TitlesOfParts>
    <vt:vector size="17" baseType="lpstr">
      <vt:lpstr>Toelichting calculatieblad</vt:lpstr>
      <vt:lpstr>Kledinglijst per draaggroep</vt:lpstr>
      <vt:lpstr>draaitabel</vt:lpstr>
      <vt:lpstr>FS, V&amp;T en C</vt:lpstr>
      <vt:lpstr>Veiligheidszaken (back)</vt:lpstr>
      <vt:lpstr>Tuindienst - vast</vt:lpstr>
      <vt:lpstr>Tuindienst - vrijwilligers</vt:lpstr>
      <vt:lpstr>Bedrijfsrestaurant</vt:lpstr>
      <vt:lpstr>Horeca-keuken (back)</vt:lpstr>
      <vt:lpstr>Museale schoonmaak</vt:lpstr>
      <vt:lpstr>Veiligheidszaken (front)</vt:lpstr>
      <vt:lpstr>Horeca (front)</vt:lpstr>
      <vt:lpstr>Dutymanagers</vt:lpstr>
      <vt:lpstr>Bezoekersservice - vast</vt:lpstr>
      <vt:lpstr>Bezoekersservice - vrijwilliger</vt:lpstr>
      <vt:lpstr>Totalisatie</vt:lpstr>
      <vt:lpstr>Totalisatie!Afdrukbereik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Myrna Lansink | Inkada Inkoop &amp; Advies</cp:lastModifiedBy>
  <cp:lastPrinted>2021-09-17T07:49:56Z</cp:lastPrinted>
  <dcterms:created xsi:type="dcterms:W3CDTF">2020-10-19T06:45:20Z</dcterms:created>
  <dcterms:modified xsi:type="dcterms:W3CDTF">2021-09-20T14:31:07Z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0x010100F05022422477C44CA0516C7EF458BDC6</vt:lpwstr>
  </property>
</Properties>
</file>