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Afdelingen\SCD_Inkoop\Polisbeheer\Organisaties\Hardinxveld-Giessendam\Polisbeheer\Aansprakelijkheid\2022\002 Aanbestedingsdocumenten\"/>
    </mc:Choice>
  </mc:AlternateContent>
  <bookViews>
    <workbookView xWindow="0" yWindow="0" windowWidth="28800" windowHeight="12585"/>
  </bookViews>
  <sheets>
    <sheet name="Profiel gemeente Hardinxveld-Gi" sheetId="1" r:id="rId1"/>
    <sheet name="Bouwprojecten e.d." sheetId="4" r:id="rId2"/>
    <sheet name="MIP 2022" sheetId="5" r:id="rId3"/>
    <sheet name="Openbare lichamen" sheetId="2" r:id="rId4"/>
    <sheet name="Bijdragen GR-en 2020" sheetId="3" r:id="rId5"/>
  </sheets>
  <calcPr calcId="162913"/>
</workbook>
</file>

<file path=xl/calcChain.xml><?xml version="1.0" encoding="utf-8"?>
<calcChain xmlns="http://schemas.openxmlformats.org/spreadsheetml/2006/main">
  <c r="O111" i="5" l="1"/>
  <c r="N111" i="5"/>
  <c r="M111" i="5"/>
  <c r="L111" i="5"/>
  <c r="K111" i="5"/>
  <c r="J111" i="5"/>
  <c r="I111" i="5"/>
  <c r="O110" i="5"/>
  <c r="O112" i="5" s="1"/>
  <c r="N110" i="5"/>
  <c r="M110" i="5"/>
  <c r="M112" i="5" s="1"/>
  <c r="L110" i="5"/>
  <c r="K110" i="5"/>
  <c r="K112" i="5" s="1"/>
  <c r="J110" i="5"/>
  <c r="I110" i="5"/>
  <c r="I112" i="5" s="1"/>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8" i="5"/>
  <c r="P7" i="5"/>
  <c r="P6" i="5"/>
  <c r="P5" i="5"/>
  <c r="P4" i="5"/>
  <c r="J112" i="5" l="1"/>
  <c r="L112" i="5"/>
  <c r="N112" i="5"/>
  <c r="D11" i="3" l="1"/>
  <c r="C11" i="3"/>
  <c r="B11" i="3"/>
  <c r="D10" i="3"/>
  <c r="C10" i="3"/>
  <c r="B10" i="3"/>
  <c r="D9" i="3"/>
  <c r="C9" i="3"/>
  <c r="B9" i="3"/>
  <c r="D7" i="3"/>
  <c r="C7" i="3"/>
  <c r="B7" i="3"/>
  <c r="D6" i="3"/>
  <c r="C6" i="3"/>
  <c r="B6" i="3"/>
  <c r="D5" i="3"/>
  <c r="C5" i="3"/>
  <c r="C12" i="3" s="1"/>
  <c r="B5" i="3"/>
  <c r="D4" i="3"/>
  <c r="D12" i="3" s="1"/>
  <c r="C4" i="3"/>
  <c r="B4" i="3"/>
  <c r="B12" i="3" s="1"/>
  <c r="I13" i="2" l="1"/>
  <c r="H13" i="2"/>
  <c r="I12" i="2"/>
  <c r="H12" i="2"/>
  <c r="I11" i="2"/>
  <c r="H11" i="2"/>
  <c r="I8" i="2"/>
  <c r="I7" i="2"/>
  <c r="H7" i="2"/>
  <c r="H6" i="2"/>
</calcChain>
</file>

<file path=xl/sharedStrings.xml><?xml version="1.0" encoding="utf-8"?>
<sst xmlns="http://schemas.openxmlformats.org/spreadsheetml/2006/main" count="530" uniqueCount="297">
  <si>
    <t xml:space="preserve"> </t>
  </si>
  <si>
    <t>Afvalinzameling/Reinigingsdienst en afvalscheiding</t>
  </si>
  <si>
    <t>Exploitatie van openbaar vervoer zoals tram, metro, bus of veerponten.</t>
  </si>
  <si>
    <t>Sportvelden, gymzalen en zwembaden</t>
  </si>
  <si>
    <t>Opvangtehuizen</t>
  </si>
  <si>
    <t>De gemeente is niet verantwoordelijk voor de exploitatie van opvangtehuizen (deze worden geexploiteerd door zorgaanbieders of woningcorperaties).</t>
  </si>
  <si>
    <t>Kort profiel gemeente Hardinxveld-Giessendam</t>
  </si>
  <si>
    <t>Aard en omvang van grote evenementen binnen de gemeente Hardinxveld-Giessendam</t>
  </si>
  <si>
    <t>Begroting gemeente Hardinxveld-Giessendam</t>
  </si>
  <si>
    <t>De gemeente Hardinxveld-Giessendam exploiteert geen  openbaar vervoer zoals tram, metro, bus, vliegvelden of veerponten. Wel (indirect, via Provincie / regio) opdrachtgever van het openbaar vervoer in gebied. En daarbij vaak eigenaar van de haltevoorzieningen zoals bushaltes en waterbushalte. De veerpont loopt via de gemeente Gorinchem (Riveer). Hardinxveld-Giessendam betaalt een jaarlijkse bijdrage. Steiger in Boven-Hardinxveld is eigendom van de gemeente Hardinxveld-Giessendam.</t>
  </si>
  <si>
    <t>Deze werkzaamheden zijn ondergebracht bij de GR Waardlanden</t>
  </si>
  <si>
    <t>Er vinden geen grote evenementen plaats vanuit de gemeente.</t>
  </si>
  <si>
    <t>Wegenbeheerplan gemeente Hardinxveld Giessendam</t>
  </si>
  <si>
    <t xml:space="preserve">De gemeente Hardimxveld-Giessendam is als eigenaar van de sportvelden,sporthallen en het zwembad  verantwoordelijk voor het onderhoud. De gemeente is exploitant van het zwembad. </t>
  </si>
  <si>
    <t xml:space="preserve">Aantal inwoners: 18.410 (situatie 1-1-2021). </t>
  </si>
  <si>
    <t>https://www.hardinxveld-giessendam.nl/Bestuur/Bestuur/Regelgeving/Relevante_pagina_s/Beleidsnota_s/Bomenbeleidsplan_2012_2021/Bijlagen/Bomenbeleidsplan_2012_2021</t>
  </si>
  <si>
    <t>Bomenbeleidsplan</t>
  </si>
  <si>
    <t>Grote bouw- en/of infrastructurele projecten.</t>
  </si>
  <si>
    <t>Havens</t>
  </si>
  <si>
    <t>Stuarts bij voetbalwedstrijden</t>
  </si>
  <si>
    <t>De gemeente is niet verantwoordelijk voor de stuarts bij voetbalwedstrijden.</t>
  </si>
  <si>
    <t>CAR verzekering</t>
  </si>
  <si>
    <t>Aantal ondergeschikten, stagiairs, vrijwilligers, uitzendkrachten en gedetacheerden inclusief totale SV jaarloon.</t>
  </si>
  <si>
    <t xml:space="preserve">De gemeente heeft een financieel belang en/of participeert in de volgende openbare lichamen/publiekrechtelijke samenwerkingsverbanden. </t>
  </si>
  <si>
    <t xml:space="preserve">De gemeente heeft een financieel belang en/of participeert in de volgende  privaatrechtelijke samenwerkingsverbanden. </t>
  </si>
  <si>
    <t>Sociaal Domein</t>
  </si>
  <si>
    <t>Dit is gedelegeerd aan de gemeentelijke uitvoeringsinstanties Sociale Dienst Drechtsteden en Service organisatie Jeugd ZHZ (onderdeel van de Dienst Gezondheid en Jeugd ZHZ),</t>
  </si>
  <si>
    <t>De gemeente beschikt over een doorlopende CAR verzekering.</t>
  </si>
  <si>
    <t xml:space="preserve">Integrale wegennota </t>
  </si>
  <si>
    <t>Verbonden partij</t>
  </si>
  <si>
    <t>Betrokkenen</t>
  </si>
  <si>
    <t>Bestuurlijk belang</t>
  </si>
  <si>
    <t>Financieel belang</t>
  </si>
  <si>
    <t>Eigen vermogen</t>
  </si>
  <si>
    <t>Vreemd vermogen</t>
  </si>
  <si>
    <t>Financieel resultaat</t>
  </si>
  <si>
    <t>Opgenomen in risicoclassificatie</t>
  </si>
  <si>
    <t>1.</t>
  </si>
  <si>
    <t>GR Drechtsteden</t>
  </si>
  <si>
    <t>Alblasserdam, Dordrecht, Hendrik-Ido-Ambacht, Papendrecht, Sliedrecht, Zwijndrecht en Hardinxveld-Giessendam</t>
  </si>
  <si>
    <t>Vertegenwoordiging in het Drechtstedenbestuur (wethouder Baggerman), Drechtraad (raadsleden fracties) en diverse portefeuillehoudersoverleggen (portefeuillehouders). Stemrecht in Drechtraad (=algemeen bestuur) op grond van inwoneraantal: 6,18%</t>
  </si>
  <si>
    <t>De bijdrage aan de GR wordt bepaald a.d.h.v. diverse verdeelsleutels. Overall is het belang van de gemeente Hardinxveld-Giessendam ca 6%. Voor 2020 is deze geraamd op € 9.754 mio.</t>
  </si>
  <si>
    <t>Nog niet beschikbaar</t>
  </si>
  <si>
    <t>2.</t>
  </si>
  <si>
    <t>GR Publieke Gezondheid &amp; Jeugd</t>
  </si>
  <si>
    <t>De gemeenten Hoekse Waard  Drechtsteden, Alblasserdam, Dordrecht, Hendrik-Ido-Ambacht, Papendrecht, Sliedrecht, Zwijndrecht, Gorinchem, Hardinxveld-Giessendam en Molenlanden</t>
  </si>
  <si>
    <t>Het algemeen bestuur bestaat uit de portefeuillehouders Gezondheid en Jeugd van de deelnemende gemeenten. Het dagelijks bestuur bestaat uit vijf leden, naast een voorzitter levert de regio Drechtsteden twee leden en de Hoeksche Waard en Alblasserwaard en Vijfheerenlanden ieder een lid. In bestuurlijke zin wordt het algemeen bestuur bijgestaan door een auditcommissie. De auditcommissie bestaat uit 3 leden. Uit iedere regio één. Wethouder T. Boerman is lid van het algemeen bestuur.</t>
  </si>
  <si>
    <t>Op basis van de gemeenschappelijke regeling levert de gemeente Hardinxveld-Giessendam een bijdrage per inwoner aan de GR DG&amp;J voor de invulling en uitvoering van de wettelijke taken die voortkomen uit de Wet publieke gezondheid en de Leerplichtwet. Dit geldt ook voor de uitvoering van de Jeugdwet. Voor de uitvoering van de Jeugdwet ontvangt de gemeente middelen van het Rijk. De uitvoering hiervan is, middels de Serviceorganisatie Jeugd Zuid-Holland Zuid, belegd bij de GR dienst gezondheid jeugd Zuid-Holland Zuid.</t>
  </si>
  <si>
    <t>3.</t>
  </si>
  <si>
    <t>GR Veiligheidsregio Zuid-Holland Zuid</t>
  </si>
  <si>
    <t>De burgemeester is lid van het algemeen bestuur van de VRZHZ.</t>
  </si>
  <si>
    <t>De gemeente betaalt een gemeentelijke bijdrage voor 2020 van in totaal  € 1.122.000 (afgerond). Deze bijdrage is gebaseerd op het zogenaamde boxensysteem en de afgeronde regionalisering van de brandweerkazernes en neemt vanaf 2019 af (zie programma 3)</t>
  </si>
  <si>
    <t>4.</t>
  </si>
  <si>
    <t>GR Omgevingsdienst Zuid-Holland Zuid</t>
  </si>
  <si>
    <t xml:space="preserve">De Omgevingsdienst Zuid-Holland Zuid is in bestuurlijke zin een zelfstandige organisatie. Deelnemers zijn de provincie Zuid-Holland en de 17 regio-gemeenten (zie Gemeenschappelijke Regeling Regio Zuid-Holland Zuid) Het algemeen bestuur bestaat uit de portefeuillehouders van de 17 deelnemende gemeenten en een afgevaardigde van de provincie Zuid-Holland. Wethouder J. Nederveen vertegenwoordigt het College van Burgemeester en Wethouders van de gemeente Hardinxveld-Giessendam. </t>
  </si>
  <si>
    <t>De gemeentelijke bijdrage bedraagt in 2020 € 374.342 (inwonersbijdrage inclusief afgenomen diensten).</t>
  </si>
  <si>
    <t>5.</t>
  </si>
  <si>
    <t>GR GEVUDO</t>
  </si>
  <si>
    <t>De gemeenten Alblasserdam, Dordrecht,Gorinchem, Hardinxveld-Giessendam, Hendrik-Ido Ambacht,  Molenlanden, Papendrecht, Sliedrecht, Vijfheerenlanden en Zwijndrecht.</t>
  </si>
  <si>
    <t>Wethouder J. Nederveen is lid van het algemeen bestuur.
Via de gemeenschappelijke regeling wordt er invloed uitgeoefend op het beleid van de Huisvuilcentrale Alkmaar (HVC). Vanuit Gevudo is één lid afgevaardigd in de Raad van Commissarissen van HVC en één lid in de Algemene Vergadering van Aandeelhouders.</t>
  </si>
  <si>
    <t xml:space="preserve">Via Gevudo wordt deelgenomen in HVC. Dit betekent dat de deelnemende gemeenten hierin een indirect belang hebben. Bij de overdracht van de verbrandingsinstallatie in Dordrecht aan - en daarmee de deelname in - HVC is door de gemeenten een garantstelling voor de leningen van HVC afgegeven.
In 2007 is de stortplaats door Gevudo overgedragen aan HVC. Door Gevudo is een vrijwaring gegeven voor het geval de stortplaats (in 2015) niet door de Provincie in nazorg zou worden geaccepteerd als gevolg van onvolkomenheden van het beheer in de periode van Gevudo. Controle heeft plaatsgevonden en HVC heeft de stortplaats volledig overgenomen. </t>
  </si>
  <si>
    <t>-</t>
  </si>
  <si>
    <t>6.</t>
  </si>
  <si>
    <t>GR Reiningsdienst Waardlanden</t>
  </si>
  <si>
    <t>De gemeenten Gorinchem, Hardinxveld-Giessendam, Molenlanden en Vijfheerenlanden</t>
  </si>
  <si>
    <t>Namens de gemeente Hardinxveld-Giessendam is wethouder T. Boerman vice-voorzitter van het bestuur. Dit bestuur bestaat uit evenveel leden als het aantal gemeenten dat aan de regeling deelneemt.</t>
  </si>
  <si>
    <t>De deelnemende gemeenten betalen bijdragen op basis van een door het bestuur vastgestelde verdeelsleutel. In de begroting wordt aangegeven welke gemeentelijke bijdrage elke afzonderlijke gemeente verschuldigd is voor het jaar waarop de begroting betrekking heeft. Waardlanden beschikt over eigen reserves om eventuele financiële tegenvallers op te vangen.</t>
  </si>
  <si>
    <t>7.</t>
  </si>
  <si>
    <t>GR Bureau Openbare Verlichting</t>
  </si>
  <si>
    <t>De gemeenten Gorinchem, Hardinxveld-Giessendam, Hendrik-Ido-Ambacht, Molenlanden, Papendrecht, Krimpenerwaard en Vijfheerenlanden</t>
  </si>
  <si>
    <t>Namens de gemeente Hardinxveld-Giessendam is wethouder T. Boerman vice-voorzitter van het dagelijks bestuur</t>
  </si>
  <si>
    <t>De aangesloten gemeenten houden de organisatie van het Bureau Openbare Verlichting (Bureau OVL) in stand. Financiering vindt plaats middels een bijdrage per lichtmast (tarief € 8,32 per lichtmast, begroting 2020). Deze bijdragen dekken de reguliere taken. Daarnaast kunnen individuele gemeenten andere taken afnemen, welke in artikel 5 van de Dienstverleningsovereenkomst zijn benoemd.</t>
  </si>
  <si>
    <t>8.</t>
  </si>
  <si>
    <t>GR Samenwerkingsverband Vastgoedinfo, Heffing en Waardebepaling (SVHW)</t>
  </si>
  <si>
    <t>13 gemeenten (Altena  Alblasserdam, Albrandswaard, Barendrecht,  Brielle,  Goeree-Overflakkee, Hardinxveld-Giessendam, Hellevoetsluis, Hoeksche Waard, Krimpenerwaard, Lansingerland,  Nieuwkoop, Westvoorne) en Waterschap Hollandse Delta</t>
  </si>
  <si>
    <t>Wethouder T. Boerman is lid van het algemeen bestuur</t>
  </si>
  <si>
    <t>De bijdragen van de gemeenten zijn gebaseerd op een aantal kengetallen, zoals aantal aanslagen en aantal objecten. De bijdrage voor 2020 wordt geraamd op € 150.000</t>
  </si>
  <si>
    <t>10.</t>
  </si>
  <si>
    <t>Stedin Holding N.V.</t>
  </si>
  <si>
    <t>Deelnemende gemeenten in het werkgebied (55-tal gemeenten)</t>
  </si>
  <si>
    <t>Namens de gemeente is wethouder T. Boerman afgevaardigde</t>
  </si>
  <si>
    <t xml:space="preserve">De gemeente is in het bezit van 0,45% van de geplaatste en volgestorte aandelen op 31.12.2018. </t>
  </si>
  <si>
    <t>2.949 mio</t>
  </si>
  <si>
    <t>2.891 mio</t>
  </si>
  <si>
    <t>4.340 mio</t>
  </si>
  <si>
    <t>4.681 mio</t>
  </si>
  <si>
    <t>325 mio</t>
  </si>
  <si>
    <t>42 mio</t>
  </si>
  <si>
    <t>11.</t>
  </si>
  <si>
    <t>N.V. Bank Nederlandse Gemeenten</t>
  </si>
  <si>
    <t>Gemeenten, provincies en rijk</t>
  </si>
  <si>
    <t>De gemeente is in het bezit van 31.356 aandelen (0,06%) van de in totaal 55.690.720 uitgegeven aandelen. Nominale waarde per aandeel is € 2,50</t>
  </si>
  <si>
    <t>4.887 mio</t>
  </si>
  <si>
    <t>5.097 mio</t>
  </si>
  <si>
    <t>144.802 mio</t>
  </si>
  <si>
    <t>155.262 mio</t>
  </si>
  <si>
    <t>163 mio</t>
  </si>
  <si>
    <t>221 mio</t>
  </si>
  <si>
    <t>12.</t>
  </si>
  <si>
    <t>Oasen N.V.</t>
  </si>
  <si>
    <t>Gemeenten in het verzorgingsgebied (28 gemeenten)</t>
  </si>
  <si>
    <t>De gemeente is in het bezit van 18 aandelen (2,41%) van de in totaal 748 uitgegeven aandelen. Nominale waarde per aandeel is € 455,-</t>
  </si>
  <si>
    <t>112 mio</t>
  </si>
  <si>
    <t>117 mio</t>
  </si>
  <si>
    <t>269 mio</t>
  </si>
  <si>
    <t>179 mio</t>
  </si>
  <si>
    <t>Overige deelnemingen</t>
  </si>
  <si>
    <t>13.</t>
  </si>
  <si>
    <t>Gemeente Hardinxveld-Giessendam Deelneming B.V.</t>
  </si>
  <si>
    <t>Het college vormt de AVA</t>
  </si>
  <si>
    <t>Statutair directeur van deze vennootschap is de concerncontroller</t>
  </si>
  <si>
    <t>De gemeente is in het bezit van 18.000 aandelen (100%) van de 18.000 geplaatste aandelen. De aandelen hebben een nominale waarde van € 1 per aandeel</t>
  </si>
  <si>
    <t>14.</t>
  </si>
  <si>
    <t>Gemeente Hardinxveld-Giessendam Exploitatie B.V.</t>
  </si>
  <si>
    <t>Statutair directeuren van deze vennootschap zijn mevrouw S.M. van der Stel (strategisch adviseur bedrijfsvoering) en de heer J.J. Janse (projectcoördinator).</t>
  </si>
  <si>
    <t>De gemeente is in het bezit van 100 aandelen (100%) van de 100 geplaatste aandelen. De aandelen hebben een nominale waarde van € 1 per aandeel</t>
  </si>
  <si>
    <t>15.</t>
  </si>
  <si>
    <t>ROM-S Beheer B.V.</t>
  </si>
  <si>
    <t>4 gemeenten uit de regio Alblasserwaard-Vijfheerenlanden (50%) en BNG Gebiedsontwikkeling B.V. (50%)</t>
  </si>
  <si>
    <t xml:space="preserve">Namens de gemeente Hardinxveld-Giessendam is wethouder T. Boerman lid van de Algemene Vergadering van Aandeelhouders. </t>
  </si>
  <si>
    <t>De gemeente is in het bezit van 3.500 aandelen (5%) van de 70.000 geplaatste aandelen. De aandelen hebben een nominale waarde van € 1 per aandeel</t>
  </si>
  <si>
    <t>16.</t>
  </si>
  <si>
    <t>ROM-S C.V.</t>
  </si>
  <si>
    <t>De gemeente neemt via Gemeente Hardinxveld-Giessendam Deelneming B.V per 31 december 2015 voor € 359.565 (5%) deel in het commanditaire kapitaal. Begin 2019 is een deel van het aandelenkapitaal door ROM-S C.V. uitbetaald (€ 66.033).</t>
  </si>
  <si>
    <t>8,25 mio</t>
  </si>
  <si>
    <t>7,80 mio</t>
  </si>
  <si>
    <t>17.</t>
  </si>
  <si>
    <t>MerwedeLingeLijn (M.L.L.) Beheer B.V.</t>
  </si>
  <si>
    <t>De gemeenten (Dordrecht, Sliedrecht, Hardinxveld-Giessendam, Gorinchem, Giessenlanden, Geldermalsen en Vijfheerenlanden) langs de Merwede-Lingelijn</t>
  </si>
  <si>
    <t>Namens de gemeente Hardinxveld-Giessendam is wethouder T. Boerman AVA-afgevaardigde</t>
  </si>
  <si>
    <t>De gemeente is in het bezit van 50.100 aandelen (20%) van de 250.000 geplaatste aandelen. De aandelen hebben een nominale waarde van € 1</t>
  </si>
  <si>
    <t>18.</t>
  </si>
  <si>
    <t>Gemeenschappelijke exploitatie maatschappij De Blauwe Zoom beheer B.V.</t>
  </si>
  <si>
    <t>Gemeente Hardinxveld-Giessendam en Aannemersbedrijf Gebroeders Blokland B.V.</t>
  </si>
  <si>
    <t>Namens de gemeente Hardinxveld-Giessendam is wethouder T. Boerman afgevaardigde</t>
  </si>
  <si>
    <t>De gemeente neemt voor 50% deel in deze vennootschap</t>
  </si>
  <si>
    <t>19.</t>
  </si>
  <si>
    <t>GEM De Blauwe Zoom C.V.</t>
  </si>
  <si>
    <t>Namens de gemeente Hardinxveld-Giessendam is dhr. G. Nieuwenhuis directeur. Ook Aannemersbedrijf Gebroeders Blokland B.V  levert een directeur.</t>
  </si>
  <si>
    <t>De gemeente Hardinxveld-Giessendam Deelneming B.V. neemt voor 49% deel in deze commanditaire vennootschap</t>
  </si>
  <si>
    <t>Overzicht uit jaarrekening 2020</t>
  </si>
  <si>
    <t>Verantwoording 2020 voor bijdragen GR-en</t>
  </si>
  <si>
    <t>x € 1.000</t>
  </si>
  <si>
    <t>Raming primaire begroting 2020</t>
  </si>
  <si>
    <t>Raming bijgestelde begroting 2020</t>
  </si>
  <si>
    <t>Realisatie 2020</t>
  </si>
  <si>
    <t>GR Publieke Dienst Gezondheid en Jeugd (incl. SOJ)</t>
  </si>
  <si>
    <t>GR Veiligheidsregio ZHZ</t>
  </si>
  <si>
    <t>GR Omgevingsdienst ZHZ</t>
  </si>
  <si>
    <t>GR Reinigingsdienst Waardlanden</t>
  </si>
  <si>
    <t>GR Openbare Verlichting</t>
  </si>
  <si>
    <t>GR SVHW</t>
  </si>
  <si>
    <t>Zie tabbladen "Openbare lichamen" plus " Bijdragen GR-en 2020"</t>
  </si>
  <si>
    <t>Gemeentehaven Boven-Hardinxveld</t>
  </si>
  <si>
    <t>Totaal formatie personeel per 1-1-2022 (begroting 2022): 122,15 fte
Totaal loonsom per 1-1-2022: € 8.671.508</t>
  </si>
  <si>
    <t>Woningbouwprojecten:</t>
  </si>
  <si>
    <t>De Blauwe Zoom</t>
  </si>
  <si>
    <t>Morgenslag (HKC-velden)</t>
  </si>
  <si>
    <t>Bedrijf</t>
  </si>
  <si>
    <t>Dienst
jaar</t>
  </si>
  <si>
    <t xml:space="preserve">Sector </t>
  </si>
  <si>
    <t>Omschrijving sector</t>
  </si>
  <si>
    <t>Activa
nummer</t>
  </si>
  <si>
    <t>Grootboek
nummer</t>
  </si>
  <si>
    <t>Omschrijving
grootboeknummer</t>
  </si>
  <si>
    <t>U/I</t>
  </si>
  <si>
    <t>Bedrag
werkelijk
2021</t>
  </si>
  <si>
    <t>Bedrag
krediet
2021</t>
  </si>
  <si>
    <t>Bedrag
krediet
2022</t>
  </si>
  <si>
    <t>Bedrag
krediet
2023</t>
  </si>
  <si>
    <t>Bedrag
krediet
2024</t>
  </si>
  <si>
    <t>Bedrag
krediet
2025</t>
  </si>
  <si>
    <t>Bedrag
krediet
totaal</t>
  </si>
  <si>
    <t>kred 2021 -/- werk 2021</t>
  </si>
  <si>
    <t>Afdeling Openbare Ruimte en Sport</t>
  </si>
  <si>
    <t>PROJ Asfalteren Spoorweg/Binnendams</t>
  </si>
  <si>
    <t>U</t>
  </si>
  <si>
    <t>PROJ Paden parkstrook Peulenlaan</t>
  </si>
  <si>
    <t>PROJ Riolering ZW hoek Boven Hardinxveld</t>
  </si>
  <si>
    <t>Planmatig onderhoud bruggen 2021 - T00201</t>
  </si>
  <si>
    <t>Vervanging/reparatie riolering 2021 - T00212</t>
  </si>
  <si>
    <t>Rioleringsbeheerplan 2020 - T00215</t>
  </si>
  <si>
    <t>Rioleringsbeheerplan 2021 - T00216</t>
  </si>
  <si>
    <t>Speelplaatsenplan 2020 - T00167</t>
  </si>
  <si>
    <t>Speelplaatsenplan 2021 - T00186</t>
  </si>
  <si>
    <t>C32 kipper benzine, vervanging 47-BX-ZV</t>
  </si>
  <si>
    <t>Vervanging Ford Connect 48-BX-ZV - T00148</t>
  </si>
  <si>
    <t>C32 kipper benz. tussenschotten verv.49-BX-ZV</t>
  </si>
  <si>
    <t>Heftruck en lader Komatsu - T00175</t>
  </si>
  <si>
    <t>Kolkenzuiger 2017 - T00176</t>
  </si>
  <si>
    <t>Aanhangstrooier NIDO Stratos - T00180</t>
  </si>
  <si>
    <t>C32 kipper EV Li-MMBS vervanging 74-VZN-9</t>
  </si>
  <si>
    <t>Vervanging MAN BX-FP-58 - T00178</t>
  </si>
  <si>
    <t>Vervanging autolaadkraan BX-FP-58 - T00179</t>
  </si>
  <si>
    <t>John Deere kooimaaier - T00181</t>
  </si>
  <si>
    <t>Vervanging VW transporter 7-VVP-49 - T00194</t>
  </si>
  <si>
    <t>Vervanging VW transporter 6-VPX-86 - T00195</t>
  </si>
  <si>
    <t>(2020) Vervanging Piaggo 7-VVP-47  - T00196</t>
  </si>
  <si>
    <t>Vervanging materiaalaanhanger 2011 - T00198</t>
  </si>
  <si>
    <t>Calamiteitenonderhoud Hakgriend eo</t>
  </si>
  <si>
    <t>Asfalt 2021 - T00199</t>
  </si>
  <si>
    <t>Elementen 2017 - T00136</t>
  </si>
  <si>
    <t>Elementen 2021 - T00200</t>
  </si>
  <si>
    <t>(2018) Uitbr. herinr.begraafplaats Spindermolen</t>
  </si>
  <si>
    <t>Nutvoorzieningen haven</t>
  </si>
  <si>
    <t>Duiker Bellefleur (2021)</t>
  </si>
  <si>
    <t>Spoorweg hwa riool aanpassen overstort</t>
  </si>
  <si>
    <t>Aanleg extra overstort (2021)</t>
  </si>
  <si>
    <t>Aanbrengen goten 1 of meer straten (2021)</t>
  </si>
  <si>
    <t>Aanbrengen goot in pr. Bernahrdstraat</t>
  </si>
  <si>
    <t>Hakgriend e.o. (2021)</t>
  </si>
  <si>
    <t>Vervanging (deel) riolering Tonneband</t>
  </si>
  <si>
    <t>Mechanische riolering 2021</t>
  </si>
  <si>
    <t>UYitkomsten Rioolinspecties 2021</t>
  </si>
  <si>
    <t>Reconstructie Hakgriend en Wilgenhout</t>
  </si>
  <si>
    <t>Elementen Bellefleur, Talmastraat, Schapedrift</t>
  </si>
  <si>
    <t>Uitbreiden parkeren park Merwedestraat</t>
  </si>
  <si>
    <t>Inrichten parkeren Tielsnweer</t>
  </si>
  <si>
    <t>Uitkomsten visuele inspectie 2021</t>
  </si>
  <si>
    <t>Ruimen delen begraafplaats Tiendweg - Verzamelgraf</t>
  </si>
  <si>
    <t>Inrichten depot Rijshaak</t>
  </si>
  <si>
    <t>Energiebesparende maatregelen Gemeentewerf</t>
  </si>
  <si>
    <t>Afdeling Beleid, Ontwikk. en Ondersteun.</t>
  </si>
  <si>
    <t>Permanente uitbreiding de Regenboog</t>
  </si>
  <si>
    <t>Afdeling Middelen</t>
  </si>
  <si>
    <t>(2017) Aanvullende maatregelen wateroverlast</t>
  </si>
  <si>
    <t>(2021) Reconstructie Spindermolen</t>
  </si>
  <si>
    <t>(2022) Vervanging/reparatie riolering</t>
  </si>
  <si>
    <t>(2022) Rioleringsbeheerplan</t>
  </si>
  <si>
    <t>(2022) Asfalt</t>
  </si>
  <si>
    <t>(2022) Elementen</t>
  </si>
  <si>
    <t>(2022) Planmatig onderhoud bruggen</t>
  </si>
  <si>
    <t>(2022) Speelplaatsenplan</t>
  </si>
  <si>
    <t>(2020) Verv. SOX-lampen door LED verlichting</t>
  </si>
  <si>
    <t>Renovatie straatverlichting 2021</t>
  </si>
  <si>
    <t>Renovatie straatverlichting 2022</t>
  </si>
  <si>
    <t>Renovatie straatverlichting 2023</t>
  </si>
  <si>
    <t>Verwarmingsinstallatie zwembad</t>
  </si>
  <si>
    <t>Aanpassen steiger veerdienst ivm elektr. varen</t>
  </si>
  <si>
    <t>I</t>
  </si>
  <si>
    <t>Krediet cameratoezicht</t>
  </si>
  <si>
    <t>Onderhoud voetbalveld 3</t>
  </si>
  <si>
    <t>Onderhoud voetbalveld 4</t>
  </si>
  <si>
    <t>Vervangen tractor John Deere 6230</t>
  </si>
  <si>
    <t>Aanpassing fietsoversteken op- en afritten A15</t>
  </si>
  <si>
    <t>Verb. toegang station centrum Merwedelingel.</t>
  </si>
  <si>
    <t>Uitbreiding fietsparkeren Merwedelingelijn</t>
  </si>
  <si>
    <t>Verbet. verkeersv. spoorwego. Giessenzoom</t>
  </si>
  <si>
    <t>Voorbereidingskr. reconstructie Spindermolen</t>
  </si>
  <si>
    <t>Verb. verkeerssit. Nieuweweg-Nrd aank. grond</t>
  </si>
  <si>
    <t>Verb. verkeerssit. Nieuweweg-Noord</t>
  </si>
  <si>
    <t>Herinrichting Buitendams fase 1</t>
  </si>
  <si>
    <t>Herinrichting Buitendams fase 2</t>
  </si>
  <si>
    <t>Aanpassen spoorwegovergang Binnendams</t>
  </si>
  <si>
    <t>Planmatig onderhoud bruggen 2023</t>
  </si>
  <si>
    <t>(2023) Asfalt</t>
  </si>
  <si>
    <t>(2023) Elementen</t>
  </si>
  <si>
    <t>Aanlegsteiger Waterbus</t>
  </si>
  <si>
    <t>(2023) Vervanging/reparatie riolering</t>
  </si>
  <si>
    <t>(2023) Rioleringsbeheerplan</t>
  </si>
  <si>
    <t>(2023) Speelplaatsenplan</t>
  </si>
  <si>
    <t>Valbeveiliging gemeentehuis</t>
  </si>
  <si>
    <t>Vervangen duiker Appelgaard</t>
  </si>
  <si>
    <t>Dijkverbreding en ontwikkeling de Rokerij</t>
  </si>
  <si>
    <t>Verbreding en herinrichting Spoorweg</t>
  </si>
  <si>
    <t>Planmatig onderhoud bruggen 2024</t>
  </si>
  <si>
    <t>(2024) Asfalt</t>
  </si>
  <si>
    <t>(2024) Elementen</t>
  </si>
  <si>
    <t>Renovatie straatverlichting 2024</t>
  </si>
  <si>
    <t>(2024) Speelplaatsenplan</t>
  </si>
  <si>
    <t>(2024) Vervanging/reparatie riolering</t>
  </si>
  <si>
    <t>(2025) Speelplaatsenplan</t>
  </si>
  <si>
    <t>(2024) Rioleringsbeheerplan</t>
  </si>
  <si>
    <t>(2025) Vervanging/reparatie riolering</t>
  </si>
  <si>
    <t>Plaatsen ondergrondse containers</t>
  </si>
  <si>
    <t>IJzergieterij, herinrichting kruising</t>
  </si>
  <si>
    <t>IJzergieterij, kwaliteit openb ruimte Waterfront</t>
  </si>
  <si>
    <t>Funderingen Vriendenschaar Biedingen tabel J.</t>
  </si>
  <si>
    <t>Bovenlaag Vriendenschaar Biedingen tabel J.</t>
  </si>
  <si>
    <t>Korfbalvelden HKC - fundering 2019</t>
  </si>
  <si>
    <t>Herinrichting wegen ZW hoek Boven Hardinxveld</t>
  </si>
  <si>
    <r>
      <rPr>
        <b/>
        <sz val="8"/>
        <color theme="1"/>
        <rFont val="Verdana"/>
        <family val="2"/>
      </rPr>
      <t xml:space="preserve">TOTAAL </t>
    </r>
    <r>
      <rPr>
        <b/>
        <sz val="8"/>
        <color theme="1"/>
        <rFont val="Verdana"/>
        <family val="2"/>
      </rPr>
      <t xml:space="preserve"> </t>
    </r>
    <r>
      <rPr>
        <b/>
        <sz val="8"/>
        <color theme="1"/>
        <rFont val="Verdana"/>
        <family val="2"/>
      </rPr>
      <t xml:space="preserve"> </t>
    </r>
  </si>
  <si>
    <t>S</t>
  </si>
  <si>
    <t>Bedrijventerrein 't Oog</t>
  </si>
  <si>
    <t>Overige (derden):</t>
  </si>
  <si>
    <t>Via gmeente en/of PPS:</t>
  </si>
  <si>
    <t>'t Oog</t>
  </si>
  <si>
    <t>Rokerij (Boven-Hardinxveld)</t>
  </si>
  <si>
    <t>Ijzergieterij (Beneden-Hardinxveld)</t>
  </si>
  <si>
    <t>Begroting 2021. Zie hiervoor de bijlage.</t>
  </si>
  <si>
    <t>Zie hiervoor de bijlage. Beoogd te actualiseren in 2022.</t>
  </si>
  <si>
    <t>Niet aanwezig, zie Wegenbeheerplan 2013-2020</t>
  </si>
  <si>
    <t>Zie tabbladen  "Bouwprojecten e.d." en "MIP"</t>
  </si>
  <si>
    <t>Aantal omgevingsvergunningen</t>
  </si>
  <si>
    <t>Aantal bezwaarschriften</t>
  </si>
  <si>
    <r>
      <t xml:space="preserve">De volgende aantallen bezwaarschriften (m.u.v. sociale zekerheid, belastingaken en personele aangelegenheden) zijn binnengekomen in Hardinxveld-Giessendam: </t>
    </r>
    <r>
      <rPr>
        <b/>
        <sz val="20"/>
        <color indexed="8"/>
        <rFont val="Calibri"/>
        <family val="2"/>
      </rPr>
      <t>2017: 24, 2018: 68, 2019: 18, 2020: 25</t>
    </r>
  </si>
  <si>
    <t>2017- 179 verleende omgevingsvergunningen, 2018- 143 verleende omgevingsvergunningen, 2019- 157 verleende omgevingsvergunningen en 2020- 159 verleende omgevingsvergunningen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</si>
</sst>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43" formatCode="_ * #,##0.00_ ;_ * \-#,##0.00_ ;_ * &quot;-&quot;??_ ;_ @_ "/>
    <numFmt numFmtId="164" formatCode="_ * #,##0_ ;_ * \-#,##0_ ;_ * &quot;-&quot;??_ ;_ @_ "/>
    <numFmt numFmtId="165" formatCode="#0"/>
    <numFmt numFmtId="166" formatCode="#,##0;&quot;-&quot;#,##0"/>
  </numFmts>
  <fonts count="34" x14ac:knownFonts="1">
    <font>
      <sz val="11"/>
      <color theme="1"/>
      <name val="Calibri"/>
      <family val="2"/>
      <scheme val="minor"/>
    </font>
    <font>
      <b/>
      <sz val="24"/>
      <name val="Verdana"/>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006100"/>
      <name val="Calibri"/>
      <family val="2"/>
      <scheme val="minor"/>
    </font>
    <font>
      <sz val="11"/>
      <color rgb="FF3F3F76"/>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6500"/>
      <name val="Calibri"/>
      <family val="2"/>
      <scheme val="minor"/>
    </font>
    <font>
      <sz val="11"/>
      <color rgb="FF9C0006"/>
      <name val="Calibri"/>
      <family val="2"/>
      <scheme val="minor"/>
    </font>
    <font>
      <sz val="18"/>
      <color theme="3"/>
      <name val="Calibri Light"/>
      <family val="2"/>
      <scheme val="major"/>
    </font>
    <font>
      <b/>
      <sz val="11"/>
      <color theme="1"/>
      <name val="Calibri"/>
      <family val="2"/>
      <scheme val="minor"/>
    </font>
    <font>
      <b/>
      <sz val="11"/>
      <color rgb="FF3F3F3F"/>
      <name val="Calibri"/>
      <family val="2"/>
      <scheme val="minor"/>
    </font>
    <font>
      <i/>
      <sz val="11"/>
      <color rgb="FF7F7F7F"/>
      <name val="Calibri"/>
      <family val="2"/>
      <scheme val="minor"/>
    </font>
    <font>
      <sz val="11"/>
      <color rgb="FFFF0000"/>
      <name val="Calibri"/>
      <family val="2"/>
      <scheme val="minor"/>
    </font>
    <font>
      <sz val="18"/>
      <color theme="1"/>
      <name val="Calibri"/>
      <family val="2"/>
      <scheme val="minor"/>
    </font>
    <font>
      <sz val="24"/>
      <name val="Calibri"/>
      <family val="2"/>
      <scheme val="minor"/>
    </font>
    <font>
      <sz val="24"/>
      <color theme="1"/>
      <name val="Calibri"/>
      <family val="2"/>
      <scheme val="minor"/>
    </font>
    <font>
      <sz val="24"/>
      <color rgb="FF000000"/>
      <name val="Calibri"/>
      <family val="2"/>
      <scheme val="minor"/>
    </font>
    <font>
      <sz val="20"/>
      <name val="Calibri"/>
      <family val="2"/>
      <scheme val="minor"/>
    </font>
    <font>
      <i/>
      <sz val="11"/>
      <color theme="1"/>
      <name val="Calibri"/>
      <family val="2"/>
      <scheme val="minor"/>
    </font>
    <font>
      <sz val="10"/>
      <color theme="1"/>
      <name val="Arial"/>
      <family val="2"/>
    </font>
    <font>
      <u/>
      <sz val="11"/>
      <color theme="1"/>
      <name val="Calibri"/>
      <family val="2"/>
      <scheme val="minor"/>
    </font>
    <font>
      <sz val="10"/>
      <color theme="1"/>
      <name val="Tahoma"/>
      <family val="2"/>
    </font>
    <font>
      <b/>
      <sz val="8"/>
      <color rgb="FFFFFFFF"/>
      <name val="Verdana"/>
      <family val="2"/>
    </font>
    <font>
      <b/>
      <sz val="8"/>
      <color rgb="FFFF0000"/>
      <name val="Verdana"/>
      <family val="2"/>
    </font>
    <font>
      <sz val="8"/>
      <color theme="1"/>
      <name val="Verdana"/>
      <family val="2"/>
    </font>
    <font>
      <b/>
      <sz val="8"/>
      <color theme="1"/>
      <name val="Verdana"/>
      <family val="2"/>
    </font>
    <font>
      <sz val="20"/>
      <color theme="1"/>
      <name val="Calibri"/>
      <family val="2"/>
      <scheme val="minor"/>
    </font>
    <font>
      <b/>
      <sz val="20"/>
      <color indexed="8"/>
      <name val="Calibri"/>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theme="8"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4F758B"/>
      </patternFill>
    </fill>
    <fill>
      <patternFill patternType="solid">
        <fgColor rgb="FFFFFF00"/>
        <bgColor indexed="64"/>
      </patternFill>
    </fill>
    <fill>
      <patternFill patternType="solid">
        <fgColor rgb="FF69B3E7"/>
      </patternFill>
    </fill>
  </fills>
  <borders count="26">
    <border>
      <left/>
      <right/>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C8C8C8"/>
      </left>
      <right style="medium">
        <color rgb="FFC8C8C8"/>
      </right>
      <top style="medium">
        <color rgb="FFC8C8C8"/>
      </top>
      <bottom style="medium">
        <color rgb="FFC8C8C8"/>
      </bottom>
      <diagonal/>
    </border>
    <border>
      <left style="medium">
        <color rgb="FFC8C8C8"/>
      </left>
      <right/>
      <top/>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right style="medium">
        <color rgb="FFCCCCCC"/>
      </right>
      <top/>
      <bottom/>
      <diagonal/>
    </border>
    <border>
      <left style="medium">
        <color rgb="FFCCCCCC"/>
      </left>
      <right/>
      <top/>
      <bottom style="thin">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5" applyNumberFormat="0" applyAlignment="0" applyProtection="0"/>
    <xf numFmtId="0" fontId="5" fillId="27" borderId="6" applyNumberFormat="0" applyAlignment="0" applyProtection="0"/>
    <xf numFmtId="0" fontId="6" fillId="0" borderId="7" applyNumberFormat="0" applyFill="0" applyAlignment="0" applyProtection="0"/>
    <xf numFmtId="0" fontId="7" fillId="28" borderId="0" applyNumberFormat="0" applyBorder="0" applyAlignment="0" applyProtection="0"/>
    <xf numFmtId="0" fontId="8" fillId="29" borderId="5" applyNumberFormat="0" applyAlignment="0" applyProtection="0"/>
    <xf numFmtId="43" fontId="2" fillId="0" borderId="0" applyFont="0" applyFill="0" applyBorder="0" applyAlignment="0" applyProtection="0"/>
    <xf numFmtId="0" fontId="9" fillId="0" borderId="8" applyNumberFormat="0" applyFill="0" applyAlignment="0" applyProtection="0"/>
    <xf numFmtId="0" fontId="10" fillId="0" borderId="9" applyNumberFormat="0" applyFill="0" applyAlignment="0" applyProtection="0"/>
    <xf numFmtId="0" fontId="11" fillId="0" borderId="10" applyNumberFormat="0" applyFill="0" applyAlignment="0" applyProtection="0"/>
    <xf numFmtId="0" fontId="11" fillId="0" borderId="0" applyNumberFormat="0" applyFill="0" applyBorder="0" applyAlignment="0" applyProtection="0"/>
    <xf numFmtId="0" fontId="12" fillId="30" borderId="0" applyNumberFormat="0" applyBorder="0" applyAlignment="0" applyProtection="0"/>
    <xf numFmtId="0" fontId="2" fillId="31" borderId="11" applyNumberFormat="0" applyFont="0" applyAlignment="0" applyProtection="0"/>
    <xf numFmtId="0" fontId="13" fillId="32" borderId="0" applyNumberFormat="0" applyBorder="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26" borderId="13"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7" fillId="0" borderId="0"/>
    <xf numFmtId="43" fontId="27" fillId="0" borderId="0" applyFont="0" applyFill="0" applyBorder="0" applyAlignment="0" applyProtection="0"/>
  </cellStyleXfs>
  <cellXfs count="99">
    <xf numFmtId="0" fontId="0" fillId="0" borderId="0" xfId="0"/>
    <xf numFmtId="0" fontId="0" fillId="0" borderId="0" xfId="0" applyAlignment="1">
      <alignment wrapText="1"/>
    </xf>
    <xf numFmtId="0" fontId="19" fillId="0" borderId="0" xfId="0" applyFont="1" applyAlignment="1">
      <alignment wrapText="1"/>
    </xf>
    <xf numFmtId="0" fontId="1" fillId="33" borderId="1" xfId="0" applyFont="1" applyFill="1" applyBorder="1" applyAlignment="1">
      <alignment horizontal="left" vertical="top"/>
    </xf>
    <xf numFmtId="0" fontId="1" fillId="33" borderId="2" xfId="0" applyFont="1" applyFill="1" applyBorder="1" applyAlignment="1">
      <alignment horizontal="left" vertical="top"/>
    </xf>
    <xf numFmtId="0" fontId="20" fillId="0" borderId="0" xfId="0" applyFont="1" applyAlignment="1">
      <alignment vertical="top" wrapText="1"/>
    </xf>
    <xf numFmtId="0" fontId="20" fillId="0" borderId="3" xfId="0" applyFont="1" applyBorder="1" applyAlignment="1">
      <alignment vertical="top" wrapText="1"/>
    </xf>
    <xf numFmtId="0" fontId="20" fillId="0" borderId="4" xfId="0" applyFont="1" applyBorder="1" applyAlignment="1">
      <alignment vertical="top" wrapText="1"/>
    </xf>
    <xf numFmtId="0" fontId="21" fillId="0" borderId="4" xfId="0" applyFont="1" applyBorder="1" applyAlignment="1">
      <alignment wrapText="1"/>
    </xf>
    <xf numFmtId="0" fontId="22" fillId="0" borderId="4" xfId="0" applyFont="1" applyBorder="1" applyAlignment="1">
      <alignment vertical="center"/>
    </xf>
    <xf numFmtId="0" fontId="20" fillId="0" borderId="4" xfId="0" applyFont="1" applyBorder="1"/>
    <xf numFmtId="0" fontId="19" fillId="0" borderId="4" xfId="0" applyFont="1" applyBorder="1" applyAlignment="1">
      <alignment wrapText="1"/>
    </xf>
    <xf numFmtId="0" fontId="23" fillId="0" borderId="4" xfId="0" applyFont="1" applyBorder="1" applyAlignment="1">
      <alignment wrapText="1"/>
    </xf>
    <xf numFmtId="0" fontId="23" fillId="0" borderId="4" xfId="0" applyFont="1" applyFill="1" applyBorder="1" applyAlignment="1">
      <alignment horizontal="left" vertical="top" wrapText="1"/>
    </xf>
    <xf numFmtId="0" fontId="23" fillId="0" borderId="4" xfId="0" applyFont="1" applyBorder="1" applyAlignment="1">
      <alignment vertical="top" wrapText="1"/>
    </xf>
    <xf numFmtId="0" fontId="23" fillId="0" borderId="4" xfId="0" applyFont="1" applyBorder="1"/>
    <xf numFmtId="41" fontId="0" fillId="0" borderId="0" xfId="0" applyNumberFormat="1"/>
    <xf numFmtId="41" fontId="24" fillId="0" borderId="0" xfId="0" applyNumberFormat="1" applyFont="1"/>
    <xf numFmtId="0" fontId="15" fillId="34" borderId="14" xfId="0" applyFont="1" applyFill="1" applyBorder="1"/>
    <xf numFmtId="0" fontId="15" fillId="34" borderId="14" xfId="0" applyFont="1" applyFill="1" applyBorder="1" applyAlignment="1">
      <alignment wrapText="1"/>
    </xf>
    <xf numFmtId="41" fontId="15" fillId="34" borderId="14" xfId="0" applyNumberFormat="1" applyFont="1" applyFill="1" applyBorder="1"/>
    <xf numFmtId="0" fontId="15" fillId="0" borderId="0" xfId="0" applyFont="1"/>
    <xf numFmtId="0" fontId="15" fillId="34" borderId="15" xfId="0" applyFont="1" applyFill="1" applyBorder="1"/>
    <xf numFmtId="0" fontId="15" fillId="34" borderId="15" xfId="0" applyFont="1" applyFill="1" applyBorder="1" applyAlignment="1">
      <alignment wrapText="1"/>
    </xf>
    <xf numFmtId="0" fontId="15" fillId="34" borderId="15" xfId="0" applyNumberFormat="1" applyFont="1" applyFill="1" applyBorder="1"/>
    <xf numFmtId="14" fontId="15" fillId="34" borderId="15" xfId="0" applyNumberFormat="1" applyFont="1" applyFill="1" applyBorder="1"/>
    <xf numFmtId="0" fontId="15" fillId="34" borderId="16" xfId="0" applyFont="1" applyFill="1" applyBorder="1"/>
    <xf numFmtId="0" fontId="15" fillId="34" borderId="16" xfId="0" applyFont="1" applyFill="1" applyBorder="1" applyAlignment="1">
      <alignment wrapText="1"/>
    </xf>
    <xf numFmtId="0" fontId="15" fillId="34" borderId="16" xfId="0" applyNumberFormat="1" applyFont="1" applyFill="1" applyBorder="1"/>
    <xf numFmtId="14" fontId="15" fillId="34" borderId="16" xfId="0" applyNumberFormat="1" applyFont="1" applyFill="1" applyBorder="1"/>
    <xf numFmtId="0" fontId="0" fillId="0" borderId="4" xfId="0" applyBorder="1" applyAlignment="1">
      <alignment horizontal="right" vertical="top"/>
    </xf>
    <xf numFmtId="0" fontId="0" fillId="0" borderId="4" xfId="0" applyBorder="1" applyAlignment="1">
      <alignment vertical="top" wrapText="1"/>
    </xf>
    <xf numFmtId="41" fontId="0" fillId="0" borderId="4" xfId="0" applyNumberFormat="1" applyBorder="1" applyAlignment="1">
      <alignment vertical="top"/>
    </xf>
    <xf numFmtId="41" fontId="0" fillId="34" borderId="4" xfId="0" applyNumberFormat="1" applyFill="1" applyBorder="1" applyAlignment="1">
      <alignment vertical="top" wrapText="1"/>
    </xf>
    <xf numFmtId="0" fontId="0" fillId="35" borderId="0" xfId="0" applyFill="1"/>
    <xf numFmtId="41" fontId="0" fillId="34" borderId="4" xfId="0" applyNumberFormat="1" applyFill="1" applyBorder="1" applyAlignment="1">
      <alignment vertical="top"/>
    </xf>
    <xf numFmtId="0" fontId="0" fillId="36" borderId="0" xfId="0" applyFill="1"/>
    <xf numFmtId="0" fontId="0" fillId="0" borderId="4" xfId="0" applyBorder="1" applyAlignment="1">
      <alignment vertical="top"/>
    </xf>
    <xf numFmtId="41" fontId="0" fillId="0" borderId="4" xfId="0" applyNumberFormat="1" applyBorder="1" applyAlignment="1">
      <alignment horizontal="right" vertical="top"/>
    </xf>
    <xf numFmtId="41" fontId="0" fillId="34" borderId="4" xfId="0" applyNumberFormat="1" applyFill="1" applyBorder="1" applyAlignment="1">
      <alignment horizontal="right" vertical="top"/>
    </xf>
    <xf numFmtId="0" fontId="0" fillId="0" borderId="4" xfId="0" applyFill="1" applyBorder="1" applyAlignment="1">
      <alignment vertical="top" wrapText="1"/>
    </xf>
    <xf numFmtId="0" fontId="0" fillId="0" borderId="4" xfId="0" applyFill="1" applyBorder="1" applyAlignment="1">
      <alignment vertical="top"/>
    </xf>
    <xf numFmtId="0" fontId="15" fillId="34" borderId="4" xfId="0" applyFont="1" applyFill="1" applyBorder="1" applyAlignment="1">
      <alignment vertical="top"/>
    </xf>
    <xf numFmtId="0" fontId="15" fillId="34" borderId="4" xfId="0" applyFont="1" applyFill="1" applyBorder="1" applyAlignment="1">
      <alignment vertical="top" wrapText="1"/>
    </xf>
    <xf numFmtId="0" fontId="15" fillId="34" borderId="4" xfId="0" applyNumberFormat="1" applyFont="1" applyFill="1" applyBorder="1" applyAlignment="1">
      <alignment vertical="top" wrapText="1"/>
    </xf>
    <xf numFmtId="14" fontId="15" fillId="34" borderId="4" xfId="0" applyNumberFormat="1" applyFont="1" applyFill="1" applyBorder="1" applyAlignment="1">
      <alignment vertical="top"/>
    </xf>
    <xf numFmtId="41" fontId="0" fillId="34" borderId="4" xfId="30" applyNumberFormat="1" applyFont="1" applyFill="1" applyBorder="1" applyAlignment="1">
      <alignment vertical="top"/>
    </xf>
    <xf numFmtId="0" fontId="0" fillId="0" borderId="0" xfId="0" applyAlignment="1">
      <alignment vertical="top"/>
    </xf>
    <xf numFmtId="0" fontId="0" fillId="0" borderId="0" xfId="0" applyAlignment="1">
      <alignment vertical="top" wrapText="1"/>
    </xf>
    <xf numFmtId="41" fontId="0" fillId="0" borderId="0" xfId="0" applyNumberFormat="1" applyAlignment="1">
      <alignment vertical="top" wrapText="1"/>
    </xf>
    <xf numFmtId="41" fontId="0" fillId="0" borderId="0" xfId="0" applyNumberFormat="1" applyAlignment="1">
      <alignment vertical="top"/>
    </xf>
    <xf numFmtId="0" fontId="25" fillId="0" borderId="0" xfId="0" applyFont="1" applyAlignment="1">
      <alignment wrapText="1"/>
    </xf>
    <xf numFmtId="0" fontId="0" fillId="0" borderId="0" xfId="0" applyBorder="1"/>
    <xf numFmtId="0" fontId="24" fillId="0" borderId="0" xfId="0" applyFont="1" applyBorder="1" applyAlignment="1">
      <alignment horizontal="right"/>
    </xf>
    <xf numFmtId="0" fontId="0" fillId="34" borderId="0" xfId="0" applyFill="1" applyBorder="1"/>
    <xf numFmtId="0" fontId="15" fillId="34" borderId="0" xfId="0" applyFont="1" applyFill="1" applyBorder="1" applyAlignment="1">
      <alignment wrapText="1"/>
    </xf>
    <xf numFmtId="164" fontId="0" fillId="0" borderId="0" xfId="30" applyNumberFormat="1" applyFont="1" applyFill="1" applyBorder="1"/>
    <xf numFmtId="164" fontId="0" fillId="0" borderId="17" xfId="30" applyNumberFormat="1" applyFont="1" applyFill="1" applyBorder="1"/>
    <xf numFmtId="164" fontId="15" fillId="0" borderId="0" xfId="30" applyNumberFormat="1" applyFont="1" applyBorder="1"/>
    <xf numFmtId="164" fontId="0" fillId="0" borderId="0" xfId="30" applyNumberFormat="1" applyFont="1"/>
    <xf numFmtId="0" fontId="26" fillId="0" borderId="0" xfId="0" applyFont="1"/>
    <xf numFmtId="0" fontId="27" fillId="0" borderId="0" xfId="43"/>
    <xf numFmtId="0" fontId="28" fillId="37" borderId="18" xfId="43" applyFont="1" applyFill="1" applyBorder="1" applyAlignment="1">
      <alignment horizontal="center" vertical="top"/>
    </xf>
    <xf numFmtId="0" fontId="28" fillId="37" borderId="18" xfId="43" applyFont="1" applyFill="1" applyBorder="1" applyAlignment="1">
      <alignment horizontal="center" vertical="top" wrapText="1"/>
    </xf>
    <xf numFmtId="0" fontId="28" fillId="37" borderId="18" xfId="43" applyFont="1" applyFill="1" applyBorder="1" applyAlignment="1">
      <alignment horizontal="left" vertical="top"/>
    </xf>
    <xf numFmtId="0" fontId="28" fillId="37" borderId="18" xfId="43" applyFont="1" applyFill="1" applyBorder="1" applyAlignment="1">
      <alignment horizontal="left" vertical="top" wrapText="1"/>
    </xf>
    <xf numFmtId="0" fontId="29" fillId="38" borderId="19" xfId="0" applyFont="1" applyFill="1" applyBorder="1" applyAlignment="1">
      <alignment horizontal="right" vertical="top" wrapText="1"/>
    </xf>
    <xf numFmtId="165" fontId="30" fillId="0" borderId="20" xfId="0" applyNumberFormat="1" applyFont="1" applyBorder="1" applyAlignment="1">
      <alignment horizontal="center" vertical="top"/>
    </xf>
    <xf numFmtId="0" fontId="30" fillId="0" borderId="20" xfId="0" applyFont="1" applyBorder="1" applyAlignment="1">
      <alignment horizontal="left" vertical="top"/>
    </xf>
    <xf numFmtId="0" fontId="30" fillId="0" borderId="20" xfId="0" applyFont="1" applyBorder="1" applyAlignment="1">
      <alignment horizontal="center" vertical="top"/>
    </xf>
    <xf numFmtId="166" fontId="30" fillId="0" borderId="20" xfId="0" applyNumberFormat="1" applyFont="1" applyBorder="1" applyAlignment="1">
      <alignment horizontal="right" vertical="top"/>
    </xf>
    <xf numFmtId="0" fontId="0" fillId="0" borderId="20" xfId="0" applyBorder="1"/>
    <xf numFmtId="166" fontId="0" fillId="0" borderId="0" xfId="0" applyNumberFormat="1"/>
    <xf numFmtId="164" fontId="27" fillId="0" borderId="0" xfId="30" applyNumberFormat="1" applyFont="1"/>
    <xf numFmtId="166" fontId="31" fillId="39" borderId="20" xfId="0" applyNumberFormat="1" applyFont="1" applyFill="1" applyBorder="1" applyAlignment="1">
      <alignment horizontal="right" vertical="top"/>
    </xf>
    <xf numFmtId="0" fontId="30" fillId="0" borderId="24" xfId="0" applyFont="1" applyFill="1" applyBorder="1" applyAlignment="1">
      <alignment horizontal="center" vertical="top"/>
    </xf>
    <xf numFmtId="164" fontId="0" fillId="0" borderId="0" xfId="44" applyNumberFormat="1" applyFont="1"/>
    <xf numFmtId="164" fontId="0" fillId="0" borderId="25" xfId="44" applyNumberFormat="1" applyFont="1" applyBorder="1"/>
    <xf numFmtId="165" fontId="30" fillId="0" borderId="20" xfId="43" applyNumberFormat="1" applyFont="1" applyBorder="1" applyAlignment="1">
      <alignment horizontal="center" vertical="top"/>
    </xf>
    <xf numFmtId="0" fontId="30" fillId="0" borderId="20" xfId="43" applyFont="1" applyBorder="1" applyAlignment="1">
      <alignment horizontal="left" vertical="top"/>
    </xf>
    <xf numFmtId="0" fontId="27" fillId="0" borderId="20" xfId="43" applyBorder="1"/>
    <xf numFmtId="0" fontId="30" fillId="0" borderId="20" xfId="43" applyFont="1" applyBorder="1" applyAlignment="1">
      <alignment horizontal="center" vertical="top"/>
    </xf>
    <xf numFmtId="164" fontId="30" fillId="0" borderId="20" xfId="30" applyNumberFormat="1" applyFont="1" applyBorder="1" applyAlignment="1">
      <alignment horizontal="right" vertical="top"/>
    </xf>
    <xf numFmtId="164" fontId="0" fillId="0" borderId="20" xfId="30" applyNumberFormat="1" applyFont="1" applyBorder="1"/>
    <xf numFmtId="164" fontId="31" fillId="39" borderId="20" xfId="30" applyNumberFormat="1" applyFont="1" applyFill="1" applyBorder="1" applyAlignment="1">
      <alignment horizontal="right" vertical="top"/>
    </xf>
    <xf numFmtId="164" fontId="0" fillId="0" borderId="25" xfId="30" applyNumberFormat="1" applyFont="1" applyBorder="1"/>
    <xf numFmtId="165" fontId="30" fillId="38" borderId="20" xfId="0" applyNumberFormat="1" applyFont="1" applyFill="1" applyBorder="1" applyAlignment="1">
      <alignment horizontal="center" vertical="top"/>
    </xf>
    <xf numFmtId="0" fontId="30" fillId="38" borderId="20" xfId="0" applyFont="1" applyFill="1" applyBorder="1" applyAlignment="1">
      <alignment horizontal="left" vertical="top"/>
    </xf>
    <xf numFmtId="0" fontId="30" fillId="38" borderId="20" xfId="0" applyFont="1" applyFill="1" applyBorder="1" applyAlignment="1">
      <alignment horizontal="center" vertical="top"/>
    </xf>
    <xf numFmtId="0" fontId="0" fillId="38" borderId="20" xfId="0" applyFill="1" applyBorder="1"/>
    <xf numFmtId="164" fontId="27" fillId="38" borderId="0" xfId="30" applyNumberFormat="1" applyFont="1" applyFill="1"/>
    <xf numFmtId="164" fontId="30" fillId="38" borderId="20" xfId="30" applyNumberFormat="1" applyFont="1" applyFill="1" applyBorder="1" applyAlignment="1">
      <alignment horizontal="right" vertical="top"/>
    </xf>
    <xf numFmtId="164" fontId="0" fillId="38" borderId="20" xfId="30" applyNumberFormat="1" applyFont="1" applyFill="1" applyBorder="1"/>
    <xf numFmtId="0" fontId="0" fillId="0" borderId="0" xfId="0" quotePrefix="1"/>
    <xf numFmtId="0" fontId="31" fillId="39" borderId="21" xfId="0" applyFont="1" applyFill="1" applyBorder="1" applyAlignment="1">
      <alignment horizontal="left" vertical="top"/>
    </xf>
    <xf numFmtId="0" fontId="0" fillId="39" borderId="22" xfId="0" applyFill="1" applyBorder="1"/>
    <xf numFmtId="0" fontId="0" fillId="39" borderId="23" xfId="0" applyFill="1" applyBorder="1"/>
    <xf numFmtId="41" fontId="15" fillId="34" borderId="4" xfId="0" applyNumberFormat="1" applyFont="1" applyFill="1" applyBorder="1" applyAlignment="1">
      <alignment horizontal="center"/>
    </xf>
    <xf numFmtId="0" fontId="32" fillId="0" borderId="4" xfId="0" applyFont="1" applyBorder="1" applyAlignment="1">
      <alignment vertical="center"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mma" xfId="30" builtinId="3"/>
    <cellStyle name="Komma 2" xfId="44"/>
    <cellStyle name="Kop 1" xfId="31" builtinId="16" customBuiltin="1"/>
    <cellStyle name="Kop 2" xfId="32" builtinId="17" customBuiltin="1"/>
    <cellStyle name="Kop 3" xfId="33" builtinId="18" customBuiltin="1"/>
    <cellStyle name="Kop 4" xfId="34" builtinId="19" customBuiltin="1"/>
    <cellStyle name="Neutraal" xfId="35" builtinId="28" customBuiltin="1"/>
    <cellStyle name="Notitie" xfId="36" builtinId="10" customBuiltin="1"/>
    <cellStyle name="Ongeldig" xfId="37" builtinId="27" customBuiltin="1"/>
    <cellStyle name="Standaard" xfId="0" builtinId="0"/>
    <cellStyle name="Standaard 2" xfId="43"/>
    <cellStyle name="Titel" xfId="38" builtinId="15" customBuiltin="1"/>
    <cellStyle name="Totaal" xfId="39" builtinId="25" customBuiltin="1"/>
    <cellStyle name="Uitvoer" xfId="40" builtinId="21" customBuiltin="1"/>
    <cellStyle name="Verklarende tekst" xfId="41" builtinId="53" customBuiltin="1"/>
    <cellStyle name="Waarschuwingsteks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8"/>
  <sheetViews>
    <sheetView tabSelected="1" zoomScale="50" zoomScaleNormal="50" workbookViewId="0">
      <selection activeCell="D20" sqref="D20"/>
    </sheetView>
  </sheetViews>
  <sheetFormatPr defaultColWidth="67.42578125" defaultRowHeight="15" x14ac:dyDescent="0.25"/>
  <cols>
    <col min="1" max="1" width="168.7109375" style="1" customWidth="1"/>
    <col min="2" max="2" width="189" style="1" customWidth="1"/>
    <col min="3" max="16384" width="67.42578125" style="1"/>
  </cols>
  <sheetData>
    <row r="1" spans="1:3" ht="30" thickBot="1" x14ac:dyDescent="0.3">
      <c r="A1" s="3" t="s">
        <v>6</v>
      </c>
      <c r="B1" s="4"/>
    </row>
    <row r="2" spans="1:3" ht="45.75" customHeight="1" x14ac:dyDescent="0.25">
      <c r="A2" s="5" t="s">
        <v>14</v>
      </c>
      <c r="B2" s="6" t="s">
        <v>0</v>
      </c>
    </row>
    <row r="3" spans="1:3" ht="189" x14ac:dyDescent="0.25">
      <c r="A3" s="7" t="s">
        <v>2</v>
      </c>
      <c r="B3" s="7" t="s">
        <v>9</v>
      </c>
    </row>
    <row r="4" spans="1:3" ht="63" x14ac:dyDescent="0.25">
      <c r="A4" s="7" t="s">
        <v>7</v>
      </c>
      <c r="B4" s="7" t="s">
        <v>11</v>
      </c>
    </row>
    <row r="5" spans="1:3" ht="31.5" x14ac:dyDescent="0.5">
      <c r="A5" s="7" t="s">
        <v>8</v>
      </c>
      <c r="B5" s="8" t="s">
        <v>289</v>
      </c>
      <c r="C5" s="1" t="s">
        <v>0</v>
      </c>
    </row>
    <row r="6" spans="1:3" ht="31.5" x14ac:dyDescent="0.5">
      <c r="A6" s="8" t="s">
        <v>12</v>
      </c>
      <c r="B6" s="8" t="s">
        <v>290</v>
      </c>
    </row>
    <row r="7" spans="1:3" ht="31.5" x14ac:dyDescent="0.5">
      <c r="A7" s="9" t="s">
        <v>1</v>
      </c>
      <c r="B7" s="10" t="s">
        <v>10</v>
      </c>
    </row>
    <row r="8" spans="1:3" ht="63" x14ac:dyDescent="0.5">
      <c r="A8" s="9" t="s">
        <v>3</v>
      </c>
      <c r="B8" s="8" t="s">
        <v>13</v>
      </c>
    </row>
    <row r="9" spans="1:3" ht="63" x14ac:dyDescent="0.5">
      <c r="A9" s="9" t="s">
        <v>4</v>
      </c>
      <c r="B9" s="8" t="s">
        <v>5</v>
      </c>
    </row>
    <row r="10" spans="1:3" ht="89.25" customHeight="1" x14ac:dyDescent="0.35">
      <c r="A10" s="11" t="s">
        <v>16</v>
      </c>
      <c r="B10" s="11" t="s">
        <v>15</v>
      </c>
    </row>
    <row r="11" spans="1:3" ht="26.25" x14ac:dyDescent="0.4">
      <c r="A11" s="12" t="s">
        <v>17</v>
      </c>
      <c r="B11" s="11" t="s">
        <v>292</v>
      </c>
    </row>
    <row r="12" spans="1:3" ht="26.25" x14ac:dyDescent="0.4">
      <c r="A12" s="12" t="s">
        <v>28</v>
      </c>
      <c r="B12" s="2" t="s">
        <v>291</v>
      </c>
    </row>
    <row r="13" spans="1:3" ht="26.25" x14ac:dyDescent="0.4">
      <c r="A13" s="12" t="s">
        <v>18</v>
      </c>
      <c r="B13" s="12" t="s">
        <v>153</v>
      </c>
    </row>
    <row r="14" spans="1:3" ht="26.25" x14ac:dyDescent="0.4">
      <c r="A14" s="12" t="s">
        <v>19</v>
      </c>
      <c r="B14" s="12" t="s">
        <v>20</v>
      </c>
    </row>
    <row r="15" spans="1:3" ht="26.25" x14ac:dyDescent="0.4">
      <c r="A15" s="12" t="s">
        <v>21</v>
      </c>
      <c r="B15" s="12" t="s">
        <v>27</v>
      </c>
    </row>
    <row r="16" spans="1:3" ht="52.5" x14ac:dyDescent="0.25">
      <c r="A16" s="13" t="s">
        <v>22</v>
      </c>
      <c r="B16" s="14" t="s">
        <v>154</v>
      </c>
    </row>
    <row r="17" spans="1:2" ht="52.5" x14ac:dyDescent="0.4">
      <c r="A17" s="13" t="s">
        <v>23</v>
      </c>
      <c r="B17" s="12" t="s">
        <v>152</v>
      </c>
    </row>
    <row r="18" spans="1:2" ht="52.5" x14ac:dyDescent="0.4">
      <c r="A18" s="13" t="s">
        <v>24</v>
      </c>
      <c r="B18" s="12" t="s">
        <v>152</v>
      </c>
    </row>
    <row r="19" spans="1:2" ht="52.5" x14ac:dyDescent="0.4">
      <c r="A19" s="15" t="s">
        <v>25</v>
      </c>
      <c r="B19" s="12" t="s">
        <v>26</v>
      </c>
    </row>
    <row r="20" spans="1:2" ht="213.75" customHeight="1" x14ac:dyDescent="0.35">
      <c r="A20" s="2" t="s">
        <v>293</v>
      </c>
      <c r="B20" s="2" t="s">
        <v>296</v>
      </c>
    </row>
    <row r="21" spans="1:2" ht="52.5" x14ac:dyDescent="0.35">
      <c r="A21" s="11" t="s">
        <v>294</v>
      </c>
      <c r="B21" s="98" t="s">
        <v>295</v>
      </c>
    </row>
    <row r="22" spans="1:2" ht="23.25" x14ac:dyDescent="0.35">
      <c r="A22" s="2"/>
      <c r="B22" s="2"/>
    </row>
    <row r="23" spans="1:2" ht="23.25" x14ac:dyDescent="0.35">
      <c r="A23" s="2"/>
      <c r="B23" s="2"/>
    </row>
    <row r="24" spans="1:2" ht="23.25" x14ac:dyDescent="0.35">
      <c r="A24" s="2"/>
      <c r="B24" s="2"/>
    </row>
    <row r="25" spans="1:2" ht="23.25" x14ac:dyDescent="0.35">
      <c r="A25" s="2"/>
      <c r="B25" s="2"/>
    </row>
    <row r="26" spans="1:2" ht="23.25" x14ac:dyDescent="0.35">
      <c r="A26" s="2"/>
      <c r="B26" s="2"/>
    </row>
    <row r="27" spans="1:2" ht="23.25" x14ac:dyDescent="0.35">
      <c r="A27" s="2"/>
      <c r="B27" s="2"/>
    </row>
    <row r="28" spans="1:2" ht="23.25" x14ac:dyDescent="0.35">
      <c r="A28" s="2"/>
      <c r="B28" s="2"/>
    </row>
    <row r="29" spans="1:2" ht="23.25" x14ac:dyDescent="0.35">
      <c r="A29" s="2"/>
      <c r="B29" s="2"/>
    </row>
    <row r="30" spans="1:2" ht="23.25" x14ac:dyDescent="0.35">
      <c r="A30" s="2"/>
      <c r="B30" s="2"/>
    </row>
    <row r="31" spans="1:2" ht="23.25" x14ac:dyDescent="0.35">
      <c r="A31" s="2"/>
      <c r="B31" s="2"/>
    </row>
    <row r="32" spans="1:2" ht="23.25" x14ac:dyDescent="0.35">
      <c r="A32" s="2"/>
      <c r="B32" s="2"/>
    </row>
    <row r="33" spans="1:2" ht="23.25" x14ac:dyDescent="0.35">
      <c r="A33" s="2"/>
      <c r="B33" s="2"/>
    </row>
    <row r="34" spans="1:2" ht="23.25" x14ac:dyDescent="0.35">
      <c r="A34" s="2"/>
      <c r="B34" s="2"/>
    </row>
    <row r="35" spans="1:2" ht="23.25" x14ac:dyDescent="0.35">
      <c r="A35" s="2"/>
      <c r="B35" s="2"/>
    </row>
    <row r="36" spans="1:2" ht="23.25" x14ac:dyDescent="0.35">
      <c r="A36" s="2"/>
      <c r="B36" s="2"/>
    </row>
    <row r="37" spans="1:2" ht="23.25" x14ac:dyDescent="0.35">
      <c r="A37" s="2"/>
      <c r="B37" s="2"/>
    </row>
    <row r="38" spans="1:2" ht="23.25" x14ac:dyDescent="0.35">
      <c r="A38" s="2"/>
      <c r="B38" s="2"/>
    </row>
    <row r="39" spans="1:2" ht="23.25" x14ac:dyDescent="0.35">
      <c r="A39" s="2"/>
      <c r="B39" s="2"/>
    </row>
    <row r="40" spans="1:2" ht="23.25" x14ac:dyDescent="0.35">
      <c r="A40" s="2"/>
      <c r="B40" s="2"/>
    </row>
    <row r="41" spans="1:2" ht="23.25" x14ac:dyDescent="0.35">
      <c r="A41" s="2"/>
      <c r="B41" s="2"/>
    </row>
    <row r="42" spans="1:2" ht="23.25" x14ac:dyDescent="0.35">
      <c r="A42" s="2"/>
      <c r="B42" s="2"/>
    </row>
    <row r="43" spans="1:2" ht="23.25" x14ac:dyDescent="0.35">
      <c r="A43" s="2"/>
      <c r="B43" s="2"/>
    </row>
    <row r="44" spans="1:2" ht="23.25" x14ac:dyDescent="0.35">
      <c r="A44" s="2"/>
      <c r="B44" s="2"/>
    </row>
    <row r="45" spans="1:2" ht="23.25" x14ac:dyDescent="0.35">
      <c r="A45" s="2"/>
      <c r="B45" s="2"/>
    </row>
    <row r="46" spans="1:2" ht="23.25" x14ac:dyDescent="0.35">
      <c r="A46" s="2"/>
      <c r="B46" s="2"/>
    </row>
    <row r="47" spans="1:2" ht="23.25" x14ac:dyDescent="0.35">
      <c r="A47" s="2"/>
      <c r="B47" s="2"/>
    </row>
    <row r="48" spans="1:2" ht="23.25" x14ac:dyDescent="0.35">
      <c r="A48" s="2"/>
      <c r="B48" s="2"/>
    </row>
    <row r="49" spans="1:2" ht="23.25" x14ac:dyDescent="0.35">
      <c r="A49" s="2"/>
      <c r="B49" s="2"/>
    </row>
    <row r="50" spans="1:2" ht="23.25" x14ac:dyDescent="0.35">
      <c r="A50" s="2"/>
      <c r="B50" s="2"/>
    </row>
    <row r="51" spans="1:2" ht="23.25" x14ac:dyDescent="0.35">
      <c r="A51" s="2"/>
      <c r="B51" s="2"/>
    </row>
    <row r="52" spans="1:2" ht="23.25" x14ac:dyDescent="0.35">
      <c r="A52" s="2"/>
      <c r="B52" s="2"/>
    </row>
    <row r="53" spans="1:2" ht="23.25" x14ac:dyDescent="0.35">
      <c r="A53" s="2"/>
      <c r="B53" s="2"/>
    </row>
    <row r="54" spans="1:2" ht="23.25" x14ac:dyDescent="0.35">
      <c r="A54" s="2"/>
      <c r="B54" s="2"/>
    </row>
    <row r="55" spans="1:2" ht="23.25" x14ac:dyDescent="0.35">
      <c r="A55" s="2"/>
      <c r="B55" s="2"/>
    </row>
    <row r="56" spans="1:2" ht="23.25" x14ac:dyDescent="0.35">
      <c r="A56" s="2"/>
      <c r="B56" s="2"/>
    </row>
    <row r="57" spans="1:2" ht="23.25" x14ac:dyDescent="0.35">
      <c r="A57" s="2"/>
      <c r="B57" s="2"/>
    </row>
    <row r="58" spans="1:2" ht="23.25" x14ac:dyDescent="0.35">
      <c r="A58" s="2"/>
      <c r="B58" s="2"/>
    </row>
    <row r="59" spans="1:2" ht="23.25" x14ac:dyDescent="0.35">
      <c r="A59" s="2"/>
      <c r="B59" s="2"/>
    </row>
    <row r="60" spans="1:2" ht="23.25" x14ac:dyDescent="0.35">
      <c r="A60" s="2"/>
      <c r="B60" s="2"/>
    </row>
    <row r="61" spans="1:2" ht="23.25" x14ac:dyDescent="0.35">
      <c r="A61" s="2"/>
      <c r="B61" s="2"/>
    </row>
    <row r="62" spans="1:2" ht="23.25" x14ac:dyDescent="0.35">
      <c r="A62" s="2"/>
      <c r="B62" s="2"/>
    </row>
    <row r="63" spans="1:2" ht="23.25" x14ac:dyDescent="0.35">
      <c r="A63" s="2"/>
      <c r="B63" s="2"/>
    </row>
    <row r="64" spans="1:2" ht="23.25" x14ac:dyDescent="0.35">
      <c r="A64" s="2"/>
      <c r="B64" s="2"/>
    </row>
    <row r="65" spans="1:2" ht="23.25" x14ac:dyDescent="0.35">
      <c r="A65" s="2"/>
      <c r="B65" s="2"/>
    </row>
    <row r="66" spans="1:2" ht="23.25" x14ac:dyDescent="0.35">
      <c r="A66" s="2"/>
      <c r="B66" s="2"/>
    </row>
    <row r="67" spans="1:2" ht="23.25" x14ac:dyDescent="0.35">
      <c r="A67" s="2"/>
      <c r="B67" s="2"/>
    </row>
    <row r="68" spans="1:2" ht="23.25" x14ac:dyDescent="0.35">
      <c r="A68" s="2"/>
      <c r="B68" s="2"/>
    </row>
    <row r="69" spans="1:2" ht="23.25" x14ac:dyDescent="0.35">
      <c r="A69" s="2"/>
      <c r="B69" s="2"/>
    </row>
    <row r="70" spans="1:2" ht="23.25" x14ac:dyDescent="0.35">
      <c r="A70" s="2"/>
      <c r="B70" s="2"/>
    </row>
    <row r="71" spans="1:2" ht="23.25" x14ac:dyDescent="0.35">
      <c r="A71" s="2"/>
      <c r="B71" s="2"/>
    </row>
    <row r="72" spans="1:2" ht="23.25" x14ac:dyDescent="0.35">
      <c r="A72" s="2"/>
      <c r="B72" s="2"/>
    </row>
    <row r="73" spans="1:2" ht="23.25" x14ac:dyDescent="0.35">
      <c r="A73" s="2"/>
      <c r="B73" s="2"/>
    </row>
    <row r="74" spans="1:2" ht="23.25" x14ac:dyDescent="0.35">
      <c r="A74" s="2"/>
      <c r="B74" s="2"/>
    </row>
    <row r="75" spans="1:2" ht="23.25" x14ac:dyDescent="0.35">
      <c r="A75" s="2"/>
      <c r="B75" s="2"/>
    </row>
    <row r="76" spans="1:2" ht="23.25" x14ac:dyDescent="0.35">
      <c r="A76" s="2"/>
      <c r="B76" s="2"/>
    </row>
    <row r="77" spans="1:2" ht="23.25" x14ac:dyDescent="0.35">
      <c r="A77" s="2"/>
      <c r="B77" s="2"/>
    </row>
    <row r="78" spans="1:2" ht="23.25" x14ac:dyDescent="0.35">
      <c r="A78" s="2"/>
      <c r="B78" s="2"/>
    </row>
    <row r="79" spans="1:2" ht="23.25" x14ac:dyDescent="0.35">
      <c r="A79" s="2"/>
      <c r="B79" s="2"/>
    </row>
    <row r="80" spans="1:2" ht="23.25" x14ac:dyDescent="0.35">
      <c r="A80" s="2"/>
      <c r="B80" s="2"/>
    </row>
    <row r="81" spans="1:2" ht="23.25" x14ac:dyDescent="0.35">
      <c r="A81" s="2"/>
      <c r="B81" s="2"/>
    </row>
    <row r="82" spans="1:2" ht="23.25" x14ac:dyDescent="0.35">
      <c r="A82" s="2"/>
      <c r="B82" s="2"/>
    </row>
    <row r="83" spans="1:2" ht="23.25" x14ac:dyDescent="0.35">
      <c r="A83" s="2"/>
      <c r="B83" s="2"/>
    </row>
    <row r="84" spans="1:2" ht="23.25" x14ac:dyDescent="0.35">
      <c r="A84" s="2"/>
      <c r="B84" s="2"/>
    </row>
    <row r="85" spans="1:2" ht="23.25" x14ac:dyDescent="0.35">
      <c r="A85" s="2"/>
      <c r="B85" s="2"/>
    </row>
    <row r="86" spans="1:2" ht="23.25" x14ac:dyDescent="0.35">
      <c r="A86" s="2"/>
      <c r="B86" s="2"/>
    </row>
    <row r="87" spans="1:2" ht="23.25" x14ac:dyDescent="0.35">
      <c r="A87" s="2"/>
      <c r="B87" s="2"/>
    </row>
    <row r="88" spans="1:2" ht="23.25" x14ac:dyDescent="0.35">
      <c r="A88" s="2"/>
      <c r="B88" s="2"/>
    </row>
    <row r="89" spans="1:2" ht="23.25" x14ac:dyDescent="0.35">
      <c r="A89" s="2"/>
      <c r="B89" s="2"/>
    </row>
    <row r="90" spans="1:2" ht="23.25" x14ac:dyDescent="0.35">
      <c r="A90" s="2"/>
      <c r="B90" s="2"/>
    </row>
    <row r="91" spans="1:2" ht="23.25" x14ac:dyDescent="0.35">
      <c r="A91" s="2"/>
      <c r="B91" s="2"/>
    </row>
    <row r="92" spans="1:2" ht="23.25" x14ac:dyDescent="0.35">
      <c r="A92" s="2"/>
      <c r="B92" s="2"/>
    </row>
    <row r="93" spans="1:2" ht="23.25" x14ac:dyDescent="0.35">
      <c r="A93" s="2"/>
      <c r="B93" s="2"/>
    </row>
    <row r="94" spans="1:2" ht="23.25" x14ac:dyDescent="0.35">
      <c r="A94" s="2"/>
      <c r="B94" s="2"/>
    </row>
    <row r="95" spans="1:2" ht="23.25" x14ac:dyDescent="0.35">
      <c r="A95" s="2"/>
      <c r="B95" s="2"/>
    </row>
    <row r="96" spans="1:2" ht="23.25" x14ac:dyDescent="0.35">
      <c r="A96" s="2"/>
      <c r="B96" s="2"/>
    </row>
    <row r="97" spans="1:2" ht="23.25" x14ac:dyDescent="0.35">
      <c r="A97" s="2"/>
      <c r="B97" s="2"/>
    </row>
    <row r="98" spans="1:2" ht="23.25" x14ac:dyDescent="0.35">
      <c r="A98" s="2"/>
      <c r="B98" s="2"/>
    </row>
    <row r="99" spans="1:2" ht="23.25" x14ac:dyDescent="0.35">
      <c r="A99" s="2"/>
      <c r="B99" s="2"/>
    </row>
    <row r="100" spans="1:2" ht="23.25" x14ac:dyDescent="0.35">
      <c r="A100" s="2"/>
      <c r="B100" s="2"/>
    </row>
    <row r="101" spans="1:2" ht="23.25" x14ac:dyDescent="0.35">
      <c r="A101" s="2"/>
      <c r="B101" s="2"/>
    </row>
    <row r="102" spans="1:2" ht="23.25" x14ac:dyDescent="0.35">
      <c r="A102" s="2"/>
      <c r="B102" s="2"/>
    </row>
    <row r="103" spans="1:2" ht="23.25" x14ac:dyDescent="0.35">
      <c r="A103" s="2"/>
      <c r="B103" s="2"/>
    </row>
    <row r="104" spans="1:2" ht="23.25" x14ac:dyDescent="0.35">
      <c r="A104" s="2"/>
      <c r="B104" s="2"/>
    </row>
    <row r="105" spans="1:2" ht="23.25" x14ac:dyDescent="0.35">
      <c r="A105" s="2"/>
      <c r="B105" s="2"/>
    </row>
    <row r="106" spans="1:2" ht="23.25" x14ac:dyDescent="0.35">
      <c r="A106" s="2"/>
      <c r="B106" s="2"/>
    </row>
    <row r="107" spans="1:2" ht="23.25" x14ac:dyDescent="0.35">
      <c r="A107" s="2"/>
      <c r="B107" s="2"/>
    </row>
    <row r="108" spans="1:2" ht="23.25" x14ac:dyDescent="0.35">
      <c r="A108" s="2"/>
      <c r="B108" s="2"/>
    </row>
    <row r="109" spans="1:2" ht="23.25" x14ac:dyDescent="0.35">
      <c r="A109" s="2"/>
      <c r="B109" s="2"/>
    </row>
    <row r="110" spans="1:2" ht="23.25" x14ac:dyDescent="0.35">
      <c r="A110" s="2"/>
      <c r="B110" s="2"/>
    </row>
    <row r="111" spans="1:2" ht="23.25" x14ac:dyDescent="0.35">
      <c r="A111" s="2"/>
      <c r="B111" s="2"/>
    </row>
    <row r="112" spans="1:2" ht="23.25" x14ac:dyDescent="0.35">
      <c r="A112" s="2"/>
      <c r="B112" s="2"/>
    </row>
    <row r="113" spans="1:2" ht="23.25" x14ac:dyDescent="0.35">
      <c r="A113" s="2"/>
      <c r="B113" s="2"/>
    </row>
    <row r="114" spans="1:2" ht="23.25" x14ac:dyDescent="0.35">
      <c r="A114" s="2"/>
      <c r="B114" s="2"/>
    </row>
    <row r="115" spans="1:2" ht="23.25" x14ac:dyDescent="0.35">
      <c r="A115" s="2"/>
      <c r="B115" s="2"/>
    </row>
    <row r="116" spans="1:2" ht="23.25" x14ac:dyDescent="0.35">
      <c r="A116" s="2"/>
      <c r="B116" s="2"/>
    </row>
    <row r="117" spans="1:2" ht="23.25" x14ac:dyDescent="0.35">
      <c r="A117" s="2"/>
      <c r="B117" s="2"/>
    </row>
    <row r="118" spans="1:2" ht="23.25" x14ac:dyDescent="0.35">
      <c r="A118" s="2"/>
      <c r="B118" s="2"/>
    </row>
    <row r="119" spans="1:2" ht="23.25" x14ac:dyDescent="0.35">
      <c r="A119" s="2"/>
      <c r="B119" s="2"/>
    </row>
    <row r="120" spans="1:2" ht="23.25" x14ac:dyDescent="0.35">
      <c r="A120" s="2"/>
      <c r="B120" s="2"/>
    </row>
    <row r="121" spans="1:2" ht="23.25" x14ac:dyDescent="0.35">
      <c r="A121" s="2"/>
      <c r="B121" s="2"/>
    </row>
    <row r="122" spans="1:2" ht="23.25" x14ac:dyDescent="0.35">
      <c r="A122" s="2"/>
      <c r="B122" s="2"/>
    </row>
    <row r="123" spans="1:2" ht="23.25" x14ac:dyDescent="0.35">
      <c r="A123" s="2"/>
      <c r="B123" s="2"/>
    </row>
    <row r="124" spans="1:2" ht="23.25" x14ac:dyDescent="0.35">
      <c r="A124" s="2"/>
      <c r="B124" s="2"/>
    </row>
    <row r="125" spans="1:2" ht="23.25" x14ac:dyDescent="0.35">
      <c r="A125" s="2"/>
      <c r="B125" s="2"/>
    </row>
    <row r="126" spans="1:2" ht="23.25" x14ac:dyDescent="0.35">
      <c r="A126" s="2"/>
      <c r="B126" s="2"/>
    </row>
    <row r="127" spans="1:2" ht="23.25" x14ac:dyDescent="0.35">
      <c r="A127" s="2"/>
      <c r="B127" s="2"/>
    </row>
    <row r="128" spans="1:2" ht="23.25" x14ac:dyDescent="0.35">
      <c r="A128" s="2"/>
      <c r="B128" s="2"/>
    </row>
    <row r="129" spans="1:2" ht="23.25" x14ac:dyDescent="0.35">
      <c r="A129" s="2"/>
      <c r="B129" s="2"/>
    </row>
    <row r="130" spans="1:2" ht="23.25" x14ac:dyDescent="0.35">
      <c r="A130" s="2"/>
      <c r="B130" s="2"/>
    </row>
    <row r="131" spans="1:2" ht="23.25" x14ac:dyDescent="0.35">
      <c r="A131" s="2"/>
      <c r="B131" s="2"/>
    </row>
    <row r="132" spans="1:2" ht="23.25" x14ac:dyDescent="0.35">
      <c r="A132" s="2"/>
      <c r="B132" s="2"/>
    </row>
    <row r="133" spans="1:2" ht="23.25" x14ac:dyDescent="0.35">
      <c r="A133" s="2"/>
      <c r="B133" s="2"/>
    </row>
    <row r="134" spans="1:2" ht="23.25" x14ac:dyDescent="0.35">
      <c r="A134" s="2"/>
      <c r="B134" s="2"/>
    </row>
    <row r="135" spans="1:2" ht="23.25" x14ac:dyDescent="0.35">
      <c r="A135" s="2"/>
      <c r="B135" s="2"/>
    </row>
    <row r="136" spans="1:2" ht="23.25" x14ac:dyDescent="0.35">
      <c r="A136" s="2"/>
      <c r="B136" s="2"/>
    </row>
    <row r="137" spans="1:2" ht="23.25" x14ac:dyDescent="0.35">
      <c r="A137" s="2"/>
      <c r="B137" s="2"/>
    </row>
    <row r="138" spans="1:2" ht="23.25" x14ac:dyDescent="0.35">
      <c r="A138" s="2"/>
      <c r="B138" s="2"/>
    </row>
    <row r="139" spans="1:2" ht="23.25" x14ac:dyDescent="0.35">
      <c r="A139" s="2"/>
      <c r="B139" s="2"/>
    </row>
    <row r="140" spans="1:2" ht="23.25" x14ac:dyDescent="0.35">
      <c r="A140" s="2"/>
      <c r="B140" s="2"/>
    </row>
    <row r="141" spans="1:2" ht="23.25" x14ac:dyDescent="0.35">
      <c r="A141" s="2"/>
      <c r="B141" s="2"/>
    </row>
    <row r="142" spans="1:2" ht="23.25" x14ac:dyDescent="0.35">
      <c r="A142" s="2"/>
      <c r="B142" s="2"/>
    </row>
    <row r="143" spans="1:2" ht="23.25" x14ac:dyDescent="0.35">
      <c r="A143" s="2"/>
      <c r="B143" s="2"/>
    </row>
    <row r="144" spans="1:2" ht="23.25" x14ac:dyDescent="0.35">
      <c r="A144" s="2"/>
      <c r="B144" s="2"/>
    </row>
    <row r="145" spans="1:2" ht="23.25" x14ac:dyDescent="0.35">
      <c r="A145" s="2"/>
      <c r="B145" s="2"/>
    </row>
    <row r="146" spans="1:2" ht="23.25" x14ac:dyDescent="0.35">
      <c r="A146" s="2"/>
      <c r="B146" s="2"/>
    </row>
    <row r="147" spans="1:2" ht="23.25" x14ac:dyDescent="0.35">
      <c r="A147" s="2"/>
      <c r="B147" s="2"/>
    </row>
    <row r="148" spans="1:2" ht="23.25" x14ac:dyDescent="0.35">
      <c r="A148" s="2"/>
      <c r="B148" s="2"/>
    </row>
    <row r="149" spans="1:2" ht="23.25" x14ac:dyDescent="0.35">
      <c r="A149" s="2"/>
      <c r="B149" s="2"/>
    </row>
    <row r="150" spans="1:2" ht="23.25" x14ac:dyDescent="0.35">
      <c r="A150" s="2"/>
      <c r="B150" s="2"/>
    </row>
    <row r="151" spans="1:2" ht="23.25" x14ac:dyDescent="0.35">
      <c r="A151" s="2"/>
      <c r="B151" s="2"/>
    </row>
    <row r="152" spans="1:2" ht="23.25" x14ac:dyDescent="0.35">
      <c r="A152" s="2"/>
      <c r="B152" s="2"/>
    </row>
    <row r="153" spans="1:2" ht="23.25" x14ac:dyDescent="0.35">
      <c r="A153" s="2"/>
      <c r="B153" s="2"/>
    </row>
    <row r="154" spans="1:2" ht="23.25" x14ac:dyDescent="0.35">
      <c r="A154" s="2"/>
      <c r="B154" s="2"/>
    </row>
    <row r="155" spans="1:2" ht="23.25" x14ac:dyDescent="0.35">
      <c r="A155" s="2"/>
      <c r="B155" s="2"/>
    </row>
    <row r="156" spans="1:2" ht="23.25" x14ac:dyDescent="0.35">
      <c r="A156" s="2"/>
      <c r="B156" s="2"/>
    </row>
    <row r="157" spans="1:2" ht="23.25" x14ac:dyDescent="0.35">
      <c r="A157" s="2"/>
      <c r="B157" s="2"/>
    </row>
    <row r="158" spans="1:2" ht="23.25" x14ac:dyDescent="0.35">
      <c r="A158" s="2"/>
      <c r="B158" s="2"/>
    </row>
    <row r="159" spans="1:2" ht="23.25" x14ac:dyDescent="0.35">
      <c r="A159" s="2"/>
      <c r="B159" s="2"/>
    </row>
    <row r="160" spans="1:2" ht="23.25" x14ac:dyDescent="0.35">
      <c r="A160" s="2"/>
      <c r="B160" s="2"/>
    </row>
    <row r="161" spans="1:2" ht="23.25" x14ac:dyDescent="0.35">
      <c r="A161" s="2"/>
      <c r="B161" s="2"/>
    </row>
    <row r="162" spans="1:2" ht="23.25" x14ac:dyDescent="0.35">
      <c r="A162" s="2"/>
      <c r="B162" s="2"/>
    </row>
    <row r="163" spans="1:2" ht="23.25" x14ac:dyDescent="0.35">
      <c r="A163" s="2"/>
      <c r="B163" s="2"/>
    </row>
    <row r="164" spans="1:2" ht="23.25" x14ac:dyDescent="0.35">
      <c r="A164" s="2"/>
      <c r="B164" s="2"/>
    </row>
    <row r="165" spans="1:2" ht="23.25" x14ac:dyDescent="0.35">
      <c r="A165" s="2"/>
      <c r="B165" s="2"/>
    </row>
    <row r="166" spans="1:2" ht="23.25" x14ac:dyDescent="0.35">
      <c r="A166" s="2"/>
      <c r="B166" s="2"/>
    </row>
    <row r="167" spans="1:2" ht="23.25" x14ac:dyDescent="0.35">
      <c r="A167" s="2"/>
      <c r="B167" s="2"/>
    </row>
    <row r="168" spans="1:2" ht="23.25" x14ac:dyDescent="0.35">
      <c r="A168" s="2"/>
      <c r="B168" s="2"/>
    </row>
    <row r="169" spans="1:2" ht="23.25" x14ac:dyDescent="0.35">
      <c r="A169" s="2"/>
      <c r="B169" s="2"/>
    </row>
    <row r="170" spans="1:2" ht="23.25" x14ac:dyDescent="0.35">
      <c r="A170" s="2"/>
      <c r="B170" s="2"/>
    </row>
    <row r="171" spans="1:2" ht="23.25" x14ac:dyDescent="0.35">
      <c r="A171" s="2"/>
      <c r="B171" s="2"/>
    </row>
    <row r="172" spans="1:2" ht="23.25" x14ac:dyDescent="0.35">
      <c r="A172" s="2"/>
      <c r="B172" s="2"/>
    </row>
    <row r="173" spans="1:2" ht="23.25" x14ac:dyDescent="0.35">
      <c r="A173" s="2"/>
      <c r="B173" s="2"/>
    </row>
    <row r="174" spans="1:2" ht="23.25" x14ac:dyDescent="0.35">
      <c r="A174" s="2"/>
      <c r="B174" s="2"/>
    </row>
    <row r="175" spans="1:2" ht="23.25" x14ac:dyDescent="0.35">
      <c r="A175" s="2"/>
      <c r="B175" s="2"/>
    </row>
    <row r="176" spans="1:2" ht="23.25" x14ac:dyDescent="0.35">
      <c r="A176" s="2"/>
      <c r="B176" s="2"/>
    </row>
    <row r="177" spans="1:2" ht="23.25" x14ac:dyDescent="0.35">
      <c r="A177" s="2"/>
      <c r="B177" s="2"/>
    </row>
    <row r="178" spans="1:2" ht="23.25" x14ac:dyDescent="0.35">
      <c r="A178" s="2"/>
      <c r="B178" s="2"/>
    </row>
    <row r="179" spans="1:2" ht="23.25" x14ac:dyDescent="0.35">
      <c r="A179" s="2"/>
      <c r="B179" s="2"/>
    </row>
    <row r="180" spans="1:2" ht="23.25" x14ac:dyDescent="0.35">
      <c r="A180" s="2"/>
      <c r="B180" s="2"/>
    </row>
    <row r="181" spans="1:2" ht="23.25" x14ac:dyDescent="0.35">
      <c r="A181" s="2"/>
      <c r="B181" s="2"/>
    </row>
    <row r="182" spans="1:2" ht="23.25" x14ac:dyDescent="0.35">
      <c r="A182" s="2"/>
      <c r="B182" s="2"/>
    </row>
    <row r="183" spans="1:2" ht="23.25" x14ac:dyDescent="0.35">
      <c r="A183" s="2"/>
      <c r="B183" s="2"/>
    </row>
    <row r="184" spans="1:2" ht="23.25" x14ac:dyDescent="0.35">
      <c r="A184" s="2"/>
      <c r="B184" s="2"/>
    </row>
    <row r="185" spans="1:2" ht="23.25" x14ac:dyDescent="0.35">
      <c r="A185" s="2"/>
      <c r="B185" s="2"/>
    </row>
    <row r="186" spans="1:2" ht="23.25" x14ac:dyDescent="0.35">
      <c r="A186" s="2"/>
      <c r="B186" s="2"/>
    </row>
    <row r="187" spans="1:2" ht="23.25" x14ac:dyDescent="0.35">
      <c r="A187" s="2"/>
      <c r="B187" s="2"/>
    </row>
    <row r="188" spans="1:2" ht="23.25" x14ac:dyDescent="0.35">
      <c r="A188" s="2"/>
      <c r="B188" s="2"/>
    </row>
    <row r="189" spans="1:2" ht="23.25" x14ac:dyDescent="0.35">
      <c r="A189" s="2"/>
      <c r="B189" s="2"/>
    </row>
    <row r="190" spans="1:2" ht="23.25" x14ac:dyDescent="0.35">
      <c r="A190" s="2"/>
      <c r="B190" s="2"/>
    </row>
    <row r="191" spans="1:2" ht="23.25" x14ac:dyDescent="0.35">
      <c r="A191" s="2"/>
      <c r="B191" s="2"/>
    </row>
    <row r="192" spans="1:2" ht="23.25" x14ac:dyDescent="0.35">
      <c r="A192" s="2"/>
      <c r="B192" s="2"/>
    </row>
    <row r="193" spans="1:2" ht="23.25" x14ac:dyDescent="0.35">
      <c r="A193" s="2"/>
      <c r="B193" s="2"/>
    </row>
    <row r="194" spans="1:2" ht="23.25" x14ac:dyDescent="0.35">
      <c r="A194" s="2"/>
      <c r="B194" s="2"/>
    </row>
    <row r="195" spans="1:2" ht="23.25" x14ac:dyDescent="0.35">
      <c r="A195" s="2"/>
      <c r="B195" s="2"/>
    </row>
    <row r="196" spans="1:2" ht="23.25" x14ac:dyDescent="0.35">
      <c r="A196" s="2"/>
      <c r="B196" s="2"/>
    </row>
    <row r="197" spans="1:2" ht="23.25" x14ac:dyDescent="0.35">
      <c r="A197" s="2"/>
      <c r="B197" s="2"/>
    </row>
    <row r="198" spans="1:2" ht="23.25" x14ac:dyDescent="0.35">
      <c r="A198" s="2"/>
      <c r="B198" s="2"/>
    </row>
    <row r="199" spans="1:2" ht="23.25" x14ac:dyDescent="0.35">
      <c r="A199" s="2"/>
      <c r="B199" s="2"/>
    </row>
    <row r="200" spans="1:2" ht="23.25" x14ac:dyDescent="0.35">
      <c r="A200" s="2"/>
      <c r="B200" s="2"/>
    </row>
    <row r="201" spans="1:2" ht="23.25" x14ac:dyDescent="0.35">
      <c r="A201" s="2"/>
      <c r="B201" s="2"/>
    </row>
    <row r="202" spans="1:2" ht="23.25" x14ac:dyDescent="0.35">
      <c r="A202" s="2"/>
      <c r="B202" s="2"/>
    </row>
    <row r="203" spans="1:2" ht="23.25" x14ac:dyDescent="0.35">
      <c r="A203" s="2"/>
      <c r="B203" s="2"/>
    </row>
    <row r="204" spans="1:2" ht="23.25" x14ac:dyDescent="0.35">
      <c r="A204" s="2"/>
      <c r="B204" s="2"/>
    </row>
    <row r="205" spans="1:2" ht="23.25" x14ac:dyDescent="0.35">
      <c r="A205" s="2"/>
      <c r="B205" s="2"/>
    </row>
    <row r="206" spans="1:2" ht="23.25" x14ac:dyDescent="0.35">
      <c r="A206" s="2"/>
      <c r="B206" s="2"/>
    </row>
    <row r="207" spans="1:2" ht="23.25" x14ac:dyDescent="0.35">
      <c r="A207" s="2"/>
      <c r="B207" s="2"/>
    </row>
    <row r="208" spans="1:2" ht="23.25" x14ac:dyDescent="0.35">
      <c r="A208" s="2"/>
      <c r="B208" s="2"/>
    </row>
    <row r="209" spans="1:2" ht="23.25" x14ac:dyDescent="0.35">
      <c r="A209" s="2"/>
      <c r="B209" s="2"/>
    </row>
    <row r="210" spans="1:2" ht="23.25" x14ac:dyDescent="0.35">
      <c r="A210" s="2"/>
      <c r="B210" s="2"/>
    </row>
    <row r="211" spans="1:2" ht="23.25" x14ac:dyDescent="0.35">
      <c r="A211" s="2"/>
      <c r="B211" s="2"/>
    </row>
    <row r="212" spans="1:2" ht="23.25" x14ac:dyDescent="0.35">
      <c r="A212" s="2"/>
      <c r="B212" s="2"/>
    </row>
    <row r="213" spans="1:2" ht="23.25" x14ac:dyDescent="0.35">
      <c r="A213" s="2"/>
      <c r="B213" s="2"/>
    </row>
    <row r="214" spans="1:2" ht="23.25" x14ac:dyDescent="0.35">
      <c r="A214" s="2"/>
      <c r="B214" s="2"/>
    </row>
    <row r="215" spans="1:2" ht="23.25" x14ac:dyDescent="0.35">
      <c r="A215" s="2"/>
      <c r="B215" s="2"/>
    </row>
    <row r="216" spans="1:2" ht="23.25" x14ac:dyDescent="0.35">
      <c r="A216" s="2"/>
      <c r="B216" s="2"/>
    </row>
    <row r="217" spans="1:2" ht="23.25" x14ac:dyDescent="0.35">
      <c r="A217" s="2"/>
      <c r="B217" s="2"/>
    </row>
    <row r="218" spans="1:2" ht="23.25" x14ac:dyDescent="0.35">
      <c r="A218" s="2"/>
      <c r="B218" s="2"/>
    </row>
    <row r="219" spans="1:2" ht="23.25" x14ac:dyDescent="0.35">
      <c r="A219" s="2"/>
      <c r="B219" s="2"/>
    </row>
    <row r="220" spans="1:2" ht="23.25" x14ac:dyDescent="0.35">
      <c r="A220" s="2"/>
      <c r="B220" s="2"/>
    </row>
    <row r="221" spans="1:2" ht="23.25" x14ac:dyDescent="0.35">
      <c r="A221" s="2"/>
      <c r="B221" s="2"/>
    </row>
    <row r="222" spans="1:2" ht="23.25" x14ac:dyDescent="0.35">
      <c r="A222" s="2"/>
      <c r="B222" s="2"/>
    </row>
    <row r="223" spans="1:2" ht="23.25" x14ac:dyDescent="0.35">
      <c r="A223" s="2"/>
      <c r="B223" s="2"/>
    </row>
    <row r="224" spans="1:2" ht="23.25" x14ac:dyDescent="0.35">
      <c r="A224" s="2"/>
      <c r="B224" s="2"/>
    </row>
    <row r="225" spans="1:2" ht="23.25" x14ac:dyDescent="0.35">
      <c r="A225" s="2"/>
      <c r="B225" s="2"/>
    </row>
    <row r="226" spans="1:2" ht="23.25" x14ac:dyDescent="0.35">
      <c r="A226" s="2"/>
      <c r="B226" s="2"/>
    </row>
    <row r="227" spans="1:2" ht="23.25" x14ac:dyDescent="0.35">
      <c r="A227" s="2"/>
      <c r="B227" s="2"/>
    </row>
    <row r="228" spans="1:2" ht="23.25" x14ac:dyDescent="0.35">
      <c r="A228" s="2"/>
      <c r="B228" s="2"/>
    </row>
  </sheetData>
  <pageMargins left="0.70866141732283472" right="0.9055118110236221" top="0.74803149606299213" bottom="0.74803149606299213" header="0.31496062992125984" footer="0.31496062992125984"/>
  <pageSetup paperSize="8"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E17" sqref="E17"/>
    </sheetView>
  </sheetViews>
  <sheetFormatPr defaultRowHeight="15" x14ac:dyDescent="0.25"/>
  <cols>
    <col min="1" max="1" width="24" bestFit="1" customWidth="1"/>
  </cols>
  <sheetData>
    <row r="1" spans="1:1" x14ac:dyDescent="0.25">
      <c r="A1" s="60" t="s">
        <v>155</v>
      </c>
    </row>
    <row r="3" spans="1:1" x14ac:dyDescent="0.25">
      <c r="A3" s="60" t="s">
        <v>285</v>
      </c>
    </row>
    <row r="4" spans="1:1" x14ac:dyDescent="0.25">
      <c r="A4" t="s">
        <v>156</v>
      </c>
    </row>
    <row r="5" spans="1:1" x14ac:dyDescent="0.25">
      <c r="A5" t="s">
        <v>157</v>
      </c>
    </row>
    <row r="6" spans="1:1" x14ac:dyDescent="0.25">
      <c r="A6" t="s">
        <v>283</v>
      </c>
    </row>
    <row r="8" spans="1:1" x14ac:dyDescent="0.25">
      <c r="A8" s="60" t="s">
        <v>284</v>
      </c>
    </row>
    <row r="9" spans="1:1" x14ac:dyDescent="0.25">
      <c r="A9" s="93" t="s">
        <v>286</v>
      </c>
    </row>
    <row r="10" spans="1:1" x14ac:dyDescent="0.25">
      <c r="A10" t="s">
        <v>287</v>
      </c>
    </row>
    <row r="11" spans="1:1" x14ac:dyDescent="0.25">
      <c r="A11" t="s">
        <v>288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90"/>
  <sheetViews>
    <sheetView topLeftCell="E1" workbookViewId="0">
      <selection activeCell="E1" sqref="E1"/>
    </sheetView>
  </sheetViews>
  <sheetFormatPr defaultRowHeight="12.75" outlineLevelCol="1" x14ac:dyDescent="0.2"/>
  <cols>
    <col min="1" max="1" width="8.7109375" style="61" hidden="1" customWidth="1" outlineLevel="1"/>
    <col min="2" max="2" width="7.5703125" style="61" hidden="1" customWidth="1" outlineLevel="1"/>
    <col min="3" max="3" width="8.7109375" style="61" hidden="1" customWidth="1" outlineLevel="1"/>
    <col min="4" max="4" width="36.5703125" style="61" hidden="1" customWidth="1" outlineLevel="1"/>
    <col min="5" max="5" width="9" style="61" bestFit="1" customWidth="1" collapsed="1"/>
    <col min="6" max="6" width="11.85546875" style="61" bestFit="1" customWidth="1"/>
    <col min="7" max="7" width="47.85546875" style="61" bestFit="1" customWidth="1"/>
    <col min="8" max="8" width="6.140625" style="61" bestFit="1" customWidth="1"/>
    <col min="9" max="9" width="11.28515625" style="61" hidden="1" customWidth="1" outlineLevel="1"/>
    <col min="10" max="10" width="14.7109375" style="61" bestFit="1" customWidth="1" collapsed="1"/>
    <col min="11" max="11" width="15" style="61" bestFit="1" customWidth="1"/>
    <col min="12" max="13" width="14.7109375" style="61" bestFit="1" customWidth="1"/>
    <col min="14" max="14" width="13.42578125" style="61" bestFit="1" customWidth="1"/>
    <col min="15" max="15" width="15.7109375" style="61" bestFit="1" customWidth="1"/>
    <col min="16" max="17" width="9.140625" style="61" hidden="1" customWidth="1" outlineLevel="1"/>
    <col min="18" max="18" width="9.140625" style="61" collapsed="1"/>
    <col min="19" max="16384" width="9.140625" style="61"/>
  </cols>
  <sheetData>
    <row r="2" spans="1:17" ht="12.75" customHeight="1" thickBot="1" x14ac:dyDescent="0.25"/>
    <row r="3" spans="1:17" ht="33.75" customHeight="1" thickBot="1" x14ac:dyDescent="0.25">
      <c r="A3" s="62" t="s">
        <v>158</v>
      </c>
      <c r="B3" s="63" t="s">
        <v>159</v>
      </c>
      <c r="C3" s="62" t="s">
        <v>160</v>
      </c>
      <c r="D3" s="64" t="s">
        <v>161</v>
      </c>
      <c r="E3" s="63" t="s">
        <v>162</v>
      </c>
      <c r="F3" s="63" t="s">
        <v>163</v>
      </c>
      <c r="G3" s="65" t="s">
        <v>164</v>
      </c>
      <c r="H3" s="62" t="s">
        <v>165</v>
      </c>
      <c r="I3" s="65" t="s">
        <v>166</v>
      </c>
      <c r="J3" s="65" t="s">
        <v>167</v>
      </c>
      <c r="K3" s="65" t="s">
        <v>168</v>
      </c>
      <c r="L3" s="65" t="s">
        <v>169</v>
      </c>
      <c r="M3" s="65" t="s">
        <v>170</v>
      </c>
      <c r="N3" s="65" t="s">
        <v>171</v>
      </c>
      <c r="O3" s="65" t="s">
        <v>172</v>
      </c>
      <c r="P3" s="66" t="s">
        <v>173</v>
      </c>
      <c r="Q3" s="66"/>
    </row>
    <row r="4" spans="1:17" ht="15.75" thickBot="1" x14ac:dyDescent="0.3">
      <c r="A4" s="67">
        <v>96</v>
      </c>
      <c r="B4" s="67">
        <v>2021</v>
      </c>
      <c r="C4" s="67">
        <v>40</v>
      </c>
      <c r="D4" s="68" t="s">
        <v>174</v>
      </c>
      <c r="E4" s="67">
        <v>10113</v>
      </c>
      <c r="F4" s="67">
        <v>70300016</v>
      </c>
      <c r="G4" s="68" t="s">
        <v>175</v>
      </c>
      <c r="H4" s="69" t="s">
        <v>176</v>
      </c>
      <c r="I4" s="70">
        <v>28127.16</v>
      </c>
      <c r="J4" s="82">
        <v>190674</v>
      </c>
      <c r="K4" s="83"/>
      <c r="L4" s="83"/>
      <c r="M4" s="83"/>
      <c r="N4" s="83"/>
      <c r="O4" s="82">
        <v>190674</v>
      </c>
      <c r="P4" s="72">
        <f t="shared" ref="P4:P67" si="0">+J4-I4</f>
        <v>162546.84</v>
      </c>
      <c r="Q4"/>
    </row>
    <row r="5" spans="1:17" ht="15.75" thickBot="1" x14ac:dyDescent="0.3">
      <c r="A5" s="67">
        <v>96</v>
      </c>
      <c r="B5" s="67">
        <v>2021</v>
      </c>
      <c r="C5" s="67">
        <v>40</v>
      </c>
      <c r="D5" s="68" t="s">
        <v>174</v>
      </c>
      <c r="E5" s="67">
        <v>10144</v>
      </c>
      <c r="F5" s="67">
        <v>71800003</v>
      </c>
      <c r="G5" s="68" t="s">
        <v>177</v>
      </c>
      <c r="H5" s="69" t="s">
        <v>176</v>
      </c>
      <c r="I5" s="70">
        <v>0</v>
      </c>
      <c r="J5" s="83"/>
      <c r="K5" s="83"/>
      <c r="L5" s="83"/>
      <c r="M5" s="83"/>
      <c r="N5" s="83"/>
      <c r="O5" s="82">
        <v>0</v>
      </c>
      <c r="P5" s="72">
        <f t="shared" si="0"/>
        <v>0</v>
      </c>
      <c r="Q5"/>
    </row>
    <row r="6" spans="1:17" ht="15.75" thickBot="1" x14ac:dyDescent="0.3">
      <c r="A6" s="67">
        <v>96</v>
      </c>
      <c r="B6" s="67">
        <v>2021</v>
      </c>
      <c r="C6" s="67">
        <v>40</v>
      </c>
      <c r="D6" s="68" t="s">
        <v>174</v>
      </c>
      <c r="E6" s="67">
        <v>10232</v>
      </c>
      <c r="F6" s="67">
        <v>71450043</v>
      </c>
      <c r="G6" s="68" t="s">
        <v>178</v>
      </c>
      <c r="H6" s="69" t="s">
        <v>176</v>
      </c>
      <c r="I6" s="70">
        <v>14798</v>
      </c>
      <c r="J6" s="82">
        <v>239568</v>
      </c>
      <c r="K6" s="83"/>
      <c r="L6" s="83"/>
      <c r="M6" s="83"/>
      <c r="N6" s="83"/>
      <c r="O6" s="82">
        <v>239568</v>
      </c>
      <c r="P6" s="72">
        <f t="shared" si="0"/>
        <v>224770</v>
      </c>
      <c r="Q6"/>
    </row>
    <row r="7" spans="1:17" ht="15.75" thickBot="1" x14ac:dyDescent="0.3">
      <c r="A7" s="67">
        <v>96</v>
      </c>
      <c r="B7" s="67">
        <v>2021</v>
      </c>
      <c r="C7" s="67">
        <v>40</v>
      </c>
      <c r="D7" s="68" t="s">
        <v>174</v>
      </c>
      <c r="E7" s="67">
        <v>10364</v>
      </c>
      <c r="F7" s="67">
        <v>70300065</v>
      </c>
      <c r="G7" s="68" t="s">
        <v>179</v>
      </c>
      <c r="H7" s="69" t="s">
        <v>176</v>
      </c>
      <c r="I7" s="70">
        <v>4776</v>
      </c>
      <c r="J7" s="82">
        <v>35000</v>
      </c>
      <c r="K7" s="83"/>
      <c r="L7" s="83"/>
      <c r="M7" s="83"/>
      <c r="N7" s="83"/>
      <c r="O7" s="82">
        <v>35000</v>
      </c>
      <c r="P7" s="72">
        <f t="shared" si="0"/>
        <v>30224</v>
      </c>
      <c r="Q7"/>
    </row>
    <row r="8" spans="1:17" ht="15.75" thickBot="1" x14ac:dyDescent="0.3">
      <c r="A8" s="67">
        <v>96</v>
      </c>
      <c r="B8" s="67">
        <v>2021</v>
      </c>
      <c r="C8" s="67">
        <v>40</v>
      </c>
      <c r="D8" s="68" t="s">
        <v>174</v>
      </c>
      <c r="E8" s="67">
        <v>10373</v>
      </c>
      <c r="F8" s="67">
        <v>71450057</v>
      </c>
      <c r="G8" s="68" t="s">
        <v>180</v>
      </c>
      <c r="H8" s="69" t="s">
        <v>176</v>
      </c>
      <c r="I8" s="71"/>
      <c r="J8" s="82">
        <v>0</v>
      </c>
      <c r="K8" s="83"/>
      <c r="L8" s="83"/>
      <c r="M8" s="83"/>
      <c r="N8" s="83"/>
      <c r="O8" s="82">
        <v>0</v>
      </c>
      <c r="P8" s="72">
        <f t="shared" si="0"/>
        <v>0</v>
      </c>
      <c r="Q8"/>
    </row>
    <row r="9" spans="1:17" ht="15.75" thickBot="1" x14ac:dyDescent="0.3">
      <c r="A9" s="67">
        <v>96</v>
      </c>
      <c r="B9" s="67">
        <v>2021</v>
      </c>
      <c r="C9" s="67">
        <v>40</v>
      </c>
      <c r="D9" s="68" t="s">
        <v>174</v>
      </c>
      <c r="E9" s="67">
        <v>10376</v>
      </c>
      <c r="F9" s="67">
        <v>71450060</v>
      </c>
      <c r="G9" s="68" t="s">
        <v>181</v>
      </c>
      <c r="H9" s="69" t="s">
        <v>176</v>
      </c>
      <c r="I9" s="71"/>
      <c r="J9" s="82">
        <v>0</v>
      </c>
      <c r="K9" s="83"/>
      <c r="L9" s="83"/>
      <c r="M9" s="83"/>
      <c r="N9" s="83"/>
      <c r="O9" s="82">
        <v>0</v>
      </c>
      <c r="P9" s="72">
        <f t="shared" si="0"/>
        <v>0</v>
      </c>
      <c r="Q9"/>
    </row>
    <row r="10" spans="1:17" ht="15.75" thickBot="1" x14ac:dyDescent="0.3">
      <c r="A10" s="67">
        <v>96</v>
      </c>
      <c r="B10" s="67">
        <v>2021</v>
      </c>
      <c r="C10" s="67">
        <v>40</v>
      </c>
      <c r="D10" s="68" t="s">
        <v>174</v>
      </c>
      <c r="E10" s="67">
        <v>10377</v>
      </c>
      <c r="F10" s="67">
        <v>71450061</v>
      </c>
      <c r="G10" s="68" t="s">
        <v>182</v>
      </c>
      <c r="H10" s="69" t="s">
        <v>176</v>
      </c>
      <c r="I10" s="71"/>
      <c r="J10" s="83"/>
      <c r="K10" s="82">
        <v>500000</v>
      </c>
      <c r="L10" s="83"/>
      <c r="M10" s="83"/>
      <c r="N10" s="83"/>
      <c r="O10" s="82">
        <v>500000</v>
      </c>
      <c r="P10" s="72">
        <f t="shared" si="0"/>
        <v>0</v>
      </c>
      <c r="Q10"/>
    </row>
    <row r="11" spans="1:17" ht="15.75" thickBot="1" x14ac:dyDescent="0.3">
      <c r="A11" s="67">
        <v>96</v>
      </c>
      <c r="B11" s="67">
        <v>2021</v>
      </c>
      <c r="C11" s="67">
        <v>40</v>
      </c>
      <c r="D11" s="68" t="s">
        <v>174</v>
      </c>
      <c r="E11" s="67">
        <v>10381</v>
      </c>
      <c r="F11" s="67">
        <v>70952013</v>
      </c>
      <c r="G11" s="68" t="s">
        <v>183</v>
      </c>
      <c r="H11" s="69" t="s">
        <v>176</v>
      </c>
      <c r="I11" s="71"/>
      <c r="J11" s="82">
        <v>0</v>
      </c>
      <c r="K11" s="83"/>
      <c r="L11" s="83"/>
      <c r="M11" s="83"/>
      <c r="N11" s="83"/>
      <c r="O11" s="82">
        <v>0</v>
      </c>
      <c r="P11" s="72">
        <f t="shared" si="0"/>
        <v>0</v>
      </c>
      <c r="Q11"/>
    </row>
    <row r="12" spans="1:17" ht="15.75" thickBot="1" x14ac:dyDescent="0.3">
      <c r="A12" s="67">
        <v>96</v>
      </c>
      <c r="B12" s="67">
        <v>2021</v>
      </c>
      <c r="C12" s="67">
        <v>40</v>
      </c>
      <c r="D12" s="68" t="s">
        <v>174</v>
      </c>
      <c r="E12" s="67">
        <v>10382</v>
      </c>
      <c r="F12" s="67">
        <v>70952014</v>
      </c>
      <c r="G12" s="68" t="s">
        <v>184</v>
      </c>
      <c r="H12" s="69" t="s">
        <v>176</v>
      </c>
      <c r="I12" s="70">
        <v>4257.78</v>
      </c>
      <c r="J12" s="82">
        <v>132586</v>
      </c>
      <c r="K12" s="82">
        <v>0</v>
      </c>
      <c r="L12" s="82">
        <v>0</v>
      </c>
      <c r="M12" s="82">
        <v>0</v>
      </c>
      <c r="N12" s="82">
        <v>0</v>
      </c>
      <c r="O12" s="82">
        <v>132586</v>
      </c>
      <c r="P12" s="72">
        <f t="shared" si="0"/>
        <v>128328.22</v>
      </c>
      <c r="Q12"/>
    </row>
    <row r="13" spans="1:17" ht="15.75" thickBot="1" x14ac:dyDescent="0.3">
      <c r="A13" s="67">
        <v>96</v>
      </c>
      <c r="B13" s="67">
        <v>2021</v>
      </c>
      <c r="C13" s="67">
        <v>40</v>
      </c>
      <c r="D13" s="68" t="s">
        <v>174</v>
      </c>
      <c r="E13" s="67">
        <v>10392</v>
      </c>
      <c r="F13" s="67">
        <v>72200534</v>
      </c>
      <c r="G13" s="68" t="s">
        <v>185</v>
      </c>
      <c r="H13" s="69" t="s">
        <v>176</v>
      </c>
      <c r="I13" s="70">
        <v>25660</v>
      </c>
      <c r="J13" s="82">
        <v>30000</v>
      </c>
      <c r="K13" s="83"/>
      <c r="L13" s="83"/>
      <c r="M13" s="83"/>
      <c r="N13" s="83"/>
      <c r="O13" s="82">
        <v>30000</v>
      </c>
      <c r="P13" s="72">
        <f t="shared" si="0"/>
        <v>4340</v>
      </c>
      <c r="Q13"/>
    </row>
    <row r="14" spans="1:17" ht="15.75" thickBot="1" x14ac:dyDescent="0.3">
      <c r="A14" s="67">
        <v>96</v>
      </c>
      <c r="B14" s="67">
        <v>2021</v>
      </c>
      <c r="C14" s="67">
        <v>40</v>
      </c>
      <c r="D14" s="68" t="s">
        <v>174</v>
      </c>
      <c r="E14" s="67">
        <v>10393</v>
      </c>
      <c r="F14" s="67">
        <v>72200535</v>
      </c>
      <c r="G14" s="68" t="s">
        <v>186</v>
      </c>
      <c r="H14" s="69" t="s">
        <v>176</v>
      </c>
      <c r="I14" s="70">
        <v>24520.22</v>
      </c>
      <c r="J14" s="82">
        <v>25000</v>
      </c>
      <c r="K14" s="83"/>
      <c r="L14" s="83"/>
      <c r="M14" s="83"/>
      <c r="N14" s="83"/>
      <c r="O14" s="82">
        <v>25000</v>
      </c>
      <c r="P14" s="72">
        <f t="shared" si="0"/>
        <v>479.77999999999884</v>
      </c>
      <c r="Q14"/>
    </row>
    <row r="15" spans="1:17" ht="15.75" thickBot="1" x14ac:dyDescent="0.3">
      <c r="A15" s="67">
        <v>96</v>
      </c>
      <c r="B15" s="67">
        <v>2021</v>
      </c>
      <c r="C15" s="67">
        <v>40</v>
      </c>
      <c r="D15" s="68" t="s">
        <v>174</v>
      </c>
      <c r="E15" s="67">
        <v>10394</v>
      </c>
      <c r="F15" s="67">
        <v>72200536</v>
      </c>
      <c r="G15" s="68" t="s">
        <v>187</v>
      </c>
      <c r="H15" s="69" t="s">
        <v>176</v>
      </c>
      <c r="I15" s="70">
        <v>26230</v>
      </c>
      <c r="J15" s="82">
        <v>30000</v>
      </c>
      <c r="K15" s="83"/>
      <c r="L15" s="83"/>
      <c r="M15" s="83"/>
      <c r="N15" s="83"/>
      <c r="O15" s="82">
        <v>30000</v>
      </c>
      <c r="P15" s="72">
        <f t="shared" si="0"/>
        <v>3770</v>
      </c>
      <c r="Q15"/>
    </row>
    <row r="16" spans="1:17" ht="15.75" thickBot="1" x14ac:dyDescent="0.3">
      <c r="A16" s="67">
        <v>96</v>
      </c>
      <c r="B16" s="67">
        <v>2021</v>
      </c>
      <c r="C16" s="67">
        <v>40</v>
      </c>
      <c r="D16" s="68" t="s">
        <v>174</v>
      </c>
      <c r="E16" s="67">
        <v>10395</v>
      </c>
      <c r="F16" s="67">
        <v>72200538</v>
      </c>
      <c r="G16" s="68" t="s">
        <v>188</v>
      </c>
      <c r="H16" s="69" t="s">
        <v>176</v>
      </c>
      <c r="I16" s="71"/>
      <c r="J16" s="82">
        <v>0</v>
      </c>
      <c r="K16" s="82">
        <v>25000</v>
      </c>
      <c r="L16" s="82">
        <v>0</v>
      </c>
      <c r="M16" s="82">
        <v>0</v>
      </c>
      <c r="N16" s="82">
        <v>0</v>
      </c>
      <c r="O16" s="82">
        <v>25000</v>
      </c>
      <c r="P16" s="72">
        <f t="shared" si="0"/>
        <v>0</v>
      </c>
      <c r="Q16"/>
    </row>
    <row r="17" spans="1:17" ht="15.75" thickBot="1" x14ac:dyDescent="0.3">
      <c r="A17" s="67">
        <v>96</v>
      </c>
      <c r="B17" s="67">
        <v>2021</v>
      </c>
      <c r="C17" s="67">
        <v>40</v>
      </c>
      <c r="D17" s="68" t="s">
        <v>174</v>
      </c>
      <c r="E17" s="67">
        <v>10396</v>
      </c>
      <c r="F17" s="67">
        <v>72200539</v>
      </c>
      <c r="G17" s="68" t="s">
        <v>189</v>
      </c>
      <c r="H17" s="69" t="s">
        <v>176</v>
      </c>
      <c r="I17" s="71"/>
      <c r="J17" s="82">
        <v>0</v>
      </c>
      <c r="K17" s="82">
        <v>35000</v>
      </c>
      <c r="L17" s="82">
        <v>0</v>
      </c>
      <c r="M17" s="82">
        <v>0</v>
      </c>
      <c r="N17" s="82">
        <v>0</v>
      </c>
      <c r="O17" s="82">
        <v>35000</v>
      </c>
      <c r="P17" s="72">
        <f t="shared" si="0"/>
        <v>0</v>
      </c>
      <c r="Q17"/>
    </row>
    <row r="18" spans="1:17" ht="15.75" thickBot="1" x14ac:dyDescent="0.3">
      <c r="A18" s="67">
        <v>96</v>
      </c>
      <c r="B18" s="67">
        <v>2021</v>
      </c>
      <c r="C18" s="67">
        <v>40</v>
      </c>
      <c r="D18" s="68" t="s">
        <v>174</v>
      </c>
      <c r="E18" s="67">
        <v>10397</v>
      </c>
      <c r="F18" s="67">
        <v>72200543</v>
      </c>
      <c r="G18" s="68" t="s">
        <v>190</v>
      </c>
      <c r="H18" s="69" t="s">
        <v>176</v>
      </c>
      <c r="I18" s="70">
        <v>38550</v>
      </c>
      <c r="J18" s="82">
        <v>40000</v>
      </c>
      <c r="K18" s="82">
        <v>0</v>
      </c>
      <c r="L18" s="82">
        <v>0</v>
      </c>
      <c r="M18" s="82">
        <v>0</v>
      </c>
      <c r="N18" s="82">
        <v>0</v>
      </c>
      <c r="O18" s="82">
        <v>40000</v>
      </c>
      <c r="P18" s="72">
        <f t="shared" si="0"/>
        <v>1450</v>
      </c>
      <c r="Q18"/>
    </row>
    <row r="19" spans="1:17" ht="15.75" thickBot="1" x14ac:dyDescent="0.3">
      <c r="A19" s="67">
        <v>96</v>
      </c>
      <c r="B19" s="67">
        <v>2021</v>
      </c>
      <c r="C19" s="67">
        <v>40</v>
      </c>
      <c r="D19" s="68" t="s">
        <v>174</v>
      </c>
      <c r="E19" s="67">
        <v>10398</v>
      </c>
      <c r="F19" s="67">
        <v>72200540</v>
      </c>
      <c r="G19" s="68" t="s">
        <v>191</v>
      </c>
      <c r="H19" s="69" t="s">
        <v>176</v>
      </c>
      <c r="I19" s="70">
        <v>1401</v>
      </c>
      <c r="J19" s="82">
        <v>1590</v>
      </c>
      <c r="K19" s="82">
        <v>0</v>
      </c>
      <c r="L19" s="82">
        <v>0</v>
      </c>
      <c r="M19" s="82">
        <v>0</v>
      </c>
      <c r="N19" s="82">
        <v>0</v>
      </c>
      <c r="O19" s="82">
        <v>1590</v>
      </c>
      <c r="P19" s="72">
        <f t="shared" si="0"/>
        <v>189</v>
      </c>
      <c r="Q19"/>
    </row>
    <row r="20" spans="1:17" ht="15.75" thickBot="1" x14ac:dyDescent="0.3">
      <c r="A20" s="67">
        <v>96</v>
      </c>
      <c r="B20" s="67">
        <v>2021</v>
      </c>
      <c r="C20" s="67">
        <v>40</v>
      </c>
      <c r="D20" s="68" t="s">
        <v>174</v>
      </c>
      <c r="E20" s="67">
        <v>10399</v>
      </c>
      <c r="F20" s="67">
        <v>72200541</v>
      </c>
      <c r="G20" s="68" t="s">
        <v>192</v>
      </c>
      <c r="H20" s="69" t="s">
        <v>176</v>
      </c>
      <c r="I20" s="71"/>
      <c r="J20" s="82">
        <v>0</v>
      </c>
      <c r="K20" s="82">
        <v>121080</v>
      </c>
      <c r="L20" s="82">
        <v>0</v>
      </c>
      <c r="M20" s="82">
        <v>0</v>
      </c>
      <c r="N20" s="82">
        <v>0</v>
      </c>
      <c r="O20" s="82">
        <v>121080</v>
      </c>
      <c r="P20" s="72">
        <f t="shared" si="0"/>
        <v>0</v>
      </c>
      <c r="Q20"/>
    </row>
    <row r="21" spans="1:17" ht="15.75" thickBot="1" x14ac:dyDescent="0.3">
      <c r="A21" s="67">
        <v>96</v>
      </c>
      <c r="B21" s="67">
        <v>2021</v>
      </c>
      <c r="C21" s="67">
        <v>40</v>
      </c>
      <c r="D21" s="68" t="s">
        <v>174</v>
      </c>
      <c r="E21" s="67">
        <v>10400</v>
      </c>
      <c r="F21" s="67">
        <v>72200542</v>
      </c>
      <c r="G21" s="68" t="s">
        <v>193</v>
      </c>
      <c r="H21" s="69" t="s">
        <v>176</v>
      </c>
      <c r="I21" s="71"/>
      <c r="J21" s="82">
        <v>0</v>
      </c>
      <c r="K21" s="82">
        <v>29000</v>
      </c>
      <c r="L21" s="82">
        <v>0</v>
      </c>
      <c r="M21" s="82">
        <v>0</v>
      </c>
      <c r="N21" s="82">
        <v>0</v>
      </c>
      <c r="O21" s="82">
        <v>29000</v>
      </c>
      <c r="P21" s="72">
        <f t="shared" si="0"/>
        <v>0</v>
      </c>
      <c r="Q21"/>
    </row>
    <row r="22" spans="1:17" ht="15.75" thickBot="1" x14ac:dyDescent="0.3">
      <c r="A22" s="67">
        <v>96</v>
      </c>
      <c r="B22" s="67">
        <v>2021</v>
      </c>
      <c r="C22" s="67">
        <v>40</v>
      </c>
      <c r="D22" s="68" t="s">
        <v>174</v>
      </c>
      <c r="E22" s="67">
        <v>10401</v>
      </c>
      <c r="F22" s="67">
        <v>72200544</v>
      </c>
      <c r="G22" s="68" t="s">
        <v>194</v>
      </c>
      <c r="H22" s="69" t="s">
        <v>176</v>
      </c>
      <c r="I22" s="71"/>
      <c r="J22" s="82">
        <v>0</v>
      </c>
      <c r="K22" s="82">
        <v>82500</v>
      </c>
      <c r="L22" s="82">
        <v>0</v>
      </c>
      <c r="M22" s="82">
        <v>0</v>
      </c>
      <c r="N22" s="82">
        <v>0</v>
      </c>
      <c r="O22" s="82">
        <v>82500</v>
      </c>
      <c r="P22" s="72">
        <f t="shared" si="0"/>
        <v>0</v>
      </c>
      <c r="Q22"/>
    </row>
    <row r="23" spans="1:17" ht="15.75" thickBot="1" x14ac:dyDescent="0.3">
      <c r="A23" s="67">
        <v>96</v>
      </c>
      <c r="B23" s="67">
        <v>2021</v>
      </c>
      <c r="C23" s="67">
        <v>40</v>
      </c>
      <c r="D23" s="68" t="s">
        <v>174</v>
      </c>
      <c r="E23" s="67">
        <v>10402</v>
      </c>
      <c r="F23" s="67">
        <v>72200547</v>
      </c>
      <c r="G23" s="68" t="s">
        <v>195</v>
      </c>
      <c r="H23" s="69" t="s">
        <v>176</v>
      </c>
      <c r="I23" s="71"/>
      <c r="J23" s="82">
        <v>0</v>
      </c>
      <c r="K23" s="82">
        <v>50000</v>
      </c>
      <c r="L23" s="82">
        <v>0</v>
      </c>
      <c r="M23" s="82">
        <v>0</v>
      </c>
      <c r="N23" s="82">
        <v>0</v>
      </c>
      <c r="O23" s="82">
        <v>50000</v>
      </c>
      <c r="P23" s="72">
        <f t="shared" si="0"/>
        <v>0</v>
      </c>
      <c r="Q23"/>
    </row>
    <row r="24" spans="1:17" ht="15.75" thickBot="1" x14ac:dyDescent="0.3">
      <c r="A24" s="67">
        <v>96</v>
      </c>
      <c r="B24" s="67">
        <v>2021</v>
      </c>
      <c r="C24" s="67">
        <v>40</v>
      </c>
      <c r="D24" s="68" t="s">
        <v>174</v>
      </c>
      <c r="E24" s="67">
        <v>10403</v>
      </c>
      <c r="F24" s="67">
        <v>72200548</v>
      </c>
      <c r="G24" s="68" t="s">
        <v>196</v>
      </c>
      <c r="H24" s="69" t="s">
        <v>176</v>
      </c>
      <c r="I24" s="71"/>
      <c r="J24" s="82">
        <v>0</v>
      </c>
      <c r="K24" s="82">
        <v>55000</v>
      </c>
      <c r="L24" s="82">
        <v>0</v>
      </c>
      <c r="M24" s="82">
        <v>0</v>
      </c>
      <c r="N24" s="82">
        <v>0</v>
      </c>
      <c r="O24" s="82">
        <v>55000</v>
      </c>
      <c r="P24" s="72">
        <f t="shared" si="0"/>
        <v>0</v>
      </c>
      <c r="Q24"/>
    </row>
    <row r="25" spans="1:17" ht="15.75" thickBot="1" x14ac:dyDescent="0.3">
      <c r="A25" s="67">
        <v>96</v>
      </c>
      <c r="B25" s="67">
        <v>2021</v>
      </c>
      <c r="C25" s="67">
        <v>40</v>
      </c>
      <c r="D25" s="68" t="s">
        <v>174</v>
      </c>
      <c r="E25" s="67">
        <v>10404</v>
      </c>
      <c r="F25" s="67">
        <v>72200549</v>
      </c>
      <c r="G25" s="68" t="s">
        <v>197</v>
      </c>
      <c r="H25" s="69" t="s">
        <v>176</v>
      </c>
      <c r="I25" s="70">
        <v>31674</v>
      </c>
      <c r="J25" s="82">
        <v>33000</v>
      </c>
      <c r="K25" s="82">
        <v>0</v>
      </c>
      <c r="L25" s="82">
        <v>0</v>
      </c>
      <c r="M25" s="82">
        <v>0</v>
      </c>
      <c r="N25" s="82">
        <v>0</v>
      </c>
      <c r="O25" s="82">
        <v>33000</v>
      </c>
      <c r="P25" s="72">
        <f t="shared" si="0"/>
        <v>1326</v>
      </c>
      <c r="Q25"/>
    </row>
    <row r="26" spans="1:17" ht="15.75" thickBot="1" x14ac:dyDescent="0.3">
      <c r="A26" s="67">
        <v>96</v>
      </c>
      <c r="B26" s="67">
        <v>2021</v>
      </c>
      <c r="C26" s="67">
        <v>40</v>
      </c>
      <c r="D26" s="68" t="s">
        <v>174</v>
      </c>
      <c r="E26" s="67">
        <v>10405</v>
      </c>
      <c r="F26" s="67">
        <v>72200551</v>
      </c>
      <c r="G26" s="68" t="s">
        <v>198</v>
      </c>
      <c r="H26" s="69" t="s">
        <v>176</v>
      </c>
      <c r="I26" s="71"/>
      <c r="J26" s="82">
        <v>0</v>
      </c>
      <c r="K26" s="82">
        <v>12000</v>
      </c>
      <c r="L26" s="82">
        <v>0</v>
      </c>
      <c r="M26" s="82">
        <v>0</v>
      </c>
      <c r="N26" s="82">
        <v>0</v>
      </c>
      <c r="O26" s="82">
        <v>12000</v>
      </c>
      <c r="P26" s="72">
        <f t="shared" si="0"/>
        <v>0</v>
      </c>
      <c r="Q26"/>
    </row>
    <row r="27" spans="1:17" ht="15.75" thickBot="1" x14ac:dyDescent="0.3">
      <c r="A27" s="67">
        <v>96</v>
      </c>
      <c r="B27" s="67">
        <v>2021</v>
      </c>
      <c r="C27" s="67">
        <v>40</v>
      </c>
      <c r="D27" s="68" t="s">
        <v>174</v>
      </c>
      <c r="E27" s="67">
        <v>10407</v>
      </c>
      <c r="F27" s="67">
        <v>70300041</v>
      </c>
      <c r="G27" s="68" t="s">
        <v>199</v>
      </c>
      <c r="H27" s="69" t="s">
        <v>176</v>
      </c>
      <c r="I27" s="70">
        <v>140742.06</v>
      </c>
      <c r="J27" s="82">
        <v>125000</v>
      </c>
      <c r="K27" s="83"/>
      <c r="L27" s="83"/>
      <c r="M27" s="83"/>
      <c r="N27" s="83"/>
      <c r="O27" s="82">
        <v>125000</v>
      </c>
      <c r="P27" s="72">
        <f t="shared" si="0"/>
        <v>-15742.059999999998</v>
      </c>
      <c r="Q27"/>
    </row>
    <row r="28" spans="1:17" ht="15.75" thickBot="1" x14ac:dyDescent="0.3">
      <c r="A28" s="67">
        <v>96</v>
      </c>
      <c r="B28" s="67">
        <v>2021</v>
      </c>
      <c r="C28" s="67">
        <v>40</v>
      </c>
      <c r="D28" s="68" t="s">
        <v>174</v>
      </c>
      <c r="E28" s="67">
        <v>10419</v>
      </c>
      <c r="F28" s="67">
        <v>70300063</v>
      </c>
      <c r="G28" s="68" t="s">
        <v>200</v>
      </c>
      <c r="H28" s="69" t="s">
        <v>176</v>
      </c>
      <c r="I28" s="71"/>
      <c r="J28" s="82">
        <v>0</v>
      </c>
      <c r="K28" s="82">
        <v>0</v>
      </c>
      <c r="L28" s="82">
        <v>0</v>
      </c>
      <c r="M28" s="82">
        <v>0</v>
      </c>
      <c r="N28" s="82">
        <v>0</v>
      </c>
      <c r="O28" s="82">
        <v>0</v>
      </c>
      <c r="P28" s="72">
        <f t="shared" si="0"/>
        <v>0</v>
      </c>
      <c r="Q28"/>
    </row>
    <row r="29" spans="1:17" ht="15.75" thickBot="1" x14ac:dyDescent="0.3">
      <c r="A29" s="67">
        <v>96</v>
      </c>
      <c r="B29" s="67">
        <v>2021</v>
      </c>
      <c r="C29" s="67">
        <v>40</v>
      </c>
      <c r="D29" s="68" t="s">
        <v>174</v>
      </c>
      <c r="E29" s="67">
        <v>10420</v>
      </c>
      <c r="F29" s="67">
        <v>70300044</v>
      </c>
      <c r="G29" s="68" t="s">
        <v>201</v>
      </c>
      <c r="H29" s="69" t="s">
        <v>176</v>
      </c>
      <c r="I29" s="70">
        <v>7850</v>
      </c>
      <c r="J29" s="83"/>
      <c r="K29" s="83"/>
      <c r="L29" s="83"/>
      <c r="M29" s="83"/>
      <c r="N29" s="83"/>
      <c r="O29" s="82">
        <v>0</v>
      </c>
      <c r="P29" s="72">
        <f t="shared" si="0"/>
        <v>-7850</v>
      </c>
      <c r="Q29"/>
    </row>
    <row r="30" spans="1:17" ht="15.75" thickBot="1" x14ac:dyDescent="0.3">
      <c r="A30" s="67">
        <v>96</v>
      </c>
      <c r="B30" s="67">
        <v>2021</v>
      </c>
      <c r="C30" s="67">
        <v>40</v>
      </c>
      <c r="D30" s="68" t="s">
        <v>174</v>
      </c>
      <c r="E30" s="67">
        <v>10424</v>
      </c>
      <c r="F30" s="67">
        <v>70300064</v>
      </c>
      <c r="G30" s="68" t="s">
        <v>202</v>
      </c>
      <c r="H30" s="69" t="s">
        <v>176</v>
      </c>
      <c r="I30" s="71"/>
      <c r="J30" s="82">
        <v>146000</v>
      </c>
      <c r="K30" s="83"/>
      <c r="L30" s="83"/>
      <c r="M30" s="83"/>
      <c r="N30" s="83"/>
      <c r="O30" s="82">
        <v>146000</v>
      </c>
      <c r="P30" s="72">
        <f t="shared" si="0"/>
        <v>146000</v>
      </c>
      <c r="Q30"/>
    </row>
    <row r="31" spans="1:17" ht="15.75" thickBot="1" x14ac:dyDescent="0.3">
      <c r="A31" s="67">
        <v>96</v>
      </c>
      <c r="B31" s="67">
        <v>2021</v>
      </c>
      <c r="C31" s="67">
        <v>40</v>
      </c>
      <c r="D31" s="68" t="s">
        <v>174</v>
      </c>
      <c r="E31" s="67">
        <v>10430</v>
      </c>
      <c r="F31" s="67">
        <v>71500009</v>
      </c>
      <c r="G31" s="68" t="s">
        <v>203</v>
      </c>
      <c r="H31" s="69" t="s">
        <v>176</v>
      </c>
      <c r="I31" s="70">
        <v>54742.11</v>
      </c>
      <c r="J31" s="82">
        <v>582091</v>
      </c>
      <c r="K31" s="82">
        <v>0</v>
      </c>
      <c r="L31" s="82">
        <v>0</v>
      </c>
      <c r="M31" s="82">
        <v>0</v>
      </c>
      <c r="N31" s="82">
        <v>0</v>
      </c>
      <c r="O31" s="82">
        <v>582091</v>
      </c>
      <c r="P31" s="72">
        <f t="shared" si="0"/>
        <v>527348.89</v>
      </c>
      <c r="Q31"/>
    </row>
    <row r="32" spans="1:17" ht="15.75" thickBot="1" x14ac:dyDescent="0.3">
      <c r="A32" s="67">
        <v>96</v>
      </c>
      <c r="B32" s="67">
        <v>2021</v>
      </c>
      <c r="C32" s="67">
        <v>40</v>
      </c>
      <c r="D32" s="68" t="s">
        <v>174</v>
      </c>
      <c r="E32" s="67">
        <v>10512</v>
      </c>
      <c r="F32" s="67">
        <v>70351001</v>
      </c>
      <c r="G32" s="68" t="s">
        <v>204</v>
      </c>
      <c r="H32" s="69" t="s">
        <v>176</v>
      </c>
      <c r="I32" s="71">
        <v>37829.25</v>
      </c>
      <c r="J32" s="82">
        <v>75073</v>
      </c>
      <c r="K32" s="83"/>
      <c r="L32" s="83"/>
      <c r="M32" s="83"/>
      <c r="N32" s="83"/>
      <c r="O32" s="82">
        <v>75073</v>
      </c>
      <c r="P32" s="72">
        <f t="shared" si="0"/>
        <v>37243.75</v>
      </c>
      <c r="Q32"/>
    </row>
    <row r="33" spans="1:17" ht="15.75" thickBot="1" x14ac:dyDescent="0.3">
      <c r="A33" s="67">
        <v>96</v>
      </c>
      <c r="B33" s="67">
        <v>2021</v>
      </c>
      <c r="C33" s="67">
        <v>40</v>
      </c>
      <c r="D33" s="68" t="s">
        <v>174</v>
      </c>
      <c r="E33" s="67">
        <v>10514</v>
      </c>
      <c r="F33" s="67">
        <v>70250009</v>
      </c>
      <c r="G33" s="68" t="s">
        <v>205</v>
      </c>
      <c r="H33" s="69" t="s">
        <v>176</v>
      </c>
      <c r="I33" s="70">
        <v>22100</v>
      </c>
      <c r="J33" s="82">
        <v>22107</v>
      </c>
      <c r="K33" s="83"/>
      <c r="L33" s="83"/>
      <c r="M33" s="83"/>
      <c r="N33" s="83"/>
      <c r="O33" s="82">
        <v>22107</v>
      </c>
      <c r="P33" s="72">
        <f t="shared" si="0"/>
        <v>7</v>
      </c>
      <c r="Q33"/>
    </row>
    <row r="34" spans="1:17" ht="15.75" thickBot="1" x14ac:dyDescent="0.3">
      <c r="A34" s="67">
        <v>96</v>
      </c>
      <c r="B34" s="67">
        <v>2021</v>
      </c>
      <c r="C34" s="67">
        <v>40</v>
      </c>
      <c r="D34" s="68" t="s">
        <v>174</v>
      </c>
      <c r="E34" s="67">
        <v>10515</v>
      </c>
      <c r="F34" s="67">
        <v>71450072</v>
      </c>
      <c r="G34" s="68" t="s">
        <v>206</v>
      </c>
      <c r="H34" s="69" t="s">
        <v>176</v>
      </c>
      <c r="I34" s="70">
        <v>13052.4</v>
      </c>
      <c r="J34" s="82">
        <v>300000</v>
      </c>
      <c r="K34" s="83"/>
      <c r="L34" s="83"/>
      <c r="M34" s="83"/>
      <c r="N34" s="83"/>
      <c r="O34" s="82">
        <v>300000</v>
      </c>
      <c r="P34" s="72">
        <f t="shared" si="0"/>
        <v>286947.59999999998</v>
      </c>
      <c r="Q34"/>
    </row>
    <row r="35" spans="1:17" ht="15.75" thickBot="1" x14ac:dyDescent="0.3">
      <c r="A35" s="67">
        <v>96</v>
      </c>
      <c r="B35" s="67">
        <v>2021</v>
      </c>
      <c r="C35" s="67">
        <v>40</v>
      </c>
      <c r="D35" s="68" t="s">
        <v>174</v>
      </c>
      <c r="E35" s="67">
        <v>10516</v>
      </c>
      <c r="F35" s="67">
        <v>71450073</v>
      </c>
      <c r="G35" s="68" t="s">
        <v>207</v>
      </c>
      <c r="H35" s="69" t="s">
        <v>176</v>
      </c>
      <c r="I35" s="71"/>
      <c r="J35" s="82">
        <v>125000</v>
      </c>
      <c r="K35" s="83"/>
      <c r="L35" s="83"/>
      <c r="M35" s="83"/>
      <c r="N35" s="83"/>
      <c r="O35" s="82">
        <v>125000</v>
      </c>
      <c r="P35" s="72">
        <f t="shared" si="0"/>
        <v>125000</v>
      </c>
      <c r="Q35"/>
    </row>
    <row r="36" spans="1:17" ht="15.75" thickBot="1" x14ac:dyDescent="0.3">
      <c r="A36" s="67">
        <v>96</v>
      </c>
      <c r="B36" s="67">
        <v>2021</v>
      </c>
      <c r="C36" s="67">
        <v>40</v>
      </c>
      <c r="D36" s="68" t="s">
        <v>174</v>
      </c>
      <c r="E36" s="67">
        <v>10517</v>
      </c>
      <c r="F36" s="67">
        <v>71450074</v>
      </c>
      <c r="G36" s="68" t="s">
        <v>208</v>
      </c>
      <c r="H36" s="69" t="s">
        <v>176</v>
      </c>
      <c r="I36" s="71"/>
      <c r="J36" s="82">
        <v>200000</v>
      </c>
      <c r="K36" s="83"/>
      <c r="L36" s="83"/>
      <c r="M36" s="83"/>
      <c r="N36" s="83"/>
      <c r="O36" s="82">
        <v>200000</v>
      </c>
      <c r="P36" s="72">
        <f t="shared" si="0"/>
        <v>200000</v>
      </c>
      <c r="Q36"/>
    </row>
    <row r="37" spans="1:17" ht="15.75" thickBot="1" x14ac:dyDescent="0.3">
      <c r="A37" s="67">
        <v>96</v>
      </c>
      <c r="B37" s="67">
        <v>2021</v>
      </c>
      <c r="C37" s="67">
        <v>40</v>
      </c>
      <c r="D37" s="68" t="s">
        <v>174</v>
      </c>
      <c r="E37" s="67">
        <v>10518</v>
      </c>
      <c r="F37" s="67">
        <v>71450075</v>
      </c>
      <c r="G37" s="68" t="s">
        <v>209</v>
      </c>
      <c r="H37" s="69" t="s">
        <v>176</v>
      </c>
      <c r="I37" s="71"/>
      <c r="J37" s="82">
        <v>75000</v>
      </c>
      <c r="K37" s="83"/>
      <c r="L37" s="83"/>
      <c r="M37" s="83"/>
      <c r="N37" s="83"/>
      <c r="O37" s="82">
        <v>75000</v>
      </c>
      <c r="P37" s="72">
        <f t="shared" si="0"/>
        <v>75000</v>
      </c>
      <c r="Q37"/>
    </row>
    <row r="38" spans="1:17" ht="15.75" thickBot="1" x14ac:dyDescent="0.3">
      <c r="A38" s="67">
        <v>96</v>
      </c>
      <c r="B38" s="67">
        <v>2021</v>
      </c>
      <c r="C38" s="67">
        <v>40</v>
      </c>
      <c r="D38" s="68" t="s">
        <v>174</v>
      </c>
      <c r="E38" s="67">
        <v>10519</v>
      </c>
      <c r="F38" s="67">
        <v>71450076</v>
      </c>
      <c r="G38" s="68" t="s">
        <v>210</v>
      </c>
      <c r="H38" s="69" t="s">
        <v>176</v>
      </c>
      <c r="I38" s="70">
        <v>10228</v>
      </c>
      <c r="J38" s="82">
        <v>175000</v>
      </c>
      <c r="K38" s="83"/>
      <c r="L38" s="83"/>
      <c r="M38" s="83"/>
      <c r="N38" s="83"/>
      <c r="O38" s="82">
        <v>175000</v>
      </c>
      <c r="P38" s="72">
        <f t="shared" si="0"/>
        <v>164772</v>
      </c>
      <c r="Q38"/>
    </row>
    <row r="39" spans="1:17" ht="15.75" thickBot="1" x14ac:dyDescent="0.3">
      <c r="A39" s="67">
        <v>96</v>
      </c>
      <c r="B39" s="67">
        <v>2021</v>
      </c>
      <c r="C39" s="67">
        <v>40</v>
      </c>
      <c r="D39" s="68" t="s">
        <v>174</v>
      </c>
      <c r="E39" s="67">
        <v>10520</v>
      </c>
      <c r="F39" s="67">
        <v>71450077</v>
      </c>
      <c r="G39" s="68" t="s">
        <v>211</v>
      </c>
      <c r="H39" s="69" t="s">
        <v>176</v>
      </c>
      <c r="I39" s="71"/>
      <c r="J39" s="82">
        <v>75000</v>
      </c>
      <c r="K39" s="83"/>
      <c r="L39" s="83"/>
      <c r="M39" s="83"/>
      <c r="N39" s="83"/>
      <c r="O39" s="82">
        <v>75000</v>
      </c>
      <c r="P39" s="72">
        <f t="shared" si="0"/>
        <v>75000</v>
      </c>
      <c r="Q39"/>
    </row>
    <row r="40" spans="1:17" ht="15.75" thickBot="1" x14ac:dyDescent="0.3">
      <c r="A40" s="67">
        <v>96</v>
      </c>
      <c r="B40" s="67">
        <v>2021</v>
      </c>
      <c r="C40" s="67">
        <v>40</v>
      </c>
      <c r="D40" s="68" t="s">
        <v>174</v>
      </c>
      <c r="E40" s="67">
        <v>10521</v>
      </c>
      <c r="F40" s="67">
        <v>71450078</v>
      </c>
      <c r="G40" s="68" t="s">
        <v>212</v>
      </c>
      <c r="H40" s="69" t="s">
        <v>176</v>
      </c>
      <c r="I40" s="70">
        <v>31974</v>
      </c>
      <c r="J40" s="82">
        <v>150000</v>
      </c>
      <c r="K40" s="83"/>
      <c r="L40" s="83"/>
      <c r="M40" s="83"/>
      <c r="N40" s="83"/>
      <c r="O40" s="82">
        <v>150000</v>
      </c>
      <c r="P40" s="72">
        <f t="shared" si="0"/>
        <v>118026</v>
      </c>
      <c r="Q40"/>
    </row>
    <row r="41" spans="1:17" ht="15.75" thickBot="1" x14ac:dyDescent="0.3">
      <c r="A41" s="67">
        <v>96</v>
      </c>
      <c r="B41" s="67">
        <v>2021</v>
      </c>
      <c r="C41" s="67">
        <v>40</v>
      </c>
      <c r="D41" s="68" t="s">
        <v>174</v>
      </c>
      <c r="E41" s="67">
        <v>10522</v>
      </c>
      <c r="F41" s="67">
        <v>71450079</v>
      </c>
      <c r="G41" s="68" t="s">
        <v>213</v>
      </c>
      <c r="H41" s="69" t="s">
        <v>176</v>
      </c>
      <c r="I41" s="71"/>
      <c r="J41" s="82">
        <v>200000</v>
      </c>
      <c r="K41" s="83"/>
      <c r="L41" s="83"/>
      <c r="M41" s="83"/>
      <c r="N41" s="83"/>
      <c r="O41" s="82">
        <v>200000</v>
      </c>
      <c r="P41" s="72">
        <f t="shared" si="0"/>
        <v>200000</v>
      </c>
      <c r="Q41"/>
    </row>
    <row r="42" spans="1:17" ht="15.75" thickBot="1" x14ac:dyDescent="0.3">
      <c r="A42" s="67">
        <v>96</v>
      </c>
      <c r="B42" s="67">
        <v>2021</v>
      </c>
      <c r="C42" s="67">
        <v>40</v>
      </c>
      <c r="D42" s="68" t="s">
        <v>174</v>
      </c>
      <c r="E42" s="67">
        <v>10523</v>
      </c>
      <c r="F42" s="67">
        <v>70300099</v>
      </c>
      <c r="G42" s="68" t="s">
        <v>214</v>
      </c>
      <c r="H42" s="69" t="s">
        <v>176</v>
      </c>
      <c r="I42" s="70">
        <v>16122</v>
      </c>
      <c r="J42" s="82">
        <v>750000</v>
      </c>
      <c r="K42" s="83"/>
      <c r="L42" s="83"/>
      <c r="M42" s="83"/>
      <c r="N42" s="83"/>
      <c r="O42" s="82">
        <v>750000</v>
      </c>
      <c r="P42" s="72">
        <f t="shared" si="0"/>
        <v>733878</v>
      </c>
      <c r="Q42"/>
    </row>
    <row r="43" spans="1:17" ht="15.75" thickBot="1" x14ac:dyDescent="0.3">
      <c r="A43" s="67">
        <v>96</v>
      </c>
      <c r="B43" s="67">
        <v>2021</v>
      </c>
      <c r="C43" s="67">
        <v>40</v>
      </c>
      <c r="D43" s="68" t="s">
        <v>174</v>
      </c>
      <c r="E43" s="67">
        <v>10524</v>
      </c>
      <c r="F43" s="67">
        <v>70300100</v>
      </c>
      <c r="G43" s="68" t="s">
        <v>215</v>
      </c>
      <c r="H43" s="69" t="s">
        <v>176</v>
      </c>
      <c r="I43" s="70">
        <v>8104.18</v>
      </c>
      <c r="J43" s="82">
        <v>80000</v>
      </c>
      <c r="K43" s="83"/>
      <c r="L43" s="83"/>
      <c r="M43" s="83"/>
      <c r="N43" s="83"/>
      <c r="O43" s="82">
        <v>80000</v>
      </c>
      <c r="P43" s="72">
        <f t="shared" si="0"/>
        <v>71895.820000000007</v>
      </c>
      <c r="Q43"/>
    </row>
    <row r="44" spans="1:17" ht="15.75" thickBot="1" x14ac:dyDescent="0.3">
      <c r="A44" s="67">
        <v>96</v>
      </c>
      <c r="B44" s="67">
        <v>2021</v>
      </c>
      <c r="C44" s="67">
        <v>40</v>
      </c>
      <c r="D44" s="68" t="s">
        <v>174</v>
      </c>
      <c r="E44" s="67">
        <v>10525</v>
      </c>
      <c r="F44" s="67">
        <v>70300101</v>
      </c>
      <c r="G44" s="68" t="s">
        <v>216</v>
      </c>
      <c r="H44" s="69" t="s">
        <v>176</v>
      </c>
      <c r="I44" s="70">
        <v>28893</v>
      </c>
      <c r="J44" s="82">
        <v>30000</v>
      </c>
      <c r="K44" s="83"/>
      <c r="L44" s="83"/>
      <c r="M44" s="83"/>
      <c r="N44" s="83"/>
      <c r="O44" s="82">
        <v>30000</v>
      </c>
      <c r="P44" s="72">
        <f t="shared" si="0"/>
        <v>1107</v>
      </c>
      <c r="Q44"/>
    </row>
    <row r="45" spans="1:17" ht="15.75" thickBot="1" x14ac:dyDescent="0.3">
      <c r="A45" s="67">
        <v>96</v>
      </c>
      <c r="B45" s="67">
        <v>2021</v>
      </c>
      <c r="C45" s="67">
        <v>40</v>
      </c>
      <c r="D45" s="68" t="s">
        <v>174</v>
      </c>
      <c r="E45" s="67">
        <v>10526</v>
      </c>
      <c r="F45" s="67">
        <v>70300102</v>
      </c>
      <c r="G45" s="68" t="s">
        <v>217</v>
      </c>
      <c r="H45" s="69" t="s">
        <v>176</v>
      </c>
      <c r="I45" s="71"/>
      <c r="J45" s="82">
        <v>45000</v>
      </c>
      <c r="K45" s="83"/>
      <c r="L45" s="83"/>
      <c r="M45" s="83"/>
      <c r="N45" s="83"/>
      <c r="O45" s="82">
        <v>45000</v>
      </c>
      <c r="P45" s="72">
        <f t="shared" si="0"/>
        <v>45000</v>
      </c>
      <c r="Q45"/>
    </row>
    <row r="46" spans="1:17" ht="15.75" thickBot="1" x14ac:dyDescent="0.3">
      <c r="A46" s="67">
        <v>96</v>
      </c>
      <c r="B46" s="67">
        <v>2021</v>
      </c>
      <c r="C46" s="67">
        <v>40</v>
      </c>
      <c r="D46" s="68" t="s">
        <v>174</v>
      </c>
      <c r="E46" s="67">
        <v>10527</v>
      </c>
      <c r="F46" s="67">
        <v>70300103</v>
      </c>
      <c r="G46" s="68" t="s">
        <v>218</v>
      </c>
      <c r="H46" s="69" t="s">
        <v>176</v>
      </c>
      <c r="I46" s="71"/>
      <c r="J46" s="82">
        <v>150000</v>
      </c>
      <c r="K46" s="83"/>
      <c r="L46" s="83"/>
      <c r="M46" s="83"/>
      <c r="N46" s="83"/>
      <c r="O46" s="82">
        <v>150000</v>
      </c>
      <c r="P46" s="72">
        <f t="shared" si="0"/>
        <v>150000</v>
      </c>
      <c r="Q46"/>
    </row>
    <row r="47" spans="1:17" ht="15.75" thickBot="1" x14ac:dyDescent="0.3">
      <c r="A47" s="67">
        <v>96</v>
      </c>
      <c r="B47" s="67">
        <v>2021</v>
      </c>
      <c r="C47" s="67">
        <v>40</v>
      </c>
      <c r="D47" s="68" t="s">
        <v>174</v>
      </c>
      <c r="E47" s="67">
        <v>10528</v>
      </c>
      <c r="F47" s="67">
        <v>71500012</v>
      </c>
      <c r="G47" s="68" t="s">
        <v>219</v>
      </c>
      <c r="H47" s="69" t="s">
        <v>176</v>
      </c>
      <c r="I47" s="71"/>
      <c r="J47" s="82">
        <v>145200</v>
      </c>
      <c r="K47" s="82">
        <v>0</v>
      </c>
      <c r="L47" s="83"/>
      <c r="M47" s="83"/>
      <c r="N47" s="83"/>
      <c r="O47" s="82">
        <v>145200</v>
      </c>
      <c r="P47" s="72">
        <f t="shared" si="0"/>
        <v>145200</v>
      </c>
      <c r="Q47"/>
    </row>
    <row r="48" spans="1:17" ht="15.75" thickBot="1" x14ac:dyDescent="0.3">
      <c r="A48" s="67">
        <v>96</v>
      </c>
      <c r="B48" s="67">
        <v>2021</v>
      </c>
      <c r="C48" s="67">
        <v>40</v>
      </c>
      <c r="D48" s="68" t="s">
        <v>174</v>
      </c>
      <c r="E48" s="67">
        <v>10529</v>
      </c>
      <c r="F48" s="67">
        <v>70300104</v>
      </c>
      <c r="G48" s="68" t="s">
        <v>220</v>
      </c>
      <c r="H48" s="69" t="s">
        <v>176</v>
      </c>
      <c r="I48" s="71"/>
      <c r="J48" s="82">
        <v>60000</v>
      </c>
      <c r="K48" s="82">
        <v>0</v>
      </c>
      <c r="L48" s="83"/>
      <c r="M48" s="83"/>
      <c r="N48" s="83"/>
      <c r="O48" s="82">
        <v>60000</v>
      </c>
      <c r="P48" s="72">
        <f t="shared" si="0"/>
        <v>60000</v>
      </c>
      <c r="Q48"/>
    </row>
    <row r="49" spans="1:17" ht="15.75" thickBot="1" x14ac:dyDescent="0.3">
      <c r="A49" s="67">
        <v>96</v>
      </c>
      <c r="B49" s="67">
        <v>2021</v>
      </c>
      <c r="C49" s="67">
        <v>40</v>
      </c>
      <c r="D49" s="68" t="s">
        <v>174</v>
      </c>
      <c r="E49" s="67">
        <v>10530</v>
      </c>
      <c r="F49" s="67">
        <v>72200111</v>
      </c>
      <c r="G49" s="68" t="s">
        <v>221</v>
      </c>
      <c r="H49" s="69" t="s">
        <v>176</v>
      </c>
      <c r="I49" s="71"/>
      <c r="J49" s="82">
        <v>55000</v>
      </c>
      <c r="K49" s="82">
        <v>0</v>
      </c>
      <c r="L49" s="83"/>
      <c r="M49" s="83"/>
      <c r="N49" s="83"/>
      <c r="O49" s="82">
        <v>55000</v>
      </c>
      <c r="P49" s="72">
        <f t="shared" si="0"/>
        <v>55000</v>
      </c>
      <c r="Q49"/>
    </row>
    <row r="50" spans="1:17" ht="15.75" thickBot="1" x14ac:dyDescent="0.3">
      <c r="A50" s="67">
        <v>96</v>
      </c>
      <c r="B50" s="67">
        <v>2021</v>
      </c>
      <c r="C50" s="67">
        <v>50</v>
      </c>
      <c r="D50" s="68" t="s">
        <v>222</v>
      </c>
      <c r="E50" s="67">
        <v>10497</v>
      </c>
      <c r="F50" s="67">
        <v>70701015</v>
      </c>
      <c r="G50" s="68" t="s">
        <v>223</v>
      </c>
      <c r="H50" s="69" t="s">
        <v>176</v>
      </c>
      <c r="I50" s="70">
        <v>128859.77</v>
      </c>
      <c r="J50" s="82">
        <v>153937</v>
      </c>
      <c r="K50" s="83"/>
      <c r="L50" s="83"/>
      <c r="M50" s="83"/>
      <c r="N50" s="83"/>
      <c r="O50" s="82">
        <v>153937</v>
      </c>
      <c r="P50" s="72">
        <f t="shared" si="0"/>
        <v>25077.229999999996</v>
      </c>
      <c r="Q50"/>
    </row>
    <row r="51" spans="1:17" ht="15.75" thickBot="1" x14ac:dyDescent="0.3">
      <c r="A51" s="67">
        <v>96</v>
      </c>
      <c r="B51" s="67">
        <v>2021</v>
      </c>
      <c r="C51" s="67">
        <v>60</v>
      </c>
      <c r="D51" s="68" t="s">
        <v>224</v>
      </c>
      <c r="E51" s="67">
        <v>10428</v>
      </c>
      <c r="F51" s="67">
        <v>71450063</v>
      </c>
      <c r="G51" s="68" t="s">
        <v>225</v>
      </c>
      <c r="H51" s="69" t="s">
        <v>176</v>
      </c>
      <c r="I51" s="70">
        <v>27089.46</v>
      </c>
      <c r="J51" s="82">
        <v>325000</v>
      </c>
      <c r="K51" s="83"/>
      <c r="L51" s="83"/>
      <c r="M51" s="83"/>
      <c r="N51" s="83"/>
      <c r="O51" s="82">
        <v>325000</v>
      </c>
      <c r="P51" s="72">
        <f t="shared" si="0"/>
        <v>297910.53999999998</v>
      </c>
      <c r="Q51"/>
    </row>
    <row r="52" spans="1:17" ht="15.75" thickBot="1" x14ac:dyDescent="0.3">
      <c r="A52" s="67">
        <v>96</v>
      </c>
      <c r="B52" s="67">
        <v>2021</v>
      </c>
      <c r="C52" s="67">
        <v>60</v>
      </c>
      <c r="D52" s="68" t="s">
        <v>224</v>
      </c>
      <c r="E52" s="67">
        <v>10435</v>
      </c>
      <c r="F52" s="67">
        <v>70300070</v>
      </c>
      <c r="G52" s="68" t="s">
        <v>226</v>
      </c>
      <c r="H52" s="69" t="s">
        <v>176</v>
      </c>
      <c r="I52" s="71"/>
      <c r="J52" s="82">
        <v>450000</v>
      </c>
      <c r="K52" s="83"/>
      <c r="L52" s="83"/>
      <c r="M52" s="83"/>
      <c r="N52" s="83"/>
      <c r="O52" s="82">
        <v>450000</v>
      </c>
      <c r="P52" s="72">
        <f t="shared" si="0"/>
        <v>450000</v>
      </c>
      <c r="Q52"/>
    </row>
    <row r="53" spans="1:17" ht="15.75" thickBot="1" x14ac:dyDescent="0.3">
      <c r="A53" s="67">
        <v>96</v>
      </c>
      <c r="B53" s="67">
        <v>2021</v>
      </c>
      <c r="C53" s="67">
        <v>60</v>
      </c>
      <c r="D53" s="68" t="s">
        <v>224</v>
      </c>
      <c r="E53" s="67">
        <v>10436</v>
      </c>
      <c r="F53" s="67">
        <v>71450064</v>
      </c>
      <c r="G53" s="68" t="s">
        <v>227</v>
      </c>
      <c r="H53" s="69" t="s">
        <v>176</v>
      </c>
      <c r="I53" s="71"/>
      <c r="J53" s="83"/>
      <c r="K53" s="82">
        <v>100000</v>
      </c>
      <c r="L53" s="83"/>
      <c r="M53" s="83"/>
      <c r="N53" s="83"/>
      <c r="O53" s="82">
        <v>100000</v>
      </c>
      <c r="P53" s="72">
        <f t="shared" si="0"/>
        <v>0</v>
      </c>
      <c r="Q53"/>
    </row>
    <row r="54" spans="1:17" ht="15.75" thickBot="1" x14ac:dyDescent="0.3">
      <c r="A54" s="67">
        <v>96</v>
      </c>
      <c r="B54" s="67">
        <v>2021</v>
      </c>
      <c r="C54" s="67">
        <v>60</v>
      </c>
      <c r="D54" s="68" t="s">
        <v>224</v>
      </c>
      <c r="E54" s="67">
        <v>10437</v>
      </c>
      <c r="F54" s="67">
        <v>71450065</v>
      </c>
      <c r="G54" s="68" t="s">
        <v>228</v>
      </c>
      <c r="H54" s="69" t="s">
        <v>176</v>
      </c>
      <c r="I54" s="71"/>
      <c r="J54" s="83"/>
      <c r="K54" s="83"/>
      <c r="L54" s="82">
        <v>500000</v>
      </c>
      <c r="M54" s="83"/>
      <c r="N54" s="83"/>
      <c r="O54" s="82">
        <v>500000</v>
      </c>
      <c r="P54" s="72">
        <f t="shared" si="0"/>
        <v>0</v>
      </c>
      <c r="Q54"/>
    </row>
    <row r="55" spans="1:17" ht="15.75" thickBot="1" x14ac:dyDescent="0.3">
      <c r="A55" s="67">
        <v>96</v>
      </c>
      <c r="B55" s="67">
        <v>2021</v>
      </c>
      <c r="C55" s="67">
        <v>60</v>
      </c>
      <c r="D55" s="68" t="s">
        <v>224</v>
      </c>
      <c r="E55" s="67">
        <v>10438</v>
      </c>
      <c r="F55" s="67">
        <v>70300071</v>
      </c>
      <c r="G55" s="68" t="s">
        <v>229</v>
      </c>
      <c r="H55" s="69" t="s">
        <v>176</v>
      </c>
      <c r="I55" s="71"/>
      <c r="J55" s="83"/>
      <c r="K55" s="82">
        <v>220000</v>
      </c>
      <c r="L55" s="83"/>
      <c r="M55" s="83"/>
      <c r="N55" s="83"/>
      <c r="O55" s="82">
        <v>220000</v>
      </c>
      <c r="P55" s="72">
        <f t="shared" si="0"/>
        <v>0</v>
      </c>
      <c r="Q55"/>
    </row>
    <row r="56" spans="1:17" ht="15.75" thickBot="1" x14ac:dyDescent="0.3">
      <c r="A56" s="67">
        <v>96</v>
      </c>
      <c r="B56" s="67">
        <v>2021</v>
      </c>
      <c r="C56" s="67">
        <v>60</v>
      </c>
      <c r="D56" s="68" t="s">
        <v>224</v>
      </c>
      <c r="E56" s="67">
        <v>10439</v>
      </c>
      <c r="F56" s="67">
        <v>70300072</v>
      </c>
      <c r="G56" s="68" t="s">
        <v>230</v>
      </c>
      <c r="H56" s="69" t="s">
        <v>176</v>
      </c>
      <c r="I56" s="71"/>
      <c r="J56" s="83"/>
      <c r="K56" s="82">
        <v>146000</v>
      </c>
      <c r="L56" s="83"/>
      <c r="M56" s="83"/>
      <c r="N56" s="83"/>
      <c r="O56" s="82">
        <v>146000</v>
      </c>
      <c r="P56" s="72">
        <f t="shared" si="0"/>
        <v>0</v>
      </c>
      <c r="Q56"/>
    </row>
    <row r="57" spans="1:17" ht="15.75" thickBot="1" x14ac:dyDescent="0.3">
      <c r="A57" s="67">
        <v>96</v>
      </c>
      <c r="B57" s="67">
        <v>2021</v>
      </c>
      <c r="C57" s="67">
        <v>60</v>
      </c>
      <c r="D57" s="68" t="s">
        <v>224</v>
      </c>
      <c r="E57" s="67">
        <v>10440</v>
      </c>
      <c r="F57" s="67">
        <v>70300073</v>
      </c>
      <c r="G57" s="68" t="s">
        <v>231</v>
      </c>
      <c r="H57" s="69" t="s">
        <v>176</v>
      </c>
      <c r="I57" s="71"/>
      <c r="J57" s="83"/>
      <c r="K57" s="82">
        <v>35000</v>
      </c>
      <c r="L57" s="83"/>
      <c r="M57" s="83"/>
      <c r="N57" s="83"/>
      <c r="O57" s="82">
        <v>35000</v>
      </c>
      <c r="P57" s="72">
        <f t="shared" si="0"/>
        <v>0</v>
      </c>
      <c r="Q57"/>
    </row>
    <row r="58" spans="1:17" ht="15.75" thickBot="1" x14ac:dyDescent="0.3">
      <c r="A58" s="67">
        <v>96</v>
      </c>
      <c r="B58" s="67">
        <v>2021</v>
      </c>
      <c r="C58" s="67">
        <v>60</v>
      </c>
      <c r="D58" s="68" t="s">
        <v>224</v>
      </c>
      <c r="E58" s="67">
        <v>10442</v>
      </c>
      <c r="F58" s="67">
        <v>70952016</v>
      </c>
      <c r="G58" s="68" t="s">
        <v>232</v>
      </c>
      <c r="H58" s="69" t="s">
        <v>176</v>
      </c>
      <c r="I58" s="71"/>
      <c r="J58" s="83"/>
      <c r="K58" s="82">
        <v>90000</v>
      </c>
      <c r="L58" s="83"/>
      <c r="M58" s="83"/>
      <c r="N58" s="83"/>
      <c r="O58" s="82">
        <v>90000</v>
      </c>
      <c r="P58" s="72">
        <f t="shared" si="0"/>
        <v>0</v>
      </c>
      <c r="Q58"/>
    </row>
    <row r="59" spans="1:17" ht="15.75" thickBot="1" x14ac:dyDescent="0.3">
      <c r="A59" s="67">
        <v>96</v>
      </c>
      <c r="B59" s="67">
        <v>2021</v>
      </c>
      <c r="C59" s="67">
        <v>60</v>
      </c>
      <c r="D59" s="68" t="s">
        <v>224</v>
      </c>
      <c r="E59" s="67">
        <v>10449</v>
      </c>
      <c r="F59" s="67">
        <v>70301018</v>
      </c>
      <c r="G59" s="68" t="s">
        <v>233</v>
      </c>
      <c r="H59" s="69" t="s">
        <v>176</v>
      </c>
      <c r="I59" s="70">
        <v>32872.21</v>
      </c>
      <c r="J59" s="82">
        <v>47334</v>
      </c>
      <c r="K59" s="83"/>
      <c r="L59" s="83"/>
      <c r="M59" s="83"/>
      <c r="N59" s="83"/>
      <c r="O59" s="82">
        <v>47334</v>
      </c>
      <c r="P59" s="72">
        <f t="shared" si="0"/>
        <v>14461.79</v>
      </c>
      <c r="Q59"/>
    </row>
    <row r="60" spans="1:17" ht="15.75" thickBot="1" x14ac:dyDescent="0.3">
      <c r="A60" s="67">
        <v>96</v>
      </c>
      <c r="B60" s="67">
        <v>2021</v>
      </c>
      <c r="C60" s="67">
        <v>60</v>
      </c>
      <c r="D60" s="68" t="s">
        <v>224</v>
      </c>
      <c r="E60" s="67">
        <v>10450</v>
      </c>
      <c r="F60" s="67">
        <v>70301014</v>
      </c>
      <c r="G60" s="68" t="s">
        <v>234</v>
      </c>
      <c r="H60" s="69" t="s">
        <v>176</v>
      </c>
      <c r="I60" s="71"/>
      <c r="J60" s="82">
        <v>184000</v>
      </c>
      <c r="K60" s="82">
        <v>0</v>
      </c>
      <c r="L60" s="82">
        <v>0</v>
      </c>
      <c r="M60" s="83"/>
      <c r="N60" s="83"/>
      <c r="O60" s="82">
        <v>184000</v>
      </c>
      <c r="P60" s="72">
        <f t="shared" si="0"/>
        <v>184000</v>
      </c>
      <c r="Q60"/>
    </row>
    <row r="61" spans="1:17" ht="15.75" thickBot="1" x14ac:dyDescent="0.3">
      <c r="A61" s="67">
        <v>96</v>
      </c>
      <c r="B61" s="67">
        <v>2021</v>
      </c>
      <c r="C61" s="67">
        <v>60</v>
      </c>
      <c r="D61" s="68" t="s">
        <v>224</v>
      </c>
      <c r="E61" s="67">
        <v>10451</v>
      </c>
      <c r="F61" s="67">
        <v>70301015</v>
      </c>
      <c r="G61" s="68" t="s">
        <v>235</v>
      </c>
      <c r="H61" s="69" t="s">
        <v>176</v>
      </c>
      <c r="I61" s="71"/>
      <c r="J61" s="83"/>
      <c r="K61" s="82">
        <v>46000</v>
      </c>
      <c r="L61" s="83"/>
      <c r="M61" s="83"/>
      <c r="N61" s="83"/>
      <c r="O61" s="82">
        <v>46000</v>
      </c>
      <c r="P61" s="72">
        <f t="shared" si="0"/>
        <v>0</v>
      </c>
      <c r="Q61"/>
    </row>
    <row r="62" spans="1:17" ht="15.75" thickBot="1" x14ac:dyDescent="0.3">
      <c r="A62" s="67">
        <v>96</v>
      </c>
      <c r="B62" s="67">
        <v>2021</v>
      </c>
      <c r="C62" s="67">
        <v>60</v>
      </c>
      <c r="D62" s="68" t="s">
        <v>224</v>
      </c>
      <c r="E62" s="67">
        <v>10452</v>
      </c>
      <c r="F62" s="67">
        <v>70301019</v>
      </c>
      <c r="G62" s="68" t="s">
        <v>236</v>
      </c>
      <c r="H62" s="69" t="s">
        <v>176</v>
      </c>
      <c r="I62" s="71"/>
      <c r="J62" s="83"/>
      <c r="K62" s="83"/>
      <c r="L62" s="82">
        <v>46000</v>
      </c>
      <c r="M62" s="83"/>
      <c r="N62" s="83"/>
      <c r="O62" s="82">
        <v>46000</v>
      </c>
      <c r="P62" s="72">
        <f t="shared" si="0"/>
        <v>0</v>
      </c>
      <c r="Q62"/>
    </row>
    <row r="63" spans="1:17" ht="15.75" thickBot="1" x14ac:dyDescent="0.3">
      <c r="A63" s="67">
        <v>96</v>
      </c>
      <c r="B63" s="67">
        <v>2021</v>
      </c>
      <c r="C63" s="67">
        <v>60</v>
      </c>
      <c r="D63" s="68" t="s">
        <v>224</v>
      </c>
      <c r="E63" s="67">
        <v>10453</v>
      </c>
      <c r="F63" s="67">
        <v>70852001</v>
      </c>
      <c r="G63" s="68" t="s">
        <v>237</v>
      </c>
      <c r="H63" s="69" t="s">
        <v>176</v>
      </c>
      <c r="I63" s="71"/>
      <c r="J63" s="82">
        <v>0</v>
      </c>
      <c r="K63" s="82">
        <v>185000</v>
      </c>
      <c r="L63" s="83"/>
      <c r="M63" s="83"/>
      <c r="N63" s="83"/>
      <c r="O63" s="82">
        <v>185000</v>
      </c>
      <c r="P63" s="72">
        <f t="shared" si="0"/>
        <v>0</v>
      </c>
      <c r="Q63"/>
    </row>
    <row r="64" spans="1:17" ht="15.75" thickBot="1" x14ac:dyDescent="0.3">
      <c r="A64" s="67">
        <v>96</v>
      </c>
      <c r="B64" s="67">
        <v>2021</v>
      </c>
      <c r="C64" s="67">
        <v>60</v>
      </c>
      <c r="D64" s="68" t="s">
        <v>224</v>
      </c>
      <c r="E64" s="67">
        <v>10454</v>
      </c>
      <c r="F64" s="67">
        <v>70400000</v>
      </c>
      <c r="G64" s="68" t="s">
        <v>238</v>
      </c>
      <c r="H64" s="69" t="s">
        <v>176</v>
      </c>
      <c r="I64" s="71"/>
      <c r="J64" s="82">
        <v>0</v>
      </c>
      <c r="K64" s="82">
        <v>200000</v>
      </c>
      <c r="L64" s="82">
        <v>0</v>
      </c>
      <c r="M64" s="83"/>
      <c r="N64" s="83"/>
      <c r="O64" s="82">
        <v>200000</v>
      </c>
      <c r="P64" s="72">
        <f t="shared" si="0"/>
        <v>0</v>
      </c>
      <c r="Q64"/>
    </row>
    <row r="65" spans="1:17" ht="15.75" thickBot="1" x14ac:dyDescent="0.3">
      <c r="A65" s="67">
        <v>96</v>
      </c>
      <c r="B65" s="67">
        <v>2021</v>
      </c>
      <c r="C65" s="67">
        <v>60</v>
      </c>
      <c r="D65" s="68" t="s">
        <v>224</v>
      </c>
      <c r="E65" s="67">
        <v>10454</v>
      </c>
      <c r="F65" s="67">
        <v>70400000</v>
      </c>
      <c r="G65" s="68" t="s">
        <v>238</v>
      </c>
      <c r="H65" s="69" t="s">
        <v>239</v>
      </c>
      <c r="I65" s="71"/>
      <c r="J65" s="82">
        <v>0</v>
      </c>
      <c r="K65" s="82">
        <v>-150000</v>
      </c>
      <c r="L65" s="82">
        <v>0</v>
      </c>
      <c r="M65" s="83"/>
      <c r="N65" s="83"/>
      <c r="O65" s="82">
        <v>-150000</v>
      </c>
      <c r="P65" s="72">
        <f t="shared" si="0"/>
        <v>0</v>
      </c>
      <c r="Q65"/>
    </row>
    <row r="66" spans="1:17" ht="15.75" thickBot="1" x14ac:dyDescent="0.3">
      <c r="A66" s="67">
        <v>96</v>
      </c>
      <c r="B66" s="67">
        <v>2021</v>
      </c>
      <c r="C66" s="67">
        <v>60</v>
      </c>
      <c r="D66" s="68" t="s">
        <v>224</v>
      </c>
      <c r="E66" s="67">
        <v>10456</v>
      </c>
      <c r="F66" s="67">
        <v>70203001</v>
      </c>
      <c r="G66" s="68" t="s">
        <v>240</v>
      </c>
      <c r="H66" s="69" t="s">
        <v>176</v>
      </c>
      <c r="I66" s="70">
        <v>34194.080000000002</v>
      </c>
      <c r="J66" s="82">
        <v>20000</v>
      </c>
      <c r="K66" s="82">
        <v>0</v>
      </c>
      <c r="L66" s="82">
        <v>0</v>
      </c>
      <c r="M66" s="83"/>
      <c r="N66" s="83"/>
      <c r="O66" s="82">
        <v>20000</v>
      </c>
      <c r="P66" s="72">
        <f t="shared" si="0"/>
        <v>-14194.080000000002</v>
      </c>
      <c r="Q66"/>
    </row>
    <row r="67" spans="1:17" ht="15.75" thickBot="1" x14ac:dyDescent="0.3">
      <c r="A67" s="67">
        <v>96</v>
      </c>
      <c r="B67" s="67">
        <v>2021</v>
      </c>
      <c r="C67" s="67">
        <v>60</v>
      </c>
      <c r="D67" s="68" t="s">
        <v>224</v>
      </c>
      <c r="E67" s="67">
        <v>10457</v>
      </c>
      <c r="F67" s="67">
        <v>70854016</v>
      </c>
      <c r="G67" s="68" t="s">
        <v>241</v>
      </c>
      <c r="H67" s="69" t="s">
        <v>239</v>
      </c>
      <c r="I67" s="71">
        <v>-2298.79</v>
      </c>
      <c r="J67" s="83"/>
      <c r="K67" s="82"/>
      <c r="L67" s="83"/>
      <c r="M67" s="83"/>
      <c r="N67" s="83"/>
      <c r="O67" s="82">
        <v>0</v>
      </c>
      <c r="P67" s="72">
        <f t="shared" si="0"/>
        <v>2298.79</v>
      </c>
      <c r="Q67"/>
    </row>
    <row r="68" spans="1:17" ht="15.75" thickBot="1" x14ac:dyDescent="0.3">
      <c r="A68" s="67">
        <v>96</v>
      </c>
      <c r="B68" s="67">
        <v>2021</v>
      </c>
      <c r="C68" s="67">
        <v>60</v>
      </c>
      <c r="D68" s="68" t="s">
        <v>224</v>
      </c>
      <c r="E68" s="67">
        <v>10458</v>
      </c>
      <c r="F68" s="67">
        <v>70854017</v>
      </c>
      <c r="G68" s="68" t="s">
        <v>242</v>
      </c>
      <c r="H68" s="69" t="s">
        <v>176</v>
      </c>
      <c r="I68" s="71"/>
      <c r="J68" s="82"/>
      <c r="K68" s="83">
        <v>72500</v>
      </c>
      <c r="L68" s="83"/>
      <c r="M68" s="83"/>
      <c r="N68" s="83"/>
      <c r="O68" s="82">
        <v>72500</v>
      </c>
      <c r="P68" s="72">
        <f t="shared" ref="P68:P108" si="1">+J68-I68</f>
        <v>0</v>
      </c>
      <c r="Q68"/>
    </row>
    <row r="69" spans="1:17" ht="15.75" thickBot="1" x14ac:dyDescent="0.3">
      <c r="A69" s="67">
        <v>96</v>
      </c>
      <c r="B69" s="67">
        <v>2021</v>
      </c>
      <c r="C69" s="67">
        <v>60</v>
      </c>
      <c r="D69" s="68" t="s">
        <v>224</v>
      </c>
      <c r="E69" s="67">
        <v>10460</v>
      </c>
      <c r="F69" s="67">
        <v>72200554</v>
      </c>
      <c r="G69" s="68" t="s">
        <v>243</v>
      </c>
      <c r="H69" s="69" t="s">
        <v>176</v>
      </c>
      <c r="I69" s="71"/>
      <c r="J69" s="82">
        <v>0</v>
      </c>
      <c r="K69" s="83"/>
      <c r="L69" s="83"/>
      <c r="M69" s="83">
        <v>72000</v>
      </c>
      <c r="N69" s="83"/>
      <c r="O69" s="82">
        <v>72000</v>
      </c>
      <c r="P69" s="72">
        <f t="shared" si="1"/>
        <v>0</v>
      </c>
      <c r="Q69"/>
    </row>
    <row r="70" spans="1:17" ht="15.75" thickBot="1" x14ac:dyDescent="0.3">
      <c r="A70" s="67">
        <v>96</v>
      </c>
      <c r="B70" s="67">
        <v>2021</v>
      </c>
      <c r="C70" s="67">
        <v>60</v>
      </c>
      <c r="D70" s="68" t="s">
        <v>224</v>
      </c>
      <c r="E70" s="67">
        <v>10461</v>
      </c>
      <c r="F70" s="67">
        <v>70300075</v>
      </c>
      <c r="G70" s="68" t="s">
        <v>244</v>
      </c>
      <c r="H70" s="69" t="s">
        <v>176</v>
      </c>
      <c r="I70" s="71"/>
      <c r="J70" s="82">
        <v>75000</v>
      </c>
      <c r="K70" s="82"/>
      <c r="L70" s="82"/>
      <c r="M70" s="83"/>
      <c r="N70" s="83"/>
      <c r="O70" s="82">
        <v>75000</v>
      </c>
      <c r="P70" s="72">
        <f t="shared" si="1"/>
        <v>75000</v>
      </c>
      <c r="Q70"/>
    </row>
    <row r="71" spans="1:17" ht="15.75" thickBot="1" x14ac:dyDescent="0.3">
      <c r="A71" s="67">
        <v>96</v>
      </c>
      <c r="B71" s="67">
        <v>2021</v>
      </c>
      <c r="C71" s="67">
        <v>60</v>
      </c>
      <c r="D71" s="68" t="s">
        <v>224</v>
      </c>
      <c r="E71" s="67">
        <v>10462</v>
      </c>
      <c r="F71" s="67">
        <v>70300076</v>
      </c>
      <c r="G71" s="68" t="s">
        <v>245</v>
      </c>
      <c r="H71" s="69" t="s">
        <v>176</v>
      </c>
      <c r="I71" s="71"/>
      <c r="J71" s="82">
        <v>50000</v>
      </c>
      <c r="K71" s="83">
        <v>0</v>
      </c>
      <c r="L71" s="83">
        <v>0</v>
      </c>
      <c r="M71" s="83"/>
      <c r="N71" s="83"/>
      <c r="O71" s="82">
        <v>50000</v>
      </c>
      <c r="P71" s="72">
        <f t="shared" si="1"/>
        <v>50000</v>
      </c>
      <c r="Q71"/>
    </row>
    <row r="72" spans="1:17" ht="15.75" thickBot="1" x14ac:dyDescent="0.3">
      <c r="A72" s="67">
        <v>96</v>
      </c>
      <c r="B72" s="67">
        <v>2021</v>
      </c>
      <c r="C72" s="67">
        <v>60</v>
      </c>
      <c r="D72" s="68" t="s">
        <v>224</v>
      </c>
      <c r="E72" s="67">
        <v>10463</v>
      </c>
      <c r="F72" s="67">
        <v>70300077</v>
      </c>
      <c r="G72" s="68" t="s">
        <v>246</v>
      </c>
      <c r="H72" s="69" t="s">
        <v>176</v>
      </c>
      <c r="I72" s="71"/>
      <c r="J72" s="82">
        <v>181907</v>
      </c>
      <c r="K72" s="83"/>
      <c r="L72" s="83"/>
      <c r="M72" s="83"/>
      <c r="N72" s="83"/>
      <c r="O72" s="82">
        <v>181907</v>
      </c>
      <c r="P72" s="72">
        <f t="shared" si="1"/>
        <v>181907</v>
      </c>
      <c r="Q72"/>
    </row>
    <row r="73" spans="1:17" ht="15.75" thickBot="1" x14ac:dyDescent="0.3">
      <c r="A73" s="67">
        <v>96</v>
      </c>
      <c r="B73" s="67">
        <v>2021</v>
      </c>
      <c r="C73" s="67">
        <v>60</v>
      </c>
      <c r="D73" s="68" t="s">
        <v>224</v>
      </c>
      <c r="E73" s="67">
        <v>10463</v>
      </c>
      <c r="F73" s="67">
        <v>70300077</v>
      </c>
      <c r="G73" s="68" t="s">
        <v>246</v>
      </c>
      <c r="H73" s="69" t="s">
        <v>239</v>
      </c>
      <c r="I73" s="70"/>
      <c r="J73" s="73">
        <v>-180000</v>
      </c>
      <c r="K73" s="73"/>
      <c r="L73" s="83"/>
      <c r="M73" s="83"/>
      <c r="N73" s="83"/>
      <c r="O73" s="82">
        <v>-180000</v>
      </c>
      <c r="P73" s="72">
        <f t="shared" si="1"/>
        <v>-180000</v>
      </c>
      <c r="Q73"/>
    </row>
    <row r="74" spans="1:17" ht="15.75" thickBot="1" x14ac:dyDescent="0.3">
      <c r="A74" s="67">
        <v>96</v>
      </c>
      <c r="B74" s="67">
        <v>2021</v>
      </c>
      <c r="C74" s="67">
        <v>60</v>
      </c>
      <c r="D74" s="68" t="s">
        <v>224</v>
      </c>
      <c r="E74" s="67">
        <v>10464</v>
      </c>
      <c r="F74" s="67">
        <v>70300078</v>
      </c>
      <c r="G74" s="68" t="s">
        <v>247</v>
      </c>
      <c r="H74" s="69" t="s">
        <v>176</v>
      </c>
      <c r="I74" s="71">
        <v>175000</v>
      </c>
      <c r="J74" s="73">
        <v>350000</v>
      </c>
      <c r="K74" s="73"/>
      <c r="L74" s="82"/>
      <c r="M74" s="83"/>
      <c r="N74" s="83"/>
      <c r="O74" s="82">
        <v>350000</v>
      </c>
      <c r="P74" s="72">
        <f t="shared" si="1"/>
        <v>175000</v>
      </c>
      <c r="Q74"/>
    </row>
    <row r="75" spans="1:17" ht="15.75" thickBot="1" x14ac:dyDescent="0.3">
      <c r="A75" s="67">
        <v>96</v>
      </c>
      <c r="B75" s="67">
        <v>2021</v>
      </c>
      <c r="C75" s="67">
        <v>60</v>
      </c>
      <c r="D75" s="68" t="s">
        <v>224</v>
      </c>
      <c r="E75" s="67">
        <v>10465</v>
      </c>
      <c r="F75" s="67">
        <v>70300079</v>
      </c>
      <c r="G75" s="68" t="s">
        <v>248</v>
      </c>
      <c r="H75" s="69" t="s">
        <v>176</v>
      </c>
      <c r="I75" s="71"/>
      <c r="J75" s="73">
        <v>25000</v>
      </c>
      <c r="K75" s="73">
        <v>0</v>
      </c>
      <c r="L75" s="82">
        <v>0</v>
      </c>
      <c r="M75" s="83"/>
      <c r="N75" s="83"/>
      <c r="O75" s="82">
        <v>25000</v>
      </c>
      <c r="P75" s="72">
        <f t="shared" si="1"/>
        <v>25000</v>
      </c>
      <c r="Q75"/>
    </row>
    <row r="76" spans="1:17" ht="15.75" thickBot="1" x14ac:dyDescent="0.3">
      <c r="A76" s="67">
        <v>96</v>
      </c>
      <c r="B76" s="67">
        <v>2021</v>
      </c>
      <c r="C76" s="67">
        <v>60</v>
      </c>
      <c r="D76" s="68" t="s">
        <v>224</v>
      </c>
      <c r="E76" s="67">
        <v>10466</v>
      </c>
      <c r="F76" s="67">
        <v>70300080</v>
      </c>
      <c r="G76" s="68" t="s">
        <v>249</v>
      </c>
      <c r="H76" s="69" t="s">
        <v>176</v>
      </c>
      <c r="I76" s="71"/>
      <c r="J76" s="73">
        <v>200000</v>
      </c>
      <c r="K76" s="73">
        <v>0</v>
      </c>
      <c r="L76" s="83">
        <v>0</v>
      </c>
      <c r="M76" s="83"/>
      <c r="N76" s="83"/>
      <c r="O76" s="82">
        <v>200000</v>
      </c>
      <c r="P76" s="72">
        <f t="shared" si="1"/>
        <v>200000</v>
      </c>
      <c r="Q76"/>
    </row>
    <row r="77" spans="1:17" ht="15.75" thickBot="1" x14ac:dyDescent="0.3">
      <c r="A77" s="67">
        <v>96</v>
      </c>
      <c r="B77" s="67">
        <v>2021</v>
      </c>
      <c r="C77" s="67">
        <v>60</v>
      </c>
      <c r="D77" s="68" t="s">
        <v>224</v>
      </c>
      <c r="E77" s="86">
        <v>10467</v>
      </c>
      <c r="F77" s="86">
        <v>70300081</v>
      </c>
      <c r="G77" s="87" t="s">
        <v>250</v>
      </c>
      <c r="H77" s="88" t="s">
        <v>176</v>
      </c>
      <c r="I77" s="89"/>
      <c r="J77" s="90"/>
      <c r="K77" s="90">
        <v>2500000</v>
      </c>
      <c r="L77" s="91"/>
      <c r="M77" s="92"/>
      <c r="N77" s="92"/>
      <c r="O77" s="91">
        <v>2500000</v>
      </c>
      <c r="P77" s="72">
        <f t="shared" si="1"/>
        <v>0</v>
      </c>
      <c r="Q77"/>
    </row>
    <row r="78" spans="1:17" ht="15.75" thickBot="1" x14ac:dyDescent="0.3">
      <c r="A78" s="67">
        <v>96</v>
      </c>
      <c r="B78" s="67">
        <v>2021</v>
      </c>
      <c r="C78" s="67">
        <v>60</v>
      </c>
      <c r="D78" s="68" t="s">
        <v>224</v>
      </c>
      <c r="E78" s="86">
        <v>10468</v>
      </c>
      <c r="F78" s="86">
        <v>70300082</v>
      </c>
      <c r="G78" s="87" t="s">
        <v>251</v>
      </c>
      <c r="H78" s="88" t="s">
        <v>176</v>
      </c>
      <c r="I78" s="89"/>
      <c r="J78" s="90">
        <v>0</v>
      </c>
      <c r="K78" s="90">
        <v>800000</v>
      </c>
      <c r="L78" s="92">
        <v>0</v>
      </c>
      <c r="M78" s="92"/>
      <c r="N78" s="92"/>
      <c r="O78" s="91">
        <v>800000</v>
      </c>
      <c r="P78" s="72">
        <f t="shared" si="1"/>
        <v>0</v>
      </c>
      <c r="Q78"/>
    </row>
    <row r="79" spans="1:17" ht="15.75" thickBot="1" x14ac:dyDescent="0.3">
      <c r="A79" s="67">
        <v>96</v>
      </c>
      <c r="B79" s="67">
        <v>2021</v>
      </c>
      <c r="C79" s="67">
        <v>60</v>
      </c>
      <c r="D79" s="68" t="s">
        <v>224</v>
      </c>
      <c r="E79" s="86">
        <v>10469</v>
      </c>
      <c r="F79" s="86">
        <v>70300083</v>
      </c>
      <c r="G79" s="87" t="s">
        <v>252</v>
      </c>
      <c r="H79" s="88" t="s">
        <v>176</v>
      </c>
      <c r="I79" s="89"/>
      <c r="J79" s="92"/>
      <c r="K79" s="91">
        <v>800000</v>
      </c>
      <c r="L79" s="92"/>
      <c r="M79" s="92"/>
      <c r="N79" s="92"/>
      <c r="O79" s="91">
        <v>800000</v>
      </c>
      <c r="P79" s="72">
        <f t="shared" si="1"/>
        <v>0</v>
      </c>
      <c r="Q79"/>
    </row>
    <row r="80" spans="1:17" ht="15.75" thickBot="1" x14ac:dyDescent="0.3">
      <c r="A80" s="67">
        <v>96</v>
      </c>
      <c r="B80" s="67">
        <v>2021</v>
      </c>
      <c r="C80" s="67">
        <v>60</v>
      </c>
      <c r="D80" s="68" t="s">
        <v>224</v>
      </c>
      <c r="E80" s="86">
        <v>10470</v>
      </c>
      <c r="F80" s="86">
        <v>70300084</v>
      </c>
      <c r="G80" s="87" t="s">
        <v>253</v>
      </c>
      <c r="H80" s="88" t="s">
        <v>176</v>
      </c>
      <c r="I80" s="89"/>
      <c r="J80" s="92"/>
      <c r="K80" s="92">
        <v>1000000</v>
      </c>
      <c r="L80" s="91"/>
      <c r="M80" s="92"/>
      <c r="N80" s="92"/>
      <c r="O80" s="91">
        <v>1000000</v>
      </c>
      <c r="P80" s="72">
        <f t="shared" si="1"/>
        <v>0</v>
      </c>
      <c r="Q80"/>
    </row>
    <row r="81" spans="1:17" ht="15.75" thickBot="1" x14ac:dyDescent="0.3">
      <c r="A81" s="67">
        <v>96</v>
      </c>
      <c r="B81" s="67">
        <v>2021</v>
      </c>
      <c r="C81" s="67">
        <v>60</v>
      </c>
      <c r="D81" s="68" t="s">
        <v>224</v>
      </c>
      <c r="E81" s="67">
        <v>10471</v>
      </c>
      <c r="F81" s="67">
        <v>70300085</v>
      </c>
      <c r="G81" s="68" t="s">
        <v>254</v>
      </c>
      <c r="H81" s="69" t="s">
        <v>176</v>
      </c>
      <c r="I81" s="71"/>
      <c r="J81" s="83"/>
      <c r="K81" s="83"/>
      <c r="L81" s="82">
        <v>35000</v>
      </c>
      <c r="M81" s="83"/>
      <c r="N81" s="83"/>
      <c r="O81" s="82">
        <v>35000</v>
      </c>
      <c r="P81" s="72">
        <f t="shared" si="1"/>
        <v>0</v>
      </c>
      <c r="Q81"/>
    </row>
    <row r="82" spans="1:17" ht="15.75" thickBot="1" x14ac:dyDescent="0.3">
      <c r="A82" s="67">
        <v>96</v>
      </c>
      <c r="B82" s="67">
        <v>2021</v>
      </c>
      <c r="C82" s="67">
        <v>60</v>
      </c>
      <c r="D82" s="68" t="s">
        <v>224</v>
      </c>
      <c r="E82" s="67">
        <v>10472</v>
      </c>
      <c r="F82" s="67">
        <v>70300086</v>
      </c>
      <c r="G82" s="68" t="s">
        <v>255</v>
      </c>
      <c r="H82" s="69" t="s">
        <v>176</v>
      </c>
      <c r="I82" s="71"/>
      <c r="J82" s="83"/>
      <c r="K82" s="83"/>
      <c r="L82" s="82">
        <v>220000</v>
      </c>
      <c r="M82" s="83"/>
      <c r="N82" s="83"/>
      <c r="O82" s="82">
        <v>220000</v>
      </c>
      <c r="P82" s="72">
        <f t="shared" si="1"/>
        <v>0</v>
      </c>
      <c r="Q82"/>
    </row>
    <row r="83" spans="1:17" ht="15.75" thickBot="1" x14ac:dyDescent="0.3">
      <c r="A83" s="67">
        <v>96</v>
      </c>
      <c r="B83" s="67">
        <v>2021</v>
      </c>
      <c r="C83" s="67">
        <v>60</v>
      </c>
      <c r="D83" s="68" t="s">
        <v>224</v>
      </c>
      <c r="E83" s="67">
        <v>10473</v>
      </c>
      <c r="F83" s="67">
        <v>70300087</v>
      </c>
      <c r="G83" s="68" t="s">
        <v>256</v>
      </c>
      <c r="H83" s="69" t="s">
        <v>176</v>
      </c>
      <c r="I83" s="71"/>
      <c r="J83" s="83"/>
      <c r="K83" s="82"/>
      <c r="L83" s="83">
        <v>146000</v>
      </c>
      <c r="M83" s="83"/>
      <c r="N83" s="83"/>
      <c r="O83" s="82">
        <v>146000</v>
      </c>
      <c r="P83" s="72">
        <f t="shared" si="1"/>
        <v>0</v>
      </c>
      <c r="Q83"/>
    </row>
    <row r="84" spans="1:17" ht="15.75" thickBot="1" x14ac:dyDescent="0.3">
      <c r="A84" s="67">
        <v>96</v>
      </c>
      <c r="B84" s="67">
        <v>2021</v>
      </c>
      <c r="C84" s="67">
        <v>60</v>
      </c>
      <c r="D84" s="68" t="s">
        <v>224</v>
      </c>
      <c r="E84" s="67">
        <v>10474</v>
      </c>
      <c r="F84" s="67">
        <v>70400001</v>
      </c>
      <c r="G84" s="68" t="s">
        <v>257</v>
      </c>
      <c r="H84" s="69" t="s">
        <v>176</v>
      </c>
      <c r="I84" s="71"/>
      <c r="J84" s="83"/>
      <c r="K84" s="82">
        <v>300000</v>
      </c>
      <c r="L84" s="83"/>
      <c r="M84" s="83"/>
      <c r="N84" s="83"/>
      <c r="O84" s="82">
        <v>300000</v>
      </c>
      <c r="P84" s="72">
        <f t="shared" si="1"/>
        <v>0</v>
      </c>
      <c r="Q84"/>
    </row>
    <row r="85" spans="1:17" ht="15.75" thickBot="1" x14ac:dyDescent="0.3">
      <c r="A85" s="67">
        <v>96</v>
      </c>
      <c r="B85" s="67">
        <v>2021</v>
      </c>
      <c r="C85" s="67">
        <v>60</v>
      </c>
      <c r="D85" s="68" t="s">
        <v>224</v>
      </c>
      <c r="E85" s="67">
        <v>10474</v>
      </c>
      <c r="F85" s="67">
        <v>70400001</v>
      </c>
      <c r="G85" s="68" t="s">
        <v>257</v>
      </c>
      <c r="H85" s="69" t="s">
        <v>239</v>
      </c>
      <c r="I85" s="71"/>
      <c r="J85" s="83"/>
      <c r="K85" s="83">
        <v>-200000</v>
      </c>
      <c r="L85" s="82"/>
      <c r="M85" s="83"/>
      <c r="N85" s="83"/>
      <c r="O85" s="82">
        <v>-200000</v>
      </c>
      <c r="P85" s="72">
        <f t="shared" si="1"/>
        <v>0</v>
      </c>
      <c r="Q85"/>
    </row>
    <row r="86" spans="1:17" ht="15.75" thickBot="1" x14ac:dyDescent="0.3">
      <c r="A86" s="67">
        <v>96</v>
      </c>
      <c r="B86" s="67">
        <v>2021</v>
      </c>
      <c r="C86" s="67">
        <v>60</v>
      </c>
      <c r="D86" s="68" t="s">
        <v>224</v>
      </c>
      <c r="E86" s="67">
        <v>10475</v>
      </c>
      <c r="F86" s="67">
        <v>71450066</v>
      </c>
      <c r="G86" s="68" t="s">
        <v>258</v>
      </c>
      <c r="H86" s="69" t="s">
        <v>176</v>
      </c>
      <c r="I86" s="71"/>
      <c r="J86" s="82"/>
      <c r="K86" s="82"/>
      <c r="L86" s="82">
        <v>100000</v>
      </c>
      <c r="M86" s="82"/>
      <c r="N86" s="83"/>
      <c r="O86" s="82">
        <v>100000</v>
      </c>
      <c r="P86" s="72">
        <f t="shared" si="1"/>
        <v>0</v>
      </c>
      <c r="Q86"/>
    </row>
    <row r="87" spans="1:17" ht="15.75" thickBot="1" x14ac:dyDescent="0.3">
      <c r="A87" s="67">
        <v>96</v>
      </c>
      <c r="B87" s="67">
        <v>2021</v>
      </c>
      <c r="C87" s="67">
        <v>60</v>
      </c>
      <c r="D87" s="68" t="s">
        <v>224</v>
      </c>
      <c r="E87" s="67">
        <v>10476</v>
      </c>
      <c r="F87" s="67">
        <v>71450067</v>
      </c>
      <c r="G87" s="68" t="s">
        <v>259</v>
      </c>
      <c r="H87" s="69" t="s">
        <v>176</v>
      </c>
      <c r="I87" s="71"/>
      <c r="J87" s="83">
        <v>0</v>
      </c>
      <c r="K87" s="83">
        <v>0</v>
      </c>
      <c r="L87" s="82">
        <v>0</v>
      </c>
      <c r="M87" s="83">
        <v>500000</v>
      </c>
      <c r="N87" s="83"/>
      <c r="O87" s="82">
        <v>500000</v>
      </c>
      <c r="P87" s="72">
        <f t="shared" si="1"/>
        <v>0</v>
      </c>
      <c r="Q87"/>
    </row>
    <row r="88" spans="1:17" ht="15.75" thickBot="1" x14ac:dyDescent="0.3">
      <c r="A88" s="67">
        <v>96</v>
      </c>
      <c r="B88" s="67">
        <v>2021</v>
      </c>
      <c r="C88" s="67">
        <v>60</v>
      </c>
      <c r="D88" s="68" t="s">
        <v>224</v>
      </c>
      <c r="E88" s="67">
        <v>10478</v>
      </c>
      <c r="F88" s="67">
        <v>70952017</v>
      </c>
      <c r="G88" s="68" t="s">
        <v>260</v>
      </c>
      <c r="H88" s="69" t="s">
        <v>176</v>
      </c>
      <c r="I88" s="71"/>
      <c r="J88" s="82"/>
      <c r="K88" s="82"/>
      <c r="L88" s="83">
        <v>90000</v>
      </c>
      <c r="M88" s="83"/>
      <c r="N88" s="83"/>
      <c r="O88" s="82">
        <v>90000</v>
      </c>
      <c r="P88" s="72">
        <f t="shared" si="1"/>
        <v>0</v>
      </c>
      <c r="Q88"/>
    </row>
    <row r="89" spans="1:17" ht="15.75" thickBot="1" x14ac:dyDescent="0.3">
      <c r="A89" s="67">
        <v>96</v>
      </c>
      <c r="B89" s="67">
        <v>2021</v>
      </c>
      <c r="C89" s="67">
        <v>60</v>
      </c>
      <c r="D89" s="68" t="s">
        <v>224</v>
      </c>
      <c r="E89" s="67">
        <v>10481</v>
      </c>
      <c r="F89" s="67">
        <v>72200109</v>
      </c>
      <c r="G89" s="68" t="s">
        <v>261</v>
      </c>
      <c r="H89" s="69" t="s">
        <v>176</v>
      </c>
      <c r="I89" s="71"/>
      <c r="J89" s="82">
        <v>0</v>
      </c>
      <c r="K89" s="82">
        <v>30000</v>
      </c>
      <c r="L89" s="83"/>
      <c r="M89" s="83"/>
      <c r="N89" s="83"/>
      <c r="O89" s="82">
        <v>30000</v>
      </c>
      <c r="P89" s="72">
        <f t="shared" si="1"/>
        <v>0</v>
      </c>
      <c r="Q89"/>
    </row>
    <row r="90" spans="1:17" ht="15.75" thickBot="1" x14ac:dyDescent="0.3">
      <c r="A90" s="67">
        <v>96</v>
      </c>
      <c r="B90" s="67">
        <v>2021</v>
      </c>
      <c r="C90" s="67">
        <v>60</v>
      </c>
      <c r="D90" s="68" t="s">
        <v>224</v>
      </c>
      <c r="E90" s="67">
        <v>10483</v>
      </c>
      <c r="F90" s="67">
        <v>71450068</v>
      </c>
      <c r="G90" s="68" t="s">
        <v>262</v>
      </c>
      <c r="H90" s="69" t="s">
        <v>176</v>
      </c>
      <c r="I90" s="71"/>
      <c r="J90" s="83">
        <v>83165</v>
      </c>
      <c r="K90" s="83">
        <v>0</v>
      </c>
      <c r="L90" s="82"/>
      <c r="M90" s="83"/>
      <c r="N90" s="83"/>
      <c r="O90" s="82">
        <v>83165</v>
      </c>
      <c r="P90" s="72">
        <f t="shared" si="1"/>
        <v>83165</v>
      </c>
      <c r="Q90"/>
    </row>
    <row r="91" spans="1:17" ht="15.75" thickBot="1" x14ac:dyDescent="0.3">
      <c r="A91" s="67">
        <v>96</v>
      </c>
      <c r="B91" s="67">
        <v>2021</v>
      </c>
      <c r="C91" s="67">
        <v>60</v>
      </c>
      <c r="D91" s="68" t="s">
        <v>224</v>
      </c>
      <c r="E91" s="67">
        <v>10484</v>
      </c>
      <c r="F91" s="67">
        <v>70300089</v>
      </c>
      <c r="G91" s="68" t="s">
        <v>263</v>
      </c>
      <c r="H91" s="69" t="s">
        <v>176</v>
      </c>
      <c r="I91" s="71"/>
      <c r="J91" s="83"/>
      <c r="K91" s="82"/>
      <c r="L91" s="82">
        <v>25000</v>
      </c>
      <c r="M91" s="83"/>
      <c r="N91" s="83"/>
      <c r="O91" s="82">
        <v>25000</v>
      </c>
      <c r="P91" s="72">
        <f t="shared" si="1"/>
        <v>0</v>
      </c>
      <c r="Q91"/>
    </row>
    <row r="92" spans="1:17" ht="15.75" thickBot="1" x14ac:dyDescent="0.3">
      <c r="A92" s="67">
        <v>96</v>
      </c>
      <c r="B92" s="67">
        <v>2021</v>
      </c>
      <c r="C92" s="67">
        <v>60</v>
      </c>
      <c r="D92" s="68" t="s">
        <v>224</v>
      </c>
      <c r="E92" s="86">
        <v>10485</v>
      </c>
      <c r="F92" s="86">
        <v>70300088</v>
      </c>
      <c r="G92" s="87" t="s">
        <v>264</v>
      </c>
      <c r="H92" s="88" t="s">
        <v>176</v>
      </c>
      <c r="I92" s="89"/>
      <c r="J92" s="92"/>
      <c r="K92" s="92">
        <v>390000</v>
      </c>
      <c r="L92" s="92">
        <v>800000</v>
      </c>
      <c r="M92" s="91"/>
      <c r="N92" s="92"/>
      <c r="O92" s="91">
        <v>1190000</v>
      </c>
      <c r="P92" s="72">
        <f t="shared" si="1"/>
        <v>0</v>
      </c>
      <c r="Q92"/>
    </row>
    <row r="93" spans="1:17" ht="15.75" thickBot="1" x14ac:dyDescent="0.3">
      <c r="A93" s="67">
        <v>96</v>
      </c>
      <c r="B93" s="67">
        <v>2021</v>
      </c>
      <c r="C93" s="67">
        <v>60</v>
      </c>
      <c r="D93" s="68" t="s">
        <v>224</v>
      </c>
      <c r="E93" s="67">
        <v>10490</v>
      </c>
      <c r="F93" s="67">
        <v>70300091</v>
      </c>
      <c r="G93" s="68" t="s">
        <v>265</v>
      </c>
      <c r="H93" s="69" t="s">
        <v>176</v>
      </c>
      <c r="I93" s="71"/>
      <c r="J93" s="83"/>
      <c r="K93" s="83"/>
      <c r="L93" s="83"/>
      <c r="M93" s="82">
        <v>35000</v>
      </c>
      <c r="N93" s="83"/>
      <c r="O93" s="82">
        <v>35000</v>
      </c>
      <c r="P93" s="72">
        <f t="shared" si="1"/>
        <v>0</v>
      </c>
      <c r="Q93"/>
    </row>
    <row r="94" spans="1:17" ht="15.75" thickBot="1" x14ac:dyDescent="0.3">
      <c r="A94" s="67">
        <v>96</v>
      </c>
      <c r="B94" s="67">
        <v>2021</v>
      </c>
      <c r="C94" s="67">
        <v>60</v>
      </c>
      <c r="D94" s="68" t="s">
        <v>224</v>
      </c>
      <c r="E94" s="67">
        <v>10491</v>
      </c>
      <c r="F94" s="67">
        <v>70300092</v>
      </c>
      <c r="G94" s="68" t="s">
        <v>266</v>
      </c>
      <c r="H94" s="69" t="s">
        <v>176</v>
      </c>
      <c r="I94" s="71"/>
      <c r="J94" s="83"/>
      <c r="K94" s="83"/>
      <c r="L94" s="83"/>
      <c r="M94" s="82">
        <v>220000</v>
      </c>
      <c r="N94" s="83"/>
      <c r="O94" s="82">
        <v>220000</v>
      </c>
      <c r="P94" s="72">
        <f t="shared" si="1"/>
        <v>0</v>
      </c>
      <c r="Q94"/>
    </row>
    <row r="95" spans="1:17" ht="15.75" thickBot="1" x14ac:dyDescent="0.3">
      <c r="A95" s="67">
        <v>96</v>
      </c>
      <c r="B95" s="67">
        <v>2021</v>
      </c>
      <c r="C95" s="67">
        <v>60</v>
      </c>
      <c r="D95" s="68" t="s">
        <v>224</v>
      </c>
      <c r="E95" s="67">
        <v>10492</v>
      </c>
      <c r="F95" s="67">
        <v>70300093</v>
      </c>
      <c r="G95" s="68" t="s">
        <v>267</v>
      </c>
      <c r="H95" s="69" t="s">
        <v>176</v>
      </c>
      <c r="I95" s="71"/>
      <c r="J95" s="83"/>
      <c r="K95" s="83"/>
      <c r="L95" s="83"/>
      <c r="M95" s="82">
        <v>146000</v>
      </c>
      <c r="N95" s="83"/>
      <c r="O95" s="82">
        <v>146000</v>
      </c>
      <c r="P95" s="72">
        <f t="shared" si="1"/>
        <v>0</v>
      </c>
      <c r="Q95"/>
    </row>
    <row r="96" spans="1:17" ht="15.75" thickBot="1" x14ac:dyDescent="0.3">
      <c r="A96" s="67">
        <v>96</v>
      </c>
      <c r="B96" s="67">
        <v>2021</v>
      </c>
      <c r="C96" s="67">
        <v>60</v>
      </c>
      <c r="D96" s="68" t="s">
        <v>224</v>
      </c>
      <c r="E96" s="67">
        <v>10493</v>
      </c>
      <c r="F96" s="67">
        <v>70301020</v>
      </c>
      <c r="G96" s="68" t="s">
        <v>268</v>
      </c>
      <c r="H96" s="69" t="s">
        <v>176</v>
      </c>
      <c r="I96" s="71"/>
      <c r="J96" s="83"/>
      <c r="K96" s="83"/>
      <c r="L96" s="83"/>
      <c r="M96" s="82">
        <v>46000</v>
      </c>
      <c r="N96" s="83"/>
      <c r="O96" s="82">
        <v>46000</v>
      </c>
      <c r="P96" s="72">
        <f t="shared" si="1"/>
        <v>0</v>
      </c>
      <c r="Q96"/>
    </row>
    <row r="97" spans="1:17" ht="15.75" thickBot="1" x14ac:dyDescent="0.3">
      <c r="A97" s="67">
        <v>96</v>
      </c>
      <c r="B97" s="67">
        <v>2021</v>
      </c>
      <c r="C97" s="67">
        <v>60</v>
      </c>
      <c r="D97" s="68" t="s">
        <v>224</v>
      </c>
      <c r="E97" s="67">
        <v>10494</v>
      </c>
      <c r="F97" s="67">
        <v>70952018</v>
      </c>
      <c r="G97" s="68" t="s">
        <v>269</v>
      </c>
      <c r="H97" s="69" t="s">
        <v>176</v>
      </c>
      <c r="I97" s="71"/>
      <c r="J97" s="83"/>
      <c r="K97" s="83"/>
      <c r="L97" s="83"/>
      <c r="M97" s="82">
        <v>90000</v>
      </c>
      <c r="N97" s="83"/>
      <c r="O97" s="82">
        <v>90000</v>
      </c>
      <c r="P97" s="72">
        <f t="shared" si="1"/>
        <v>0</v>
      </c>
      <c r="Q97"/>
    </row>
    <row r="98" spans="1:17" ht="15.75" thickBot="1" x14ac:dyDescent="0.3">
      <c r="A98" s="67">
        <v>96</v>
      </c>
      <c r="B98" s="67">
        <v>2021</v>
      </c>
      <c r="C98" s="67">
        <v>60</v>
      </c>
      <c r="D98" s="68" t="s">
        <v>224</v>
      </c>
      <c r="E98" s="67">
        <v>10495</v>
      </c>
      <c r="F98" s="67">
        <v>71450069</v>
      </c>
      <c r="G98" s="68" t="s">
        <v>270</v>
      </c>
      <c r="H98" s="69" t="s">
        <v>176</v>
      </c>
      <c r="I98" s="71"/>
      <c r="J98" s="82"/>
      <c r="K98" s="82"/>
      <c r="L98" s="82"/>
      <c r="M98" s="82">
        <v>100000</v>
      </c>
      <c r="N98" s="82"/>
      <c r="O98" s="82">
        <v>100000</v>
      </c>
      <c r="P98" s="72">
        <f t="shared" si="1"/>
        <v>0</v>
      </c>
      <c r="Q98"/>
    </row>
    <row r="99" spans="1:17" ht="15.75" thickBot="1" x14ac:dyDescent="0.3">
      <c r="A99" s="67">
        <v>96</v>
      </c>
      <c r="B99" s="67">
        <v>2021</v>
      </c>
      <c r="C99" s="67">
        <v>60</v>
      </c>
      <c r="D99" s="68" t="s">
        <v>224</v>
      </c>
      <c r="E99" s="67">
        <v>10502</v>
      </c>
      <c r="F99" s="67">
        <v>70952019</v>
      </c>
      <c r="G99" s="68" t="s">
        <v>271</v>
      </c>
      <c r="H99" s="69" t="s">
        <v>176</v>
      </c>
      <c r="I99" s="71"/>
      <c r="J99" s="82">
        <v>0</v>
      </c>
      <c r="K99" s="82">
        <v>0</v>
      </c>
      <c r="L99" s="82">
        <v>0</v>
      </c>
      <c r="M99" s="82">
        <v>0</v>
      </c>
      <c r="N99" s="82">
        <v>90000</v>
      </c>
      <c r="O99" s="82">
        <v>90000</v>
      </c>
      <c r="P99" s="72">
        <f t="shared" si="1"/>
        <v>0</v>
      </c>
      <c r="Q99"/>
    </row>
    <row r="100" spans="1:17" ht="15.75" thickBot="1" x14ac:dyDescent="0.3">
      <c r="A100" s="67">
        <v>96</v>
      </c>
      <c r="B100" s="67">
        <v>2021</v>
      </c>
      <c r="C100" s="67">
        <v>60</v>
      </c>
      <c r="D100" s="68" t="s">
        <v>224</v>
      </c>
      <c r="E100" s="67">
        <v>10503</v>
      </c>
      <c r="F100" s="67">
        <v>71450070</v>
      </c>
      <c r="G100" s="68" t="s">
        <v>272</v>
      </c>
      <c r="H100" s="69" t="s">
        <v>176</v>
      </c>
      <c r="I100" s="71"/>
      <c r="J100" s="82">
        <v>0</v>
      </c>
      <c r="K100" s="82">
        <v>0</v>
      </c>
      <c r="L100" s="82">
        <v>0</v>
      </c>
      <c r="M100" s="82">
        <v>0</v>
      </c>
      <c r="N100" s="82">
        <v>500000</v>
      </c>
      <c r="O100" s="82">
        <v>500000</v>
      </c>
      <c r="P100" s="72">
        <f t="shared" si="1"/>
        <v>0</v>
      </c>
      <c r="Q100"/>
    </row>
    <row r="101" spans="1:17" ht="15.75" thickBot="1" x14ac:dyDescent="0.3">
      <c r="A101" s="67">
        <v>96</v>
      </c>
      <c r="B101" s="67">
        <v>2021</v>
      </c>
      <c r="C101" s="67">
        <v>60</v>
      </c>
      <c r="D101" s="68" t="s">
        <v>224</v>
      </c>
      <c r="E101" s="67">
        <v>10504</v>
      </c>
      <c r="F101" s="67">
        <v>71450071</v>
      </c>
      <c r="G101" s="68" t="s">
        <v>273</v>
      </c>
      <c r="H101" s="69" t="s">
        <v>176</v>
      </c>
      <c r="I101" s="71"/>
      <c r="J101" s="82">
        <v>0</v>
      </c>
      <c r="K101" s="82">
        <v>0</v>
      </c>
      <c r="L101" s="83">
        <v>0</v>
      </c>
      <c r="M101" s="83">
        <v>0</v>
      </c>
      <c r="N101" s="83">
        <v>100000</v>
      </c>
      <c r="O101" s="82">
        <v>100000</v>
      </c>
      <c r="P101" s="72">
        <f t="shared" si="1"/>
        <v>0</v>
      </c>
      <c r="Q101"/>
    </row>
    <row r="102" spans="1:17" ht="15.75" thickBot="1" x14ac:dyDescent="0.3">
      <c r="A102" s="67">
        <v>96</v>
      </c>
      <c r="B102" s="67">
        <v>2021</v>
      </c>
      <c r="C102" s="67">
        <v>60</v>
      </c>
      <c r="D102" s="68" t="s">
        <v>224</v>
      </c>
      <c r="E102" s="67">
        <v>10506</v>
      </c>
      <c r="F102" s="67">
        <v>71400001</v>
      </c>
      <c r="G102" s="68" t="s">
        <v>274</v>
      </c>
      <c r="H102" s="69" t="s">
        <v>176</v>
      </c>
      <c r="I102" s="71"/>
      <c r="J102" s="82">
        <v>0</v>
      </c>
      <c r="K102" s="82">
        <v>20000</v>
      </c>
      <c r="L102" s="83"/>
      <c r="M102" s="83"/>
      <c r="N102" s="83"/>
      <c r="O102" s="82">
        <v>20000</v>
      </c>
      <c r="P102" s="72">
        <f t="shared" si="1"/>
        <v>0</v>
      </c>
      <c r="Q102"/>
    </row>
    <row r="103" spans="1:17" ht="15.75" thickBot="1" x14ac:dyDescent="0.3">
      <c r="A103" s="67">
        <v>96</v>
      </c>
      <c r="B103" s="67">
        <v>2021</v>
      </c>
      <c r="C103" s="67">
        <v>60</v>
      </c>
      <c r="D103" s="68" t="s">
        <v>224</v>
      </c>
      <c r="E103" s="86">
        <v>10507</v>
      </c>
      <c r="F103" s="86">
        <v>70300097</v>
      </c>
      <c r="G103" s="87" t="s">
        <v>275</v>
      </c>
      <c r="H103" s="88" t="s">
        <v>176</v>
      </c>
      <c r="I103" s="89"/>
      <c r="J103" s="91">
        <v>0</v>
      </c>
      <c r="K103" s="91">
        <v>500000</v>
      </c>
      <c r="L103" s="92"/>
      <c r="M103" s="92"/>
      <c r="N103" s="92"/>
      <c r="O103" s="91">
        <v>500000</v>
      </c>
      <c r="P103" s="72">
        <f t="shared" si="1"/>
        <v>0</v>
      </c>
      <c r="Q103"/>
    </row>
    <row r="104" spans="1:17" ht="15.75" thickBot="1" x14ac:dyDescent="0.3">
      <c r="A104" s="67">
        <v>96</v>
      </c>
      <c r="B104" s="67">
        <v>2021</v>
      </c>
      <c r="C104" s="67">
        <v>60</v>
      </c>
      <c r="D104" s="68" t="s">
        <v>224</v>
      </c>
      <c r="E104" s="86">
        <v>10508</v>
      </c>
      <c r="F104" s="86">
        <v>70300098</v>
      </c>
      <c r="G104" s="87" t="s">
        <v>276</v>
      </c>
      <c r="H104" s="88" t="s">
        <v>176</v>
      </c>
      <c r="I104" s="89"/>
      <c r="J104" s="91">
        <v>0</v>
      </c>
      <c r="K104" s="91">
        <v>250000</v>
      </c>
      <c r="L104" s="92"/>
      <c r="M104" s="92"/>
      <c r="N104" s="92"/>
      <c r="O104" s="91">
        <v>250000</v>
      </c>
      <c r="P104" s="72">
        <f t="shared" si="1"/>
        <v>0</v>
      </c>
      <c r="Q104"/>
    </row>
    <row r="105" spans="1:17" ht="15.75" thickBot="1" x14ac:dyDescent="0.3">
      <c r="A105" s="67">
        <v>96</v>
      </c>
      <c r="B105" s="67">
        <v>2021</v>
      </c>
      <c r="C105" s="67">
        <v>60</v>
      </c>
      <c r="D105" s="68" t="s">
        <v>224</v>
      </c>
      <c r="E105" s="67">
        <v>10510</v>
      </c>
      <c r="F105" s="67">
        <v>70854020</v>
      </c>
      <c r="G105" s="68" t="s">
        <v>277</v>
      </c>
      <c r="H105" s="69" t="s">
        <v>176</v>
      </c>
      <c r="I105" s="71">
        <v>423207.6</v>
      </c>
      <c r="J105" s="82">
        <v>226215</v>
      </c>
      <c r="K105" s="82"/>
      <c r="L105" s="83"/>
      <c r="M105" s="83"/>
      <c r="N105" s="83"/>
      <c r="O105" s="82">
        <v>226215</v>
      </c>
      <c r="P105" s="72">
        <f t="shared" si="1"/>
        <v>-196992.59999999998</v>
      </c>
      <c r="Q105"/>
    </row>
    <row r="106" spans="1:17" ht="15.75" thickBot="1" x14ac:dyDescent="0.3">
      <c r="A106" s="67">
        <v>96</v>
      </c>
      <c r="B106" s="67">
        <v>2021</v>
      </c>
      <c r="C106" s="67">
        <v>60</v>
      </c>
      <c r="D106" s="68" t="s">
        <v>224</v>
      </c>
      <c r="E106" s="67">
        <v>10511</v>
      </c>
      <c r="F106" s="67">
        <v>70854021</v>
      </c>
      <c r="G106" s="68" t="s">
        <v>278</v>
      </c>
      <c r="H106" s="69" t="s">
        <v>176</v>
      </c>
      <c r="I106" s="70"/>
      <c r="J106" s="82">
        <v>351200</v>
      </c>
      <c r="K106" s="83"/>
      <c r="L106" s="83"/>
      <c r="M106" s="83"/>
      <c r="N106" s="83"/>
      <c r="O106" s="82">
        <v>351200</v>
      </c>
      <c r="P106" s="72">
        <f t="shared" si="1"/>
        <v>351200</v>
      </c>
      <c r="Q106"/>
    </row>
    <row r="107" spans="1:17" ht="12.75" customHeight="1" thickBot="1" x14ac:dyDescent="0.3">
      <c r="A107" s="67">
        <v>96</v>
      </c>
      <c r="B107" s="67">
        <v>2021</v>
      </c>
      <c r="C107" s="67"/>
      <c r="D107" s="68"/>
      <c r="E107" s="67">
        <v>10487</v>
      </c>
      <c r="F107" s="67">
        <v>70854018</v>
      </c>
      <c r="G107" s="68" t="s">
        <v>279</v>
      </c>
      <c r="H107" s="69" t="s">
        <v>239</v>
      </c>
      <c r="I107" s="71">
        <v>-2915.51</v>
      </c>
      <c r="J107" s="82"/>
      <c r="K107" s="83"/>
      <c r="L107" s="83"/>
      <c r="M107" s="83"/>
      <c r="N107" s="83"/>
      <c r="O107" s="82">
        <v>0</v>
      </c>
      <c r="P107" s="72">
        <f t="shared" si="1"/>
        <v>2915.51</v>
      </c>
      <c r="Q107"/>
    </row>
    <row r="108" spans="1:17" ht="12.75" customHeight="1" thickBot="1" x14ac:dyDescent="0.3">
      <c r="A108" s="67">
        <v>96</v>
      </c>
      <c r="B108" s="67">
        <v>2021</v>
      </c>
      <c r="C108" s="71"/>
      <c r="D108" s="71"/>
      <c r="E108" s="67">
        <v>10489</v>
      </c>
      <c r="F108" s="67">
        <v>70300090</v>
      </c>
      <c r="G108" s="68" t="s">
        <v>280</v>
      </c>
      <c r="H108" s="69" t="s">
        <v>176</v>
      </c>
      <c r="I108" s="70">
        <v>217928.02</v>
      </c>
      <c r="J108" s="82">
        <v>154775</v>
      </c>
      <c r="K108" s="83"/>
      <c r="L108" s="83"/>
      <c r="M108" s="83"/>
      <c r="N108" s="83"/>
      <c r="O108" s="82">
        <v>154775</v>
      </c>
      <c r="P108" s="72">
        <f t="shared" si="1"/>
        <v>-63153.01999999999</v>
      </c>
      <c r="Q108"/>
    </row>
    <row r="109" spans="1:17" ht="12.75" customHeight="1" thickBot="1" x14ac:dyDescent="0.3">
      <c r="A109" s="94" t="s">
        <v>281</v>
      </c>
      <c r="B109" s="95"/>
      <c r="C109" s="95"/>
      <c r="D109" s="95"/>
      <c r="E109" s="95"/>
      <c r="F109" s="95"/>
      <c r="G109" s="95"/>
      <c r="H109" s="96"/>
      <c r="I109" s="74">
        <v>1563644.32</v>
      </c>
      <c r="J109" s="84">
        <v>0</v>
      </c>
      <c r="K109" s="84">
        <v>0</v>
      </c>
      <c r="L109" s="84">
        <v>0</v>
      </c>
      <c r="M109" s="84">
        <v>0</v>
      </c>
      <c r="N109" s="84">
        <v>0</v>
      </c>
      <c r="O109" s="84">
        <v>0</v>
      </c>
      <c r="P109"/>
      <c r="Q109"/>
    </row>
    <row r="110" spans="1:17" ht="12.75" customHeight="1" x14ac:dyDescent="0.25">
      <c r="A110"/>
      <c r="B110"/>
      <c r="C110"/>
      <c r="D110"/>
      <c r="E110"/>
      <c r="F110"/>
      <c r="G110"/>
      <c r="H110" s="75" t="s">
        <v>176</v>
      </c>
      <c r="I110" s="76">
        <f t="shared" ref="I110:O111" ca="1" si="2">SUMIF($H$4:$O$108,$H110,I$4:I$108)</f>
        <v>1610782.2999999998</v>
      </c>
      <c r="J110" s="59">
        <f t="shared" ca="1" si="2"/>
        <v>7200422</v>
      </c>
      <c r="K110" s="59">
        <f t="shared" ca="1" si="2"/>
        <v>8594080</v>
      </c>
      <c r="L110" s="59">
        <f t="shared" ca="1" si="2"/>
        <v>1962000</v>
      </c>
      <c r="M110" s="59">
        <f t="shared" ca="1" si="2"/>
        <v>1209000</v>
      </c>
      <c r="N110" s="59">
        <f t="shared" ca="1" si="2"/>
        <v>690000</v>
      </c>
      <c r="O110" s="59">
        <f t="shared" ca="1" si="2"/>
        <v>19655502</v>
      </c>
      <c r="P110"/>
      <c r="Q110"/>
    </row>
    <row r="111" spans="1:17" ht="12.75" customHeight="1" x14ac:dyDescent="0.25">
      <c r="A111"/>
      <c r="B111"/>
      <c r="C111"/>
      <c r="D111"/>
      <c r="E111"/>
      <c r="F111"/>
      <c r="G111"/>
      <c r="H111" s="75" t="s">
        <v>239</v>
      </c>
      <c r="I111" s="77">
        <f t="shared" ca="1" si="2"/>
        <v>-5214.3</v>
      </c>
      <c r="J111" s="85">
        <f t="shared" ca="1" si="2"/>
        <v>-180000</v>
      </c>
      <c r="K111" s="85">
        <f t="shared" ca="1" si="2"/>
        <v>-350000</v>
      </c>
      <c r="L111" s="85">
        <f t="shared" ca="1" si="2"/>
        <v>0</v>
      </c>
      <c r="M111" s="85">
        <f t="shared" ca="1" si="2"/>
        <v>0</v>
      </c>
      <c r="N111" s="85">
        <f t="shared" ca="1" si="2"/>
        <v>0</v>
      </c>
      <c r="O111" s="85">
        <f t="shared" ca="1" si="2"/>
        <v>-530000</v>
      </c>
      <c r="P111"/>
      <c r="Q111"/>
    </row>
    <row r="112" spans="1:17" ht="12.75" customHeight="1" x14ac:dyDescent="0.25">
      <c r="A112"/>
      <c r="B112"/>
      <c r="C112"/>
      <c r="D112"/>
      <c r="E112"/>
      <c r="F112"/>
      <c r="G112"/>
      <c r="H112" s="75" t="s">
        <v>282</v>
      </c>
      <c r="I112" s="76">
        <f ca="1">+I110+I111</f>
        <v>1605567.9999999998</v>
      </c>
      <c r="J112" s="59">
        <f t="shared" ref="J112:O112" ca="1" si="3">+J110+J111</f>
        <v>7020422</v>
      </c>
      <c r="K112" s="59">
        <f t="shared" ca="1" si="3"/>
        <v>8244080</v>
      </c>
      <c r="L112" s="59">
        <f t="shared" ca="1" si="3"/>
        <v>1962000</v>
      </c>
      <c r="M112" s="59">
        <f t="shared" ca="1" si="3"/>
        <v>1209000</v>
      </c>
      <c r="N112" s="59">
        <f t="shared" ca="1" si="3"/>
        <v>690000</v>
      </c>
      <c r="O112" s="59">
        <f t="shared" ca="1" si="3"/>
        <v>19125502</v>
      </c>
      <c r="P112"/>
      <c r="Q112"/>
    </row>
    <row r="113" spans="1:15" ht="12.75" customHeight="1" x14ac:dyDescent="0.2">
      <c r="J113" s="73"/>
      <c r="K113" s="73"/>
      <c r="L113" s="73"/>
      <c r="M113" s="73"/>
      <c r="N113" s="73"/>
      <c r="O113" s="73"/>
    </row>
    <row r="114" spans="1:15" ht="13.5" thickBot="1" x14ac:dyDescent="0.25">
      <c r="A114" s="78"/>
      <c r="B114" s="78"/>
      <c r="C114" s="78"/>
      <c r="D114" s="79"/>
      <c r="E114" s="80"/>
      <c r="F114" s="78"/>
      <c r="G114" s="79"/>
      <c r="H114" s="81"/>
      <c r="I114" s="80"/>
      <c r="J114" s="82"/>
      <c r="K114" s="82"/>
      <c r="L114" s="82"/>
      <c r="M114" s="82"/>
      <c r="N114" s="82"/>
      <c r="O114" s="82"/>
    </row>
    <row r="115" spans="1:15" ht="13.5" thickBot="1" x14ac:dyDescent="0.25">
      <c r="A115" s="78"/>
      <c r="B115" s="78"/>
      <c r="C115" s="78"/>
      <c r="D115" s="79"/>
      <c r="E115" s="80"/>
      <c r="F115" s="78"/>
      <c r="G115" s="79"/>
      <c r="H115" s="81"/>
      <c r="I115" s="80"/>
      <c r="J115" s="82"/>
      <c r="K115" s="82"/>
      <c r="L115" s="82"/>
      <c r="M115" s="82"/>
      <c r="N115" s="82"/>
      <c r="O115" s="82"/>
    </row>
    <row r="116" spans="1:15" ht="13.5" thickBot="1" x14ac:dyDescent="0.25">
      <c r="A116" s="78"/>
      <c r="B116" s="78"/>
      <c r="C116" s="78"/>
      <c r="D116" s="79"/>
      <c r="E116" s="80"/>
      <c r="F116" s="78"/>
      <c r="G116" s="79"/>
      <c r="H116" s="81"/>
      <c r="I116" s="80"/>
      <c r="J116" s="82"/>
      <c r="K116" s="82"/>
      <c r="L116" s="82"/>
      <c r="M116" s="82"/>
      <c r="N116" s="82"/>
      <c r="O116" s="82"/>
    </row>
    <row r="117" spans="1:15" ht="13.5" thickBot="1" x14ac:dyDescent="0.25">
      <c r="A117" s="78"/>
      <c r="B117" s="78"/>
      <c r="C117" s="78"/>
      <c r="D117" s="79"/>
      <c r="E117" s="80"/>
      <c r="F117" s="78"/>
      <c r="G117" s="79"/>
      <c r="H117" s="81"/>
      <c r="I117" s="80"/>
      <c r="J117" s="82"/>
      <c r="K117" s="82"/>
      <c r="L117" s="82"/>
      <c r="M117" s="82"/>
      <c r="N117" s="82"/>
      <c r="O117" s="82"/>
    </row>
    <row r="118" spans="1:15" ht="13.5" thickBot="1" x14ac:dyDescent="0.25">
      <c r="A118" s="78"/>
      <c r="B118" s="78"/>
      <c r="C118" s="78"/>
      <c r="D118" s="79"/>
      <c r="E118" s="80"/>
      <c r="F118" s="78"/>
      <c r="G118" s="79"/>
      <c r="H118" s="81"/>
      <c r="I118" s="80"/>
      <c r="J118" s="82"/>
      <c r="K118" s="82"/>
      <c r="L118" s="82"/>
      <c r="M118" s="82"/>
      <c r="N118" s="82"/>
      <c r="O118" s="82"/>
    </row>
    <row r="119" spans="1:15" ht="13.5" thickBot="1" x14ac:dyDescent="0.25">
      <c r="A119" s="78"/>
      <c r="B119" s="78"/>
      <c r="C119" s="78"/>
      <c r="D119" s="79"/>
      <c r="E119" s="80"/>
      <c r="F119" s="78"/>
      <c r="G119" s="79"/>
      <c r="H119" s="81"/>
      <c r="I119" s="80"/>
      <c r="J119" s="82"/>
      <c r="K119" s="82"/>
      <c r="L119" s="82"/>
      <c r="M119" s="82"/>
      <c r="N119" s="82"/>
      <c r="O119" s="82"/>
    </row>
    <row r="120" spans="1:15" ht="13.5" thickBot="1" x14ac:dyDescent="0.25">
      <c r="A120" s="78"/>
      <c r="B120" s="78"/>
      <c r="C120" s="78"/>
      <c r="D120" s="79"/>
      <c r="E120" s="80"/>
      <c r="F120" s="78"/>
      <c r="G120" s="79"/>
      <c r="H120" s="81"/>
      <c r="I120" s="80"/>
      <c r="J120" s="82"/>
      <c r="K120" s="82"/>
      <c r="L120" s="82"/>
      <c r="M120" s="82"/>
      <c r="N120" s="82"/>
      <c r="O120" s="82"/>
    </row>
    <row r="121" spans="1:15" ht="13.5" thickBot="1" x14ac:dyDescent="0.25">
      <c r="A121" s="78"/>
      <c r="B121" s="78"/>
      <c r="C121" s="78"/>
      <c r="D121" s="79"/>
      <c r="E121" s="80"/>
      <c r="F121" s="78"/>
      <c r="G121" s="79"/>
      <c r="H121" s="81"/>
      <c r="I121" s="80"/>
      <c r="J121" s="82"/>
      <c r="K121" s="82"/>
      <c r="L121" s="82"/>
      <c r="M121" s="82"/>
      <c r="N121" s="82"/>
      <c r="O121" s="82"/>
    </row>
    <row r="122" spans="1:15" ht="13.5" thickBot="1" x14ac:dyDescent="0.25">
      <c r="A122" s="78"/>
      <c r="B122" s="78"/>
      <c r="C122" s="78"/>
      <c r="D122" s="79"/>
      <c r="E122" s="80"/>
      <c r="F122" s="78"/>
      <c r="G122" s="79"/>
      <c r="H122" s="81"/>
      <c r="I122" s="80"/>
      <c r="J122" s="82"/>
      <c r="K122" s="82"/>
      <c r="L122" s="82"/>
      <c r="M122" s="82"/>
      <c r="N122" s="82"/>
      <c r="O122" s="82"/>
    </row>
    <row r="123" spans="1:15" ht="13.5" thickBot="1" x14ac:dyDescent="0.25">
      <c r="A123" s="78"/>
      <c r="B123" s="78"/>
      <c r="C123" s="78"/>
      <c r="D123" s="79"/>
      <c r="E123" s="80"/>
      <c r="F123" s="78"/>
      <c r="G123" s="79"/>
      <c r="H123" s="81"/>
      <c r="I123" s="80"/>
      <c r="J123" s="82"/>
      <c r="K123" s="82"/>
      <c r="L123" s="82"/>
      <c r="M123" s="82"/>
      <c r="N123" s="82"/>
      <c r="O123" s="82"/>
    </row>
    <row r="124" spans="1:15" ht="13.5" thickBot="1" x14ac:dyDescent="0.25">
      <c r="A124" s="78"/>
      <c r="B124" s="78"/>
      <c r="C124" s="78"/>
      <c r="D124" s="79"/>
      <c r="E124" s="80"/>
      <c r="F124" s="78"/>
      <c r="G124" s="79"/>
      <c r="H124" s="81"/>
      <c r="I124" s="80"/>
      <c r="J124" s="82"/>
      <c r="K124" s="82"/>
      <c r="L124" s="82"/>
      <c r="M124" s="82"/>
      <c r="N124" s="82"/>
      <c r="O124" s="82"/>
    </row>
    <row r="125" spans="1:15" ht="13.5" thickBot="1" x14ac:dyDescent="0.25">
      <c r="A125" s="78"/>
      <c r="B125" s="78"/>
      <c r="C125" s="78"/>
      <c r="D125" s="79"/>
      <c r="E125" s="80"/>
      <c r="F125" s="78"/>
      <c r="G125" s="79"/>
      <c r="H125" s="81"/>
      <c r="I125" s="80"/>
      <c r="J125" s="82"/>
      <c r="K125" s="82"/>
      <c r="L125" s="82"/>
      <c r="M125" s="82"/>
      <c r="N125" s="82"/>
      <c r="O125" s="82"/>
    </row>
    <row r="126" spans="1:15" ht="13.5" thickBot="1" x14ac:dyDescent="0.25">
      <c r="A126" s="78"/>
      <c r="B126" s="78"/>
      <c r="C126" s="78"/>
      <c r="D126" s="79"/>
      <c r="E126" s="80"/>
      <c r="F126" s="78"/>
      <c r="G126" s="79"/>
      <c r="H126" s="81"/>
      <c r="I126" s="80"/>
      <c r="J126" s="82"/>
      <c r="K126" s="82"/>
      <c r="L126" s="82"/>
      <c r="M126" s="82"/>
      <c r="N126" s="82"/>
      <c r="O126" s="82"/>
    </row>
    <row r="127" spans="1:15" ht="13.5" thickBot="1" x14ac:dyDescent="0.25">
      <c r="A127" s="78"/>
      <c r="B127" s="78"/>
      <c r="C127" s="78"/>
      <c r="D127" s="79"/>
      <c r="E127" s="80"/>
      <c r="F127" s="78"/>
      <c r="G127" s="79"/>
      <c r="H127" s="81"/>
      <c r="I127" s="80"/>
      <c r="J127" s="82"/>
      <c r="K127" s="82"/>
      <c r="L127" s="82"/>
      <c r="M127" s="82"/>
      <c r="N127" s="82"/>
      <c r="O127" s="82"/>
    </row>
    <row r="128" spans="1:15" ht="13.5" thickBot="1" x14ac:dyDescent="0.25">
      <c r="A128" s="78"/>
      <c r="B128" s="78"/>
      <c r="C128" s="78"/>
      <c r="D128" s="79"/>
      <c r="E128" s="80"/>
      <c r="F128" s="78"/>
      <c r="G128" s="79"/>
      <c r="H128" s="81"/>
      <c r="I128" s="80"/>
      <c r="J128" s="82"/>
      <c r="K128" s="82"/>
      <c r="L128" s="82"/>
      <c r="M128" s="82"/>
      <c r="N128" s="82"/>
      <c r="O128" s="82"/>
    </row>
    <row r="129" spans="1:15" ht="13.5" thickBot="1" x14ac:dyDescent="0.25">
      <c r="A129" s="78"/>
      <c r="B129" s="78"/>
      <c r="C129" s="78"/>
      <c r="D129" s="79"/>
      <c r="E129" s="80"/>
      <c r="F129" s="78"/>
      <c r="G129" s="79"/>
      <c r="H129" s="81"/>
      <c r="I129" s="80"/>
      <c r="J129" s="82"/>
      <c r="K129" s="82"/>
      <c r="L129" s="82"/>
      <c r="M129" s="82"/>
      <c r="N129" s="82"/>
      <c r="O129" s="82"/>
    </row>
    <row r="130" spans="1:15" ht="13.5" thickBot="1" x14ac:dyDescent="0.25">
      <c r="A130" s="78"/>
      <c r="B130" s="78"/>
      <c r="C130" s="78"/>
      <c r="D130" s="79"/>
      <c r="E130" s="80"/>
      <c r="F130" s="78"/>
      <c r="G130" s="79"/>
      <c r="H130" s="81"/>
      <c r="I130" s="80"/>
      <c r="J130" s="82"/>
      <c r="K130" s="82"/>
      <c r="L130" s="82"/>
      <c r="M130" s="82"/>
      <c r="N130" s="82"/>
      <c r="O130" s="82"/>
    </row>
    <row r="131" spans="1:15" ht="13.5" thickBot="1" x14ac:dyDescent="0.25">
      <c r="A131" s="78"/>
      <c r="B131" s="78"/>
      <c r="C131" s="78"/>
      <c r="D131" s="79"/>
      <c r="E131" s="80"/>
      <c r="F131" s="78"/>
      <c r="G131" s="79"/>
      <c r="H131" s="81"/>
      <c r="I131" s="80"/>
      <c r="J131" s="82"/>
      <c r="K131" s="82"/>
      <c r="L131" s="82"/>
      <c r="M131" s="82"/>
      <c r="N131" s="82"/>
      <c r="O131" s="82"/>
    </row>
    <row r="132" spans="1:15" ht="13.5" thickBot="1" x14ac:dyDescent="0.25">
      <c r="A132" s="78"/>
      <c r="B132" s="78"/>
      <c r="C132" s="78"/>
      <c r="D132" s="79"/>
      <c r="E132" s="80"/>
      <c r="F132" s="78"/>
      <c r="G132" s="79"/>
      <c r="H132" s="81"/>
      <c r="I132" s="80"/>
      <c r="J132" s="82"/>
      <c r="K132" s="82"/>
      <c r="L132" s="82"/>
      <c r="M132" s="82"/>
      <c r="N132" s="82"/>
      <c r="O132" s="82"/>
    </row>
    <row r="133" spans="1:15" ht="13.5" thickBot="1" x14ac:dyDescent="0.25">
      <c r="A133" s="78"/>
      <c r="B133" s="78"/>
      <c r="C133" s="78"/>
      <c r="D133" s="79"/>
      <c r="E133" s="80"/>
      <c r="F133" s="78"/>
      <c r="G133" s="79"/>
      <c r="H133" s="81"/>
      <c r="I133" s="80"/>
      <c r="J133" s="82"/>
      <c r="K133" s="82"/>
      <c r="L133" s="82"/>
      <c r="M133" s="82"/>
      <c r="N133" s="82"/>
      <c r="O133" s="82"/>
    </row>
    <row r="134" spans="1:15" ht="13.5" thickBot="1" x14ac:dyDescent="0.25">
      <c r="A134" s="78"/>
      <c r="B134" s="78"/>
      <c r="C134" s="78"/>
      <c r="D134" s="79"/>
      <c r="E134" s="80"/>
      <c r="F134" s="78"/>
      <c r="G134" s="79"/>
      <c r="H134" s="81"/>
      <c r="I134" s="80"/>
      <c r="J134" s="82"/>
      <c r="K134" s="82"/>
      <c r="L134" s="82"/>
      <c r="M134" s="82"/>
      <c r="N134" s="82"/>
      <c r="O134" s="82"/>
    </row>
    <row r="135" spans="1:15" ht="13.5" thickBot="1" x14ac:dyDescent="0.25">
      <c r="A135" s="78"/>
      <c r="B135" s="78"/>
      <c r="C135" s="78"/>
      <c r="D135" s="79"/>
      <c r="E135" s="80"/>
      <c r="F135" s="78"/>
      <c r="G135" s="79"/>
      <c r="H135" s="81"/>
      <c r="I135" s="80"/>
      <c r="J135" s="82"/>
      <c r="K135" s="82"/>
      <c r="L135" s="82"/>
      <c r="M135" s="82"/>
      <c r="N135" s="82"/>
      <c r="O135" s="82"/>
    </row>
    <row r="136" spans="1:15" ht="13.5" thickBot="1" x14ac:dyDescent="0.25">
      <c r="A136" s="78"/>
      <c r="B136" s="78"/>
      <c r="C136" s="78"/>
      <c r="D136" s="79"/>
      <c r="E136" s="80"/>
      <c r="F136" s="78"/>
      <c r="G136" s="79"/>
      <c r="H136" s="81"/>
      <c r="I136" s="80"/>
      <c r="J136" s="82"/>
      <c r="K136" s="82"/>
      <c r="L136" s="82"/>
      <c r="M136" s="82"/>
      <c r="N136" s="82"/>
      <c r="O136" s="82"/>
    </row>
    <row r="137" spans="1:15" ht="13.5" thickBot="1" x14ac:dyDescent="0.25">
      <c r="A137" s="78"/>
      <c r="B137" s="78"/>
      <c r="C137" s="78"/>
      <c r="D137" s="79"/>
      <c r="E137" s="80"/>
      <c r="F137" s="78"/>
      <c r="G137" s="79"/>
      <c r="H137" s="81"/>
      <c r="I137" s="80"/>
      <c r="J137" s="82"/>
      <c r="K137" s="82"/>
      <c r="L137" s="82"/>
      <c r="M137" s="82"/>
      <c r="N137" s="82"/>
      <c r="O137" s="82"/>
    </row>
    <row r="138" spans="1:15" x14ac:dyDescent="0.2">
      <c r="J138" s="73"/>
      <c r="K138" s="73"/>
      <c r="L138" s="73"/>
      <c r="M138" s="73"/>
      <c r="N138" s="73"/>
      <c r="O138" s="73"/>
    </row>
    <row r="139" spans="1:15" x14ac:dyDescent="0.2">
      <c r="J139" s="73"/>
      <c r="K139" s="73"/>
      <c r="L139" s="73"/>
      <c r="M139" s="73"/>
      <c r="N139" s="73"/>
      <c r="O139" s="73"/>
    </row>
    <row r="140" spans="1:15" x14ac:dyDescent="0.2">
      <c r="J140" s="73"/>
      <c r="K140" s="73"/>
      <c r="L140" s="73"/>
      <c r="M140" s="73"/>
      <c r="N140" s="73"/>
      <c r="O140" s="73"/>
    </row>
    <row r="141" spans="1:15" x14ac:dyDescent="0.2">
      <c r="J141" s="73"/>
      <c r="K141" s="73"/>
      <c r="L141" s="73"/>
      <c r="M141" s="73"/>
      <c r="N141" s="73"/>
      <c r="O141" s="73"/>
    </row>
    <row r="142" spans="1:15" x14ac:dyDescent="0.2">
      <c r="J142" s="73"/>
      <c r="K142" s="73"/>
      <c r="L142" s="73"/>
      <c r="M142" s="73"/>
      <c r="N142" s="73"/>
      <c r="O142" s="73"/>
    </row>
    <row r="143" spans="1:15" x14ac:dyDescent="0.2">
      <c r="J143" s="73"/>
      <c r="K143" s="73"/>
      <c r="L143" s="73"/>
      <c r="M143" s="73"/>
      <c r="N143" s="73"/>
      <c r="O143" s="73"/>
    </row>
    <row r="144" spans="1:15" x14ac:dyDescent="0.2">
      <c r="J144" s="73"/>
      <c r="K144" s="73"/>
      <c r="L144" s="73"/>
      <c r="M144" s="73"/>
      <c r="N144" s="73"/>
      <c r="O144" s="73"/>
    </row>
    <row r="145" spans="10:15" x14ac:dyDescent="0.2">
      <c r="J145" s="73"/>
      <c r="K145" s="73"/>
      <c r="L145" s="73"/>
      <c r="M145" s="73"/>
      <c r="N145" s="73"/>
      <c r="O145" s="73"/>
    </row>
    <row r="146" spans="10:15" x14ac:dyDescent="0.2">
      <c r="J146" s="73"/>
      <c r="K146" s="73"/>
      <c r="L146" s="73"/>
      <c r="M146" s="73"/>
      <c r="N146" s="73"/>
      <c r="O146" s="73"/>
    </row>
    <row r="147" spans="10:15" x14ac:dyDescent="0.2">
      <c r="J147" s="73"/>
      <c r="K147" s="73"/>
      <c r="L147" s="73"/>
      <c r="M147" s="73"/>
      <c r="N147" s="73"/>
      <c r="O147" s="73"/>
    </row>
    <row r="148" spans="10:15" x14ac:dyDescent="0.2">
      <c r="J148" s="73"/>
      <c r="K148" s="73"/>
      <c r="L148" s="73"/>
      <c r="M148" s="73"/>
      <c r="N148" s="73"/>
      <c r="O148" s="73"/>
    </row>
    <row r="149" spans="10:15" x14ac:dyDescent="0.2">
      <c r="J149" s="73"/>
      <c r="K149" s="73"/>
      <c r="L149" s="73"/>
      <c r="M149" s="73"/>
      <c r="N149" s="73"/>
      <c r="O149" s="73"/>
    </row>
    <row r="150" spans="10:15" x14ac:dyDescent="0.2">
      <c r="J150" s="73"/>
      <c r="K150" s="73"/>
      <c r="L150" s="73"/>
      <c r="M150" s="73"/>
      <c r="N150" s="73"/>
      <c r="O150" s="73"/>
    </row>
    <row r="151" spans="10:15" x14ac:dyDescent="0.2">
      <c r="J151" s="73"/>
      <c r="K151" s="73"/>
      <c r="L151" s="73"/>
      <c r="M151" s="73"/>
      <c r="N151" s="73"/>
      <c r="O151" s="73"/>
    </row>
    <row r="152" spans="10:15" x14ac:dyDescent="0.2">
      <c r="J152" s="73"/>
      <c r="K152" s="73"/>
      <c r="L152" s="73"/>
      <c r="M152" s="73"/>
      <c r="N152" s="73"/>
      <c r="O152" s="73"/>
    </row>
    <row r="153" spans="10:15" x14ac:dyDescent="0.2">
      <c r="J153" s="73"/>
      <c r="K153" s="73"/>
      <c r="L153" s="73"/>
      <c r="M153" s="73"/>
      <c r="N153" s="73"/>
      <c r="O153" s="73"/>
    </row>
    <row r="154" spans="10:15" x14ac:dyDescent="0.2">
      <c r="J154" s="73"/>
      <c r="K154" s="73"/>
      <c r="L154" s="73"/>
      <c r="M154" s="73"/>
      <c r="N154" s="73"/>
      <c r="O154" s="73"/>
    </row>
    <row r="155" spans="10:15" x14ac:dyDescent="0.2">
      <c r="J155" s="73"/>
      <c r="K155" s="73"/>
      <c r="L155" s="73"/>
      <c r="M155" s="73"/>
      <c r="N155" s="73"/>
      <c r="O155" s="73"/>
    </row>
    <row r="156" spans="10:15" x14ac:dyDescent="0.2">
      <c r="J156" s="73"/>
      <c r="K156" s="73"/>
      <c r="L156" s="73"/>
      <c r="M156" s="73"/>
      <c r="N156" s="73"/>
      <c r="O156" s="73"/>
    </row>
    <row r="157" spans="10:15" x14ac:dyDescent="0.2">
      <c r="J157" s="73"/>
      <c r="K157" s="73"/>
      <c r="L157" s="73"/>
      <c r="M157" s="73"/>
      <c r="N157" s="73"/>
      <c r="O157" s="73"/>
    </row>
    <row r="158" spans="10:15" x14ac:dyDescent="0.2">
      <c r="J158" s="73"/>
      <c r="K158" s="73"/>
      <c r="L158" s="73"/>
      <c r="M158" s="73"/>
      <c r="N158" s="73"/>
      <c r="O158" s="73"/>
    </row>
    <row r="159" spans="10:15" x14ac:dyDescent="0.2">
      <c r="J159" s="73"/>
      <c r="K159" s="73"/>
      <c r="L159" s="73"/>
      <c r="M159" s="73"/>
      <c r="N159" s="73"/>
      <c r="O159" s="73"/>
    </row>
    <row r="160" spans="10:15" x14ac:dyDescent="0.2">
      <c r="J160" s="73"/>
      <c r="K160" s="73"/>
      <c r="L160" s="73"/>
      <c r="M160" s="73"/>
      <c r="N160" s="73"/>
      <c r="O160" s="73"/>
    </row>
    <row r="161" spans="10:15" x14ac:dyDescent="0.2">
      <c r="J161" s="73"/>
      <c r="K161" s="73"/>
      <c r="L161" s="73"/>
      <c r="M161" s="73"/>
      <c r="N161" s="73"/>
      <c r="O161" s="73"/>
    </row>
    <row r="162" spans="10:15" x14ac:dyDescent="0.2">
      <c r="J162" s="73"/>
      <c r="K162" s="73"/>
      <c r="L162" s="73"/>
      <c r="M162" s="73"/>
      <c r="N162" s="73"/>
      <c r="O162" s="73"/>
    </row>
    <row r="163" spans="10:15" x14ac:dyDescent="0.2">
      <c r="J163" s="73"/>
      <c r="K163" s="73"/>
      <c r="L163" s="73"/>
      <c r="M163" s="73"/>
      <c r="N163" s="73"/>
      <c r="O163" s="73"/>
    </row>
    <row r="164" spans="10:15" x14ac:dyDescent="0.2">
      <c r="J164" s="73"/>
      <c r="K164" s="73"/>
      <c r="L164" s="73"/>
      <c r="M164" s="73"/>
      <c r="N164" s="73"/>
      <c r="O164" s="73"/>
    </row>
    <row r="165" spans="10:15" x14ac:dyDescent="0.2">
      <c r="J165" s="73"/>
      <c r="K165" s="73"/>
      <c r="L165" s="73"/>
      <c r="M165" s="73"/>
      <c r="N165" s="73"/>
      <c r="O165" s="73"/>
    </row>
    <row r="166" spans="10:15" x14ac:dyDescent="0.2">
      <c r="J166" s="73"/>
      <c r="K166" s="73"/>
      <c r="L166" s="73"/>
      <c r="M166" s="73"/>
      <c r="N166" s="73"/>
      <c r="O166" s="73"/>
    </row>
    <row r="167" spans="10:15" x14ac:dyDescent="0.2">
      <c r="J167" s="73"/>
      <c r="K167" s="73"/>
      <c r="L167" s="73"/>
      <c r="M167" s="73"/>
      <c r="N167" s="73"/>
      <c r="O167" s="73"/>
    </row>
    <row r="168" spans="10:15" x14ac:dyDescent="0.2">
      <c r="J168" s="73"/>
      <c r="K168" s="73"/>
      <c r="L168" s="73"/>
      <c r="M168" s="73"/>
      <c r="N168" s="73"/>
      <c r="O168" s="73"/>
    </row>
    <row r="169" spans="10:15" x14ac:dyDescent="0.2">
      <c r="J169" s="73"/>
      <c r="K169" s="73"/>
      <c r="L169" s="73"/>
      <c r="M169" s="73"/>
      <c r="N169" s="73"/>
      <c r="O169" s="73"/>
    </row>
    <row r="170" spans="10:15" x14ac:dyDescent="0.2">
      <c r="J170" s="73"/>
      <c r="K170" s="73"/>
      <c r="L170" s="73"/>
      <c r="M170" s="73"/>
      <c r="N170" s="73"/>
      <c r="O170" s="73"/>
    </row>
    <row r="171" spans="10:15" x14ac:dyDescent="0.2">
      <c r="J171" s="73"/>
      <c r="K171" s="73"/>
      <c r="L171" s="73"/>
      <c r="M171" s="73"/>
      <c r="N171" s="73"/>
      <c r="O171" s="73"/>
    </row>
    <row r="172" spans="10:15" x14ac:dyDescent="0.2">
      <c r="J172" s="73"/>
      <c r="K172" s="73"/>
      <c r="L172" s="73"/>
      <c r="M172" s="73"/>
      <c r="N172" s="73"/>
      <c r="O172" s="73"/>
    </row>
    <row r="173" spans="10:15" x14ac:dyDescent="0.2">
      <c r="J173" s="73"/>
      <c r="K173" s="73"/>
      <c r="L173" s="73"/>
      <c r="M173" s="73"/>
      <c r="N173" s="73"/>
      <c r="O173" s="73"/>
    </row>
    <row r="174" spans="10:15" x14ac:dyDescent="0.2">
      <c r="J174" s="73"/>
      <c r="K174" s="73"/>
      <c r="L174" s="73"/>
      <c r="M174" s="73"/>
      <c r="N174" s="73"/>
      <c r="O174" s="73"/>
    </row>
    <row r="175" spans="10:15" x14ac:dyDescent="0.2">
      <c r="J175" s="73"/>
      <c r="K175" s="73"/>
      <c r="L175" s="73"/>
      <c r="M175" s="73"/>
      <c r="N175" s="73"/>
      <c r="O175" s="73"/>
    </row>
    <row r="176" spans="10:15" x14ac:dyDescent="0.2">
      <c r="J176" s="73"/>
      <c r="K176" s="73"/>
      <c r="L176" s="73"/>
      <c r="M176" s="73"/>
      <c r="N176" s="73"/>
      <c r="O176" s="73"/>
    </row>
    <row r="177" spans="10:15" x14ac:dyDescent="0.2">
      <c r="J177" s="73"/>
      <c r="K177" s="73"/>
      <c r="L177" s="73"/>
      <c r="M177" s="73"/>
      <c r="N177" s="73"/>
      <c r="O177" s="73"/>
    </row>
    <row r="178" spans="10:15" x14ac:dyDescent="0.2">
      <c r="J178" s="73"/>
      <c r="K178" s="73"/>
      <c r="L178" s="73"/>
      <c r="M178" s="73"/>
      <c r="N178" s="73"/>
      <c r="O178" s="73"/>
    </row>
    <row r="179" spans="10:15" x14ac:dyDescent="0.2">
      <c r="J179" s="73"/>
      <c r="K179" s="73"/>
      <c r="L179" s="73"/>
      <c r="M179" s="73"/>
      <c r="N179" s="73"/>
      <c r="O179" s="73"/>
    </row>
    <row r="180" spans="10:15" x14ac:dyDescent="0.2">
      <c r="J180" s="73"/>
      <c r="K180" s="73"/>
      <c r="L180" s="73"/>
      <c r="M180" s="73"/>
      <c r="N180" s="73"/>
      <c r="O180" s="73"/>
    </row>
    <row r="181" spans="10:15" x14ac:dyDescent="0.2">
      <c r="J181" s="73"/>
      <c r="K181" s="73"/>
      <c r="L181" s="73"/>
      <c r="M181" s="73"/>
      <c r="N181" s="73"/>
      <c r="O181" s="73"/>
    </row>
    <row r="182" spans="10:15" x14ac:dyDescent="0.2">
      <c r="J182" s="73"/>
      <c r="K182" s="73"/>
      <c r="L182" s="73"/>
      <c r="M182" s="73"/>
      <c r="N182" s="73"/>
      <c r="O182" s="73"/>
    </row>
    <row r="183" spans="10:15" x14ac:dyDescent="0.2">
      <c r="J183" s="73"/>
      <c r="K183" s="73"/>
      <c r="L183" s="73"/>
      <c r="M183" s="73"/>
      <c r="N183" s="73"/>
      <c r="O183" s="73"/>
    </row>
    <row r="184" spans="10:15" x14ac:dyDescent="0.2">
      <c r="J184" s="73"/>
      <c r="K184" s="73"/>
      <c r="L184" s="73"/>
      <c r="M184" s="73"/>
      <c r="N184" s="73"/>
      <c r="O184" s="73"/>
    </row>
    <row r="185" spans="10:15" x14ac:dyDescent="0.2">
      <c r="J185" s="73"/>
      <c r="K185" s="73"/>
      <c r="L185" s="73"/>
      <c r="M185" s="73"/>
      <c r="N185" s="73"/>
      <c r="O185" s="73"/>
    </row>
    <row r="186" spans="10:15" x14ac:dyDescent="0.2">
      <c r="J186" s="73"/>
      <c r="K186" s="73"/>
      <c r="L186" s="73"/>
      <c r="M186" s="73"/>
      <c r="N186" s="73"/>
      <c r="O186" s="73"/>
    </row>
    <row r="187" spans="10:15" x14ac:dyDescent="0.2">
      <c r="J187" s="73"/>
      <c r="K187" s="73"/>
      <c r="L187" s="73"/>
      <c r="M187" s="73"/>
      <c r="N187" s="73"/>
      <c r="O187" s="73"/>
    </row>
    <row r="188" spans="10:15" x14ac:dyDescent="0.2">
      <c r="J188" s="73"/>
      <c r="K188" s="73"/>
      <c r="L188" s="73"/>
      <c r="M188" s="73"/>
      <c r="N188" s="73"/>
      <c r="O188" s="73"/>
    </row>
    <row r="189" spans="10:15" x14ac:dyDescent="0.2">
      <c r="J189" s="73"/>
      <c r="K189" s="73"/>
      <c r="L189" s="73"/>
      <c r="M189" s="73"/>
      <c r="N189" s="73"/>
      <c r="O189" s="73"/>
    </row>
    <row r="190" spans="10:15" x14ac:dyDescent="0.2">
      <c r="J190" s="73"/>
      <c r="K190" s="73"/>
      <c r="L190" s="73"/>
      <c r="M190" s="73"/>
      <c r="N190" s="73"/>
      <c r="O190" s="73"/>
    </row>
  </sheetData>
  <mergeCells count="1">
    <mergeCell ref="A109:H10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topLeftCell="D31" workbookViewId="0"/>
  </sheetViews>
  <sheetFormatPr defaultRowHeight="15" x14ac:dyDescent="0.25"/>
  <cols>
    <col min="1" max="1" width="3.140625" bestFit="1" customWidth="1"/>
    <col min="2" max="2" width="36.28515625" style="1" customWidth="1"/>
    <col min="3" max="3" width="62.28515625" style="1" customWidth="1"/>
    <col min="4" max="4" width="63.28515625" customWidth="1"/>
    <col min="5" max="5" width="67.42578125" style="16" customWidth="1"/>
    <col min="6" max="6" width="14.7109375" style="16" customWidth="1"/>
    <col min="7" max="7" width="15.7109375" style="16" bestFit="1" customWidth="1"/>
    <col min="8" max="8" width="14.7109375" style="16" customWidth="1"/>
    <col min="9" max="9" width="15.7109375" style="16" bestFit="1" customWidth="1"/>
    <col min="10" max="11" width="14.7109375" style="16" customWidth="1"/>
    <col min="13" max="13" width="10.42578125" bestFit="1" customWidth="1"/>
  </cols>
  <sheetData>
    <row r="1" spans="1:13" x14ac:dyDescent="0.25">
      <c r="A1" s="21" t="s">
        <v>140</v>
      </c>
    </row>
    <row r="2" spans="1:13" x14ac:dyDescent="0.25">
      <c r="K2" s="17"/>
    </row>
    <row r="3" spans="1:13" s="21" customFormat="1" x14ac:dyDescent="0.25">
      <c r="A3" s="18" t="s">
        <v>0</v>
      </c>
      <c r="B3" s="19" t="s">
        <v>29</v>
      </c>
      <c r="C3" s="19" t="s">
        <v>30</v>
      </c>
      <c r="D3" s="18" t="s">
        <v>31</v>
      </c>
      <c r="E3" s="20" t="s">
        <v>32</v>
      </c>
      <c r="F3" s="97" t="s">
        <v>33</v>
      </c>
      <c r="G3" s="97"/>
      <c r="H3" s="97" t="s">
        <v>34</v>
      </c>
      <c r="I3" s="97"/>
      <c r="J3" s="97" t="s">
        <v>35</v>
      </c>
      <c r="K3" s="97"/>
    </row>
    <row r="4" spans="1:13" s="21" customFormat="1" x14ac:dyDescent="0.25">
      <c r="A4" s="22"/>
      <c r="B4" s="23"/>
      <c r="C4" s="23"/>
      <c r="D4" s="22"/>
      <c r="E4" s="24"/>
      <c r="F4" s="25">
        <v>43830</v>
      </c>
      <c r="G4" s="25">
        <v>44196</v>
      </c>
      <c r="H4" s="25">
        <v>43830</v>
      </c>
      <c r="I4" s="25">
        <v>44196</v>
      </c>
      <c r="J4" s="24">
        <v>2019</v>
      </c>
      <c r="K4" s="24">
        <v>2020</v>
      </c>
    </row>
    <row r="5" spans="1:13" s="21" customFormat="1" x14ac:dyDescent="0.25">
      <c r="A5" s="26"/>
      <c r="B5" s="27" t="s">
        <v>36</v>
      </c>
      <c r="C5" s="27"/>
      <c r="D5" s="26"/>
      <c r="E5" s="28"/>
      <c r="F5" s="29"/>
      <c r="G5" s="29"/>
      <c r="H5" s="29"/>
      <c r="I5" s="29"/>
      <c r="J5" s="28"/>
      <c r="K5" s="28"/>
    </row>
    <row r="6" spans="1:13" ht="58.9" customHeight="1" x14ac:dyDescent="0.25">
      <c r="A6" s="30" t="s">
        <v>37</v>
      </c>
      <c r="B6" s="31" t="s">
        <v>38</v>
      </c>
      <c r="C6" s="31" t="s">
        <v>39</v>
      </c>
      <c r="D6" s="31" t="s">
        <v>40</v>
      </c>
      <c r="E6" s="31" t="s">
        <v>41</v>
      </c>
      <c r="F6" s="32">
        <v>1148000</v>
      </c>
      <c r="G6" s="33" t="s">
        <v>42</v>
      </c>
      <c r="H6" s="32">
        <f>46026000-F6</f>
        <v>44878000</v>
      </c>
      <c r="I6" s="33" t="s">
        <v>42</v>
      </c>
      <c r="J6" s="32">
        <v>830000</v>
      </c>
      <c r="K6" s="33" t="s">
        <v>42</v>
      </c>
      <c r="M6" s="34"/>
    </row>
    <row r="7" spans="1:13" ht="117.6" customHeight="1" x14ac:dyDescent="0.25">
      <c r="A7" s="30" t="s">
        <v>43</v>
      </c>
      <c r="B7" s="31" t="s">
        <v>44</v>
      </c>
      <c r="C7" s="31" t="s">
        <v>45</v>
      </c>
      <c r="D7" s="31" t="s">
        <v>46</v>
      </c>
      <c r="E7" s="31" t="s">
        <v>47</v>
      </c>
      <c r="F7" s="32">
        <v>4772168</v>
      </c>
      <c r="G7" s="35">
        <v>3113976</v>
      </c>
      <c r="H7" s="32">
        <f>41264476-4772168</f>
        <v>36492308</v>
      </c>
      <c r="I7" s="35">
        <f>48808500-3113976</f>
        <v>45694524</v>
      </c>
      <c r="J7" s="32">
        <v>1495102</v>
      </c>
      <c r="K7" s="35">
        <v>127560</v>
      </c>
      <c r="M7" s="36"/>
    </row>
    <row r="8" spans="1:13" ht="60" x14ac:dyDescent="0.25">
      <c r="A8" s="30" t="s">
        <v>48</v>
      </c>
      <c r="B8" s="31" t="s">
        <v>49</v>
      </c>
      <c r="C8" s="31" t="s">
        <v>45</v>
      </c>
      <c r="D8" s="37" t="s">
        <v>50</v>
      </c>
      <c r="E8" s="31" t="s">
        <v>51</v>
      </c>
      <c r="F8" s="32">
        <v>8272746</v>
      </c>
      <c r="G8" s="35">
        <v>6311482</v>
      </c>
      <c r="H8" s="32">
        <v>59785990</v>
      </c>
      <c r="I8" s="35">
        <f>68603702-6311482</f>
        <v>62292220</v>
      </c>
      <c r="J8" s="32">
        <v>3811618</v>
      </c>
      <c r="K8" s="35">
        <v>5000</v>
      </c>
      <c r="M8" s="36"/>
    </row>
    <row r="9" spans="1:13" ht="120" x14ac:dyDescent="0.25">
      <c r="A9" s="30" t="s">
        <v>52</v>
      </c>
      <c r="B9" s="31" t="s">
        <v>53</v>
      </c>
      <c r="C9" s="31" t="s">
        <v>45</v>
      </c>
      <c r="D9" s="31" t="s">
        <v>54</v>
      </c>
      <c r="E9" s="31" t="s">
        <v>55</v>
      </c>
      <c r="F9" s="32">
        <v>3485445</v>
      </c>
      <c r="G9" s="35">
        <v>3509357</v>
      </c>
      <c r="H9" s="32">
        <v>2153730</v>
      </c>
      <c r="I9" s="35">
        <v>12363119</v>
      </c>
      <c r="J9" s="32">
        <v>252571</v>
      </c>
      <c r="K9" s="35">
        <v>618375</v>
      </c>
      <c r="M9" s="36"/>
    </row>
    <row r="10" spans="1:13" ht="165" x14ac:dyDescent="0.25">
      <c r="A10" s="30" t="s">
        <v>56</v>
      </c>
      <c r="B10" s="31" t="s">
        <v>57</v>
      </c>
      <c r="C10" s="31" t="s">
        <v>58</v>
      </c>
      <c r="D10" s="31" t="s">
        <v>59</v>
      </c>
      <c r="E10" s="31" t="s">
        <v>60</v>
      </c>
      <c r="F10" s="32">
        <v>30487</v>
      </c>
      <c r="G10" s="35">
        <v>30487</v>
      </c>
      <c r="H10" s="32">
        <v>536061</v>
      </c>
      <c r="I10" s="35">
        <v>10</v>
      </c>
      <c r="J10" s="38" t="s">
        <v>61</v>
      </c>
      <c r="K10" s="39">
        <v>0</v>
      </c>
      <c r="M10" s="36"/>
    </row>
    <row r="11" spans="1:13" ht="90" x14ac:dyDescent="0.25">
      <c r="A11" s="30" t="s">
        <v>62</v>
      </c>
      <c r="B11" s="31" t="s">
        <v>63</v>
      </c>
      <c r="C11" s="31" t="s">
        <v>64</v>
      </c>
      <c r="D11" s="31" t="s">
        <v>65</v>
      </c>
      <c r="E11" s="31" t="s">
        <v>66</v>
      </c>
      <c r="F11" s="32">
        <v>1106966</v>
      </c>
      <c r="G11" s="35">
        <v>1504215</v>
      </c>
      <c r="H11" s="32">
        <f>21896421-1106966</f>
        <v>20789455</v>
      </c>
      <c r="I11" s="35">
        <f>23562307-1504215</f>
        <v>22058092</v>
      </c>
      <c r="J11" s="32">
        <v>145507</v>
      </c>
      <c r="K11" s="35">
        <v>471873</v>
      </c>
      <c r="M11" s="36"/>
    </row>
    <row r="12" spans="1:13" ht="90" x14ac:dyDescent="0.25">
      <c r="A12" s="30" t="s">
        <v>67</v>
      </c>
      <c r="B12" s="31" t="s">
        <v>68</v>
      </c>
      <c r="C12" s="31" t="s">
        <v>69</v>
      </c>
      <c r="D12" s="31" t="s">
        <v>70</v>
      </c>
      <c r="E12" s="31" t="s">
        <v>71</v>
      </c>
      <c r="F12" s="32">
        <v>141164</v>
      </c>
      <c r="G12" s="35">
        <v>14416</v>
      </c>
      <c r="H12" s="32">
        <f>312376-141166</f>
        <v>171210</v>
      </c>
      <c r="I12" s="35">
        <f>286517-14416</f>
        <v>272101</v>
      </c>
      <c r="J12" s="32">
        <v>12296</v>
      </c>
      <c r="K12" s="35">
        <v>-126750</v>
      </c>
      <c r="M12" s="36"/>
    </row>
    <row r="13" spans="1:13" ht="60" x14ac:dyDescent="0.25">
      <c r="A13" s="30" t="s">
        <v>72</v>
      </c>
      <c r="B13" s="31" t="s">
        <v>73</v>
      </c>
      <c r="C13" s="40" t="s">
        <v>74</v>
      </c>
      <c r="D13" s="37" t="s">
        <v>75</v>
      </c>
      <c r="E13" s="31" t="s">
        <v>76</v>
      </c>
      <c r="F13" s="32">
        <v>1439000</v>
      </c>
      <c r="G13" s="35">
        <v>693000</v>
      </c>
      <c r="H13" s="32">
        <f>6050000-1439000</f>
        <v>4611000</v>
      </c>
      <c r="I13" s="35">
        <f>7886000-693000</f>
        <v>7193000</v>
      </c>
      <c r="J13" s="32">
        <v>478000</v>
      </c>
      <c r="K13" s="35">
        <v>-102000</v>
      </c>
      <c r="M13" s="36"/>
    </row>
    <row r="14" spans="1:13" ht="30" x14ac:dyDescent="0.25">
      <c r="A14" s="30" t="s">
        <v>77</v>
      </c>
      <c r="B14" s="40" t="s">
        <v>78</v>
      </c>
      <c r="C14" s="40" t="s">
        <v>79</v>
      </c>
      <c r="D14" s="41" t="s">
        <v>80</v>
      </c>
      <c r="E14" s="31" t="s">
        <v>81</v>
      </c>
      <c r="F14" s="38" t="s">
        <v>82</v>
      </c>
      <c r="G14" s="39" t="s">
        <v>83</v>
      </c>
      <c r="H14" s="38" t="s">
        <v>84</v>
      </c>
      <c r="I14" s="39" t="s">
        <v>85</v>
      </c>
      <c r="J14" s="38" t="s">
        <v>86</v>
      </c>
      <c r="K14" s="39" t="s">
        <v>87</v>
      </c>
      <c r="M14" s="36"/>
    </row>
    <row r="15" spans="1:13" ht="30" x14ac:dyDescent="0.25">
      <c r="A15" s="30" t="s">
        <v>88</v>
      </c>
      <c r="B15" s="40" t="s">
        <v>89</v>
      </c>
      <c r="C15" s="40" t="s">
        <v>90</v>
      </c>
      <c r="D15" s="41" t="s">
        <v>80</v>
      </c>
      <c r="E15" s="31" t="s">
        <v>91</v>
      </c>
      <c r="F15" s="38" t="s">
        <v>92</v>
      </c>
      <c r="G15" s="39" t="s">
        <v>93</v>
      </c>
      <c r="H15" s="38" t="s">
        <v>94</v>
      </c>
      <c r="I15" s="39" t="s">
        <v>95</v>
      </c>
      <c r="J15" s="38" t="s">
        <v>96</v>
      </c>
      <c r="K15" s="39" t="s">
        <v>97</v>
      </c>
      <c r="M15" s="36"/>
    </row>
    <row r="16" spans="1:13" ht="30" x14ac:dyDescent="0.25">
      <c r="A16" s="30" t="s">
        <v>98</v>
      </c>
      <c r="B16" s="40" t="s">
        <v>99</v>
      </c>
      <c r="C16" s="40" t="s">
        <v>100</v>
      </c>
      <c r="D16" s="41" t="s">
        <v>80</v>
      </c>
      <c r="E16" s="31" t="s">
        <v>101</v>
      </c>
      <c r="F16" s="38" t="s">
        <v>102</v>
      </c>
      <c r="G16" s="39" t="s">
        <v>103</v>
      </c>
      <c r="H16" s="38" t="s">
        <v>104</v>
      </c>
      <c r="I16" s="39" t="s">
        <v>105</v>
      </c>
      <c r="J16" s="38">
        <v>3693000</v>
      </c>
      <c r="K16" s="39">
        <v>4554000</v>
      </c>
      <c r="M16" s="36"/>
    </row>
    <row r="17" spans="1:13" s="21" customFormat="1" x14ac:dyDescent="0.25">
      <c r="A17" s="42"/>
      <c r="B17" s="43" t="s">
        <v>106</v>
      </c>
      <c r="C17" s="43"/>
      <c r="D17" s="42"/>
      <c r="E17" s="44"/>
      <c r="F17" s="44"/>
      <c r="G17" s="45"/>
      <c r="H17" s="44"/>
      <c r="I17" s="45"/>
      <c r="J17" s="44"/>
      <c r="K17" s="45"/>
      <c r="M17" s="36"/>
    </row>
    <row r="18" spans="1:13" ht="45" x14ac:dyDescent="0.25">
      <c r="A18" s="30" t="s">
        <v>107</v>
      </c>
      <c r="B18" s="40" t="s">
        <v>108</v>
      </c>
      <c r="C18" s="40" t="s">
        <v>109</v>
      </c>
      <c r="D18" s="41" t="s">
        <v>110</v>
      </c>
      <c r="E18" s="31" t="s">
        <v>111</v>
      </c>
      <c r="F18" s="32">
        <v>438097</v>
      </c>
      <c r="G18" s="46">
        <v>414724</v>
      </c>
      <c r="H18" s="32">
        <v>67132</v>
      </c>
      <c r="I18" s="46">
        <v>2165</v>
      </c>
      <c r="J18" s="32">
        <v>13579</v>
      </c>
      <c r="K18" s="46">
        <v>-23374</v>
      </c>
      <c r="M18" s="36"/>
    </row>
    <row r="19" spans="1:13" ht="45" x14ac:dyDescent="0.25">
      <c r="A19" s="30" t="s">
        <v>112</v>
      </c>
      <c r="B19" s="40" t="s">
        <v>113</v>
      </c>
      <c r="C19" s="40" t="s">
        <v>109</v>
      </c>
      <c r="D19" s="40" t="s">
        <v>114</v>
      </c>
      <c r="E19" s="31" t="s">
        <v>115</v>
      </c>
      <c r="F19" s="38">
        <v>-67360</v>
      </c>
      <c r="G19" s="35">
        <v>179130</v>
      </c>
      <c r="H19" s="38">
        <v>122092</v>
      </c>
      <c r="I19" s="35">
        <v>37011</v>
      </c>
      <c r="J19" s="38">
        <v>-67460</v>
      </c>
      <c r="K19" s="35">
        <v>179030</v>
      </c>
      <c r="M19" s="36"/>
    </row>
    <row r="20" spans="1:13" ht="29.45" customHeight="1" x14ac:dyDescent="0.25">
      <c r="A20" s="30" t="s">
        <v>116</v>
      </c>
      <c r="B20" s="40" t="s">
        <v>117</v>
      </c>
      <c r="C20" s="40" t="s">
        <v>118</v>
      </c>
      <c r="D20" s="40" t="s">
        <v>119</v>
      </c>
      <c r="E20" s="31" t="s">
        <v>120</v>
      </c>
      <c r="F20" s="32">
        <v>44000</v>
      </c>
      <c r="G20" s="35">
        <v>39000</v>
      </c>
      <c r="H20" s="32">
        <v>59000</v>
      </c>
      <c r="I20" s="35">
        <v>55000</v>
      </c>
      <c r="J20" s="38">
        <v>-3000</v>
      </c>
      <c r="K20" s="35">
        <v>-3000</v>
      </c>
      <c r="M20" s="36"/>
    </row>
    <row r="21" spans="1:13" ht="60" x14ac:dyDescent="0.25">
      <c r="A21" s="30" t="s">
        <v>121</v>
      </c>
      <c r="B21" s="40" t="s">
        <v>122</v>
      </c>
      <c r="C21" s="40" t="s">
        <v>118</v>
      </c>
      <c r="D21" s="40" t="s">
        <v>119</v>
      </c>
      <c r="E21" s="31" t="s">
        <v>123</v>
      </c>
      <c r="F21" s="32" t="s">
        <v>124</v>
      </c>
      <c r="G21" s="39" t="s">
        <v>125</v>
      </c>
      <c r="H21" s="32">
        <v>247000</v>
      </c>
      <c r="I21" s="39">
        <v>41000</v>
      </c>
      <c r="J21" s="32">
        <v>275000</v>
      </c>
      <c r="K21" s="39">
        <v>-447000</v>
      </c>
      <c r="M21" s="36"/>
    </row>
    <row r="22" spans="1:13" ht="45" x14ac:dyDescent="0.25">
      <c r="A22" s="30" t="s">
        <v>126</v>
      </c>
      <c r="B22" s="40" t="s">
        <v>127</v>
      </c>
      <c r="C22" s="40" t="s">
        <v>128</v>
      </c>
      <c r="D22" s="40" t="s">
        <v>129</v>
      </c>
      <c r="E22" s="31" t="s">
        <v>130</v>
      </c>
      <c r="F22" s="32">
        <v>250000</v>
      </c>
      <c r="G22" s="33" t="s">
        <v>42</v>
      </c>
      <c r="H22" s="32">
        <v>109014</v>
      </c>
      <c r="I22" s="33" t="s">
        <v>42</v>
      </c>
      <c r="J22" s="32">
        <v>0</v>
      </c>
      <c r="K22" s="33" t="s">
        <v>42</v>
      </c>
      <c r="M22" s="36"/>
    </row>
    <row r="23" spans="1:13" ht="45" x14ac:dyDescent="0.25">
      <c r="A23" s="30" t="s">
        <v>131</v>
      </c>
      <c r="B23" s="40" t="s">
        <v>132</v>
      </c>
      <c r="C23" s="40" t="s">
        <v>133</v>
      </c>
      <c r="D23" s="31" t="s">
        <v>134</v>
      </c>
      <c r="E23" s="31" t="s">
        <v>135</v>
      </c>
      <c r="F23" s="32">
        <v>3433</v>
      </c>
      <c r="G23" s="33" t="s">
        <v>42</v>
      </c>
      <c r="H23" s="32">
        <v>4622</v>
      </c>
      <c r="I23" s="33" t="s">
        <v>42</v>
      </c>
      <c r="J23" s="32">
        <v>458</v>
      </c>
      <c r="K23" s="33" t="s">
        <v>42</v>
      </c>
      <c r="M23" s="34"/>
    </row>
    <row r="24" spans="1:13" ht="45" x14ac:dyDescent="0.25">
      <c r="A24" s="30" t="s">
        <v>136</v>
      </c>
      <c r="B24" s="40" t="s">
        <v>137</v>
      </c>
      <c r="C24" s="40" t="s">
        <v>133</v>
      </c>
      <c r="D24" s="31" t="s">
        <v>138</v>
      </c>
      <c r="E24" s="31" t="s">
        <v>139</v>
      </c>
      <c r="F24" s="32">
        <v>60000</v>
      </c>
      <c r="G24" s="33" t="s">
        <v>42</v>
      </c>
      <c r="H24" s="32">
        <v>4015548</v>
      </c>
      <c r="I24" s="33" t="s">
        <v>42</v>
      </c>
      <c r="J24" s="32" t="s">
        <v>61</v>
      </c>
      <c r="K24" s="33" t="s">
        <v>42</v>
      </c>
      <c r="M24" s="34"/>
    </row>
    <row r="25" spans="1:13" x14ac:dyDescent="0.25">
      <c r="A25" s="47"/>
      <c r="B25" s="48"/>
      <c r="C25" s="48"/>
      <c r="D25" s="47"/>
      <c r="E25" s="49"/>
      <c r="F25" s="50"/>
      <c r="G25" s="50"/>
      <c r="H25" s="50"/>
      <c r="I25" s="50"/>
      <c r="J25" s="50"/>
      <c r="K25" s="50"/>
    </row>
    <row r="26" spans="1:13" x14ac:dyDescent="0.25">
      <c r="A26" s="47"/>
      <c r="B26" s="48"/>
      <c r="C26" s="48"/>
      <c r="D26" s="47"/>
      <c r="E26" s="49"/>
      <c r="F26" s="50"/>
      <c r="G26" s="50"/>
      <c r="H26" s="50"/>
      <c r="I26" s="50"/>
      <c r="J26" s="50"/>
      <c r="K26" s="50"/>
    </row>
    <row r="27" spans="1:13" x14ac:dyDescent="0.25">
      <c r="A27" s="47"/>
      <c r="B27" s="48"/>
      <c r="C27" s="48"/>
      <c r="D27" s="47"/>
      <c r="E27" s="49"/>
      <c r="F27" s="50"/>
      <c r="G27" s="50"/>
      <c r="H27" s="50"/>
      <c r="I27" s="50"/>
      <c r="J27" s="50"/>
      <c r="K27" s="50"/>
    </row>
    <row r="28" spans="1:13" x14ac:dyDescent="0.25">
      <c r="A28" s="47"/>
      <c r="B28" s="48"/>
      <c r="C28" s="48"/>
      <c r="D28" s="47"/>
      <c r="E28" s="49"/>
      <c r="F28" s="50"/>
      <c r="G28" s="50"/>
      <c r="H28" s="50"/>
      <c r="I28" s="50"/>
      <c r="J28" s="50"/>
      <c r="K28" s="50"/>
    </row>
    <row r="29" spans="1:13" x14ac:dyDescent="0.25">
      <c r="A29" s="47"/>
      <c r="B29" s="48"/>
      <c r="C29" s="48"/>
      <c r="D29" s="47"/>
      <c r="E29" s="49"/>
      <c r="F29" s="50"/>
      <c r="G29" s="50"/>
      <c r="H29" s="50"/>
      <c r="I29" s="50"/>
      <c r="J29" s="50"/>
      <c r="K29" s="50"/>
    </row>
    <row r="47" spans="5:5" x14ac:dyDescent="0.25">
      <c r="E47" s="51"/>
    </row>
  </sheetData>
  <mergeCells count="3">
    <mergeCell ref="F3:G3"/>
    <mergeCell ref="H3:I3"/>
    <mergeCell ref="J3:K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IV65536"/>
    </sheetView>
  </sheetViews>
  <sheetFormatPr defaultRowHeight="15" x14ac:dyDescent="0.25"/>
  <cols>
    <col min="1" max="1" width="48.28515625" bestFit="1" customWidth="1"/>
    <col min="2" max="2" width="17.28515625" customWidth="1"/>
    <col min="3" max="3" width="20.42578125" customWidth="1"/>
    <col min="4" max="4" width="15.28515625" customWidth="1"/>
  </cols>
  <sheetData>
    <row r="1" spans="1:4" x14ac:dyDescent="0.25">
      <c r="A1" s="21" t="s">
        <v>141</v>
      </c>
    </row>
    <row r="2" spans="1:4" x14ac:dyDescent="0.25">
      <c r="A2" s="52"/>
      <c r="B2" s="52"/>
      <c r="C2" s="52"/>
      <c r="D2" s="53" t="s">
        <v>142</v>
      </c>
    </row>
    <row r="3" spans="1:4" ht="31.5" customHeight="1" x14ac:dyDescent="0.25">
      <c r="A3" s="54"/>
      <c r="B3" s="55" t="s">
        <v>143</v>
      </c>
      <c r="C3" s="55" t="s">
        <v>144</v>
      </c>
      <c r="D3" s="55" t="s">
        <v>145</v>
      </c>
    </row>
    <row r="4" spans="1:4" x14ac:dyDescent="0.25">
      <c r="A4" s="52" t="s">
        <v>38</v>
      </c>
      <c r="B4" s="56">
        <f>+ROUND(9663508/1000,0)</f>
        <v>9664</v>
      </c>
      <c r="C4" s="56">
        <f>+ROUND(10704012/1000,0)</f>
        <v>10704</v>
      </c>
      <c r="D4" s="56">
        <f>+ROUND((13562515.8-2920436.74-9292)/1000,0)</f>
        <v>10633</v>
      </c>
    </row>
    <row r="5" spans="1:4" x14ac:dyDescent="0.25">
      <c r="A5" s="52" t="s">
        <v>146</v>
      </c>
      <c r="B5" s="56">
        <f>+ROUND((4574159+779293)/1000,0)</f>
        <v>5353</v>
      </c>
      <c r="C5" s="56">
        <f>+ROUND((4419514+1024012)/1000,0)</f>
        <v>5444</v>
      </c>
      <c r="D5" s="56">
        <f>+ROUND((4437408+999232)/1000,0)</f>
        <v>5437</v>
      </c>
    </row>
    <row r="6" spans="1:4" x14ac:dyDescent="0.25">
      <c r="A6" s="52" t="s">
        <v>147</v>
      </c>
      <c r="B6" s="56">
        <f>+ROUND(1121878/1000,0)</f>
        <v>1122</v>
      </c>
      <c r="C6" s="56">
        <f>+ROUND(1198985/1000,0)</f>
        <v>1199</v>
      </c>
      <c r="D6" s="56">
        <f>+ROUND(1198984/1000,0)</f>
        <v>1199</v>
      </c>
    </row>
    <row r="7" spans="1:4" x14ac:dyDescent="0.25">
      <c r="A7" s="52" t="s">
        <v>148</v>
      </c>
      <c r="B7" s="56">
        <f>+ROUND((61600+374342)/1000,0)</f>
        <v>436</v>
      </c>
      <c r="C7" s="56">
        <f>+ROUND((61600+354342)/1000,0)</f>
        <v>416</v>
      </c>
      <c r="D7" s="56">
        <f>+ROUND(414095/1000,0)</f>
        <v>414</v>
      </c>
    </row>
    <row r="8" spans="1:4" x14ac:dyDescent="0.25">
      <c r="A8" s="52" t="s">
        <v>57</v>
      </c>
      <c r="B8" s="56">
        <v>0</v>
      </c>
      <c r="C8" s="56">
        <v>0</v>
      </c>
      <c r="D8" s="56">
        <v>0</v>
      </c>
    </row>
    <row r="9" spans="1:4" x14ac:dyDescent="0.25">
      <c r="A9" s="52" t="s">
        <v>149</v>
      </c>
      <c r="B9" s="56">
        <f>+ROUND(1649909/1000,0)</f>
        <v>1650</v>
      </c>
      <c r="C9" s="56">
        <f>+ROUND((1716722-83000)/1000,0)</f>
        <v>1634</v>
      </c>
      <c r="D9" s="56">
        <f>+ROUND((1504663.07+54759+79616)/1000,0)</f>
        <v>1639</v>
      </c>
    </row>
    <row r="10" spans="1:4" x14ac:dyDescent="0.25">
      <c r="A10" s="52" t="s">
        <v>150</v>
      </c>
      <c r="B10" s="56">
        <f>+ROUND(25.74,0)</f>
        <v>26</v>
      </c>
      <c r="C10" s="56">
        <f>+ROUND(25.74,0)</f>
        <v>26</v>
      </c>
      <c r="D10" s="56">
        <f>+ROUND(27772.16/1000,0)</f>
        <v>28</v>
      </c>
    </row>
    <row r="11" spans="1:4" x14ac:dyDescent="0.25">
      <c r="A11" s="52" t="s">
        <v>151</v>
      </c>
      <c r="B11" s="57">
        <f t="shared" ref="B11:C11" si="0">+ROUND(150000/1000,0)</f>
        <v>150</v>
      </c>
      <c r="C11" s="57">
        <f t="shared" si="0"/>
        <v>150</v>
      </c>
      <c r="D11" s="57">
        <f>+ROUND(150000/1000,0)</f>
        <v>150</v>
      </c>
    </row>
    <row r="12" spans="1:4" x14ac:dyDescent="0.25">
      <c r="A12" s="52"/>
      <c r="B12" s="58">
        <f>SUM(B4:B11)</f>
        <v>18401</v>
      </c>
      <c r="C12" s="58">
        <f>SUM(C4:C11)</f>
        <v>19573</v>
      </c>
      <c r="D12" s="58">
        <f>SUM(D4:D11)</f>
        <v>19500</v>
      </c>
    </row>
    <row r="13" spans="1:4" x14ac:dyDescent="0.25">
      <c r="B13" s="59"/>
      <c r="C13" s="59"/>
      <c r="D13"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Profiel gemeente Hardinxveld-Gi</vt:lpstr>
      <vt:lpstr>Bouwprojecten e.d.</vt:lpstr>
      <vt:lpstr>MIP 2022</vt:lpstr>
      <vt:lpstr>Openbare lichamen</vt:lpstr>
      <vt:lpstr>Bijdragen GR-en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Kreukniet, PB</dc:creator>
  <cp:lastModifiedBy>Kreukniet, PB (Peter)</cp:lastModifiedBy>
  <cp:lastPrinted>2017-07-21T06:58:49Z</cp:lastPrinted>
  <dcterms:created xsi:type="dcterms:W3CDTF">2016-09-23T10:47:56Z</dcterms:created>
  <dcterms:modified xsi:type="dcterms:W3CDTF">2021-09-20T07:16:29Z</dcterms:modified>
</cp:coreProperties>
</file>